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"/>
    </mc:Choice>
  </mc:AlternateContent>
  <xr:revisionPtr revIDLastSave="0" documentId="13_ncr:1_{E74CB10E-3060-4EF7-A280-0DF74D8168C9}" xr6:coauthVersionLast="47" xr6:coauthVersionMax="47" xr10:uidLastSave="{00000000-0000-0000-0000-000000000000}"/>
  <bookViews>
    <workbookView xWindow="-108" yWindow="-108" windowWidth="23256" windowHeight="12456" tabRatio="856" firstSheet="1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4" r:id="rId4"/>
    <sheet name="InterlockingPanels" sheetId="5" r:id="rId5"/>
    <sheet name="Rollformer" sheetId="6" r:id="rId6"/>
    <sheet name="Non-Rollformer" sheetId="7" r:id="rId7"/>
    <sheet name="MakeUpPanels" sheetId="8" r:id="rId8"/>
    <sheet name="LinerPanels" sheetId="9" r:id="rId9"/>
    <sheet name="HoldOutPanels" sheetId="10" r:id="rId10"/>
    <sheet name="FLOOR Z &amp; C" sheetId="11" r:id="rId11"/>
  </sheets>
  <definedNames>
    <definedName name="_xlnm._FilterDatabase" localSheetId="1" hidden="1">'Sheet Metal Std'!$A$1:$K$96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3" l="1"/>
  <c r="A30" i="1"/>
  <c r="A31" i="1"/>
  <c r="A29" i="1"/>
  <c r="V5" i="3" l="1"/>
  <c r="V7" i="3"/>
  <c r="V9" i="3"/>
  <c r="V11" i="3"/>
  <c r="V13" i="3"/>
  <c r="V15" i="3"/>
  <c r="V16" i="3"/>
  <c r="V17" i="3"/>
  <c r="V18" i="3"/>
  <c r="V19" i="3"/>
  <c r="V20" i="3"/>
  <c r="V22" i="3"/>
  <c r="W22" i="3" s="1"/>
  <c r="V23" i="3"/>
  <c r="V24" i="3"/>
  <c r="V25" i="3"/>
  <c r="V26" i="3"/>
  <c r="V27" i="3"/>
  <c r="V28" i="3"/>
  <c r="V29" i="3"/>
  <c r="V30" i="3"/>
  <c r="V31" i="3"/>
  <c r="V32" i="3"/>
  <c r="V34" i="3"/>
  <c r="V35" i="3"/>
  <c r="V36" i="3"/>
  <c r="V37" i="3"/>
  <c r="V38" i="3"/>
  <c r="V39" i="3"/>
  <c r="V40" i="3"/>
  <c r="V41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W55" i="3" s="1"/>
  <c r="V56" i="3"/>
  <c r="V57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W73" i="3" s="1"/>
  <c r="V74" i="3"/>
  <c r="V75" i="3"/>
  <c r="V77" i="3"/>
  <c r="V78" i="3"/>
  <c r="V79" i="3"/>
  <c r="V80" i="3"/>
  <c r="V81" i="3"/>
  <c r="V82" i="3"/>
  <c r="V83" i="3"/>
  <c r="V84" i="3"/>
  <c r="V85" i="3"/>
  <c r="V86" i="3"/>
  <c r="V87" i="3"/>
  <c r="V88" i="3"/>
  <c r="V90" i="3"/>
  <c r="V91" i="3"/>
  <c r="V92" i="3"/>
  <c r="V93" i="3"/>
  <c r="V95" i="3"/>
  <c r="V96" i="3"/>
  <c r="V97" i="3"/>
  <c r="V98" i="3"/>
  <c r="V99" i="3"/>
  <c r="V100" i="3"/>
  <c r="V101" i="3"/>
  <c r="V102" i="3"/>
  <c r="V103" i="3"/>
  <c r="V105" i="3"/>
  <c r="V106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U5" i="3"/>
  <c r="U7" i="3"/>
  <c r="U9" i="3"/>
  <c r="R9" i="3" s="1"/>
  <c r="U11" i="3"/>
  <c r="R11" i="3" s="1"/>
  <c r="U13" i="3"/>
  <c r="R13" i="3" s="1"/>
  <c r="U15" i="3"/>
  <c r="R15" i="3" s="1"/>
  <c r="U16" i="3"/>
  <c r="U17" i="3"/>
  <c r="U18" i="3"/>
  <c r="U19" i="3"/>
  <c r="U20" i="3"/>
  <c r="U22" i="3"/>
  <c r="U23" i="3"/>
  <c r="R23" i="3" s="1"/>
  <c r="U24" i="3"/>
  <c r="R24" i="3" s="1"/>
  <c r="U25" i="3"/>
  <c r="R25" i="3" s="1"/>
  <c r="U26" i="3"/>
  <c r="R26" i="3" s="1"/>
  <c r="U27" i="3"/>
  <c r="R27" i="3" s="1"/>
  <c r="U28" i="3"/>
  <c r="U29" i="3"/>
  <c r="U30" i="3"/>
  <c r="U31" i="3"/>
  <c r="U32" i="3"/>
  <c r="U34" i="3"/>
  <c r="U35" i="3"/>
  <c r="U36" i="3"/>
  <c r="U37" i="3"/>
  <c r="R37" i="3" s="1"/>
  <c r="U38" i="3"/>
  <c r="R38" i="3" s="1"/>
  <c r="U39" i="3"/>
  <c r="R39" i="3" s="1"/>
  <c r="U40" i="3"/>
  <c r="R40" i="3" s="1"/>
  <c r="U41" i="3"/>
  <c r="R41" i="3" s="1"/>
  <c r="U43" i="3"/>
  <c r="U44" i="3"/>
  <c r="U45" i="3"/>
  <c r="U46" i="3"/>
  <c r="U47" i="3"/>
  <c r="U48" i="3"/>
  <c r="U49" i="3"/>
  <c r="R49" i="3" s="1"/>
  <c r="U50" i="3"/>
  <c r="R50" i="3" s="1"/>
  <c r="U51" i="3"/>
  <c r="R51" i="3" s="1"/>
  <c r="U52" i="3"/>
  <c r="U53" i="3"/>
  <c r="R53" i="3" s="1"/>
  <c r="U54" i="3"/>
  <c r="R54" i="3" s="1"/>
  <c r="U55" i="3"/>
  <c r="U56" i="3"/>
  <c r="U57" i="3"/>
  <c r="U59" i="3"/>
  <c r="U60" i="3"/>
  <c r="U61" i="3"/>
  <c r="U62" i="3"/>
  <c r="R62" i="3" s="1"/>
  <c r="U63" i="3"/>
  <c r="R63" i="3" s="1"/>
  <c r="U64" i="3"/>
  <c r="R64" i="3" s="1"/>
  <c r="U65" i="3"/>
  <c r="R65" i="3" s="1"/>
  <c r="U66" i="3"/>
  <c r="R66" i="3" s="1"/>
  <c r="U67" i="3"/>
  <c r="R67" i="3" s="1"/>
  <c r="U68" i="3"/>
  <c r="U69" i="3"/>
  <c r="U70" i="3"/>
  <c r="U71" i="3"/>
  <c r="U72" i="3"/>
  <c r="U73" i="3"/>
  <c r="U74" i="3"/>
  <c r="R74" i="3" s="1"/>
  <c r="U75" i="3"/>
  <c r="R75" i="3" s="1"/>
  <c r="U77" i="3"/>
  <c r="R77" i="3" s="1"/>
  <c r="U78" i="3"/>
  <c r="U79" i="3"/>
  <c r="R79" i="3" s="1"/>
  <c r="U80" i="3"/>
  <c r="R80" i="3" s="1"/>
  <c r="U81" i="3"/>
  <c r="U82" i="3"/>
  <c r="U83" i="3"/>
  <c r="U84" i="3"/>
  <c r="U85" i="3"/>
  <c r="U86" i="3"/>
  <c r="U87" i="3"/>
  <c r="R87" i="3" s="1"/>
  <c r="U88" i="3"/>
  <c r="R88" i="3" s="1"/>
  <c r="U90" i="3"/>
  <c r="R90" i="3" s="1"/>
  <c r="U91" i="3"/>
  <c r="R91" i="3" s="1"/>
  <c r="U92" i="3"/>
  <c r="R92" i="3" s="1"/>
  <c r="U93" i="3"/>
  <c r="R93" i="3" s="1"/>
  <c r="U95" i="3"/>
  <c r="U96" i="3"/>
  <c r="U97" i="3"/>
  <c r="U98" i="3"/>
  <c r="U99" i="3"/>
  <c r="U100" i="3"/>
  <c r="U101" i="3"/>
  <c r="R101" i="3" s="1"/>
  <c r="U102" i="3"/>
  <c r="R102" i="3" s="1"/>
  <c r="U103" i="3"/>
  <c r="R103" i="3" s="1"/>
  <c r="U105" i="3"/>
  <c r="R105" i="3" s="1"/>
  <c r="U106" i="3"/>
  <c r="R106" i="3" s="1"/>
  <c r="U108" i="3"/>
  <c r="R108" i="3" s="1"/>
  <c r="U109" i="3"/>
  <c r="U110" i="3"/>
  <c r="U111" i="3"/>
  <c r="U112" i="3"/>
  <c r="U113" i="3"/>
  <c r="U114" i="3"/>
  <c r="U115" i="3"/>
  <c r="R115" i="3" s="1"/>
  <c r="U116" i="3"/>
  <c r="R116" i="3" s="1"/>
  <c r="U117" i="3"/>
  <c r="R117" i="3" s="1"/>
  <c r="U118" i="3"/>
  <c r="R118" i="3" s="1"/>
  <c r="U119" i="3"/>
  <c r="R119" i="3" s="1"/>
  <c r="U120" i="3"/>
  <c r="R120" i="3" s="1"/>
  <c r="U121" i="3"/>
  <c r="U122" i="3"/>
  <c r="AB122" i="3"/>
  <c r="X122" i="3"/>
  <c r="S122" i="3"/>
  <c r="AB121" i="3"/>
  <c r="X121" i="3"/>
  <c r="S121" i="3"/>
  <c r="AB120" i="3"/>
  <c r="X120" i="3"/>
  <c r="S120" i="3"/>
  <c r="AB119" i="3"/>
  <c r="X119" i="3"/>
  <c r="S119" i="3"/>
  <c r="AB118" i="3"/>
  <c r="X118" i="3"/>
  <c r="S118" i="3"/>
  <c r="AB117" i="3"/>
  <c r="X117" i="3"/>
  <c r="S117" i="3"/>
  <c r="AB116" i="3"/>
  <c r="X116" i="3"/>
  <c r="S116" i="3"/>
  <c r="AB115" i="3"/>
  <c r="X115" i="3"/>
  <c r="S115" i="3"/>
  <c r="AB114" i="3"/>
  <c r="X114" i="3"/>
  <c r="S114" i="3"/>
  <c r="AB113" i="3"/>
  <c r="X113" i="3"/>
  <c r="S113" i="3"/>
  <c r="AB112" i="3"/>
  <c r="X112" i="3"/>
  <c r="S112" i="3"/>
  <c r="AB111" i="3"/>
  <c r="X111" i="3"/>
  <c r="S111" i="3"/>
  <c r="AB110" i="3"/>
  <c r="X110" i="3"/>
  <c r="W110" i="3"/>
  <c r="S110" i="3"/>
  <c r="AB109" i="3"/>
  <c r="X109" i="3"/>
  <c r="W109" i="3"/>
  <c r="S109" i="3"/>
  <c r="AB108" i="3"/>
  <c r="X108" i="3"/>
  <c r="S108" i="3"/>
  <c r="AB106" i="3"/>
  <c r="X106" i="3"/>
  <c r="S106" i="3"/>
  <c r="AB105" i="3"/>
  <c r="X105" i="3"/>
  <c r="S105" i="3"/>
  <c r="AB103" i="3"/>
  <c r="X103" i="3"/>
  <c r="S103" i="3"/>
  <c r="AB102" i="3"/>
  <c r="X102" i="3"/>
  <c r="S102" i="3"/>
  <c r="AB101" i="3"/>
  <c r="X101" i="3"/>
  <c r="S101" i="3"/>
  <c r="AB100" i="3"/>
  <c r="X100" i="3"/>
  <c r="S100" i="3"/>
  <c r="AB99" i="3"/>
  <c r="X99" i="3"/>
  <c r="S99" i="3"/>
  <c r="AB98" i="3"/>
  <c r="X98" i="3"/>
  <c r="S98" i="3"/>
  <c r="AB97" i="3"/>
  <c r="X97" i="3"/>
  <c r="W97" i="3"/>
  <c r="S97" i="3"/>
  <c r="AB96" i="3"/>
  <c r="X96" i="3"/>
  <c r="S96" i="3"/>
  <c r="AB95" i="3"/>
  <c r="X95" i="3"/>
  <c r="S95" i="3"/>
  <c r="AB93" i="3"/>
  <c r="X93" i="3"/>
  <c r="S93" i="3"/>
  <c r="AB92" i="3"/>
  <c r="X92" i="3"/>
  <c r="S92" i="3"/>
  <c r="AB91" i="3"/>
  <c r="X91" i="3"/>
  <c r="S91" i="3"/>
  <c r="AB90" i="3"/>
  <c r="X90" i="3"/>
  <c r="S90" i="3"/>
  <c r="AB88" i="3"/>
  <c r="X88" i="3"/>
  <c r="S88" i="3"/>
  <c r="AB87" i="3"/>
  <c r="X87" i="3"/>
  <c r="S87" i="3"/>
  <c r="AB86" i="3"/>
  <c r="X86" i="3"/>
  <c r="S86" i="3"/>
  <c r="AB85" i="3"/>
  <c r="X85" i="3"/>
  <c r="S85" i="3"/>
  <c r="AB84" i="3"/>
  <c r="X84" i="3"/>
  <c r="S84" i="3"/>
  <c r="AB83" i="3"/>
  <c r="X83" i="3"/>
  <c r="S83" i="3"/>
  <c r="AB82" i="3"/>
  <c r="X82" i="3"/>
  <c r="S82" i="3"/>
  <c r="AB81" i="3"/>
  <c r="X81" i="3"/>
  <c r="S81" i="3"/>
  <c r="AB80" i="3"/>
  <c r="X80" i="3"/>
  <c r="S80" i="3"/>
  <c r="AB79" i="3"/>
  <c r="X79" i="3"/>
  <c r="S79" i="3"/>
  <c r="AB78" i="3"/>
  <c r="X78" i="3"/>
  <c r="S78" i="3"/>
  <c r="AB77" i="3"/>
  <c r="X77" i="3"/>
  <c r="S77" i="3"/>
  <c r="AB75" i="3"/>
  <c r="X75" i="3"/>
  <c r="S75" i="3"/>
  <c r="AB74" i="3"/>
  <c r="X74" i="3"/>
  <c r="S74" i="3"/>
  <c r="AB73" i="3"/>
  <c r="X73" i="3"/>
  <c r="S73" i="3"/>
  <c r="AB72" i="3"/>
  <c r="X72" i="3"/>
  <c r="S72" i="3"/>
  <c r="AB71" i="3"/>
  <c r="X71" i="3"/>
  <c r="W71" i="3"/>
  <c r="S71" i="3"/>
  <c r="AB70" i="3"/>
  <c r="X70" i="3"/>
  <c r="S70" i="3"/>
  <c r="AB69" i="3"/>
  <c r="X69" i="3"/>
  <c r="S69" i="3"/>
  <c r="AB68" i="3"/>
  <c r="X68" i="3"/>
  <c r="S68" i="3"/>
  <c r="AB67" i="3"/>
  <c r="X67" i="3"/>
  <c r="S67" i="3"/>
  <c r="AB66" i="3"/>
  <c r="X66" i="3"/>
  <c r="S66" i="3"/>
  <c r="AB65" i="3"/>
  <c r="X65" i="3"/>
  <c r="W65" i="3"/>
  <c r="S65" i="3"/>
  <c r="AB64" i="3"/>
  <c r="X64" i="3"/>
  <c r="S64" i="3"/>
  <c r="AB63" i="3"/>
  <c r="X63" i="3"/>
  <c r="W63" i="3"/>
  <c r="S63" i="3"/>
  <c r="AB62" i="3"/>
  <c r="X62" i="3"/>
  <c r="S62" i="3"/>
  <c r="AB61" i="3"/>
  <c r="X61" i="3"/>
  <c r="S61" i="3"/>
  <c r="AB60" i="3"/>
  <c r="X60" i="3"/>
  <c r="S60" i="3"/>
  <c r="AB59" i="3"/>
  <c r="X59" i="3"/>
  <c r="S59" i="3"/>
  <c r="AB57" i="3"/>
  <c r="X57" i="3"/>
  <c r="S57" i="3"/>
  <c r="AB56" i="3"/>
  <c r="X56" i="3"/>
  <c r="W56" i="3"/>
  <c r="S56" i="3"/>
  <c r="AB55" i="3"/>
  <c r="X55" i="3"/>
  <c r="S55" i="3"/>
  <c r="AB54" i="3"/>
  <c r="X54" i="3"/>
  <c r="W54" i="3"/>
  <c r="S54" i="3"/>
  <c r="AB53" i="3"/>
  <c r="X53" i="3"/>
  <c r="S53" i="3"/>
  <c r="AB52" i="3"/>
  <c r="X52" i="3"/>
  <c r="S52" i="3"/>
  <c r="AB51" i="3"/>
  <c r="X51" i="3"/>
  <c r="S51" i="3"/>
  <c r="AB50" i="3"/>
  <c r="X50" i="3"/>
  <c r="S50" i="3"/>
  <c r="AB49" i="3"/>
  <c r="X49" i="3"/>
  <c r="S49" i="3"/>
  <c r="AB48" i="3"/>
  <c r="X48" i="3"/>
  <c r="S48" i="3"/>
  <c r="AB47" i="3"/>
  <c r="X47" i="3"/>
  <c r="S47" i="3"/>
  <c r="AB46" i="3"/>
  <c r="X46" i="3"/>
  <c r="S46" i="3"/>
  <c r="AB45" i="3"/>
  <c r="X45" i="3"/>
  <c r="S45" i="3"/>
  <c r="AB44" i="3"/>
  <c r="X44" i="3"/>
  <c r="S44" i="3"/>
  <c r="AB43" i="3"/>
  <c r="X43" i="3"/>
  <c r="S43" i="3"/>
  <c r="AB41" i="3"/>
  <c r="X41" i="3"/>
  <c r="W41" i="3"/>
  <c r="S41" i="3"/>
  <c r="AB40" i="3"/>
  <c r="X40" i="3"/>
  <c r="S40" i="3"/>
  <c r="AB39" i="3"/>
  <c r="X39" i="3"/>
  <c r="S39" i="3"/>
  <c r="AB38" i="3"/>
  <c r="X38" i="3"/>
  <c r="S38" i="3"/>
  <c r="AB37" i="3"/>
  <c r="X37" i="3"/>
  <c r="S37" i="3"/>
  <c r="AB36" i="3"/>
  <c r="X36" i="3"/>
  <c r="S36" i="3"/>
  <c r="AB35" i="3"/>
  <c r="X35" i="3"/>
  <c r="S35" i="3"/>
  <c r="AB34" i="3"/>
  <c r="X34" i="3"/>
  <c r="S34" i="3"/>
  <c r="AB32" i="3"/>
  <c r="X32" i="3"/>
  <c r="S32" i="3"/>
  <c r="AB31" i="3"/>
  <c r="X31" i="3"/>
  <c r="S31" i="3"/>
  <c r="AB30" i="3"/>
  <c r="X30" i="3"/>
  <c r="W30" i="3"/>
  <c r="S30" i="3"/>
  <c r="AB29" i="3"/>
  <c r="X29" i="3"/>
  <c r="W29" i="3"/>
  <c r="S29" i="3"/>
  <c r="AB28" i="3"/>
  <c r="X28" i="3"/>
  <c r="S28" i="3"/>
  <c r="AB27" i="3"/>
  <c r="X27" i="3"/>
  <c r="S27" i="3"/>
  <c r="AB26" i="3"/>
  <c r="X26" i="3"/>
  <c r="S26" i="3"/>
  <c r="AB25" i="3"/>
  <c r="X25" i="3"/>
  <c r="S25" i="3"/>
  <c r="AB24" i="3"/>
  <c r="X24" i="3"/>
  <c r="W24" i="3"/>
  <c r="S24" i="3"/>
  <c r="AB23" i="3"/>
  <c r="X23" i="3"/>
  <c r="S23" i="3"/>
  <c r="AB22" i="3"/>
  <c r="X22" i="3"/>
  <c r="S22" i="3"/>
  <c r="AB20" i="3"/>
  <c r="X20" i="3"/>
  <c r="S20" i="3"/>
  <c r="AB19" i="3"/>
  <c r="X19" i="3"/>
  <c r="S19" i="3"/>
  <c r="AB18" i="3"/>
  <c r="X18" i="3"/>
  <c r="S18" i="3"/>
  <c r="AB17" i="3"/>
  <c r="X17" i="3"/>
  <c r="S17" i="3"/>
  <c r="AB16" i="3"/>
  <c r="X16" i="3"/>
  <c r="W16" i="3"/>
  <c r="S16" i="3"/>
  <c r="AB15" i="3"/>
  <c r="X15" i="3"/>
  <c r="W15" i="3"/>
  <c r="S15" i="3"/>
  <c r="AB13" i="3"/>
  <c r="X13" i="3"/>
  <c r="W13" i="3"/>
  <c r="S13" i="3"/>
  <c r="AB11" i="3"/>
  <c r="X11" i="3"/>
  <c r="S11" i="3"/>
  <c r="AB9" i="3"/>
  <c r="X9" i="3"/>
  <c r="S9" i="3"/>
  <c r="AB7" i="3"/>
  <c r="X7" i="3"/>
  <c r="W7" i="3"/>
  <c r="S7" i="3"/>
  <c r="S5" i="3"/>
  <c r="R5" i="3" l="1"/>
  <c r="W32" i="3"/>
  <c r="R114" i="3"/>
  <c r="R100" i="3"/>
  <c r="R86" i="3"/>
  <c r="R73" i="3"/>
  <c r="R61" i="3"/>
  <c r="R48" i="3"/>
  <c r="R35" i="3"/>
  <c r="R22" i="3"/>
  <c r="W39" i="3"/>
  <c r="R109" i="3"/>
  <c r="R95" i="3"/>
  <c r="R81" i="3"/>
  <c r="R68" i="3"/>
  <c r="R55" i="3"/>
  <c r="R43" i="3"/>
  <c r="R29" i="3"/>
  <c r="R16" i="3"/>
  <c r="W113" i="3"/>
  <c r="W85" i="3"/>
  <c r="W47" i="3"/>
  <c r="W79" i="3"/>
  <c r="W111" i="3"/>
  <c r="W57" i="3"/>
  <c r="W45" i="3"/>
  <c r="W31" i="3"/>
  <c r="W69" i="3"/>
  <c r="W17" i="3"/>
  <c r="R112" i="3"/>
  <c r="R98" i="3"/>
  <c r="R71" i="3"/>
  <c r="R59" i="3"/>
  <c r="R46" i="3"/>
  <c r="R32" i="3"/>
  <c r="R19" i="3"/>
  <c r="W37" i="3"/>
  <c r="W53" i="3"/>
  <c r="W93" i="3"/>
  <c r="W9" i="3"/>
  <c r="W87" i="3"/>
  <c r="W78" i="3"/>
  <c r="R78" i="3"/>
  <c r="W52" i="3"/>
  <c r="R52" i="3"/>
  <c r="W86" i="3"/>
  <c r="W61" i="3"/>
  <c r="Y77" i="3"/>
  <c r="Z77" i="3" s="1"/>
  <c r="AA77" i="3" s="1"/>
  <c r="W117" i="3"/>
  <c r="R113" i="3"/>
  <c r="R99" i="3"/>
  <c r="R85" i="3"/>
  <c r="R72" i="3"/>
  <c r="R60" i="3"/>
  <c r="R47" i="3"/>
  <c r="R34" i="3"/>
  <c r="W20" i="3"/>
  <c r="R20" i="3"/>
  <c r="W84" i="3"/>
  <c r="R84" i="3"/>
  <c r="R111" i="3"/>
  <c r="R70" i="3"/>
  <c r="R57" i="3"/>
  <c r="R45" i="3"/>
  <c r="R31" i="3"/>
  <c r="R18" i="3"/>
  <c r="W119" i="3"/>
  <c r="W40" i="3"/>
  <c r="C30" i="1"/>
  <c r="C29" i="1"/>
  <c r="W25" i="3"/>
  <c r="W48" i="3"/>
  <c r="R97" i="3"/>
  <c r="R83" i="3"/>
  <c r="W95" i="3"/>
  <c r="R122" i="3"/>
  <c r="R110" i="3"/>
  <c r="W96" i="3"/>
  <c r="R96" i="3"/>
  <c r="R82" i="3"/>
  <c r="R69" i="3"/>
  <c r="R56" i="3"/>
  <c r="W44" i="3"/>
  <c r="R44" i="3"/>
  <c r="R30" i="3"/>
  <c r="R17" i="3"/>
  <c r="W105" i="3"/>
  <c r="W77" i="3"/>
  <c r="W121" i="3"/>
  <c r="R121" i="3"/>
  <c r="W64" i="3"/>
  <c r="W103" i="3"/>
  <c r="W28" i="3"/>
  <c r="R28" i="3"/>
  <c r="W36" i="3"/>
  <c r="R36" i="3"/>
  <c r="W101" i="3"/>
  <c r="W49" i="3"/>
  <c r="W23" i="3"/>
  <c r="W51" i="3"/>
  <c r="W43" i="3"/>
  <c r="W82" i="3"/>
  <c r="W99" i="3"/>
  <c r="W106" i="3"/>
  <c r="W18" i="3"/>
  <c r="W112" i="3"/>
  <c r="W88" i="3"/>
  <c r="W80" i="3"/>
  <c r="W35" i="3"/>
  <c r="W60" i="3"/>
  <c r="W62" i="3"/>
  <c r="W66" i="3"/>
  <c r="W68" i="3"/>
  <c r="W70" i="3"/>
  <c r="W74" i="3"/>
  <c r="W91" i="3"/>
  <c r="W115" i="3"/>
  <c r="W27" i="3"/>
  <c r="W46" i="3"/>
  <c r="W11" i="3"/>
  <c r="W50" i="3"/>
  <c r="W98" i="3"/>
  <c r="W100" i="3"/>
  <c r="W102" i="3"/>
  <c r="W19" i="3"/>
  <c r="W34" i="3"/>
  <c r="W59" i="3"/>
  <c r="W90" i="3"/>
  <c r="W108" i="3"/>
  <c r="W26" i="3"/>
  <c r="W38" i="3"/>
  <c r="W67" i="3"/>
  <c r="W75" i="3"/>
  <c r="W92" i="3"/>
  <c r="W114" i="3"/>
  <c r="W116" i="3"/>
  <c r="W118" i="3"/>
  <c r="W120" i="3"/>
  <c r="W122" i="3"/>
  <c r="Y122" i="3"/>
  <c r="Z122" i="3" s="1"/>
  <c r="AA122" i="3" s="1"/>
  <c r="Y121" i="3"/>
  <c r="Z121" i="3" s="1"/>
  <c r="AA121" i="3" s="1"/>
  <c r="Y120" i="3"/>
  <c r="Z120" i="3" s="1"/>
  <c r="AA120" i="3" s="1"/>
  <c r="Y119" i="3"/>
  <c r="Z119" i="3" s="1"/>
  <c r="AA119" i="3" s="1"/>
  <c r="Y118" i="3"/>
  <c r="Z118" i="3" s="1"/>
  <c r="AA118" i="3" s="1"/>
  <c r="Y117" i="3"/>
  <c r="Z117" i="3" s="1"/>
  <c r="AA117" i="3" s="1"/>
  <c r="Y116" i="3"/>
  <c r="Z116" i="3" s="1"/>
  <c r="AA116" i="3" s="1"/>
  <c r="Y115" i="3"/>
  <c r="Z115" i="3" s="1"/>
  <c r="AA115" i="3" s="1"/>
  <c r="Y114" i="3"/>
  <c r="Z114" i="3" s="1"/>
  <c r="AA114" i="3" s="1"/>
  <c r="Y113" i="3"/>
  <c r="Z113" i="3" s="1"/>
  <c r="AA113" i="3" s="1"/>
  <c r="Y112" i="3"/>
  <c r="Z112" i="3" s="1"/>
  <c r="AA112" i="3" s="1"/>
  <c r="Y111" i="3"/>
  <c r="Z111" i="3" s="1"/>
  <c r="AA111" i="3" s="1"/>
  <c r="Y110" i="3"/>
  <c r="Z110" i="3" s="1"/>
  <c r="AA110" i="3" s="1"/>
  <c r="Y109" i="3"/>
  <c r="Z109" i="3" s="1"/>
  <c r="AA109" i="3" s="1"/>
  <c r="Y108" i="3"/>
  <c r="Z108" i="3" s="1"/>
  <c r="AA108" i="3" s="1"/>
  <c r="Y106" i="3"/>
  <c r="Z106" i="3" s="1"/>
  <c r="AA106" i="3" s="1"/>
  <c r="Y105" i="3"/>
  <c r="Z105" i="3" s="1"/>
  <c r="AA105" i="3" s="1"/>
  <c r="Y103" i="3"/>
  <c r="Z103" i="3" s="1"/>
  <c r="AA103" i="3" s="1"/>
  <c r="Y102" i="3"/>
  <c r="Z102" i="3" s="1"/>
  <c r="AA102" i="3" s="1"/>
  <c r="Y101" i="3"/>
  <c r="Z101" i="3" s="1"/>
  <c r="AA101" i="3" s="1"/>
  <c r="Y100" i="3"/>
  <c r="Z100" i="3" s="1"/>
  <c r="AA100" i="3" s="1"/>
  <c r="Y99" i="3"/>
  <c r="Z99" i="3" s="1"/>
  <c r="AA99" i="3" s="1"/>
  <c r="Y98" i="3"/>
  <c r="Z98" i="3" s="1"/>
  <c r="AA98" i="3" s="1"/>
  <c r="Y97" i="3"/>
  <c r="Z97" i="3" s="1"/>
  <c r="AA97" i="3" s="1"/>
  <c r="Y96" i="3"/>
  <c r="Z96" i="3" s="1"/>
  <c r="AA96" i="3" s="1"/>
  <c r="Y95" i="3"/>
  <c r="Z95" i="3" s="1"/>
  <c r="AA95" i="3" s="1"/>
  <c r="Y93" i="3"/>
  <c r="Z93" i="3" s="1"/>
  <c r="AA93" i="3" s="1"/>
  <c r="Y92" i="3"/>
  <c r="Z92" i="3" s="1"/>
  <c r="AA92" i="3" s="1"/>
  <c r="Y91" i="3"/>
  <c r="Z91" i="3" s="1"/>
  <c r="AA91" i="3" s="1"/>
  <c r="Y90" i="3"/>
  <c r="Z90" i="3" s="1"/>
  <c r="AA90" i="3" s="1"/>
  <c r="Y88" i="3"/>
  <c r="Z88" i="3" s="1"/>
  <c r="AA88" i="3" s="1"/>
  <c r="Y87" i="3"/>
  <c r="Z87" i="3" s="1"/>
  <c r="AA87" i="3" s="1"/>
  <c r="Y86" i="3"/>
  <c r="Z86" i="3" s="1"/>
  <c r="AA86" i="3" s="1"/>
  <c r="Y85" i="3"/>
  <c r="Z85" i="3" s="1"/>
  <c r="AA85" i="3" s="1"/>
  <c r="Y84" i="3"/>
  <c r="Z84" i="3" s="1"/>
  <c r="AA84" i="3" s="1"/>
  <c r="W83" i="3"/>
  <c r="Y83" i="3"/>
  <c r="Z83" i="3" s="1"/>
  <c r="AA83" i="3" s="1"/>
  <c r="Y82" i="3"/>
  <c r="Z82" i="3" s="1"/>
  <c r="AA82" i="3" s="1"/>
  <c r="W81" i="3"/>
  <c r="Y81" i="3"/>
  <c r="Z81" i="3" s="1"/>
  <c r="AA81" i="3" s="1"/>
  <c r="Y80" i="3"/>
  <c r="Z80" i="3" s="1"/>
  <c r="AA80" i="3" s="1"/>
  <c r="Y79" i="3"/>
  <c r="Z79" i="3" s="1"/>
  <c r="AA79" i="3" s="1"/>
  <c r="Y78" i="3"/>
  <c r="Z78" i="3" s="1"/>
  <c r="AA78" i="3" s="1"/>
  <c r="Y75" i="3"/>
  <c r="Z75" i="3" s="1"/>
  <c r="AA75" i="3" s="1"/>
  <c r="Y74" i="3"/>
  <c r="Z74" i="3" s="1"/>
  <c r="AA74" i="3" s="1"/>
  <c r="Y73" i="3"/>
  <c r="Z73" i="3" s="1"/>
  <c r="AA73" i="3" s="1"/>
  <c r="W72" i="3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Y68" i="3"/>
  <c r="Z68" i="3" s="1"/>
  <c r="AA68" i="3" s="1"/>
  <c r="Y67" i="3"/>
  <c r="Z67" i="3" s="1"/>
  <c r="AA67" i="3" s="1"/>
  <c r="Y66" i="3"/>
  <c r="Z66" i="3" s="1"/>
  <c r="AA66" i="3" s="1"/>
  <c r="Y65" i="3"/>
  <c r="Z65" i="3" s="1"/>
  <c r="AA65" i="3" s="1"/>
  <c r="Y64" i="3"/>
  <c r="Z64" i="3" s="1"/>
  <c r="AA64" i="3" s="1"/>
  <c r="Y63" i="3"/>
  <c r="Z63" i="3" s="1"/>
  <c r="AA63" i="3" s="1"/>
  <c r="Y62" i="3"/>
  <c r="Z62" i="3" s="1"/>
  <c r="AA62" i="3" s="1"/>
  <c r="Y61" i="3"/>
  <c r="Z61" i="3" s="1"/>
  <c r="AA61" i="3" s="1"/>
  <c r="Y60" i="3"/>
  <c r="Z60" i="3" s="1"/>
  <c r="AA60" i="3" s="1"/>
  <c r="Y59" i="3"/>
  <c r="Z59" i="3" s="1"/>
  <c r="AA59" i="3" s="1"/>
  <c r="Y57" i="3"/>
  <c r="Z57" i="3" s="1"/>
  <c r="AA57" i="3" s="1"/>
  <c r="Y56" i="3"/>
  <c r="Z56" i="3" s="1"/>
  <c r="AA56" i="3" s="1"/>
  <c r="Y55" i="3"/>
  <c r="Z55" i="3" s="1"/>
  <c r="AA55" i="3" s="1"/>
  <c r="Y54" i="3"/>
  <c r="Z54" i="3" s="1"/>
  <c r="AA54" i="3" s="1"/>
  <c r="Y53" i="3"/>
  <c r="Z53" i="3" s="1"/>
  <c r="AA53" i="3" s="1"/>
  <c r="Y52" i="3"/>
  <c r="Z52" i="3" s="1"/>
  <c r="AA52" i="3" s="1"/>
  <c r="Y51" i="3"/>
  <c r="Z51" i="3" s="1"/>
  <c r="AA51" i="3" s="1"/>
  <c r="Y50" i="3"/>
  <c r="Z50" i="3" s="1"/>
  <c r="AA50" i="3" s="1"/>
  <c r="Y49" i="3"/>
  <c r="Z49" i="3" s="1"/>
  <c r="AA49" i="3" s="1"/>
  <c r="Y48" i="3"/>
  <c r="Z48" i="3" s="1"/>
  <c r="AA48" i="3" s="1"/>
  <c r="Y47" i="3"/>
  <c r="Z47" i="3" s="1"/>
  <c r="AA47" i="3" s="1"/>
  <c r="Y46" i="3"/>
  <c r="Z46" i="3" s="1"/>
  <c r="AA46" i="3" s="1"/>
  <c r="Y45" i="3"/>
  <c r="Z45" i="3" s="1"/>
  <c r="AA45" i="3" s="1"/>
  <c r="Y44" i="3"/>
  <c r="Z44" i="3" s="1"/>
  <c r="AA44" i="3" s="1"/>
  <c r="Y43" i="3"/>
  <c r="Z43" i="3" s="1"/>
  <c r="AA43" i="3" s="1"/>
  <c r="Y41" i="3"/>
  <c r="Z41" i="3" s="1"/>
  <c r="AA41" i="3" s="1"/>
  <c r="Y40" i="3"/>
  <c r="Z40" i="3" s="1"/>
  <c r="AA40" i="3" s="1"/>
  <c r="Y39" i="3"/>
  <c r="Z39" i="3" s="1"/>
  <c r="AA39" i="3" s="1"/>
  <c r="Y38" i="3"/>
  <c r="Z38" i="3" s="1"/>
  <c r="AA38" i="3" s="1"/>
  <c r="Y37" i="3"/>
  <c r="Z37" i="3" s="1"/>
  <c r="AA37" i="3" s="1"/>
  <c r="Y36" i="3"/>
  <c r="Z36" i="3" s="1"/>
  <c r="AA36" i="3" s="1"/>
  <c r="Y35" i="3"/>
  <c r="Z35" i="3" s="1"/>
  <c r="AA35" i="3" s="1"/>
  <c r="Y34" i="3"/>
  <c r="Z34" i="3" s="1"/>
  <c r="AA34" i="3" s="1"/>
  <c r="Y32" i="3"/>
  <c r="Z32" i="3" s="1"/>
  <c r="AA32" i="3" s="1"/>
  <c r="Y31" i="3"/>
  <c r="Z31" i="3" s="1"/>
  <c r="AA31" i="3" s="1"/>
  <c r="Y30" i="3"/>
  <c r="Z30" i="3" s="1"/>
  <c r="AA30" i="3" s="1"/>
  <c r="Y29" i="3"/>
  <c r="Z29" i="3" s="1"/>
  <c r="AA29" i="3" s="1"/>
  <c r="Y28" i="3"/>
  <c r="Z28" i="3" s="1"/>
  <c r="AA28" i="3" s="1"/>
  <c r="Y27" i="3"/>
  <c r="Z27" i="3" s="1"/>
  <c r="AA27" i="3" s="1"/>
  <c r="Y26" i="3"/>
  <c r="Z26" i="3" s="1"/>
  <c r="AA26" i="3" s="1"/>
  <c r="Y25" i="3"/>
  <c r="Z25" i="3" s="1"/>
  <c r="AA25" i="3" s="1"/>
  <c r="Y24" i="3"/>
  <c r="Z24" i="3" s="1"/>
  <c r="AA24" i="3" s="1"/>
  <c r="Y23" i="3"/>
  <c r="Z23" i="3" s="1"/>
  <c r="AA23" i="3" s="1"/>
  <c r="Y22" i="3"/>
  <c r="Z22" i="3" s="1"/>
  <c r="AA22" i="3" s="1"/>
  <c r="Y20" i="3"/>
  <c r="Z20" i="3" s="1"/>
  <c r="AA20" i="3" s="1"/>
  <c r="Y19" i="3"/>
  <c r="Z19" i="3" s="1"/>
  <c r="AA19" i="3" s="1"/>
  <c r="Y18" i="3"/>
  <c r="Z18" i="3" s="1"/>
  <c r="AA18" i="3" s="1"/>
  <c r="Y17" i="3"/>
  <c r="Z17" i="3" s="1"/>
  <c r="AA17" i="3" s="1"/>
  <c r="Y16" i="3"/>
  <c r="Z16" i="3" s="1"/>
  <c r="AA16" i="3" s="1"/>
  <c r="Y15" i="3"/>
  <c r="Z15" i="3" s="1"/>
  <c r="AA15" i="3" s="1"/>
  <c r="Y13" i="3"/>
  <c r="Z13" i="3" s="1"/>
  <c r="AA13" i="3" s="1"/>
  <c r="Y11" i="3"/>
  <c r="Z11" i="3" s="1"/>
  <c r="AA11" i="3" s="1"/>
  <c r="Y9" i="3"/>
  <c r="Z9" i="3" s="1"/>
  <c r="AA9" i="3" s="1"/>
  <c r="Y7" i="3"/>
  <c r="Z7" i="3" s="1"/>
  <c r="AA7" i="3" s="1"/>
  <c r="AB5" i="3"/>
  <c r="C31" i="1" s="1"/>
  <c r="X5" i="3"/>
  <c r="C32" i="1" l="1"/>
  <c r="W5" i="3"/>
  <c r="Y5" i="3"/>
  <c r="Z5" i="3" s="1"/>
  <c r="AA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<sst xmlns="http://schemas.openxmlformats.org/spreadsheetml/2006/main" count="4553" uniqueCount="218">
  <si>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</si>
  <si>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</si>
  <si>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</si>
  <si>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</si>
  <si>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</si>
  <si>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</si>
  <si>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</si>
  <si>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</si>
  <si>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</si>
  <si>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</si>
  <si>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</si>
  <si>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</si>
  <si>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</si>
  <si>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</si>
  <si>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</si>
  <si>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</si>
  <si>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</si>
  <si>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</si>
  <si>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</si>
  <si>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</si>
  <si>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</si>
  <si>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</si>
  <si>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</si>
  <si>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</si>
  <si>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</si>
  <si>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</si>
  <si>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</si>
  <si>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</si>
  <si>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</si>
  <si>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</si>
  <si>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</si>
  <si>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</si>
  <si>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</si>
  <si>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</si>
  <si>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</si>
  <si>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</si>
  <si>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</si>
  <si>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</si>
  <si>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</si>
  <si>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</si>
  <si>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</si>
  <si>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</si>
  <si>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</si>
  <si>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</si>
  <si>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</si>
  <si>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</si>
  <si>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</si>
  <si>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</si>
  <si>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</si>
  <si>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</si>
  <si>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</si>
  <si>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</si>
  <si>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</si>
  <si>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</si>
  <si>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</si>
  <si>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</si>
  <si>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</si>
  <si>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</si>
  <si>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</si>
  <si>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</si>
  <si>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</si>
  <si>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</si>
  <si>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</si>
  <si>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</si>
  <si>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</si>
  <si>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</si>
  <si>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</si>
  <si>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</si>
  <si>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</si>
  <si>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</si>
  <si>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</si>
  <si>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</si>
  <si>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</si>
  <si>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</si>
  <si>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</si>
  <si>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</si>
  <si>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</si>
  <si>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</si>
  <si>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</si>
  <si>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</si>
  <si>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</si>
  <si>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</si>
  <si>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</si>
  <si>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</si>
  <si>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</si>
  <si>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817-00226</t>
  </si>
  <si>
    <t>817-00221</t>
  </si>
  <si>
    <t>817-00230</t>
  </si>
  <si>
    <t>817-00481</t>
  </si>
  <si>
    <t>817-00233</t>
  </si>
  <si>
    <t>817-00239</t>
  </si>
  <si>
    <t>817-00284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</si>
  <si>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</si>
  <si>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</si>
  <si>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</si>
  <si>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</si>
  <si>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</si>
  <si>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</si>
  <si>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</si>
  <si>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</si>
  <si>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</si>
  <si>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</si>
  <si>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EXTERNAL WALL- A ABOVE DOOR</t>
  </si>
  <si>
    <t>INT-PANEL-1</t>
  </si>
  <si>
    <t>INTERNAL WALL- A</t>
  </si>
  <si>
    <t>EXTERNAL WALL- C</t>
  </si>
  <si>
    <t>EXTERNAL WALL- C ABOVE DOOR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</si>
  <si>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</si>
  <si>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</si>
  <si>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</si>
  <si>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</si>
  <si>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</si>
  <si>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</si>
  <si>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</si>
  <si>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</si>
  <si>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EXTERNAL WALL- B ABOVE DOOR</t>
  </si>
  <si>
    <t>CUSTOM</t>
  </si>
  <si>
    <t>90.00°</t>
  </si>
  <si>
    <t>L-ANGLE</t>
  </si>
  <si>
    <t>ROOF ASSEMBLY</t>
  </si>
  <si>
    <t>C-CHANNEL</t>
  </si>
  <si>
    <t>KANBAN</t>
  </si>
  <si>
    <t>HAT CHANNEL</t>
  </si>
  <si>
    <t>ROOF FLASHING</t>
  </si>
  <si>
    <t>CEILING ASSEMBLY</t>
  </si>
  <si>
    <t>L-ANGLE, CEILING 3X4.5 (CEILING 90)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</si>
  <si>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</si>
  <si>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</si>
  <si>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</si>
  <si>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</si>
  <si>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</si>
  <si>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</si>
  <si>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</si>
  <si>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</si>
  <si>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</si>
  <si>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STANDARD</t>
  </si>
  <si>
    <t>S-TRIM</t>
  </si>
  <si>
    <t>MAKE-UP PANEL</t>
  </si>
  <si>
    <t>HEADER PANEL</t>
  </si>
  <si>
    <t>EXTERNAL WALL-C ABOVE DOOR</t>
  </si>
  <si>
    <t>DOOR HEADER PANEL</t>
  </si>
  <si>
    <t>WALL-C2</t>
  </si>
  <si>
    <t>ROOF-1</t>
  </si>
  <si>
    <t>PANEL, ROOF, INTERLOCKING</t>
  </si>
  <si>
    <t>ROOF-2</t>
  </si>
  <si>
    <t>ROOF-3</t>
  </si>
  <si>
    <t>CEILING-1</t>
  </si>
  <si>
    <t>PANEL, CEILING, INTERLOCKING</t>
  </si>
  <si>
    <t>CEILING-2</t>
  </si>
  <si>
    <t>WALL-A1</t>
  </si>
  <si>
    <t>EXT WALL CORNER-3</t>
  </si>
  <si>
    <t>EXTERNAL WALL CORNER-AB</t>
  </si>
  <si>
    <t xml:space="preserve">INTERNAL WALL- A </t>
  </si>
  <si>
    <t>LINER PANEL</t>
  </si>
  <si>
    <t>INTERNAL WALL - AB CORNER</t>
  </si>
  <si>
    <t>WALL-A2</t>
  </si>
  <si>
    <t>EXT-WALL-CORNER-1</t>
  </si>
  <si>
    <t>EXTERNAL CORNER WALL-AD</t>
  </si>
  <si>
    <t>EXTERNAL WALL-A</t>
  </si>
  <si>
    <t>INTERNAL WALL - AD CORNER</t>
  </si>
  <si>
    <t>INTERNAL WALL- A ABOVE DOOR</t>
  </si>
  <si>
    <t>WALL-C1</t>
  </si>
  <si>
    <t>EXTERNAL WALL CORNER- BC</t>
  </si>
  <si>
    <t>INTERNAL WALL - BC CORNER</t>
  </si>
  <si>
    <t>EXTERNAL WALL CORNER-CD</t>
  </si>
  <si>
    <t>INTERNAL WALL- C ABOVE DOOR</t>
  </si>
  <si>
    <t>INTERNAL WALL - CD CORNER</t>
  </si>
  <si>
    <t>WALL-B</t>
  </si>
  <si>
    <t>EXTERNAL WALL-B</t>
  </si>
  <si>
    <t>INTERNAL WALL- B ABOVE DOOR</t>
  </si>
  <si>
    <t>WALL-D</t>
  </si>
  <si>
    <t>EXTERNAL WALL- D</t>
  </si>
  <si>
    <t>INTERNAL WALL- D</t>
  </si>
  <si>
    <t>S-TRIM-CUSTOM</t>
  </si>
  <si>
    <t>ROOF WALL-B</t>
  </si>
  <si>
    <t>S-TRIM CUSTOM</t>
  </si>
  <si>
    <t>FLOOR ASSEMBLY WALL-D SIDE</t>
  </si>
  <si>
    <t>C-CHANNEL FLOOR</t>
  </si>
  <si>
    <t>COVER PLATE</t>
  </si>
  <si>
    <t>EXTERNAL WALL-D</t>
  </si>
  <si>
    <t>FLAT,PANEL</t>
  </si>
  <si>
    <t>FLASHING PANEL (ROOF TRIM)</t>
  </si>
  <si>
    <t>ENDCAP</t>
  </si>
  <si>
    <t>END CAP 3_INCH DEEP WALL GA (WALL CAP)</t>
  </si>
  <si>
    <t>ROOF WALL-D</t>
  </si>
  <si>
    <t>S-TRIM 3inch(S-CURVE 3inch)</t>
  </si>
  <si>
    <t>EXTERNAL WALL-A,B &amp; C ABOVE DOOR</t>
  </si>
  <si>
    <t>FLOOR ASSEMBLY WALL-B SIDE</t>
  </si>
  <si>
    <t>FLOOR ASSEMBLY WALL-A,C &amp;D SIDE</t>
  </si>
  <si>
    <t>END PANEL, ROOF, INTERLOCKING</t>
  </si>
  <si>
    <t>END PANEL, CEILING, INTERLOCKING</t>
  </si>
  <si>
    <t>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</si>
  <si>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</si>
  <si>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</si>
  <si>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</si>
  <si>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</si>
  <si>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</si>
  <si>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</si>
  <si>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</si>
  <si>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</si>
  <si>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</si>
  <si>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</si>
  <si>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</si>
  <si>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XXXXX</t>
  </si>
  <si>
    <t>XX</t>
  </si>
  <si>
    <t>ASSY#</t>
  </si>
  <si>
    <t>BLDG#</t>
  </si>
  <si>
    <t>PROFILE</t>
  </si>
  <si>
    <t>GROUP</t>
  </si>
  <si>
    <t xml:space="preserve"> </t>
  </si>
  <si>
    <t>CHANGE TO 14GA</t>
  </si>
  <si>
    <t>TYPE</t>
  </si>
  <si>
    <t>ROLLFORMER</t>
  </si>
  <si>
    <t>NON-ROLLFORMER</t>
  </si>
  <si>
    <t>MAKE-UP</t>
  </si>
  <si>
    <t>TOTAL</t>
  </si>
  <si>
    <t>QTY.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</si>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</sst>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12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164" fontId="0" fillId="0" borderId="15" xfId="0" applyNumberFormat="1" applyBorder="1"/>
    <xf numFmtId="164" fontId="0" fillId="0" borderId="22" xfId="0" applyNumberFormat="1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" xfId="0" applyNumberFormat="1" applyBorder="1"/>
    <xf numFmtId="165" fontId="0" fillId="0" borderId="22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3" fillId="9" borderId="30" xfId="0" applyFont="1" applyFill="1" applyBorder="1" applyAlignment="1">
      <alignment horizontal="left" vertical="center"/>
    </xf>
    <xf numFmtId="0" fontId="0" fillId="9" borderId="30" xfId="0" applyFill="1" applyBorder="1"/>
    <xf numFmtId="0" fontId="14" fillId="10" borderId="29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4" fillId="12" borderId="30" xfId="0" applyFont="1" applyFill="1" applyBorder="1" applyAlignment="1">
      <alignment horizontal="left" vertical="center"/>
    </xf>
    <xf numFmtId="0" fontId="13" fillId="11" borderId="30" xfId="0" applyFont="1" applyFill="1" applyBorder="1" applyAlignment="1">
      <alignment horizontal="left" vertical="center"/>
    </xf>
    <xf numFmtId="0" fontId="13" fillId="10" borderId="30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left" vertical="center"/>
    </xf>
    <xf numFmtId="0" fontId="14" fillId="13" borderId="30" xfId="0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0" fillId="14" borderId="30" xfId="0" applyFill="1" applyBorder="1"/>
    <xf numFmtId="0" fontId="0" fillId="0" borderId="30" xfId="0" applyBorder="1"/>
    <xf numFmtId="0" fontId="0" fillId="15" borderId="30" xfId="0" applyFill="1" applyBorder="1"/>
    <xf numFmtId="165" fontId="0" fillId="0" borderId="30" xfId="0" applyNumberFormat="1" applyBorder="1"/>
    <xf numFmtId="0" fontId="0" fillId="0" borderId="3" xfId="0" applyBorder="1"/>
    <xf numFmtId="0" fontId="0" fillId="0" borderId="23" xfId="0" applyBorder="1"/>
    <xf numFmtId="0" fontId="15" fillId="0" borderId="30" xfId="0" applyFont="1" applyBorder="1"/>
    <xf numFmtId="10" fontId="15" fillId="0" borderId="30" xfId="0" applyNumberFormat="1" applyFont="1" applyBorder="1"/>
    <xf numFmtId="0" fontId="16" fillId="0" borderId="30" xfId="0" applyFont="1" applyBorder="1"/>
    <xf numFmtId="0" fontId="16" fillId="0" borderId="3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2" formatCode="0.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5" formatCode="0.000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52.496782870374" createdVersion="8" refreshedVersion="8" minRefreshableVersion="3" recordCount="119" xr:uid="{06B1DF5A-329C-4256-9971-6C961D59C2D7}">
  <cacheSource type="worksheet">
    <worksheetSource name="Table1"/>
  </cacheSource>
  <cacheFields count="28">
    <cacheField name="PART #" numFmtId="0">
      <sharedItems containsString="0" containsBlank="1" containsNumber="1" containsInteger="1" minValue="1028633" maxValue="1587726"/>
    </cacheField>
    <cacheField name="QTY. " numFmtId="0">
      <sharedItems containsString="0" containsBlank="1" containsNumber="1" containsInteger="1" minValue="1" maxValue="30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6GA"/>
        <s v="14GA"/>
        <s v="12GA"/>
        <s v="18GA"/>
      </sharedItems>
    </cacheField>
    <cacheField name="L" numFmtId="0">
      <sharedItems containsString="0" containsBlank="1" containsNumber="1" minValue="2" maxValue="170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2"/>
    </cacheField>
    <cacheField name="NT" numFmtId="0">
      <sharedItems containsBlank="1"/>
    </cacheField>
    <cacheField name="W1" numFmtId="0">
      <sharedItems containsBlank="1" containsMixedTypes="1" containsNumber="1" minValue="1.5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4">
        <m/>
        <s v="CHANGE TO 14GA"/>
        <s v="817-00230"/>
        <s v="817-00226"/>
        <s v="817-00239"/>
        <s v="817-00284"/>
        <s v="817-00233"/>
        <s v="817-00231" u="1"/>
        <s v="817-00227" u="1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/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40"/>
    </cacheField>
    <cacheField name="SHEET AREA" numFmtId="0">
      <sharedItems containsString="0" containsBlank="1" containsNumber="1" containsInteger="1" minValue="7200" maxValue="13080"/>
    </cacheField>
    <cacheField name="PART AREA" numFmtId="0">
      <sharedItems containsString="0" containsBlank="1" containsNumber="1" minValue="40.443800000000003" maxValue="6364.16"/>
    </cacheField>
    <cacheField name="PART/ SHEET" numFmtId="0">
      <sharedItems containsString="0" containsBlank="1" containsNumber="1" containsInteger="1" minValue="1" maxValue="216"/>
    </cacheField>
    <cacheField name="SHEET REQUIRED FOR TOTAL QTY" numFmtId="0">
      <sharedItems containsString="0" containsBlank="1" containsNumber="1" minValue="0.5" maxValue="9.5"/>
    </cacheField>
    <cacheField name="TOTAL WEIGHT (LBS)" numFmtId="0">
      <sharedItems containsString="0" containsBlank="1" containsNumber="1" minValue="52.012800000000006" maxValue="1911.86436"/>
    </cacheField>
    <cacheField name="TOTAL LENGTH (ft)" numFmtId="0">
      <sharedItems containsString="0" containsBlank="1" containsNumber="1" minValue="1.4218833333333334" maxValue="23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m/>
    <m/>
    <x v="0"/>
    <x v="0"/>
    <m/>
    <m/>
    <m/>
    <m/>
    <m/>
    <m/>
    <m/>
    <m/>
    <s v="ROOF-1"/>
    <m/>
    <m/>
    <m/>
    <m/>
    <x v="0"/>
    <m/>
    <m/>
    <m/>
    <m/>
    <m/>
    <m/>
    <m/>
    <m/>
    <m/>
    <m/>
  </r>
  <r>
    <n v="1521435"/>
    <n v="9"/>
    <x v="1"/>
    <x v="1"/>
    <n v="170"/>
    <n v="3"/>
    <s v="-"/>
    <s v="-"/>
    <n v="16"/>
    <s v="-"/>
    <n v="26.5"/>
    <s v="EXT-WALL-1"/>
    <s v="ROOF"/>
    <s v="PANEL, ROOF, INTERLOCKING"/>
    <s v="ROOF-1"/>
    <m/>
    <s v="G90 Grade SS50"/>
    <x v="1"/>
    <s v="817-00530"/>
    <m/>
    <n v="54.5"/>
    <n v="240"/>
    <n v="13080"/>
    <n v="4505"/>
    <n v="2"/>
    <n v="4.5"/>
    <n v="1046.5308000000002"/>
    <n v="127.5"/>
  </r>
  <r>
    <m/>
    <m/>
    <x v="0"/>
    <x v="0"/>
    <m/>
    <m/>
    <m/>
    <m/>
    <m/>
    <m/>
    <m/>
    <m/>
    <s v="ROOF-2"/>
    <m/>
    <m/>
    <m/>
    <m/>
    <x v="0"/>
    <m/>
    <m/>
    <m/>
    <m/>
    <m/>
    <m/>
    <m/>
    <m/>
    <m/>
    <m/>
  </r>
  <r>
    <n v="1521435"/>
    <n v="9"/>
    <x v="1"/>
    <x v="2"/>
    <n v="166.11850000000001"/>
    <n v="3"/>
    <s v="-"/>
    <s v="-"/>
    <n v="16"/>
    <s v="-"/>
    <n v="26.5"/>
    <s v="EXT-WALL-1"/>
    <s v="ROOF"/>
    <s v="PANEL, ROOF, INTERLOCKING"/>
    <s v="ROOF-2"/>
    <m/>
    <s v="G90 Grade SS50"/>
    <x v="2"/>
    <s v="817-00529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3"/>
    <m/>
    <m/>
    <m/>
    <m/>
    <x v="0"/>
    <m/>
    <m/>
    <m/>
    <m/>
    <m/>
    <m/>
    <m/>
    <m/>
    <m/>
    <m/>
  </r>
  <r>
    <n v="1521435"/>
    <n v="9"/>
    <x v="1"/>
    <x v="2"/>
    <n v="166.11850000000001"/>
    <n v="3"/>
    <s v="-"/>
    <s v="-"/>
    <n v="16"/>
    <s v="-"/>
    <n v="26.5"/>
    <s v="EXT-WALL-1"/>
    <s v="ROOF"/>
    <s v="PANEL, ROOF, INTERLOCKING"/>
    <s v="ROOF-3"/>
    <m/>
    <s v="G90 Grade SS50"/>
    <x v="2"/>
    <s v="817-00529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CEILING-1"/>
    <m/>
    <m/>
    <m/>
    <m/>
    <x v="0"/>
    <m/>
    <m/>
    <m/>
    <m/>
    <m/>
    <m/>
    <m/>
    <m/>
    <m/>
    <m/>
  </r>
  <r>
    <n v="1520970"/>
    <n v="18"/>
    <x v="1"/>
    <x v="2"/>
    <n v="154.5"/>
    <n v="3"/>
    <s v="-"/>
    <s v="-"/>
    <n v="16"/>
    <s v="-"/>
    <n v="26.5"/>
    <s v="EXT-WALL-1"/>
    <s v="CEILING"/>
    <s v="PANEL, CEILING, INTERLOCKING"/>
    <s v="CEILING-1"/>
    <m/>
    <s v="G90 Grade SS50"/>
    <x v="2"/>
    <s v="817-00529"/>
    <m/>
    <n v="54.5"/>
    <n v="168"/>
    <n v="9156"/>
    <n v="4094.25"/>
    <n v="2"/>
    <n v="9"/>
    <n v="1811.2399200000002"/>
    <n v="231.75"/>
  </r>
  <r>
    <m/>
    <m/>
    <x v="0"/>
    <x v="0"/>
    <m/>
    <m/>
    <m/>
    <m/>
    <m/>
    <m/>
    <m/>
    <m/>
    <s v="CEILING-2"/>
    <m/>
    <m/>
    <m/>
    <m/>
    <x v="0"/>
    <m/>
    <m/>
    <m/>
    <m/>
    <m/>
    <m/>
    <m/>
    <m/>
    <m/>
    <m/>
  </r>
  <r>
    <n v="1520970"/>
    <n v="10"/>
    <x v="1"/>
    <x v="2"/>
    <n v="154.5"/>
    <n v="3"/>
    <s v="-"/>
    <s v="-"/>
    <n v="16"/>
    <s v="-"/>
    <n v="26.5"/>
    <s v="EXT-WALL-1"/>
    <s v="CEILING"/>
    <s v="PANEL, CEILING, INTERLOCKING"/>
    <s v="CEILING-2"/>
    <m/>
    <s v="G90 Grade SS50"/>
    <x v="2"/>
    <s v="817-00529"/>
    <m/>
    <n v="54.5"/>
    <n v="168"/>
    <n v="9156"/>
    <n v="4094.25"/>
    <n v="2"/>
    <n v="5"/>
    <n v="1006.2444000000002"/>
    <n v="128.75"/>
  </r>
  <r>
    <m/>
    <m/>
    <x v="0"/>
    <x v="0"/>
    <m/>
    <m/>
    <m/>
    <m/>
    <m/>
    <m/>
    <m/>
    <m/>
    <s v="WALL-A1"/>
    <m/>
    <m/>
    <m/>
    <m/>
    <x v="0"/>
    <m/>
    <m/>
    <m/>
    <m/>
    <m/>
    <m/>
    <m/>
    <m/>
    <m/>
    <m/>
  </r>
  <r>
    <n v="1521179"/>
    <n v="19"/>
    <x v="1"/>
    <x v="2"/>
    <n v="139.75"/>
    <n v="3"/>
    <n v="1.75"/>
    <s v="-"/>
    <n v="16"/>
    <s v="-"/>
    <n v="26.5"/>
    <s v="EXT-WALL-1"/>
    <s v="EXTERNAL WALL- A"/>
    <s v="PANEL, WALL, INTERLOCKING"/>
    <s v="WALL-A1"/>
    <m/>
    <s v="G90 Grade SS50"/>
    <x v="2"/>
    <s v="817-00529"/>
    <m/>
    <n v="54.5"/>
    <n v="168"/>
    <n v="9156"/>
    <n v="3703.375"/>
    <n v="2"/>
    <n v="9.5"/>
    <n v="1911.86436"/>
    <n v="221.27083333333334"/>
  </r>
  <r>
    <n v="1521167"/>
    <n v="1"/>
    <x v="2"/>
    <x v="2"/>
    <n v="139.75"/>
    <n v="3"/>
    <n v="1.75"/>
    <s v="-"/>
    <n v="10"/>
    <s v="-"/>
    <n v="20.5"/>
    <s v="EXT-WALL-1"/>
    <s v="EXTERNAL WALL- A"/>
    <s v="PANEL, WALL, INTERLOCKING"/>
    <s v="WALL-A1"/>
    <m/>
    <s v="G90 Grade SS50"/>
    <x v="2"/>
    <s v="-"/>
    <m/>
    <n v="54.5"/>
    <n v="168"/>
    <n v="9156"/>
    <n v="2864.875"/>
    <n v="2"/>
    <n v="0.5"/>
    <n v="100.62444000000001"/>
    <n v="11.645833333333334"/>
  </r>
  <r>
    <n v="1520979"/>
    <n v="1"/>
    <x v="2"/>
    <x v="3"/>
    <n v="139.53270000000001"/>
    <n v="3.125"/>
    <n v="1.75"/>
    <s v="-"/>
    <n v="9"/>
    <n v="9"/>
    <n v="28.5"/>
    <s v="EXT WALL CORNER-3"/>
    <s v="EXTERNAL WALL CORNER-AB"/>
    <s v="WALL,CORNER,INTERLOCKING"/>
    <s v="WALL-A1"/>
    <m/>
    <s v="G90 Grade SS50"/>
    <x v="3"/>
    <s v="-"/>
    <m/>
    <n v="54.5"/>
    <n v="168"/>
    <n v="9156"/>
    <n v="3976.6819500000001"/>
    <n v="1"/>
    <n v="1"/>
    <n v="277.90291200000001"/>
    <n v="11.627725"/>
  </r>
  <r>
    <n v="1499696"/>
    <n v="6"/>
    <x v="2"/>
    <x v="4"/>
    <n v="127.28319999999999"/>
    <s v="-"/>
    <s v="-"/>
    <s v="-"/>
    <s v="-"/>
    <s v="-"/>
    <n v="50"/>
    <s v="INT-PANEL-1"/>
    <s v="INTERNAL WALL- A"/>
    <s v="STANDARD LINER PANEL"/>
    <s v="WALL-A1"/>
    <m/>
    <s v="G90 Grade SS50"/>
    <x v="4"/>
    <s v="-"/>
    <m/>
    <n v="50"/>
    <n v="144"/>
    <n v="7200"/>
    <n v="6364.16"/>
    <n v="1"/>
    <n v="6"/>
    <n v="624.15359999999998"/>
    <n v="63.641600000000004"/>
  </r>
  <r>
    <n v="1511978"/>
    <n v="1"/>
    <x v="2"/>
    <x v="4"/>
    <n v="127.283"/>
    <s v="-"/>
    <s v="-"/>
    <s v="-"/>
    <s v="-"/>
    <s v="-"/>
    <n v="25"/>
    <s v="INT-PANEL-1"/>
    <s v="INTERNAL WALL- A "/>
    <s v="LINER PANEL"/>
    <s v="WALL-A1"/>
    <m/>
    <s v="G90 Grade SS50"/>
    <x v="4"/>
    <s v="-"/>
    <m/>
    <n v="50"/>
    <n v="144"/>
    <n v="7200"/>
    <n v="3182.0749999999998"/>
    <n v="2"/>
    <n v="0.5"/>
    <n v="52.012800000000006"/>
    <n v="10.606916666666667"/>
  </r>
  <r>
    <n v="1499897"/>
    <n v="1"/>
    <x v="2"/>
    <x v="3"/>
    <n v="127.283"/>
    <s v="-"/>
    <s v="-"/>
    <s v="-"/>
    <n v="5.5166000000000004"/>
    <n v="6.1416000000000004"/>
    <n v="11.335000000000001"/>
    <s v="INT-CORNER"/>
    <s v="INTERNAL WALL - AB CORNER"/>
    <s v="INTERNAL CORNER PANEL"/>
    <s v="WALL-A1"/>
    <s v="HOLD OUT"/>
    <s v="G90 Grade SS50"/>
    <x v="3"/>
    <s v="-"/>
    <m/>
    <n v="54.5"/>
    <n v="168"/>
    <n v="9156"/>
    <n v="1442.7528050000001"/>
    <n v="4"/>
    <n v="0.5"/>
    <n v="138.95145600000001"/>
    <n v="10.606916666666667"/>
  </r>
  <r>
    <m/>
    <m/>
    <x v="0"/>
    <x v="0"/>
    <m/>
    <m/>
    <m/>
    <m/>
    <m/>
    <m/>
    <m/>
    <m/>
    <s v="WALL-A2"/>
    <m/>
    <m/>
    <m/>
    <m/>
    <x v="0"/>
    <m/>
    <m/>
    <m/>
    <m/>
    <m/>
    <m/>
    <m/>
    <m/>
    <m/>
    <m/>
  </r>
  <r>
    <n v="1499783"/>
    <n v="1"/>
    <x v="2"/>
    <x v="3"/>
    <n v="139.75"/>
    <n v="3"/>
    <n v="1.75"/>
    <s v="-"/>
    <n v="9"/>
    <n v="9"/>
    <n v="28.5"/>
    <s v="EXT-WALL-CORNER-1"/>
    <s v="EXTERNAL CORNER WALL-AD"/>
    <s v="WALL,CORNER,INTERLOCKING"/>
    <s v="WALL-A2"/>
    <m/>
    <s v="G90 Grade SS50"/>
    <x v="3"/>
    <s v="-"/>
    <m/>
    <n v="54.5"/>
    <n v="168"/>
    <n v="9156"/>
    <n v="3982.875"/>
    <n v="1"/>
    <n v="1"/>
    <n v="277.90291200000001"/>
    <n v="11.645833333333334"/>
  </r>
  <r>
    <n v="1521184"/>
    <n v="1"/>
    <x v="2"/>
    <x v="2"/>
    <n v="51.062600000000003"/>
    <n v="3"/>
    <n v="1.75"/>
    <s v="-"/>
    <n v="16"/>
    <s v="-"/>
    <n v="26.5"/>
    <s v="EXT-WALL-1"/>
    <s v="EXTERNAL WALL- A ABOVE DOOR"/>
    <s v="PANEL, WALL, INTERLOCKING"/>
    <s v="WALL-A2"/>
    <m/>
    <s v="G90 Grade SS50"/>
    <x v="2"/>
    <s v="-"/>
    <m/>
    <n v="54.5"/>
    <n v="168"/>
    <n v="9156"/>
    <n v="1353.1589000000001"/>
    <n v="6"/>
    <n v="0.5"/>
    <n v="100.62444000000001"/>
    <n v="4.2552166666666666"/>
  </r>
  <r>
    <n v="1521185"/>
    <n v="1"/>
    <x v="2"/>
    <x v="2"/>
    <n v="51.062600000000003"/>
    <n v="3"/>
    <n v="1.75"/>
    <s v="-"/>
    <n v="8.25"/>
    <s v="-"/>
    <n v="18.75"/>
    <s v="EXT-WALL-1"/>
    <s v="EXTERNAL WALL- A ABOVE DOOR"/>
    <s v="PANEL, WALL, INTERLOCKING"/>
    <s v="WALL-A2"/>
    <m/>
    <s v="G90 Grade SS50"/>
    <x v="2"/>
    <s v="-"/>
    <m/>
    <n v="54.5"/>
    <n v="168"/>
    <n v="9156"/>
    <n v="957.42375000000004"/>
    <n v="6"/>
    <n v="0.5"/>
    <n v="100.62444000000001"/>
    <n v="4.2552166666666666"/>
  </r>
  <r>
    <n v="1521183"/>
    <n v="1"/>
    <x v="2"/>
    <x v="2"/>
    <n v="51.062600000000003"/>
    <n v="3"/>
    <n v="2"/>
    <s v="-"/>
    <n v="16"/>
    <s v="-"/>
    <n v="26.5"/>
    <s v="EXT-WALL-1"/>
    <s v="EXTERNAL WALL- A ABOVE DOOR"/>
    <s v="PANEL, WALL, INTERLOCKING"/>
    <s v="WALL-A2"/>
    <m/>
    <s v="G90 Grade SS50"/>
    <x v="2"/>
    <s v="-"/>
    <m/>
    <n v="54.5"/>
    <n v="168"/>
    <n v="9156"/>
    <n v="1353.1589000000001"/>
    <n v="6"/>
    <n v="0.5"/>
    <n v="100.62444000000001"/>
    <n v="4.2552166666666666"/>
  </r>
  <r>
    <n v="1521181"/>
    <n v="1"/>
    <x v="2"/>
    <x v="3"/>
    <n v="139.75"/>
    <n v="3"/>
    <n v="1.75"/>
    <s v="-"/>
    <n v="8"/>
    <s v="-"/>
    <n v="18"/>
    <s v="EXT-WALL-2"/>
    <s v="EXTERNAL WALL-A"/>
    <s v="PANEL, WALL, INTERLOCKING"/>
    <s v="WALL-A2"/>
    <m/>
    <s v="G90 Grade SS50"/>
    <x v="3"/>
    <s v="-"/>
    <m/>
    <n v="54.5"/>
    <n v="168"/>
    <n v="9156"/>
    <n v="2515.5"/>
    <n v="3"/>
    <n v="0.5"/>
    <n v="138.95145600000001"/>
    <n v="11.645833333333334"/>
  </r>
  <r>
    <n v="1521179"/>
    <n v="6"/>
    <x v="1"/>
    <x v="2"/>
    <n v="139.75"/>
    <n v="3"/>
    <n v="1.75"/>
    <s v="-"/>
    <n v="16"/>
    <s v="-"/>
    <n v="26.5"/>
    <s v="EXT-WALL-1"/>
    <s v="EXTERNAL WALL- A"/>
    <s v="PANEL, WALL, INTERLOCKING"/>
    <s v="WALL-A2"/>
    <m/>
    <s v="G90 Grade SS50"/>
    <x v="2"/>
    <s v="817-00529"/>
    <m/>
    <n v="54.5"/>
    <n v="168"/>
    <n v="9156"/>
    <n v="3703.375"/>
    <n v="2"/>
    <n v="3"/>
    <n v="603.74663999999996"/>
    <n v="69.875"/>
  </r>
  <r>
    <n v="1499834"/>
    <n v="1"/>
    <x v="2"/>
    <x v="3"/>
    <n v="127.28319999999999"/>
    <s v="-"/>
    <s v="-"/>
    <s v="-"/>
    <n v="6.0380000000000003"/>
    <n v="4.2770000000000001"/>
    <n v="10.146599999999999"/>
    <s v="INT-CORNER"/>
    <s v="INTERNAL WALL - AD CORNER"/>
    <s v="INTERNAL CORNER PANEL"/>
    <s v="WALL-A2"/>
    <s v="HOLD OUT"/>
    <s v="G90 Grade SS50"/>
    <x v="3"/>
    <s v="-"/>
    <m/>
    <n v="54.5"/>
    <n v="168"/>
    <n v="9156"/>
    <n v="1291.4917171199997"/>
    <n v="5"/>
    <n v="0.5"/>
    <n v="138.95145600000001"/>
    <n v="10.606933333333332"/>
  </r>
  <r>
    <n v="1499693"/>
    <n v="1"/>
    <x v="2"/>
    <x v="4"/>
    <n v="41.142000000000003"/>
    <s v="-"/>
    <s v="-"/>
    <s v="-"/>
    <s v="-"/>
    <s v="-"/>
    <n v="44.171999999999997"/>
    <s v="INT-PANEL-1"/>
    <s v="INTERNAL WALL- A ABOVE DOOR"/>
    <s v="LINER PANEL"/>
    <s v="WALL-A2"/>
    <m/>
    <s v="G90 Grade SS50"/>
    <x v="4"/>
    <s v="-"/>
    <m/>
    <n v="50"/>
    <n v="144"/>
    <n v="7200"/>
    <n v="1817.3244239999999"/>
    <n v="3"/>
    <n v="0.5"/>
    <n v="52.012800000000006"/>
    <n v="3.4285000000000001"/>
  </r>
  <r>
    <n v="1499699"/>
    <n v="1"/>
    <x v="2"/>
    <x v="4"/>
    <n v="127.283"/>
    <s v="-"/>
    <s v="-"/>
    <s v="-"/>
    <s v="-"/>
    <s v="-"/>
    <n v="40.078499999999998"/>
    <s v="INT-PANEL-1"/>
    <s v="INTERNAL WALL- A"/>
    <s v="LINER PANEL"/>
    <s v="WALL-A2"/>
    <m/>
    <s v="G90 Grade SS50"/>
    <x v="4"/>
    <s v="-"/>
    <m/>
    <n v="50"/>
    <n v="144"/>
    <n v="7200"/>
    <n v="5101.3117155"/>
    <n v="1"/>
    <n v="1"/>
    <n v="104.02560000000001"/>
    <n v="10.606916666666667"/>
  </r>
  <r>
    <n v="1499696"/>
    <n v="1"/>
    <x v="2"/>
    <x v="4"/>
    <n v="127.28319999999999"/>
    <s v="-"/>
    <s v="-"/>
    <s v="-"/>
    <s v="-"/>
    <s v="-"/>
    <n v="50"/>
    <s v="INT-PANEL-1"/>
    <s v="INTERNAL WALL- A"/>
    <s v="LINER PANEL"/>
    <s v="WALL-A2"/>
    <m/>
    <s v="G90 Grade SS50"/>
    <x v="4"/>
    <s v="-"/>
    <m/>
    <n v="50"/>
    <n v="144"/>
    <n v="7200"/>
    <n v="6364.16"/>
    <n v="1"/>
    <n v="1"/>
    <n v="104.02560000000001"/>
    <n v="10.606933333333332"/>
  </r>
  <r>
    <n v="1518703"/>
    <n v="1"/>
    <x v="2"/>
    <x v="4"/>
    <n v="127.283"/>
    <s v="-"/>
    <s v="-"/>
    <s v="-"/>
    <s v="-"/>
    <s v="-"/>
    <n v="48.750100000000003"/>
    <s v="INT-PANEL-1"/>
    <s v="INTERNAL WALL- A"/>
    <s v="LINER PANEL"/>
    <s v="WALL-A2"/>
    <s v="HOLD OUT"/>
    <s v="G90 Grade SS50"/>
    <x v="4"/>
    <s v="-"/>
    <m/>
    <n v="50"/>
    <n v="144"/>
    <n v="7200"/>
    <n v="6205.0589783000005"/>
    <n v="1"/>
    <n v="1"/>
    <n v="104.02560000000001"/>
    <n v="10.606916666666667"/>
  </r>
  <r>
    <m/>
    <m/>
    <x v="0"/>
    <x v="0"/>
    <m/>
    <m/>
    <m/>
    <m/>
    <m/>
    <m/>
    <m/>
    <m/>
    <s v="WALL-C1"/>
    <m/>
    <m/>
    <m/>
    <m/>
    <x v="0"/>
    <m/>
    <m/>
    <m/>
    <m/>
    <m/>
    <m/>
    <m/>
    <m/>
    <m/>
    <m/>
  </r>
  <r>
    <n v="1521139"/>
    <n v="1"/>
    <x v="2"/>
    <x v="3"/>
    <n v="133.75"/>
    <n v="3.125"/>
    <n v="1.75"/>
    <s v="-"/>
    <n v="9"/>
    <n v="9"/>
    <n v="28.5"/>
    <s v="EXT WALL CORNER-3"/>
    <s v="EXTERNAL WALL CORNER- BC"/>
    <s v="WALL,CORNER,INTERLOCKING"/>
    <s v="WALL-C1"/>
    <m/>
    <s v="G90 Grade SS50"/>
    <x v="3"/>
    <s v="-"/>
    <m/>
    <n v="54.5"/>
    <n v="168"/>
    <n v="9156"/>
    <n v="3811.875"/>
    <n v="1"/>
    <n v="1"/>
    <n v="277.90291200000001"/>
    <n v="11.145833333333334"/>
  </r>
  <r>
    <n v="1521186"/>
    <n v="1"/>
    <x v="2"/>
    <x v="2"/>
    <n v="133.75"/>
    <n v="3"/>
    <n v="1.75"/>
    <s v="-"/>
    <n v="16"/>
    <s v="-"/>
    <n v="26"/>
    <s v="EXT-WALL-2"/>
    <s v="EXTERNAL WALL- C"/>
    <s v="PANEL, WALL, INTERLOCKING"/>
    <s v="WALL-C1"/>
    <m/>
    <s v="G90 Grade SS50"/>
    <x v="2"/>
    <s v="-"/>
    <m/>
    <n v="54.5"/>
    <n v="168"/>
    <n v="9156"/>
    <n v="3477.5"/>
    <n v="2"/>
    <n v="0.5"/>
    <n v="100.62444000000001"/>
    <n v="11.145833333333334"/>
  </r>
  <r>
    <n v="1521187"/>
    <n v="18"/>
    <x v="1"/>
    <x v="2"/>
    <n v="133.75"/>
    <n v="3"/>
    <n v="1.75"/>
    <s v="-"/>
    <n v="16"/>
    <s v="-"/>
    <n v="26.5"/>
    <s v="EXT-WALL-1"/>
    <s v="EXTERNAL WALL- C"/>
    <s v="PANEL, WALL, INTERLOCKING"/>
    <s v="WALL-C1"/>
    <m/>
    <s v="G90 Grade SS50"/>
    <x v="2"/>
    <s v="817-00529"/>
    <m/>
    <n v="54.5"/>
    <n v="168"/>
    <n v="9156"/>
    <n v="3544.375"/>
    <n v="2"/>
    <n v="9"/>
    <n v="1811.2399200000002"/>
    <n v="200.625"/>
  </r>
  <r>
    <n v="1521189"/>
    <n v="1"/>
    <x v="2"/>
    <x v="2"/>
    <n v="133.75"/>
    <n v="3"/>
    <n v="1.75"/>
    <s v="-"/>
    <n v="10"/>
    <s v="-"/>
    <n v="20.5"/>
    <s v="EXT-WALL-1"/>
    <s v="EXTERNAL WALL- C"/>
    <s v="PANEL, WALL, INTERLOCKING"/>
    <s v="WALL-C1"/>
    <m/>
    <s v="G90 Grade SS50"/>
    <x v="2"/>
    <s v="-"/>
    <m/>
    <n v="54.5"/>
    <n v="168"/>
    <n v="9156"/>
    <n v="2741.875"/>
    <n v="2"/>
    <n v="0.5"/>
    <n v="100.62444000000001"/>
    <n v="11.145833333333334"/>
  </r>
  <r>
    <n v="1517415"/>
    <n v="1"/>
    <x v="2"/>
    <x v="3"/>
    <n v="127.283"/>
    <s v="-"/>
    <s v="-"/>
    <s v="-"/>
    <n v="6.0384000000000002"/>
    <n v="5.4134000000000002"/>
    <n v="11.282999999999999"/>
    <s v="INT-CORNER"/>
    <s v="INTERNAL WALL - BC CORNER"/>
    <s v="INTERNAL CORNER PANEL"/>
    <s v="WALL-C1"/>
    <s v="HOLD OUT"/>
    <s v="G90 Grade SS50"/>
    <x v="3"/>
    <s v="-"/>
    <m/>
    <n v="54.5"/>
    <n v="168"/>
    <n v="9156"/>
    <n v="1436.1340889999999"/>
    <n v="4"/>
    <n v="0.5"/>
    <n v="138.95145600000001"/>
    <n v="10.606916666666667"/>
  </r>
  <r>
    <n v="1517494"/>
    <n v="1"/>
    <x v="2"/>
    <x v="4"/>
    <n v="127.28319999999999"/>
    <s v="-"/>
    <s v="-"/>
    <s v="-"/>
    <s v="-"/>
    <s v="-"/>
    <n v="16.1875"/>
    <s v="INT-PANEL-1"/>
    <s v="INTERNAL WALL- C"/>
    <s v="LINER PANEL"/>
    <s v="WALL-C1"/>
    <s v="HOLD OUT"/>
    <s v="G90 Grade SS50"/>
    <x v="4"/>
    <s v="-"/>
    <m/>
    <n v="50"/>
    <n v="144"/>
    <n v="7200"/>
    <n v="2060.3968"/>
    <n v="3"/>
    <n v="0.5"/>
    <n v="52.012800000000006"/>
    <n v="10.606933333333332"/>
  </r>
  <r>
    <n v="1499696"/>
    <n v="6"/>
    <x v="2"/>
    <x v="4"/>
    <n v="127.28319999999999"/>
    <s v="-"/>
    <s v="-"/>
    <s v="-"/>
    <s v="-"/>
    <s v="-"/>
    <n v="50"/>
    <s v="INT-PANEL-1"/>
    <s v="INTERNAL WALL- C"/>
    <s v="STANDARD LINER PANEL"/>
    <s v="WALL-C1"/>
    <m/>
    <s v="G90 Grade SS50"/>
    <x v="4"/>
    <s v="-"/>
    <m/>
    <n v="50"/>
    <n v="144"/>
    <n v="7200"/>
    <n v="6364.16"/>
    <n v="1"/>
    <n v="6"/>
    <n v="624.15359999999998"/>
    <n v="63.641600000000004"/>
  </r>
  <r>
    <n v="1511989"/>
    <n v="1"/>
    <x v="2"/>
    <x v="4"/>
    <n v="127.283"/>
    <s v="-"/>
    <s v="-"/>
    <s v="-"/>
    <s v="-"/>
    <s v="-"/>
    <n v="42.546999999999997"/>
    <s v="INT-PANEL-1"/>
    <s v="INTERNAL WALL- C"/>
    <s v="LINER PANEL"/>
    <s v="WALL-C1"/>
    <s v="HOLD OUT"/>
    <s v="G90 Grade SS50"/>
    <x v="4"/>
    <s v="-"/>
    <m/>
    <n v="50"/>
    <n v="144"/>
    <n v="7200"/>
    <n v="5415.5098009999992"/>
    <n v="1"/>
    <n v="1"/>
    <n v="104.02560000000001"/>
    <n v="10.606916666666667"/>
  </r>
  <r>
    <m/>
    <m/>
    <x v="0"/>
    <x v="0"/>
    <m/>
    <m/>
    <m/>
    <m/>
    <m/>
    <m/>
    <m/>
    <m/>
    <s v="WALL-C2"/>
    <m/>
    <m/>
    <m/>
    <m/>
    <x v="0"/>
    <m/>
    <m/>
    <m/>
    <m/>
    <m/>
    <m/>
    <m/>
    <m/>
    <m/>
    <m/>
  </r>
  <r>
    <n v="1521192"/>
    <n v="1"/>
    <x v="2"/>
    <x v="2"/>
    <n v="133.75"/>
    <n v="3"/>
    <n v="1.75"/>
    <s v="-"/>
    <n v="9.625"/>
    <s v="-"/>
    <n v="20.125"/>
    <s v="EXT-WALL-1"/>
    <s v="EXTERNAL WALL- C"/>
    <s v="PANEL, WALL, INTERLOCKING"/>
    <s v="WALL-C2"/>
    <m/>
    <s v="G90 Grade SS50"/>
    <x v="2"/>
    <s v="-"/>
    <m/>
    <n v="54.5"/>
    <n v="168"/>
    <n v="9156"/>
    <n v="2691.71875"/>
    <n v="2"/>
    <n v="0.5"/>
    <n v="100.62444000000001"/>
    <n v="11.145833333333334"/>
  </r>
  <r>
    <n v="1521199"/>
    <n v="1"/>
    <x v="2"/>
    <x v="3"/>
    <n v="133.75"/>
    <n v="3"/>
    <n v="1.75"/>
    <s v="-"/>
    <n v="8"/>
    <s v="-"/>
    <n v="18.5"/>
    <s v="EXT-WALL-1"/>
    <s v="EXTERNAL WALL- C"/>
    <s v="PANEL, WALL, INTERLOCKING"/>
    <s v="WALL-C2"/>
    <m/>
    <s v="G90 Grade SS50"/>
    <x v="3"/>
    <s v="-"/>
    <m/>
    <n v="54.5"/>
    <n v="168"/>
    <n v="9156"/>
    <n v="2474.375"/>
    <n v="2"/>
    <n v="0.5"/>
    <n v="138.95145600000001"/>
    <n v="11.145833333333334"/>
  </r>
  <r>
    <n v="1587051"/>
    <n v="1"/>
    <x v="2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-"/>
    <m/>
    <n v="54.5"/>
    <n v="168"/>
    <n v="9156"/>
    <n v="452.15890000000002"/>
    <n v="18"/>
    <n v="0.5"/>
    <n v="100.62444000000001"/>
    <n v="1.4218833333333334"/>
  </r>
  <r>
    <n v="1521210"/>
    <n v="1"/>
    <x v="1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817-00529"/>
    <m/>
    <n v="54.5"/>
    <n v="168"/>
    <n v="9156"/>
    <n v="452.15890000000002"/>
    <n v="18"/>
    <n v="0.5"/>
    <n v="100.62444000000001"/>
    <n v="1.4218833333333334"/>
  </r>
  <r>
    <n v="1521220"/>
    <n v="2"/>
    <x v="2"/>
    <x v="2"/>
    <n v="17.0626"/>
    <n v="3"/>
    <n v="1.75"/>
    <s v="-"/>
    <n v="10.125"/>
    <s v="-"/>
    <n v="20.625"/>
    <s v="EXT-WALL-1"/>
    <s v="EXTERNAL WALL- C ABOVE DOOR"/>
    <s v="PANEL, WALL, INTERLOCKING"/>
    <s v="WALL-C2"/>
    <m/>
    <s v="G90 Grade SS50"/>
    <x v="2"/>
    <s v="-"/>
    <m/>
    <n v="54.5"/>
    <n v="168"/>
    <n v="9156"/>
    <n v="351.91612500000002"/>
    <n v="24"/>
    <n v="0.5"/>
    <n v="100.62444000000001"/>
    <n v="2.8437666666666668"/>
  </r>
  <r>
    <n v="1521210"/>
    <n v="2"/>
    <x v="1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817-00529"/>
    <m/>
    <n v="54.5"/>
    <n v="168"/>
    <n v="9156"/>
    <n v="452.15890000000002"/>
    <n v="18"/>
    <n v="0.5"/>
    <n v="100.62444000000001"/>
    <n v="2.8437666666666668"/>
  </r>
  <r>
    <n v="1587050"/>
    <n v="1"/>
    <x v="2"/>
    <x v="2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s v="-"/>
    <m/>
    <n v="54.5"/>
    <n v="168"/>
    <n v="9156"/>
    <n v="452.15890000000002"/>
    <n v="18"/>
    <n v="0.5"/>
    <n v="100.62444000000001"/>
    <n v="1.4218833333333334"/>
  </r>
  <r>
    <n v="1521201"/>
    <n v="1"/>
    <x v="2"/>
    <x v="3"/>
    <n v="133.75"/>
    <n v="3"/>
    <n v="1.75"/>
    <s v="-"/>
    <n v="8"/>
    <s v="-"/>
    <n v="18"/>
    <s v="EXT-WALL-2"/>
    <s v="EXTERNAL WALL- C"/>
    <s v="PANEL, WALL, INTERLOCKING"/>
    <s v="WALL-C2"/>
    <m/>
    <s v="G90 Grade SS50"/>
    <x v="3"/>
    <s v="-"/>
    <m/>
    <n v="54.5"/>
    <n v="168"/>
    <n v="9156"/>
    <n v="2407.5"/>
    <n v="3"/>
    <n v="0.5"/>
    <n v="138.95145600000001"/>
    <n v="11.145833333333334"/>
  </r>
  <r>
    <n v="1521187"/>
    <n v="1"/>
    <x v="1"/>
    <x v="2"/>
    <n v="133.75"/>
    <n v="3"/>
    <n v="1.75"/>
    <s v="-"/>
    <n v="16"/>
    <s v="-"/>
    <n v="26.5"/>
    <s v="EXT-WALL-1"/>
    <s v="EXTERNAL WALL- C"/>
    <s v="PANEL, WALL, INTERLOCKING"/>
    <s v="WALL-C2"/>
    <m/>
    <s v="G90 Grade SS50"/>
    <x v="2"/>
    <s v="817-00529"/>
    <m/>
    <n v="54.5"/>
    <n v="168"/>
    <n v="9156"/>
    <n v="3544.375"/>
    <n v="2"/>
    <n v="0.5"/>
    <n v="100.62444000000001"/>
    <n v="11.145833333333334"/>
  </r>
  <r>
    <n v="1521206"/>
    <n v="1"/>
    <x v="2"/>
    <x v="2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s v="-"/>
    <m/>
    <n v="54.5"/>
    <n v="168"/>
    <n v="9156"/>
    <n v="2549.609375"/>
    <n v="2"/>
    <n v="0.5"/>
    <n v="100.62444000000001"/>
    <n v="11.145833333333334"/>
  </r>
  <r>
    <n v="1499963"/>
    <n v="1"/>
    <x v="2"/>
    <x v="3"/>
    <n v="133.75"/>
    <n v="3.125"/>
    <n v="1.75"/>
    <s v="-"/>
    <n v="9"/>
    <n v="9"/>
    <n v="28.5"/>
    <s v="EXT-WALL-CORNER-3"/>
    <s v="EXTERNAL WALL CORNER-CD"/>
    <s v="WALL,CORNER,INTERLOCKING"/>
    <s v="WALL-C2"/>
    <m/>
    <s v="G90 Grade SS50"/>
    <x v="3"/>
    <s v="-"/>
    <m/>
    <n v="54.5"/>
    <n v="168"/>
    <n v="9156"/>
    <n v="3811.875"/>
    <n v="1"/>
    <n v="1"/>
    <n v="277.90291200000001"/>
    <n v="11.145833333333334"/>
  </r>
  <r>
    <n v="1513013"/>
    <n v="1"/>
    <x v="2"/>
    <x v="4"/>
    <n v="104.25"/>
    <s v="-"/>
    <s v="-"/>
    <s v="-"/>
    <s v="-"/>
    <s v="-"/>
    <n v="29.141999999999999"/>
    <s v="INT-PANEL-1"/>
    <s v="INTERNAL WALL- C ABOVE DOOR"/>
    <s v="LINER PANEL"/>
    <s v="WALL-C2"/>
    <m/>
    <s v="G90 Grade SS50"/>
    <x v="4"/>
    <s v="-"/>
    <m/>
    <n v="50"/>
    <n v="144"/>
    <n v="7200"/>
    <n v="3038.0535"/>
    <n v="1"/>
    <n v="1"/>
    <n v="104.02560000000001"/>
    <n v="8.6875"/>
  </r>
  <r>
    <n v="1511985"/>
    <n v="1"/>
    <x v="2"/>
    <x v="4"/>
    <n v="127.283"/>
    <s v="-"/>
    <s v="-"/>
    <s v="-"/>
    <s v="-"/>
    <s v="-"/>
    <n v="41.233400000000003"/>
    <s v="INT-PANEL-1"/>
    <s v="INTERNAL WALL- C"/>
    <s v="LINER PANEL"/>
    <s v="WALL-C2"/>
    <s v="HOLD OUT"/>
    <s v="G90 Grade SS50"/>
    <x v="4"/>
    <s v="-"/>
    <m/>
    <n v="50"/>
    <n v="144"/>
    <n v="7200"/>
    <n v="5248.3108522000002"/>
    <n v="1"/>
    <n v="1"/>
    <n v="104.02560000000001"/>
    <n v="10.606916666666667"/>
  </r>
  <r>
    <n v="1517420"/>
    <n v="1"/>
    <x v="2"/>
    <x v="3"/>
    <n v="127.283"/>
    <s v="-"/>
    <s v="-"/>
    <s v="-"/>
    <n v="6.09"/>
    <n v="6.0380000000000003"/>
    <n v="11.96"/>
    <s v="INT-CORNER"/>
    <s v="INTERNAL WALL - CD CORNER"/>
    <s v="INTERNAL CORNER PANEL"/>
    <s v="WALL-C2"/>
    <s v="HOLD OUT"/>
    <s v="G90 Grade SS50"/>
    <x v="3"/>
    <s v="-"/>
    <m/>
    <n v="54.5"/>
    <n v="168"/>
    <n v="9156"/>
    <n v="1522.3046800000002"/>
    <n v="4"/>
    <n v="0.5"/>
    <n v="138.95145600000001"/>
    <n v="10.606916666666667"/>
  </r>
  <r>
    <n v="1513399"/>
    <n v="1"/>
    <x v="2"/>
    <x v="3"/>
    <n v="100.125"/>
    <n v="3.2168000000000001"/>
    <s v="-"/>
    <s v="-"/>
    <n v="16"/>
    <s v="-"/>
    <n v="25.912299999999998"/>
    <s v="HEADER PANEL"/>
    <s v="EXTERNAL WALL-C ABOVE DOOR"/>
    <s v="DOOR HEADER PANEL"/>
    <s v="WALL-C2"/>
    <m/>
    <s v="G90 Grade SS50"/>
    <x v="3"/>
    <s v="-"/>
    <m/>
    <n v="54.5"/>
    <n v="168"/>
    <n v="9156"/>
    <n v="2594.4690375"/>
    <n v="2"/>
    <n v="0.5"/>
    <n v="138.95145600000001"/>
    <n v="8.34375"/>
  </r>
  <r>
    <m/>
    <m/>
    <x v="0"/>
    <x v="0"/>
    <m/>
    <m/>
    <m/>
    <m/>
    <m/>
    <m/>
    <m/>
    <m/>
    <s v="WALL-B"/>
    <m/>
    <m/>
    <m/>
    <m/>
    <x v="0"/>
    <m/>
    <m/>
    <m/>
    <m/>
    <m/>
    <m/>
    <m/>
    <m/>
    <m/>
    <m/>
  </r>
  <r>
    <n v="1521370"/>
    <n v="1"/>
    <x v="2"/>
    <x v="2"/>
    <n v="138.928"/>
    <n v="3"/>
    <n v="1.75"/>
    <s v="-"/>
    <n v="16"/>
    <s v="-"/>
    <n v="26"/>
    <s v="EXT-WALL-2"/>
    <s v="EXTERNAL WALL- B"/>
    <s v="PANEL, WALL, INTERLOCKING"/>
    <s v="WALL-B"/>
    <m/>
    <s v="G90 Grade SS50"/>
    <x v="2"/>
    <s v="-"/>
    <m/>
    <n v="54.5"/>
    <n v="168"/>
    <n v="9156"/>
    <n v="3612.1279999999997"/>
    <n v="2"/>
    <n v="0.5"/>
    <n v="100.62444000000001"/>
    <n v="11.577333333333334"/>
  </r>
  <r>
    <n v="1521362"/>
    <n v="1"/>
    <x v="2"/>
    <x v="2"/>
    <n v="138.5146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969.4067375"/>
    <n v="2"/>
    <n v="0.5"/>
    <n v="100.62444000000001"/>
    <n v="11.542883333333334"/>
  </r>
  <r>
    <n v="1521359"/>
    <n v="1"/>
    <x v="2"/>
    <x v="2"/>
    <n v="138.101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960.5444750000001"/>
    <n v="2"/>
    <n v="0.5"/>
    <n v="100.62444000000001"/>
    <n v="11.508433333333334"/>
  </r>
  <r>
    <n v="1521358"/>
    <n v="1"/>
    <x v="2"/>
    <x v="3"/>
    <n v="137.79882000000001"/>
    <n v="3"/>
    <n v="1.75"/>
    <s v="-"/>
    <n v="8"/>
    <s v="-"/>
    <n v="18"/>
    <s v="EXT-WALL-1"/>
    <s v="EXTERNAL WALL- B"/>
    <s v="PANEL, WALL, INTERLOCKING"/>
    <s v="WALL-B"/>
    <m/>
    <s v="G90 Grade SS50"/>
    <x v="3"/>
    <s v="-"/>
    <m/>
    <n v="54.5"/>
    <n v="168"/>
    <n v="9156"/>
    <n v="2480.3787600000001"/>
    <n v="3"/>
    <n v="0.5"/>
    <n v="138.95145600000001"/>
    <n v="11.483235000000001"/>
  </r>
  <r>
    <n v="1500349"/>
    <n v="1"/>
    <x v="2"/>
    <x v="2"/>
    <n v="36.752899999999997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s v="-"/>
    <m/>
    <n v="54.5"/>
    <n v="168"/>
    <n v="9156"/>
    <n v="794.78146249999998"/>
    <n v="8"/>
    <n v="0.5"/>
    <n v="100.62444000000001"/>
    <n v="3.0627416666666663"/>
  </r>
  <r>
    <n v="1584447"/>
    <n v="1"/>
    <x v="2"/>
    <x v="2"/>
    <n v="36.375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45.6875"/>
    <n v="8"/>
    <n v="0.5"/>
    <n v="100.62444000000001"/>
    <n v="3.03125"/>
  </r>
  <r>
    <n v="1500348"/>
    <n v="1"/>
    <x v="2"/>
    <x v="2"/>
    <n v="35.997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37.93849999999998"/>
    <n v="8"/>
    <n v="0.5"/>
    <n v="100.62444000000001"/>
    <n v="2.9997500000000001"/>
  </r>
  <r>
    <n v="1499909"/>
    <n v="1"/>
    <x v="2"/>
    <x v="2"/>
    <n v="35.619100000000003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s v="-"/>
    <m/>
    <n v="54.5"/>
    <n v="168"/>
    <n v="9156"/>
    <n v="730.19155000000001"/>
    <n v="8"/>
    <n v="0.5"/>
    <n v="100.62444000000001"/>
    <n v="2.9682583333333334"/>
  </r>
  <r>
    <n v="1500350"/>
    <n v="1"/>
    <x v="2"/>
    <x v="2"/>
    <n v="35.198599999999999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s v="-"/>
    <m/>
    <n v="54.5"/>
    <n v="168"/>
    <n v="9156"/>
    <n v="761.16972499999997"/>
    <n v="8"/>
    <n v="0.5"/>
    <n v="100.62444000000001"/>
    <n v="2.9332166666666666"/>
  </r>
  <r>
    <n v="1521355"/>
    <n v="1"/>
    <x v="2"/>
    <x v="3"/>
    <n v="135.52160000000001"/>
    <n v="3"/>
    <n v="1.75"/>
    <s v="-"/>
    <n v="8"/>
    <s v="-"/>
    <n v="18.5"/>
    <s v="EXT-WALL-2"/>
    <s v="EXTERNAL WALL-B"/>
    <s v="PANEL, WALL, INTERLOCKING"/>
    <s v="WALL-B"/>
    <m/>
    <s v="G90 Grade SS50"/>
    <x v="3"/>
    <s v="-"/>
    <m/>
    <n v="54.5"/>
    <n v="168"/>
    <n v="9156"/>
    <n v="2507.1496000000002"/>
    <n v="2"/>
    <n v="0.5"/>
    <n v="138.95145600000001"/>
    <n v="11.293466666666667"/>
  </r>
  <r>
    <n v="1521351"/>
    <n v="1"/>
    <x v="1"/>
    <x v="2"/>
    <n v="134.9169"/>
    <n v="3"/>
    <n v="1.75"/>
    <s v="-"/>
    <n v="16"/>
    <s v="-"/>
    <n v="26.5"/>
    <s v="EXT-WALL-1"/>
    <s v="EXTERNAL WALL- B"/>
    <s v="PANEL, WALL, INTERLOCKING"/>
    <s v="WALL-B"/>
    <m/>
    <s v="G90 Grade SS50"/>
    <x v="2"/>
    <s v="817-00529"/>
    <m/>
    <n v="54.5"/>
    <n v="168"/>
    <n v="9156"/>
    <n v="3575.2978499999999"/>
    <n v="2"/>
    <n v="0.5"/>
    <n v="100.62444000000001"/>
    <n v="11.243074999999999"/>
  </r>
  <r>
    <n v="1521350"/>
    <n v="1"/>
    <x v="2"/>
    <x v="2"/>
    <n v="134.5035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883.4187812499999"/>
    <n v="2"/>
    <n v="0.5"/>
    <n v="100.62444000000001"/>
    <n v="11.208625"/>
  </r>
  <r>
    <n v="1518711"/>
    <n v="1"/>
    <x v="2"/>
    <x v="4"/>
    <n v="127.283"/>
    <s v="-"/>
    <s v="-"/>
    <s v="-"/>
    <s v="-"/>
    <s v="-"/>
    <n v="16.186900000000001"/>
    <s v="INT-PANEL-1"/>
    <s v="INTERNAL WALL- B"/>
    <s v="LINER PANEL"/>
    <s v="WALL-B"/>
    <s v="HOLD OUT"/>
    <s v="G90 Grade SS50"/>
    <x v="4"/>
    <s v="-"/>
    <m/>
    <n v="50"/>
    <n v="144"/>
    <n v="7200"/>
    <n v="2060.3171927000003"/>
    <n v="3"/>
    <n v="0.5"/>
    <n v="52.012800000000006"/>
    <n v="10.606916666666667"/>
  </r>
  <r>
    <n v="1513014"/>
    <n v="1"/>
    <x v="2"/>
    <x v="4"/>
    <n v="100.1416"/>
    <s v="-"/>
    <s v="-"/>
    <s v="-"/>
    <s v="-"/>
    <s v="-"/>
    <n v="31.8125"/>
    <s v="INT-PANEL-1"/>
    <s v="INTERNAL WALL- B"/>
    <s v="LINER PANEL"/>
    <s v="WALL-B"/>
    <s v="HOLD OUT"/>
    <s v="G90 Grade SS50"/>
    <x v="4"/>
    <s v="-"/>
    <m/>
    <n v="50"/>
    <n v="144"/>
    <n v="7200"/>
    <n v="3185.7546499999999"/>
    <n v="1"/>
    <n v="1"/>
    <n v="104.02560000000001"/>
    <n v="8.3451333333333331"/>
  </r>
  <r>
    <n v="1513008"/>
    <n v="1"/>
    <x v="2"/>
    <x v="4"/>
    <n v="119.0598"/>
    <s v="-"/>
    <s v="-"/>
    <s v="-"/>
    <s v="-"/>
    <s v="-"/>
    <n v="29.1416"/>
    <s v="INT-PANEL-1"/>
    <s v="INTERNAL WALL- B ABOVE DOOR"/>
    <s v="LINER PANEL"/>
    <s v="WALL-B"/>
    <s v="HOLD OUT"/>
    <s v="G90 Grade SS50"/>
    <x v="4"/>
    <s v="-"/>
    <m/>
    <n v="50"/>
    <n v="144"/>
    <n v="7200"/>
    <n v="3469.5930676799999"/>
    <n v="1"/>
    <n v="1"/>
    <n v="104.02560000000001"/>
    <n v="9.9216499999999996"/>
  </r>
  <r>
    <n v="1513015"/>
    <n v="1"/>
    <x v="2"/>
    <x v="4"/>
    <n v="100.1416"/>
    <s v="-"/>
    <s v="-"/>
    <s v="-"/>
    <s v="-"/>
    <s v="-"/>
    <n v="35.015999999999998"/>
    <s v="INT-PANEL-1"/>
    <s v="INTERNAL WALL- B"/>
    <s v="LINER PANEL"/>
    <s v="WALL-B"/>
    <s v="HOLD OUT"/>
    <s v="G90 Grade SS50"/>
    <x v="4"/>
    <s v="-"/>
    <m/>
    <n v="50"/>
    <n v="144"/>
    <n v="7200"/>
    <n v="3506.5582655999997"/>
    <n v="1"/>
    <n v="1"/>
    <n v="104.02560000000001"/>
    <n v="8.3451333333333331"/>
  </r>
  <r>
    <n v="1518715"/>
    <n v="1"/>
    <x v="2"/>
    <x v="4"/>
    <n v="127.283"/>
    <s v="-"/>
    <s v="-"/>
    <s v="-"/>
    <s v="-"/>
    <s v="-"/>
    <n v="12.9674"/>
    <s v="INT-PANEL-1"/>
    <s v="INTERNAL WALL- B"/>
    <s v="LINER PANEL"/>
    <s v="WALL-B"/>
    <s v="HOLD OUT"/>
    <s v="G90 Grade SS50"/>
    <x v="4"/>
    <s v="-"/>
    <m/>
    <n v="50"/>
    <n v="144"/>
    <n v="7200"/>
    <n v="1650.5295742000001"/>
    <n v="3"/>
    <n v="0.5"/>
    <n v="52.012800000000006"/>
    <n v="10.606916666666667"/>
  </r>
  <r>
    <m/>
    <m/>
    <x v="0"/>
    <x v="0"/>
    <m/>
    <m/>
    <m/>
    <m/>
    <m/>
    <m/>
    <m/>
    <m/>
    <s v="WALL-D"/>
    <m/>
    <m/>
    <m/>
    <m/>
    <x v="0"/>
    <m/>
    <m/>
    <m/>
    <m/>
    <m/>
    <m/>
    <m/>
    <m/>
    <m/>
    <m/>
  </r>
  <r>
    <n v="1521250"/>
    <n v="1"/>
    <x v="2"/>
    <x v="2"/>
    <n v="132.1986"/>
    <n v="3"/>
    <n v="1.75"/>
    <s v="-"/>
    <n v="16"/>
    <s v="-"/>
    <n v="26"/>
    <s v="EXT-WALL-2"/>
    <s v="EXTERNAL WALL- D"/>
    <s v="PANEL, WALL, INTERLOCKING"/>
    <s v="WALL-D"/>
    <m/>
    <s v="G90 Grade SS50"/>
    <x v="2"/>
    <s v="-"/>
    <m/>
    <n v="54.5"/>
    <n v="168"/>
    <n v="9156"/>
    <n v="3437.1635999999999"/>
    <n v="2"/>
    <n v="0.5"/>
    <n v="100.62444000000001"/>
    <n v="11.016550000000001"/>
  </r>
  <r>
    <n v="1521240"/>
    <n v="1"/>
    <x v="1"/>
    <x v="2"/>
    <n v="132.8033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19.2874500000003"/>
    <n v="2"/>
    <n v="0.5"/>
    <n v="100.62444000000001"/>
    <n v="11.066941666666667"/>
  </r>
  <r>
    <n v="1521241"/>
    <n v="1"/>
    <x v="1"/>
    <x v="2"/>
    <n v="133.4079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35.3119999999994"/>
    <n v="2"/>
    <n v="0.5"/>
    <n v="100.62444000000001"/>
    <n v="11.117333333333333"/>
  </r>
  <r>
    <n v="1521242"/>
    <n v="1"/>
    <x v="1"/>
    <x v="2"/>
    <n v="134.0127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51.33655"/>
    <n v="2"/>
    <n v="0.5"/>
    <n v="100.62444000000001"/>
    <n v="11.167724999999999"/>
  </r>
  <r>
    <n v="1521243"/>
    <n v="1"/>
    <x v="1"/>
    <x v="2"/>
    <n v="134.6175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67.36375"/>
    <n v="2"/>
    <n v="0.5"/>
    <n v="100.62444000000001"/>
    <n v="11.218125000000001"/>
  </r>
  <r>
    <n v="1521245"/>
    <n v="1"/>
    <x v="1"/>
    <x v="2"/>
    <n v="135.2221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83.3882999999996"/>
    <n v="2"/>
    <n v="0.5"/>
    <n v="100.62444000000001"/>
    <n v="11.268516666666665"/>
  </r>
  <r>
    <n v="1521246"/>
    <n v="1"/>
    <x v="1"/>
    <x v="2"/>
    <n v="135.8268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599.4128499999997"/>
    <n v="2"/>
    <n v="0.5"/>
    <n v="100.62444000000001"/>
    <n v="11.318908333333333"/>
  </r>
  <r>
    <n v="1521247"/>
    <n v="1"/>
    <x v="1"/>
    <x v="2"/>
    <n v="136.4316"/>
    <n v="3"/>
    <n v="1.75"/>
    <s v="-"/>
    <n v="16"/>
    <s v="-"/>
    <n v="26.5"/>
    <s v="EXT-WALL-1"/>
    <s v="EXTERNAL WALL- D"/>
    <s v="PANEL, WALL, INTERLOCKING"/>
    <s v="WALL-D"/>
    <m/>
    <s v="G90 Grade SS50"/>
    <x v="2"/>
    <s v="817-00529"/>
    <m/>
    <n v="54.5"/>
    <n v="168"/>
    <n v="9156"/>
    <n v="3615.4374000000003"/>
    <n v="2"/>
    <n v="0.5"/>
    <n v="100.62444000000001"/>
    <n v="11.369300000000001"/>
  </r>
  <r>
    <n v="1518720"/>
    <n v="1"/>
    <x v="2"/>
    <x v="4"/>
    <n v="125.3916"/>
    <s v="-"/>
    <s v="-"/>
    <s v="-"/>
    <s v="-"/>
    <s v="-"/>
    <n v="16.186900000000001"/>
    <s v="INT-PANEL-1"/>
    <s v="INTERNAL WALL- D"/>
    <s v="LINER PANEL"/>
    <s v="WALL-D"/>
    <s v="HOLD OUT"/>
    <s v="G90 Grade SS50"/>
    <x v="4"/>
    <s v="-"/>
    <m/>
    <n v="50"/>
    <n v="144"/>
    <n v="7200"/>
    <n v="2029.7012900400002"/>
    <n v="3"/>
    <n v="0.5"/>
    <n v="52.012800000000006"/>
    <n v="10.449299999999999"/>
  </r>
  <r>
    <n v="1587100"/>
    <n v="1"/>
    <x v="2"/>
    <x v="4"/>
    <n v="125.392"/>
    <m/>
    <m/>
    <m/>
    <m/>
    <m/>
    <n v="50"/>
    <s v="INT-PANEL-1"/>
    <s v="INTERNAL WALL- D"/>
    <s v="LINER PANEL"/>
    <s v="WALL-D"/>
    <s v="HOLD OUT"/>
    <s v="G90 Grade SS50"/>
    <x v="4"/>
    <s v="-"/>
    <m/>
    <n v="50"/>
    <n v="144"/>
    <n v="7200"/>
    <n v="6269.5999999999995"/>
    <n v="1"/>
    <n v="1"/>
    <n v="104.02560000000001"/>
    <n v="10.449333333333334"/>
  </r>
  <r>
    <n v="1519125"/>
    <n v="1"/>
    <x v="2"/>
    <x v="4"/>
    <n v="125.3916"/>
    <s v="-"/>
    <s v="-"/>
    <s v="-"/>
    <s v="-"/>
    <s v="-"/>
    <n v="50"/>
    <s v="INT-PANEL-1"/>
    <s v="INTERNAL WALL- D"/>
    <s v="STANDARD LINER PANEL"/>
    <s v="WALL-D"/>
    <m/>
    <s v="G90 Grade SS50"/>
    <x v="4"/>
    <s v="-"/>
    <m/>
    <n v="50"/>
    <n v="144"/>
    <n v="7200"/>
    <n v="6269.58"/>
    <n v="1"/>
    <n v="1"/>
    <n v="104.02560000000001"/>
    <n v="10.449299999999999"/>
  </r>
  <r>
    <n v="1511984"/>
    <n v="1"/>
    <x v="2"/>
    <x v="4"/>
    <n v="125.3916"/>
    <s v="-"/>
    <s v="-"/>
    <s v="-"/>
    <s v="-"/>
    <s v="-"/>
    <n v="34.029899999999998"/>
    <s v="INT-PANEL-1"/>
    <s v="INTERNAL WALL- D"/>
    <s v="LINER PANEL"/>
    <s v="WALL-D"/>
    <s v="HOLD OUT"/>
    <s v="G90 Grade SS50"/>
    <x v="4"/>
    <s v="-"/>
    <m/>
    <n v="50"/>
    <n v="144"/>
    <n v="7200"/>
    <n v="4267.0636088399997"/>
    <n v="1"/>
    <n v="1"/>
    <n v="104.02560000000001"/>
    <n v="10.449299999999999"/>
  </r>
  <r>
    <m/>
    <m/>
    <x v="0"/>
    <x v="0"/>
    <m/>
    <m/>
    <m/>
    <m/>
    <m/>
    <m/>
    <m/>
    <m/>
    <s v="CUSTOM"/>
    <m/>
    <m/>
    <m/>
    <m/>
    <x v="0"/>
    <m/>
    <m/>
    <m/>
    <m/>
    <m/>
    <m/>
    <m/>
    <m/>
    <m/>
    <m/>
  </r>
  <r>
    <n v="1519898"/>
    <n v="1"/>
    <x v="2"/>
    <x v="3"/>
    <n v="166.50200000000001"/>
    <n v="2"/>
    <s v="-"/>
    <s v="-"/>
    <n v="10"/>
    <s v="-"/>
    <n v="13.1625"/>
    <s v="S-TRIM-CUSTOM"/>
    <s v="ROOF WALL-B"/>
    <s v="S-TRIM CUSTOM"/>
    <s v="CUSTOM"/>
    <m/>
    <s v="G90 Grade SS50"/>
    <x v="3"/>
    <s v="-"/>
    <m/>
    <n v="54.5"/>
    <n v="168"/>
    <n v="9156"/>
    <n v="2191.5825749999999"/>
    <n v="4"/>
    <n v="0.5"/>
    <n v="138.95145600000001"/>
    <n v="13.875166666666667"/>
  </r>
  <r>
    <n v="1502214"/>
    <n v="1"/>
    <x v="2"/>
    <x v="3"/>
    <n v="168"/>
    <n v="4.7699999999999996"/>
    <s v="-"/>
    <s v="-"/>
    <n v="2"/>
    <n v="2"/>
    <n v="8.3819999999999997"/>
    <s v="C-CHANNEL"/>
    <s v="FLOOR ASSEMBLY WALL-D SIDE"/>
    <s v="C-CHANNEL FLOOR"/>
    <s v="CUSTOM"/>
    <m/>
    <s v="G90 Grade SS50"/>
    <x v="3"/>
    <s v="-"/>
    <m/>
    <n v="54.5"/>
    <n v="168"/>
    <n v="9156"/>
    <n v="1408.1759999999999"/>
    <n v="6"/>
    <n v="0.5"/>
    <n v="138.95145600000001"/>
    <n v="14"/>
  </r>
  <r>
    <n v="1502362"/>
    <n v="1"/>
    <x v="2"/>
    <x v="4"/>
    <n v="74"/>
    <s v="-"/>
    <s v="-"/>
    <s v="-"/>
    <s v="-"/>
    <s v="-"/>
    <n v="7"/>
    <s v="FLAT"/>
    <s v="EXTERNAL WALL-B"/>
    <s v="COVER PLATE"/>
    <s v="CUSTOM"/>
    <s v="HOLD OUT"/>
    <s v="G90 Grade SS50"/>
    <x v="4"/>
    <s v="-"/>
    <m/>
    <n v="50"/>
    <n v="144"/>
    <n v="7200"/>
    <n v="518"/>
    <n v="7"/>
    <n v="0.5"/>
    <n v="52.012800000000006"/>
    <n v="6.166666666666667"/>
  </r>
  <r>
    <n v="1411235"/>
    <n v="2"/>
    <x v="2"/>
    <x v="4"/>
    <n v="10.5"/>
    <s v="-"/>
    <s v="-"/>
    <s v="-"/>
    <s v="-"/>
    <s v="-"/>
    <n v="20"/>
    <s v="FLAT"/>
    <s v="EXTERNAL WALL-D"/>
    <s v="FLAT,PANEL"/>
    <s v="CUSTOM"/>
    <s v="HOLD OUT"/>
    <s v="G90 Grade SS50"/>
    <x v="4"/>
    <s v="-"/>
    <m/>
    <n v="50"/>
    <n v="144"/>
    <n v="7200"/>
    <n v="210"/>
    <n v="28"/>
    <n v="0.5"/>
    <n v="52.012800000000006"/>
    <n v="1.75"/>
  </r>
  <r>
    <m/>
    <m/>
    <x v="0"/>
    <x v="0"/>
    <m/>
    <m/>
    <m/>
    <m/>
    <m/>
    <m/>
    <m/>
    <m/>
    <s v="KANBAN"/>
    <m/>
    <m/>
    <m/>
    <m/>
    <x v="0"/>
    <m/>
    <m/>
    <m/>
    <m/>
    <m/>
    <m/>
    <m/>
    <m/>
    <m/>
    <m/>
  </r>
  <r>
    <n v="1412100"/>
    <n v="8"/>
    <x v="2"/>
    <x v="4"/>
    <n v="168"/>
    <s v="90.00°"/>
    <s v="-"/>
    <s v="-"/>
    <n v="1.5"/>
    <n v="1.5"/>
    <n v="2.8729"/>
    <s v="L-ANGLE"/>
    <s v="CEILING"/>
    <s v="1.5 X 1.5 L-ANGLE (CEILING TRIM)"/>
    <s v="KANBAN"/>
    <m/>
    <s v="G90 Grade SS50"/>
    <x v="5"/>
    <s v="-"/>
    <m/>
    <n v="50"/>
    <n v="168"/>
    <n v="8400"/>
    <n v="482.6472"/>
    <n v="17"/>
    <n v="0.5"/>
    <n v="60.681600000000003"/>
    <n v="112"/>
  </r>
  <r>
    <n v="1034272"/>
    <n v="8"/>
    <x v="2"/>
    <x v="2"/>
    <n v="168"/>
    <n v="11.6469"/>
    <m/>
    <m/>
    <n v="1.5"/>
    <n v="4"/>
    <n v="16.851099999999999"/>
    <s v="C-CHANNEL"/>
    <s v="ROOF FLASHING"/>
    <s v="FLASHING PANEL (ROOF TRIM)"/>
    <s v="KANBAN"/>
    <m/>
    <s v="G90 Grade SS50"/>
    <x v="2"/>
    <s v="-"/>
    <m/>
    <n v="54.5"/>
    <n v="168"/>
    <n v="9156"/>
    <n v="2830.9847999999997"/>
    <n v="3"/>
    <n v="3"/>
    <n v="603.74663999999996"/>
    <n v="112"/>
  </r>
  <r>
    <n v="1034279"/>
    <n v="7"/>
    <x v="2"/>
    <x v="2"/>
    <n v="168"/>
    <n v="3.282"/>
    <m/>
    <m/>
    <n v="7.0460000000000003"/>
    <n v="2"/>
    <n v="12.698"/>
    <s v="ENDCAP"/>
    <s v="ROOF ASSEMBLY"/>
    <s v="END CAP 3_INCH DEEP WALL GA (WALL CAP)"/>
    <s v="KANBAN"/>
    <m/>
    <s v="G90 Grade SS50"/>
    <x v="2"/>
    <s v="-"/>
    <m/>
    <n v="54.5"/>
    <n v="168"/>
    <n v="9156"/>
    <n v="2133.2640000000001"/>
    <n v="4"/>
    <n v="2"/>
    <n v="402.49776000000003"/>
    <n v="98"/>
  </r>
  <r>
    <n v="1033907"/>
    <n v="1"/>
    <x v="2"/>
    <x v="3"/>
    <n v="166.119"/>
    <n v="2"/>
    <s v="-"/>
    <s v="-"/>
    <n v="9.625"/>
    <s v="-"/>
    <n v="15.91"/>
    <s v="S-TRIM"/>
    <s v="ROOF WALL-D"/>
    <s v="S-TRIM 3inch(S-CURVE 3inch)"/>
    <s v="KANBAN"/>
    <m/>
    <s v="G90 Grade SS50"/>
    <x v="3"/>
    <s v="-"/>
    <m/>
    <n v="54.5"/>
    <n v="168"/>
    <n v="9156"/>
    <n v="2642.9532899999999"/>
    <n v="3"/>
    <n v="0.5"/>
    <n v="138.95145600000001"/>
    <n v="13.843249999999999"/>
  </r>
  <r>
    <n v="1411100"/>
    <n v="2"/>
    <x v="2"/>
    <x v="3"/>
    <n v="168"/>
    <n v="3.1254"/>
    <s v="-"/>
    <s v="-"/>
    <n v="2"/>
    <n v="2"/>
    <n v="6.7878999999999996"/>
    <s v="Z-CHANNEL DOOR"/>
    <s v="EXTERNAL WALL-A,B &amp; C ABOVE DOOR"/>
    <s v="Z-CHANNEL ABOVE DOOR (WITHOUT DRIP Z)"/>
    <s v="KANBAN"/>
    <m/>
    <s v="G90 Grade SS50"/>
    <x v="3"/>
    <s v="-"/>
    <m/>
    <n v="54.5"/>
    <n v="168"/>
    <n v="9156"/>
    <n v="1140.3671999999999"/>
    <n v="8"/>
    <n v="0.5"/>
    <n v="138.95145600000001"/>
    <n v="28"/>
  </r>
  <r>
    <n v="1411200"/>
    <n v="2"/>
    <x v="2"/>
    <x v="3"/>
    <n v="168"/>
    <n v="2.9998"/>
    <s v="-"/>
    <s v="-"/>
    <n v="1.8754"/>
    <n v="1.8754"/>
    <n v="6.4131"/>
    <s v="C-CHANNEL DOOR"/>
    <s v="EXTERNAL WALL-A,B &amp; C ABOVE DOOR"/>
    <s v="C-CHANNEL ABOVE DOOR"/>
    <s v="KANBAN"/>
    <m/>
    <s v="G90 Grade SS50"/>
    <x v="3"/>
    <s v="-"/>
    <m/>
    <n v="54.5"/>
    <n v="168"/>
    <n v="9156"/>
    <n v="1077.4007999999999"/>
    <n v="8"/>
    <n v="0.5"/>
    <n v="138.95145600000001"/>
    <n v="28"/>
  </r>
  <r>
    <n v="1411300"/>
    <n v="2"/>
    <x v="2"/>
    <x v="1"/>
    <n v="168"/>
    <s v="-"/>
    <s v="-"/>
    <s v="-"/>
    <s v="-"/>
    <s v="-"/>
    <n v="3.2759999999999998"/>
    <s v="DRIP STRIP"/>
    <s v="EXTERNAL WALL-A,B &amp; C ABOVE DOOR"/>
    <s v="DOOR DRIP STRIP"/>
    <s v="KANBAN"/>
    <m/>
    <s v="G90 Grade SS50"/>
    <x v="6"/>
    <s v="-"/>
    <m/>
    <n v="54.5"/>
    <n v="168"/>
    <n v="9156"/>
    <n v="550.36799999999994"/>
    <n v="16"/>
    <n v="0.5"/>
    <n v="81.396839999999997"/>
    <n v="28"/>
  </r>
  <r>
    <n v="1411301"/>
    <n v="8"/>
    <x v="2"/>
    <x v="3"/>
    <n v="165.32400000000001"/>
    <s v="90.00°"/>
    <s v="-"/>
    <s v="-"/>
    <n v="3"/>
    <n v="4.5"/>
    <n v="7.3129999999999997"/>
    <s v="L-ANGLE"/>
    <s v="CEILING ASSEMBLY"/>
    <s v="L-ANGLE, CEILING 3X4.5 (CEILING 90)"/>
    <s v="KANBAN"/>
    <m/>
    <s v="G90 Grade SS50"/>
    <x v="3"/>
    <s v="-"/>
    <m/>
    <n v="54.5"/>
    <n v="168"/>
    <n v="9156"/>
    <n v="1209.014412"/>
    <n v="7"/>
    <n v="1.5"/>
    <n v="416.85436800000002"/>
    <n v="110.21600000000001"/>
  </r>
  <r>
    <n v="1028633"/>
    <n v="30"/>
    <x v="2"/>
    <x v="2"/>
    <n v="2"/>
    <n v="13.75"/>
    <m/>
    <m/>
    <n v="2.4375"/>
    <n v="2.4375"/>
    <n v="20.221900000000002"/>
    <s v="HAT CHANNEL"/>
    <s v="ROOF FLASHING"/>
    <s v="HAT CHANNEL"/>
    <s v="KANBAN"/>
    <m/>
    <s v="G90 Grade SS50"/>
    <x v="2"/>
    <s v="-"/>
    <m/>
    <n v="54.5"/>
    <n v="168"/>
    <n v="9156"/>
    <n v="40.443800000000003"/>
    <n v="216"/>
    <n v="0.5"/>
    <n v="100.62444000000001"/>
    <n v="5"/>
  </r>
  <r>
    <m/>
    <m/>
    <x v="0"/>
    <x v="0"/>
    <m/>
    <m/>
    <m/>
    <m/>
    <m/>
    <m/>
    <m/>
    <m/>
    <s v="STANDARD"/>
    <m/>
    <m/>
    <m/>
    <m/>
    <x v="0"/>
    <m/>
    <m/>
    <m/>
    <m/>
    <m/>
    <m/>
    <m/>
    <m/>
    <m/>
    <m/>
  </r>
  <r>
    <n v="1411900"/>
    <n v="1"/>
    <x v="2"/>
    <x v="3"/>
    <n v="168"/>
    <n v="5.5"/>
    <s v="-"/>
    <s v="-"/>
    <n v="1.625"/>
    <n v="1.625"/>
    <n v="8.9130000000000003"/>
    <s v="Z-CHANNEL FLOOR"/>
    <s v="FLOOR ASSEMBLY WALL-B SIDE"/>
    <s v="FLOOR Z-CHANNEL "/>
    <s v="STANDARD"/>
    <m/>
    <s v="G90 Grade SS50"/>
    <x v="3"/>
    <s v="-"/>
    <m/>
    <n v="54.5"/>
    <n v="168"/>
    <n v="9156"/>
    <n v="1497.384"/>
    <n v="6"/>
    <n v="0.5"/>
    <n v="138.95145600000001"/>
    <n v="14"/>
  </r>
  <r>
    <n v="1411900"/>
    <n v="7"/>
    <x v="2"/>
    <x v="3"/>
    <n v="168"/>
    <n v="4.875"/>
    <s v="-"/>
    <s v="-"/>
    <n v="1.625"/>
    <n v="1.625"/>
    <n v="8.9130000000000003"/>
    <s v="Z-CHANNEL FLOOR"/>
    <s v="FLOOR ASSEMBLY WALL-A,C &amp;D SIDE"/>
    <s v="FLOOR Z-CHANNEL "/>
    <s v="STANDARD"/>
    <m/>
    <s v="G90 Grade SS50"/>
    <x v="3"/>
    <s v="-"/>
    <m/>
    <n v="54.5"/>
    <n v="168"/>
    <n v="9156"/>
    <n v="1497.384"/>
    <n v="6"/>
    <n v="1.5"/>
    <n v="416.85436800000002"/>
    <n v="98"/>
  </r>
  <r>
    <m/>
    <m/>
    <x v="0"/>
    <x v="0"/>
    <m/>
    <m/>
    <m/>
    <m/>
    <m/>
    <m/>
    <m/>
    <m/>
    <s v="MAKE-UP PANEL"/>
    <m/>
    <m/>
    <m/>
    <m/>
    <x v="0"/>
    <m/>
    <m/>
    <m/>
    <m/>
    <m/>
    <m/>
    <m/>
    <m/>
    <m/>
    <m/>
  </r>
  <r>
    <n v="1521441"/>
    <n v="1"/>
    <x v="2"/>
    <x v="2"/>
    <n v="166.11850000000001"/>
    <n v="3"/>
    <s v="-"/>
    <s v="-"/>
    <n v="16"/>
    <s v="-"/>
    <n v="26"/>
    <s v="EXT-WALL-2"/>
    <s v="ROOF"/>
    <s v="END PANEL, ROOF, INTERLOCKING"/>
    <s v="ROOF-1"/>
    <s v="HOLD OUT"/>
    <s v="G90 Grade SS50"/>
    <x v="2"/>
    <s v="-"/>
    <m/>
    <n v="54.5"/>
    <n v="168"/>
    <n v="9156"/>
    <n v="4319.0810000000001"/>
    <n v="2"/>
    <n v="0.5"/>
    <n v="100.62444000000001"/>
    <n v="13.843208333333335"/>
  </r>
  <r>
    <n v="1587682"/>
    <n v="1"/>
    <x v="2"/>
    <x v="2"/>
    <n v="166.11850000000001"/>
    <n v="3"/>
    <s v="-"/>
    <s v="-"/>
    <n v="16"/>
    <s v="-"/>
    <n v="26.5"/>
    <s v="EXT-WALL-1"/>
    <s v="ROOF"/>
    <s v="PANEL, ROOF, INTERLOCKING"/>
    <s v="ROOF-1"/>
    <s v="HOLD OUT"/>
    <s v="G90 Grade SS50"/>
    <x v="2"/>
    <s v="-"/>
    <m/>
    <n v="54.5"/>
    <n v="168"/>
    <n v="9156"/>
    <n v="4402.1402500000004"/>
    <n v="2"/>
    <n v="0.5"/>
    <n v="100.62444000000001"/>
    <n v="13.843208333333335"/>
  </r>
  <r>
    <n v="1499957"/>
    <n v="1"/>
    <x v="2"/>
    <x v="2"/>
    <n v="166.11850000000001"/>
    <n v="3"/>
    <s v="-"/>
    <s v="-"/>
    <n v="12"/>
    <s v="-"/>
    <n v="22.5"/>
    <s v="EXT-WALL-1"/>
    <s v="ROOF"/>
    <s v="PANEL, ROOF, INTERLOCKING"/>
    <s v="ROOF-1"/>
    <m/>
    <s v="G90 Grade SS50"/>
    <x v="2"/>
    <s v="-"/>
    <m/>
    <n v="54.5"/>
    <n v="168"/>
    <n v="9156"/>
    <n v="3737.6662500000002"/>
    <n v="2"/>
    <n v="0.5"/>
    <n v="100.62444000000001"/>
    <n v="13.843208333333335"/>
  </r>
  <r>
    <n v="1587595"/>
    <n v="1"/>
    <x v="2"/>
    <x v="2"/>
    <n v="166.11850000000001"/>
    <n v="3"/>
    <s v="-"/>
    <s v="-"/>
    <n v="16"/>
    <s v="-"/>
    <n v="26.5"/>
    <s v="EXT-WALL-1"/>
    <s v="ROOF"/>
    <s v="PANEL, ROOF, INTERLOCKING"/>
    <s v="ROOF-2"/>
    <m/>
    <s v="G90 Grade SS50"/>
    <x v="2"/>
    <s v="-"/>
    <m/>
    <n v="54.5"/>
    <n v="168"/>
    <n v="9156"/>
    <n v="4402.1402500000004"/>
    <n v="2"/>
    <n v="0.5"/>
    <n v="100.62444000000001"/>
    <n v="13.843208333333335"/>
  </r>
  <r>
    <n v="1521436"/>
    <n v="1"/>
    <x v="2"/>
    <x v="2"/>
    <n v="166.11850000000001"/>
    <n v="3"/>
    <s v="-"/>
    <s v="-"/>
    <n v="12"/>
    <s v="-"/>
    <n v="22.5"/>
    <s v="EXT-WALL-1"/>
    <s v="ROOF"/>
    <s v="PANEL, ROOF, INTERLOCKING"/>
    <s v="ROOF-3"/>
    <s v="HOLD OUT"/>
    <s v="G90 Grade SS50"/>
    <x v="2"/>
    <s v="-"/>
    <m/>
    <n v="54.5"/>
    <n v="168"/>
    <n v="9156"/>
    <n v="3737.6662500000002"/>
    <n v="2"/>
    <n v="0.5"/>
    <n v="100.62444000000001"/>
    <n v="13.843208333333335"/>
  </r>
  <r>
    <n v="1520969"/>
    <n v="1"/>
    <x v="2"/>
    <x v="2"/>
    <n v="154.5"/>
    <n v="3"/>
    <s v="-"/>
    <s v="-"/>
    <n v="15.75"/>
    <s v="-"/>
    <n v="26.25"/>
    <s v="EXT-WALL-1"/>
    <s v="CEILING"/>
    <s v="PANEL, CEILING, INTERLOCKING"/>
    <s v="CEILING-1"/>
    <m/>
    <s v="G90 Grade SS50"/>
    <x v="2"/>
    <s v="-"/>
    <m/>
    <n v="54.5"/>
    <n v="168"/>
    <n v="9156"/>
    <n v="4055.625"/>
    <n v="2"/>
    <n v="0.5"/>
    <n v="100.62444000000001"/>
    <n v="12.875"/>
  </r>
  <r>
    <n v="1520972"/>
    <n v="1"/>
    <x v="2"/>
    <x v="2"/>
    <n v="154.5"/>
    <n v="3"/>
    <s v="-"/>
    <s v="-"/>
    <n v="8.125"/>
    <s v="-"/>
    <n v="18.1249"/>
    <s v="EXT-WALL-2"/>
    <s v="CEILING"/>
    <s v="END PANEL, CEILING, INTERLOCKING"/>
    <s v="CEILING-2"/>
    <s v="HOLD OUT"/>
    <s v="G90 Grade SS50"/>
    <x v="2"/>
    <s v="-"/>
    <m/>
    <n v="54.5"/>
    <n v="168"/>
    <n v="9156"/>
    <n v="2800.2970500000001"/>
    <n v="3"/>
    <n v="0.5"/>
    <n v="100.62444000000001"/>
    <n v="12.875"/>
  </r>
  <r>
    <n v="1587726"/>
    <n v="1"/>
    <x v="2"/>
    <x v="2"/>
    <n v="154.5"/>
    <n v="3"/>
    <s v="-"/>
    <s v="-"/>
    <n v="16"/>
    <s v="-"/>
    <n v="26.5"/>
    <s v="EXT-WALL-1"/>
    <s v="CEILING"/>
    <s v="PANEL, CEILING, INTERLOCKING"/>
    <s v="CEILING-2"/>
    <s v="HOLD OUT"/>
    <s v="G90 Grade SS50"/>
    <x v="2"/>
    <s v="-"/>
    <m/>
    <n v="54.5"/>
    <n v="168"/>
    <n v="9156"/>
    <n v="4094.25"/>
    <n v="2"/>
    <n v="0.5"/>
    <n v="100.62444000000001"/>
    <n v="12.875"/>
  </r>
  <r>
    <n v="1520971"/>
    <n v="1"/>
    <x v="2"/>
    <x v="2"/>
    <n v="154.5"/>
    <n v="3"/>
    <s v="-"/>
    <s v="-"/>
    <n v="8"/>
    <s v="-"/>
    <n v="18.5"/>
    <s v="EXT-WALL-1"/>
    <s v="CEILING"/>
    <s v="PANEL, CEILING, INTERLOCKING"/>
    <s v="CEILING-2"/>
    <m/>
    <s v="G90 Grade SS50"/>
    <x v="2"/>
    <s v="-"/>
    <m/>
    <n v="54.5"/>
    <n v="168"/>
    <n v="9156"/>
    <n v="2858.25"/>
    <n v="2"/>
    <n v="0.5"/>
    <n v="100.62444000000001"/>
    <n v="12.875"/>
  </r>
  <r>
    <n v="1521143"/>
    <n v="1"/>
    <x v="2"/>
    <x v="2"/>
    <n v="139.75"/>
    <n v="3"/>
    <n v="1.75"/>
    <s v="-"/>
    <n v="13"/>
    <s v="-"/>
    <n v="23.5"/>
    <s v="EXT-WALL-1"/>
    <s v="EXTERNAL WALL- A"/>
    <s v="PANEL, WALL, INTERLOCKING"/>
    <s v="WALL-A1"/>
    <m/>
    <s v="G90 Grade SS50"/>
    <x v="2"/>
    <s v="-"/>
    <m/>
    <n v="54.5"/>
    <n v="168"/>
    <n v="9156"/>
    <n v="3284.125"/>
    <n v="2"/>
    <n v="0.5"/>
    <n v="100.62444000000001"/>
    <n v="11.645833333333334"/>
  </r>
  <r>
    <n v="1521180"/>
    <n v="1"/>
    <x v="2"/>
    <x v="2"/>
    <n v="139.75"/>
    <n v="3"/>
    <n v="1.75"/>
    <s v="-"/>
    <n v="14.75"/>
    <s v="-"/>
    <n v="25.25"/>
    <s v="EXT-WALL-1"/>
    <s v="EXTERNAL WALL- A"/>
    <s v="PANEL, WALL, INTERLOCKING"/>
    <s v="WALL-A2"/>
    <m/>
    <s v="G90 Grade SS50"/>
    <x v="2"/>
    <s v="-"/>
    <m/>
    <n v="54.5"/>
    <n v="168"/>
    <n v="9156"/>
    <n v="3528.6875"/>
    <n v="2"/>
    <n v="0.5"/>
    <n v="100.62444000000001"/>
    <n v="11.645833333333334"/>
  </r>
  <r>
    <n v="1521195"/>
    <n v="1"/>
    <x v="2"/>
    <x v="2"/>
    <n v="133.75"/>
    <n v="3"/>
    <n v="1.75"/>
    <s v="-"/>
    <n v="13"/>
    <s v="-"/>
    <n v="23.5"/>
    <s v="EXT-WALL-1"/>
    <s v="EXTERNAL WALL- C"/>
    <s v="PANEL, WALL, INTERLOCKING"/>
    <s v="WALL-C1"/>
    <m/>
    <s v="G90 Grade SS50"/>
    <x v="2"/>
    <s v="-"/>
    <m/>
    <n v="54.5"/>
    <n v="168"/>
    <n v="9156"/>
    <n v="3143.125"/>
    <n v="2"/>
    <n v="0.5"/>
    <n v="100.62444000000001"/>
    <n v="11.145833333333334"/>
  </r>
  <r>
    <n v="1521207"/>
    <n v="1"/>
    <x v="2"/>
    <x v="2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s v="-"/>
    <m/>
    <n v="54.5"/>
    <n v="168"/>
    <n v="9156"/>
    <n v="2549.609375"/>
    <n v="2"/>
    <n v="0.5"/>
    <n v="100.62444000000001"/>
    <n v="11.145833333333334"/>
  </r>
  <r>
    <n v="1521336"/>
    <n v="1"/>
    <x v="2"/>
    <x v="2"/>
    <n v="134.090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s v="-"/>
    <m/>
    <n v="54.5"/>
    <n v="168"/>
    <n v="9156"/>
    <n v="2874.5586625000001"/>
    <n v="2"/>
    <n v="0.5"/>
    <n v="100.62444000000001"/>
    <n v="11.174183333333334"/>
  </r>
  <r>
    <n v="1521248"/>
    <n v="1"/>
    <x v="2"/>
    <x v="2"/>
    <n v="137.0363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s v="-"/>
    <m/>
    <n v="54.5"/>
    <n v="168"/>
    <n v="9156"/>
    <n v="3631.4645999999998"/>
    <n v="2"/>
    <n v="0.5"/>
    <n v="100.62444000000001"/>
    <n v="11.4196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H5:M12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3"/>
        <item x="2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m="1" x="12"/>
        <item x="3"/>
        <item m="1" x="8"/>
        <item m="1" x="10"/>
        <item x="2"/>
        <item m="1" x="7"/>
        <item x="6"/>
        <item m="1" x="13"/>
        <item m="1" x="11"/>
        <item x="4"/>
        <item x="5"/>
        <item m="1" x="9"/>
        <item x="1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7"/>
  </rowFields>
  <rowItems count="6">
    <i>
      <x v="1"/>
    </i>
    <i>
      <x v="4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6" baseField="17" baseItem="1" numFmtId="165"/>
  </dataFields>
  <formats count="2">
    <format dxfId="223">
      <pivotArea grandCol="1" outline="0" fieldPosition="0"/>
    </format>
    <format dxfId="222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2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3"/>
        <item x="2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m="1" x="12"/>
        <item x="3"/>
        <item m="1" x="8"/>
        <item m="1" x="10"/>
        <item x="2"/>
        <item m="1" x="7"/>
        <item x="6"/>
        <item m="1" x="13"/>
        <item m="1" x="11"/>
        <item x="4"/>
        <item x="5"/>
        <item m="1" x="9"/>
        <item x="1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7"/>
  </rowFields>
  <rowItems count="6">
    <i>
      <x v="1"/>
    </i>
    <i>
      <x v="4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5" baseField="0" baseItem="0"/>
  </dataFields>
  <formats count="1">
    <format dxfId="224">
      <pivotArea field="17" grandCol="1" axis="axisRow" fieldPosition="0">
        <references count="1">
          <reference field="17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B122" totalsRowShown="0" headerRowDxfId="221" dataDxfId="220" tableBorderDxfId="219">
  <autoFilter ref="A3:AB122" xr:uid="{3389E8B1-E7C9-44FE-9297-E202EFC9687B}"/>
  <tableColumns count="28">
    <tableColumn id="1" xr3:uid="{26513440-4790-40A6-87DA-F212312AB575}" name="PART #" dataDxfId="218"/>
    <tableColumn id="2" xr3:uid="{E138D5EB-EF7A-4C36-9B1E-D125EA4371D1}" name="QTY. " dataDxfId="217"/>
    <tableColumn id="29" xr3:uid="{D08DAC4D-843E-4D51-9749-CCF9C8F1BCB0}" name="ROLLFORMED" dataDxfId="216"/>
    <tableColumn id="3" xr3:uid="{45038842-9C20-4E92-982E-485CA11269D0}" name="GAUGE" dataDxfId="215"/>
    <tableColumn id="4" xr3:uid="{B908FE9A-9E5C-4AB7-99D3-BDB03CE82229}" name="L" dataDxfId="214"/>
    <tableColumn id="5" xr3:uid="{09000AA3-FCE1-487B-9D43-7DB1C9B4E79C}" name="A" dataDxfId="213"/>
    <tableColumn id="6" xr3:uid="{664CAE0B-42DF-4C3F-BE16-BCF38F05FF58}" name="NB" dataDxfId="212"/>
    <tableColumn id="7" xr3:uid="{243FD3C3-59D4-45C5-B4DC-B997D91498EC}" name="NT" dataDxfId="211"/>
    <tableColumn id="8" xr3:uid="{4FDA8193-0D52-4158-ACAD-5A91477F8FF8}" name="W1" dataDxfId="210"/>
    <tableColumn id="9" xr3:uid="{853BFBD2-0D8C-4275-8E32-0E530F5E2118}" name="W2" dataDxfId="209"/>
    <tableColumn id="10" xr3:uid="{E6A53538-1F4A-4983-8883-9C2454DECAF3}" name="FLAT" dataDxfId="208"/>
    <tableColumn id="11" xr3:uid="{4213A92B-830C-4B96-B41D-FF57D7A501DB}" name="PROFILE" dataDxfId="207"/>
    <tableColumn id="12" xr3:uid="{800A0FF9-4AFC-411D-B7AF-9D3E07FABC68}" name="WHERE USED" dataDxfId="206"/>
    <tableColumn id="13" xr3:uid="{3A0BF613-5600-4B6F-849D-B0077B36351A}" name="DESCRIPTION" dataDxfId="205"/>
    <tableColumn id="14" xr3:uid="{35A32EAD-D6A4-4F2D-B962-1179DBC117C2}" name="GROUP" dataDxfId="204"/>
    <tableColumn id="15" xr3:uid="{CCD95CED-6C4F-48C0-80B8-2C695ADCC019}" name="HOLD OUT" dataDxfId="203"/>
    <tableColumn id="16" xr3:uid="{F29F2B2B-D070-4413-B34E-D744FF00A666}" name="MATERIAL" dataDxfId="202"/>
    <tableColumn id="17" xr3:uid="{03CCD34C-0BBF-4FF9-A212-4B8519CC862A}" name="MATERIAL#" dataDxfId="201">
      <calculatedColumnFormula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calculatedColumnFormula>
    </tableColumn>
    <tableColumn id="28" xr3:uid="{E0316B0D-0846-4D9D-A0C5-0E5B8FBA761E}" name="COIL MATERIAL#" dataDxfId="200">
      <calculatedColumnFormula>IF(UPPER(Table1[[#This Row],[ROLLFORMED]])="YES",VLOOKUP(Table1[[#This Row],[GAUGE]],'Sheet Metal Std'!$P$1:$Q$5,2,FALSE),"-")</calculatedColumnFormula>
    </tableColumn>
    <tableColumn id="18" xr3:uid="{DB2CF46F-8D42-4909-966E-4C7D98E2E8CD}" name="REMARKS" dataDxfId="199"/>
    <tableColumn id="19" xr3:uid="{7881C548-92A7-4690-BC0C-5B5A3BD9389A}" name="SHEET WIDTH" dataDxfId="198">
      <calculatedColumnFormula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20" xr3:uid="{1C071867-0512-4209-AA65-0B024D951CC4}" name="SHEET LENGTH" dataDxfId="197">
      <calculatedColumnFormula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1" xr3:uid="{F94E54C5-3F8F-4036-9F5D-4DB4686F7E77}" name="SHEET AREA" dataDxfId="196">
      <calculatedColumnFormula>'Cumulative BOM'!$V4*'Cumulative BOM'!$U4</calculatedColumnFormula>
    </tableColumn>
    <tableColumn id="22" xr3:uid="{00E8E16F-EFF7-46FA-AEE1-D27F63CA1C1F}" name="PART AREA" dataDxfId="195">
      <calculatedColumnFormula>'Cumulative BOM'!$K4*'Cumulative BOM'!$E4</calculatedColumnFormula>
    </tableColumn>
    <tableColumn id="23" xr3:uid="{BEEB4E94-CF3C-4E8D-B93E-B7C6E8CCAEE3}" name="PART/ SHEET" dataDxfId="194">
      <calculatedColumnFormula>(QUOTIENT('Cumulative BOM'!$U4, MIN('Cumulative BOM'!$E4,'Cumulative BOM'!$K4)))*(QUOTIENT('Cumulative BOM'!$V4,MAX('Cumulative BOM'!$E4,'Cumulative BOM'!$K4)))</calculatedColumnFormula>
    </tableColumn>
    <tableColumn id="24" xr3:uid="{B78B9DB1-16FB-4F5D-8B5A-6E2B10D47C72}" name="SHEET REQUIRED FOR TOTAL QTY" dataDxfId="193">
      <calculatedColumnFormula>ROUNDUP('Cumulative BOM'!$B4/'Cumulative BOM'!$Y4*2,0)/2</calculatedColumnFormula>
    </tableColumn>
    <tableColumn id="25" xr3:uid="{3BBCE751-D838-4DD4-A17E-E2B4B9B78EA7}" name="TOTAL WEIGHT (LBS)" dataDxfId="192">
      <calculatedColumnFormula>(VLOOKUP('Cumulative BOM'!$D4,'Sheet Metal Std'!$M$2:$N$16,2))*'Cumulative BOM'!$U4*'Cumulative BOM'!$V4*'Cumulative BOM'!$Z4*0.28</calculatedColumnFormula>
    </tableColumn>
    <tableColumn id="27" xr3:uid="{EA6FB545-F9D4-46B9-B638-83DE94CC8D50}" name="TOTAL LENGTH (ft)" dataDxfId="191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C62F0-A367-4783-8CDE-5AE976297F08}" name="Table13" displayName="Table13" ref="A3:T122" totalsRowShown="0" headerRowDxfId="190" dataDxfId="189" tableBorderDxfId="188">
  <autoFilter ref="A3:T122" xr:uid="{3389E8B1-E7C9-44FE-9297-E202EFC9687B}"/>
  <tableColumns count="20">
    <tableColumn id="1" xr3:uid="{11AAA1ED-E335-47D8-8FAC-B76F0E66A30F}" name="PART #" dataDxfId="187"/>
    <tableColumn id="2" xr3:uid="{CE95606C-7E3C-4BA6-B89C-D76A28898479}" name="QTY. " dataDxfId="186"/>
    <tableColumn id="29" xr3:uid="{38A7840F-D994-4528-898C-39D5E54F1DA6}" name="ROLLFORMED" dataDxfId="185"/>
    <tableColumn id="3" xr3:uid="{7EA0183A-C82C-4BF7-AE4D-F679327CB055}" name="GAUGE" dataDxfId="184"/>
    <tableColumn id="4" xr3:uid="{5B90963A-21B2-438E-A83C-A52C54FD2C20}" name="L" dataDxfId="183"/>
    <tableColumn id="5" xr3:uid="{ACA5B301-E24D-4417-995E-6A5DA2F7D5D3}" name="A" dataDxfId="182"/>
    <tableColumn id="6" xr3:uid="{F618EFCA-F145-4906-AD89-49EF24FBA606}" name="NB" dataDxfId="181"/>
    <tableColumn id="7" xr3:uid="{B4DD5473-B2B5-4621-A92F-CF56A7C39822}" name="NT" dataDxfId="180"/>
    <tableColumn id="8" xr3:uid="{D6E225E5-738E-4A0C-A989-93717648F116}" name="W1" dataDxfId="179"/>
    <tableColumn id="9" xr3:uid="{C5AAA7D2-1F3E-4A8E-8E87-46C7FB0F8682}" name="W2" dataDxfId="178"/>
    <tableColumn id="10" xr3:uid="{6374360B-7D5C-47D5-9D6A-3EA77F812C2E}" name="FLAT" dataDxfId="177"/>
    <tableColumn id="11" xr3:uid="{2D4BBC28-7CBE-4727-8EA2-E37E23A69C43}" name="PROFILE" dataDxfId="176"/>
    <tableColumn id="12" xr3:uid="{C55510AA-9573-4DFC-8456-3BFE36F8A82B}" name="WHERE USED" dataDxfId="175"/>
    <tableColumn id="13" xr3:uid="{A487DDEE-D65B-4A40-917F-B51C9365BAF6}" name="DESCRIPTION" dataDxfId="174"/>
    <tableColumn id="14" xr3:uid="{E16295F3-9170-4195-B39E-D956EBCB7C1D}" name="GROUP" dataDxfId="173"/>
    <tableColumn id="15" xr3:uid="{A2F589AB-3885-4D3A-BDED-72BDC8C9E089}" name="HOLD OUT" dataDxfId="172"/>
    <tableColumn id="16" xr3:uid="{301FB72B-5AA8-475B-9BF3-DFCD325E5BF4}" name="MATERIAL" dataDxfId="171"/>
    <tableColumn id="17" xr3:uid="{84E4D234-2934-4B9E-B2B7-8713A7191D43}" name="MATERIAL#" dataDxfId="170"/>
    <tableColumn id="28" xr3:uid="{CEC5D779-570D-4416-A20A-7C1841BF23EB}" name="COIL MATERIAL#" dataDxfId="169"/>
    <tableColumn id="18" xr3:uid="{E0383ABB-EB50-4B2A-A12C-654FE94D9F71}" name="REMARKS" data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A8AA76-C4F4-4EFF-90EE-7CE74716CF2E}" name="Table14" displayName="Table14" ref="A3:T64" totalsRowShown="0" headerRowDxfId="167" dataDxfId="166" tableBorderDxfId="165">
  <autoFilter ref="A3:T64" xr:uid="{3389E8B1-E7C9-44FE-9297-E202EFC9687B}"/>
  <tableColumns count="20">
    <tableColumn id="1" xr3:uid="{DEF91C3E-83A6-4E8F-923E-800C39CABD55}" name="PART #" dataDxfId="164"/>
    <tableColumn id="2" xr3:uid="{7A5F95BA-BF06-4B7A-883A-0CC620027E69}" name="QTY. " dataDxfId="163"/>
    <tableColumn id="29" xr3:uid="{BB28D4E9-2447-4645-87E3-73941F85CF94}" name="ROLLFORMED" dataDxfId="162"/>
    <tableColumn id="3" xr3:uid="{BAE26307-C2AD-419C-AFDE-191DC753CED3}" name="GAUGE" dataDxfId="161"/>
    <tableColumn id="4" xr3:uid="{F011CCD7-0085-4228-BB0F-C96587DB115D}" name="L" dataDxfId="160"/>
    <tableColumn id="5" xr3:uid="{F5C3A608-801D-4DA9-9A1E-D61B9E5D79E4}" name="A" dataDxfId="159"/>
    <tableColumn id="6" xr3:uid="{69525A5F-9A5B-4ABB-932B-A2EED2A1A730}" name="NB" dataDxfId="158"/>
    <tableColumn id="7" xr3:uid="{99CE8DB0-7286-49D3-9243-B070AF5478C9}" name="NT" dataDxfId="157"/>
    <tableColumn id="8" xr3:uid="{7C7D4923-CB5F-42EF-8849-5268BCF82DA6}" name="W1" dataDxfId="156"/>
    <tableColumn id="9" xr3:uid="{B779C6E6-A7A0-44F2-B193-933112907CB3}" name="W2" dataDxfId="155"/>
    <tableColumn id="10" xr3:uid="{5CCBA7E4-3D03-419C-AB92-A21829684C44}" name="FLAT" dataDxfId="154"/>
    <tableColumn id="11" xr3:uid="{CA56720A-8F38-43E0-B9D6-9765D94BE7B4}" name="PROFILE" dataDxfId="153"/>
    <tableColumn id="12" xr3:uid="{724704C0-03D2-4478-8050-BBB9DF840872}" name="WHERE USED" dataDxfId="152"/>
    <tableColumn id="13" xr3:uid="{BBFC0AEC-03D9-4780-83EC-D2F59E9F5061}" name="DESCRIPTION" dataDxfId="151"/>
    <tableColumn id="14" xr3:uid="{934CDAF2-F917-4296-8B00-A0CF3B9A5D07}" name="GROUP" dataDxfId="150"/>
    <tableColumn id="15" xr3:uid="{20F06F27-36B5-497C-85F6-6A3FA03BC604}" name="HOLD OUT" dataDxfId="149"/>
    <tableColumn id="16" xr3:uid="{2EE2669D-BE44-4269-A9C5-22B53FB91DCB}" name="MATERIAL" dataDxfId="148"/>
    <tableColumn id="17" xr3:uid="{FD649E86-1346-4820-A959-787CFB15A9C2}" name="MATERIAL#" dataDxfId="147"/>
    <tableColumn id="28" xr3:uid="{C10E889E-5B63-4870-BB9C-97BF02963A15}" name="COIL MATERIAL#" dataDxfId="146"/>
    <tableColumn id="18" xr3:uid="{AFC395B7-C18A-40F7-B166-E556A3483A03}" name="REMARKS" dataDxfId="1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D0DA07-CFC7-436C-A839-ADEEF42BB3E7}" name="RollFormerTable" displayName="RollFormerTable" ref="A3:T33" totalsRowShown="0" headerRowDxfId="144" dataDxfId="143" tableBorderDxfId="142">
  <autoFilter ref="A3:T33" xr:uid="{3389E8B1-E7C9-44FE-9297-E202EFC9687B}"/>
  <tableColumns count="20">
    <tableColumn id="1" xr3:uid="{4480CEB5-A04B-4F90-BFF9-9DB7B081B41B}" name="PART #" dataDxfId="141"/>
    <tableColumn id="2" xr3:uid="{3EF4826E-4D1A-497B-BE4B-374486A71846}" name="QTY. " dataDxfId="140"/>
    <tableColumn id="29" xr3:uid="{11C02060-EA70-46EF-ACF6-32905A5A232F}" name="ROLLFORMED" dataDxfId="139"/>
    <tableColumn id="3" xr3:uid="{E7A85E69-2641-4EA5-A2A3-02459AAF08C1}" name="GAUGE" dataDxfId="138"/>
    <tableColumn id="4" xr3:uid="{77D7005A-8C63-437D-A751-C2F2FA85E138}" name="L" dataDxfId="137"/>
    <tableColumn id="5" xr3:uid="{E0A660E1-6C71-49D9-B926-31A47CCD9A18}" name="A" dataDxfId="136"/>
    <tableColumn id="6" xr3:uid="{2C375A23-D831-4214-B41E-F60566027E29}" name="NB" dataDxfId="135"/>
    <tableColumn id="7" xr3:uid="{ECE62996-F727-42F0-989C-4B55D59A4135}" name="NT" dataDxfId="134"/>
    <tableColumn id="8" xr3:uid="{8AC0F313-382A-4A36-95BA-50B08DCFF6B1}" name="W1" dataDxfId="133"/>
    <tableColumn id="9" xr3:uid="{605FA5FE-B96C-4A1E-BBFF-35ECEA9B8EF0}" name="W2" dataDxfId="132"/>
    <tableColumn id="10" xr3:uid="{CA576B46-3F29-40CA-A146-D839941AE66C}" name="FLAT" dataDxfId="131"/>
    <tableColumn id="11" xr3:uid="{7F7067C3-7320-4AF9-AEFA-FDF23F1DCB6C}" name="PROFILE" dataDxfId="130"/>
    <tableColumn id="12" xr3:uid="{E2BDF880-28C9-4838-ACBC-8C1B9D287EB8}" name="WHERE USED" dataDxfId="129"/>
    <tableColumn id="13" xr3:uid="{2E6B9CDA-1A80-4B6F-BE37-0792C5355504}" name="DESCRIPTION" dataDxfId="128"/>
    <tableColumn id="14" xr3:uid="{AC8A1DD9-0BAE-40E8-8FF1-66684B0AAFB6}" name="GROUP" dataDxfId="127"/>
    <tableColumn id="15" xr3:uid="{823903CA-DA86-4C04-8CE6-7ABB0DDB011D}" name="HOLD OUT" dataDxfId="126"/>
    <tableColumn id="16" xr3:uid="{8D0BE24E-A051-4E07-A900-6FAD5863D687}" name="MATERIAL" dataDxfId="125"/>
    <tableColumn id="17" xr3:uid="{C4D6278D-1689-4890-9E73-4796C7804EE2}" name="MATERIAL#" dataDxfId="124"/>
    <tableColumn id="28" xr3:uid="{3D544EC9-F799-4D8B-878B-E448C8FC8B38}" name="COIL MATERIAL#" dataDxfId="123"/>
    <tableColumn id="18" xr3:uid="{08CF760E-3E0B-4802-8198-ABE4610F83ED}" name="REMARKS" dataDxfId="1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3CA47-5414-4425-9C08-CCCA0CB7082D}" name="NonRollFormerTable" displayName="NonRollFormerTable" ref="A3:T40" totalsRowShown="0" headerRowDxfId="121" dataDxfId="120" tableBorderDxfId="119">
  <autoFilter ref="A3:T40" xr:uid="{3389E8B1-E7C9-44FE-9297-E202EFC9687B}"/>
  <tableColumns count="20">
    <tableColumn id="1" xr3:uid="{8DE2C918-861B-4500-916D-68E073C373EC}" name="PART #" dataDxfId="118"/>
    <tableColumn id="2" xr3:uid="{1F49A972-A558-4E58-882E-37427290270C}" name="QTY. " dataDxfId="117"/>
    <tableColumn id="29" xr3:uid="{E244398E-B4C5-43E4-B352-E10FE4DBA8CE}" name="ROLLFORMED" dataDxfId="116"/>
    <tableColumn id="3" xr3:uid="{0566788C-4632-4E0C-B80F-F5B85B21EF4B}" name="GAUGE" dataDxfId="115"/>
    <tableColumn id="4" xr3:uid="{1F508E2D-67BB-4BD9-A70A-42242C5F0D6E}" name="L" dataDxfId="114"/>
    <tableColumn id="5" xr3:uid="{564EF7BD-0810-4D16-887B-49DBAED3EF4F}" name="A" dataDxfId="113"/>
    <tableColumn id="6" xr3:uid="{FF80A590-7A11-4FCF-8FBB-3B09E0753CC5}" name="NB" dataDxfId="112"/>
    <tableColumn id="7" xr3:uid="{A851BDFE-C4C5-4CC1-97C0-CE678978C8C5}" name="NT" dataDxfId="111"/>
    <tableColumn id="8" xr3:uid="{C4A5DE3C-4CB9-449A-A51B-7FA59EECAA2E}" name="W1" dataDxfId="110"/>
    <tableColumn id="9" xr3:uid="{55F3DE82-ACC8-4577-8110-4A4E6DE8241F}" name="W2" dataDxfId="109"/>
    <tableColumn id="10" xr3:uid="{A456D06F-FA11-4F05-90F0-B2012E03C422}" name="FLAT" dataDxfId="108"/>
    <tableColumn id="11" xr3:uid="{783123B6-4DEC-47CF-82C5-64AFFB80F61A}" name="PROFILE" dataDxfId="107"/>
    <tableColumn id="12" xr3:uid="{558AE74D-D627-4C59-82BF-BB78B2289242}" name="WHERE USED" dataDxfId="106"/>
    <tableColumn id="13" xr3:uid="{A9575CE3-6849-4EDF-922F-F58F03BB24B6}" name="DESCRIPTION" dataDxfId="105"/>
    <tableColumn id="14" xr3:uid="{B8BC32D0-1086-4B75-A5D9-6DC225AEB57C}" name="GROUP" dataDxfId="104"/>
    <tableColumn id="15" xr3:uid="{4A9DEF5E-2D32-4648-94F0-20C4BDB0AF3C}" name="HOLD OUT" dataDxfId="103"/>
    <tableColumn id="16" xr3:uid="{5CB2A285-4FBD-43C7-A335-784638FFBA08}" name="MATERIAL" dataDxfId="102"/>
    <tableColumn id="17" xr3:uid="{75D350E3-EADF-48B4-A594-14184F45E18E}" name="MATERIAL#" dataDxfId="101"/>
    <tableColumn id="28" xr3:uid="{89C8131B-3EB0-4088-97D4-6BC9255ADB31}" name="COIL MATERIAL#" dataDxfId="100"/>
    <tableColumn id="18" xr3:uid="{2B80A8C1-C8EB-41E7-AEAB-DA1CF35F18E7}" name="REMARKS" dataDxfId="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538B22-E04B-40D9-94BD-C3A6829378D4}" name="MakeUpTable" displayName="MakeUpTable" ref="A3:T14" totalsRowShown="0" headerRowDxfId="98" dataDxfId="97" tableBorderDxfId="96">
  <autoFilter ref="A3:T14" xr:uid="{3389E8B1-E7C9-44FE-9297-E202EFC9687B}"/>
  <tableColumns count="20">
    <tableColumn id="1" xr3:uid="{F1FFFB80-EA0B-4CC5-B67C-31AEF272E60E}" name="PART #" dataDxfId="95"/>
    <tableColumn id="2" xr3:uid="{F257DC29-7C45-4653-B0CF-3762DC9D9663}" name="QTY. " dataDxfId="94"/>
    <tableColumn id="29" xr3:uid="{139066BC-1151-467A-A1C8-9FC3903DC831}" name="ROLLFORMED" dataDxfId="93"/>
    <tableColumn id="3" xr3:uid="{AC14DD0E-661C-4BDE-BAB2-356FC05B1F66}" name="GAUGE" dataDxfId="92"/>
    <tableColumn id="4" xr3:uid="{AE5C0C39-1023-4B8A-96EA-BB3EFC871186}" name="L" dataDxfId="91"/>
    <tableColumn id="5" xr3:uid="{C1A4CD97-586F-4227-BA97-7A4FC54DDA9D}" name="A" dataDxfId="90"/>
    <tableColumn id="6" xr3:uid="{FBC2AD5C-2CBE-4E05-9361-840403961700}" name="NB" dataDxfId="89"/>
    <tableColumn id="7" xr3:uid="{CD8B84B0-BA98-4DB0-9603-92DE9E6D91F8}" name="NT" dataDxfId="88"/>
    <tableColumn id="8" xr3:uid="{AC44223A-3FD1-40B0-87DA-7CCD350D8FEC}" name="W1" dataDxfId="87"/>
    <tableColumn id="9" xr3:uid="{376FBAE5-0FB8-4FB8-B5E1-9CC6862DDC05}" name="W2" dataDxfId="86"/>
    <tableColumn id="10" xr3:uid="{FF724A7C-708D-4104-AE28-A762F707F0D8}" name="FLAT" dataDxfId="85"/>
    <tableColumn id="11" xr3:uid="{CD7E7723-DCA6-404E-AC8C-D9800C0E2443}" name="PROFILE" dataDxfId="84"/>
    <tableColumn id="12" xr3:uid="{588916E1-3B42-4993-9910-38D16B28CA86}" name="WHERE USED" dataDxfId="83"/>
    <tableColumn id="13" xr3:uid="{33333F7B-830A-4A45-AF20-B9AC8C71CFA9}" name="DESCRIPTION" dataDxfId="82"/>
    <tableColumn id="14" xr3:uid="{AD72E857-58C2-4D43-80C5-293E58C76FAE}" name="GROUP" dataDxfId="81"/>
    <tableColumn id="15" xr3:uid="{09FA43E6-593D-4C76-88C9-98EA76BD48B0}" name="HOLD OUT" dataDxfId="80"/>
    <tableColumn id="16" xr3:uid="{A946CBE4-B6F0-4FD2-AFB6-0096AA50CE81}" name="MATERIAL" dataDxfId="79"/>
    <tableColumn id="17" xr3:uid="{F8FE5367-EA1A-419F-BFFC-738909337926}" name="MATERIAL#" dataDxfId="78"/>
    <tableColumn id="28" xr3:uid="{B070AE4E-42A2-4E2A-8863-18CBE35ED9AF}" name="COIL MATERIAL#" dataDxfId="77"/>
    <tableColumn id="18" xr3:uid="{2F7020A5-388C-4F16-8CB1-1ECE8F328A35}" name="REMARKS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9955E5-BB02-48F1-9023-56F15515EC9E}" name="Table18" displayName="Table18" ref="A3:T16" totalsRowShown="0" headerRowDxfId="75" dataDxfId="74" tableBorderDxfId="73">
  <autoFilter ref="A3:T16" xr:uid="{3389E8B1-E7C9-44FE-9297-E202EFC9687B}"/>
  <tableColumns count="20">
    <tableColumn id="1" xr3:uid="{87DF44A9-58BE-40FE-A1DE-ED52B9B87E45}" name="PART #" dataDxfId="72"/>
    <tableColumn id="2" xr3:uid="{EFCB3DFC-B8D2-4219-82DF-67447F1B0986}" name="QTY. " dataDxfId="71"/>
    <tableColumn id="29" xr3:uid="{1ADB289F-99D3-49F6-9B8D-F16E7C74DB06}" name="ROLLFORMED" dataDxfId="70"/>
    <tableColumn id="3" xr3:uid="{990A55D3-9A07-4C26-A731-1734D4C0B2EF}" name="GAUGE" dataDxfId="69"/>
    <tableColumn id="4" xr3:uid="{B56D93C3-B4A0-41FA-883B-A7FF48453A73}" name="L" dataDxfId="68"/>
    <tableColumn id="5" xr3:uid="{DEAC34D2-68E7-458A-9A66-F69CC10099D0}" name="A" dataDxfId="67"/>
    <tableColumn id="6" xr3:uid="{EA0865FC-3C51-446A-B2B9-1323589E2262}" name="NB" dataDxfId="66"/>
    <tableColumn id="7" xr3:uid="{D0C6124A-A10A-4BBA-A6D4-409D5FB8EBC9}" name="NT" dataDxfId="65"/>
    <tableColumn id="8" xr3:uid="{24D753FD-E0ED-462E-A841-F4D56412BC35}" name="W1" dataDxfId="64"/>
    <tableColumn id="9" xr3:uid="{3B933AE8-C932-4839-91C7-6FC6FEBC12B0}" name="W2" dataDxfId="63"/>
    <tableColumn id="10" xr3:uid="{88350FFB-D928-4AD0-8400-4C10A292B823}" name="FLAT" dataDxfId="62"/>
    <tableColumn id="11" xr3:uid="{B2434829-B4EF-4563-937D-D8E32FEF53E8}" name="PROFILE" dataDxfId="61"/>
    <tableColumn id="12" xr3:uid="{31043D82-949C-4E6B-A052-6247234F2200}" name="WHERE USED" dataDxfId="60"/>
    <tableColumn id="13" xr3:uid="{8037F50F-AC67-46B9-8643-DA82096B9C5C}" name="DESCRIPTION" dataDxfId="59"/>
    <tableColumn id="14" xr3:uid="{E3C6802E-DD04-4874-935A-739E27B912A8}" name="GROUP" dataDxfId="58"/>
    <tableColumn id="15" xr3:uid="{0210BEFE-0A21-4D87-B26C-4CEF31CCCB83}" name="HOLD OUT" dataDxfId="57"/>
    <tableColumn id="16" xr3:uid="{5FD87B20-247C-4BD3-8B24-E13019F11756}" name="MATERIAL" dataDxfId="56"/>
    <tableColumn id="17" xr3:uid="{225420DA-41CA-4055-91A9-4BE0E4BC1A4D}" name="MATERIAL#" dataDxfId="55"/>
    <tableColumn id="28" xr3:uid="{5C2CE578-220A-4C4C-94C5-9D3DD7A1EEDA}" name="COIL MATERIAL#" dataDxfId="54"/>
    <tableColumn id="18" xr3:uid="{80AC5CB8-9EF5-4E64-AD67-ED00E01B4E4C}" name="REMARKS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074881-3F35-46AA-872E-66D8093C523D}" name="HoldOutTable" displayName="HoldOutTable" ref="A3:T34" totalsRowShown="0" headerRowDxfId="52" dataDxfId="51" tableBorderDxfId="50">
  <autoFilter ref="A3:T34" xr:uid="{3389E8B1-E7C9-44FE-9297-E202EFC9687B}"/>
  <tableColumns count="20">
    <tableColumn id="1" xr3:uid="{460A1235-6C3B-41D6-AFEB-D149E699150E}" name="PART #" dataDxfId="49"/>
    <tableColumn id="2" xr3:uid="{2169CC45-F795-4C39-B7FC-FB8088A66118}" name="QTY. " dataDxfId="48"/>
    <tableColumn id="29" xr3:uid="{DE516B18-E585-454C-A981-128793C3CDC1}" name="ROLLFORMED" dataDxfId="47"/>
    <tableColumn id="3" xr3:uid="{99B923EC-BF84-4EC7-B100-0680E8B8FB2D}" name="GAUGE" dataDxfId="46"/>
    <tableColumn id="4" xr3:uid="{0BFF222D-7BB0-4A70-8371-BCBABDFF6E2E}" name="L" dataDxfId="45"/>
    <tableColumn id="5" xr3:uid="{E93E9744-07B8-445D-B17A-C19C39A176E5}" name="A" dataDxfId="44"/>
    <tableColumn id="6" xr3:uid="{DF7E281F-E782-4CA9-9F98-B09275A664EA}" name="NB" dataDxfId="43"/>
    <tableColumn id="7" xr3:uid="{3871F9EE-9BC3-48C2-8189-C08C15E4017F}" name="NT" dataDxfId="42"/>
    <tableColumn id="8" xr3:uid="{C2F9963B-7338-418A-A5CD-879FD68BAD39}" name="W1" dataDxfId="41"/>
    <tableColumn id="9" xr3:uid="{3A131BE8-D065-4CF1-8E9F-083542DE6F85}" name="W2" dataDxfId="40"/>
    <tableColumn id="10" xr3:uid="{49B727AC-8DD3-428B-A847-6E629457E47A}" name="FLAT" dataDxfId="39"/>
    <tableColumn id="11" xr3:uid="{1F09C50D-32E2-4DF8-8D7E-4CCE433E0765}" name="PROFILE" dataDxfId="38"/>
    <tableColumn id="12" xr3:uid="{F6A50FF8-C152-473B-A90D-B5B47FB744A4}" name="WHERE USED" dataDxfId="37"/>
    <tableColumn id="13" xr3:uid="{1210F605-3E8F-42F5-A2BB-845301283F17}" name="DESCRIPTION" dataDxfId="36"/>
    <tableColumn id="14" xr3:uid="{CE509183-6B01-49E4-A584-EB057E8B4F93}" name="GROUP" dataDxfId="35"/>
    <tableColumn id="15" xr3:uid="{57242D99-A9C1-4DC1-98E0-83E57DD19880}" name="HOLD OUT" dataDxfId="34"/>
    <tableColumn id="16" xr3:uid="{F902B44F-D147-4535-9A02-C6800951F9BD}" name="MATERIAL" dataDxfId="33"/>
    <tableColumn id="17" xr3:uid="{1C60CAAC-985A-4730-86A4-6DB19080E6B5}" name="MATERIAL#" dataDxfId="32"/>
    <tableColumn id="28" xr3:uid="{033A2942-EA78-4300-96F0-ADDE1FC03709}" name="COIL MATERIAL#" dataDxfId="31"/>
    <tableColumn id="18" xr3:uid="{550E8B10-B680-447F-B71A-AA9716FB1CBA}" name="REMARKS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9AA041-37DD-40ED-80B3-15691F0E16DB}" name="Table110" displayName="Table110" ref="A3:T8" totalsRowShown="0" headerRowDxfId="29" dataDxfId="28" tableBorderDxfId="27">
  <autoFilter ref="A3:T8" xr:uid="{3389E8B1-E7C9-44FE-9297-E202EFC9687B}"/>
  <tableColumns count="20">
    <tableColumn id="1" xr3:uid="{C18907BD-9C78-4478-B90A-49D851427041}" name="PART #" dataDxfId="26"/>
    <tableColumn id="2" xr3:uid="{DDE65C9D-E17F-46BC-8998-2C5CE089DAA2}" name="QTY. " dataDxfId="25"/>
    <tableColumn id="29" xr3:uid="{724DA475-0F64-45FF-9A8F-7E25B4E4F937}" name="ROLLFORMED" dataDxfId="24"/>
    <tableColumn id="3" xr3:uid="{227E280B-2430-4F83-A04A-FBB1A1E10E26}" name="GAUGE" dataDxfId="23"/>
    <tableColumn id="4" xr3:uid="{2F8EAEFF-684C-44BB-BC84-E19A0A876EA6}" name="L" dataDxfId="22"/>
    <tableColumn id="5" xr3:uid="{27956E1A-3C3B-47AC-BCC8-A604DC349321}" name="A" dataDxfId="21"/>
    <tableColumn id="6" xr3:uid="{813CCD27-9B55-43AD-B6D8-B9B6FE79629B}" name="NB" dataDxfId="20"/>
    <tableColumn id="7" xr3:uid="{29C0F666-E31B-49EA-96CA-BD45D3C70603}" name="NT" dataDxfId="19"/>
    <tableColumn id="8" xr3:uid="{38E43618-8A33-41B6-A360-E436A58A4238}" name="W1" dataDxfId="18"/>
    <tableColumn id="9" xr3:uid="{C845B129-9288-4C53-962A-F8AB22C09172}" name="W2" dataDxfId="17"/>
    <tableColumn id="10" xr3:uid="{8490A6CB-ED50-4700-9BD8-8D2C400E7443}" name="FLAT" dataDxfId="16"/>
    <tableColumn id="11" xr3:uid="{6375C0BB-C7CE-421A-AD90-FF6EFA9E1577}" name="PROFILE" dataDxfId="15"/>
    <tableColumn id="12" xr3:uid="{262C8DCE-C50F-40EB-B929-543AEF313A90}" name="WHERE USED" dataDxfId="14"/>
    <tableColumn id="13" xr3:uid="{BF308B55-9B86-4E1B-9F9A-FEA787D4BCB6}" name="DESCRIPTION" dataDxfId="13"/>
    <tableColumn id="14" xr3:uid="{D1863D5A-3C13-45B3-A4D7-6CF18EBFD361}" name="GROUP" dataDxfId="12"/>
    <tableColumn id="15" xr3:uid="{4D674CAF-2A6B-4BF2-95A3-D0DCD1B5B225}" name="HOLD OUT" dataDxfId="11"/>
    <tableColumn id="16" xr3:uid="{D6E4527E-58F2-40DA-BD87-C065650968CE}" name="MATERIAL" dataDxfId="10"/>
    <tableColumn id="17" xr3:uid="{993FB202-257B-43C3-980E-209AB08F7C21}" name="MATERIAL#" dataDxfId="9"/>
    <tableColumn id="28" xr3:uid="{8C86D8B2-F067-4AA7-90D7-7D03BDAE4F25}" name="COIL MATERIAL#" dataDxfId="8"/>
    <tableColumn id="18" xr3:uid="{50D2C5BC-9DD3-4848-B2EA-194D3A6E3FF7}" name="REMARK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"/>
  <sheetViews>
    <sheetView topLeftCell="A15" zoomScaleNormal="100" workbookViewId="0">
      <selection activeCell="L27" sqref="L27"/>
    </sheetView>
  </sheetViews>
  <sheetFormatPr defaultRowHeight="14.4" x14ac:dyDescent="0.3"/>
  <cols>
    <col min="1" max="1" width="12.6640625" bestFit="1" customWidth="1"/>
    <col min="2" max="2" width="9.109375" bestFit="1" customWidth="1"/>
    <col min="3" max="3" width="16.44140625" bestFit="1" customWidth="1"/>
    <col min="4" max="5" width="5.33203125" bestFit="1" customWidth="1"/>
    <col min="6" max="6" width="12.5546875" bestFit="1" customWidth="1"/>
    <col min="7" max="7" width="23.44140625" bestFit="1" customWidth="1"/>
    <col min="8" max="8" width="17" bestFit="1" customWidth="1"/>
    <col min="9" max="9" width="9.5546875" bestFit="1" customWidth="1"/>
    <col min="10" max="10" width="12.109375" bestFit="1" customWidth="1"/>
    <col min="11" max="11" width="7.5546875" bestFit="1" customWidth="1"/>
    <col min="12" max="12" width="9.5546875" bestFit="1" customWidth="1"/>
    <col min="13" max="13" width="10.5546875" bestFit="1" customWidth="1"/>
    <col min="14" max="14" width="8" bestFit="1" customWidth="1"/>
    <col min="15" max="15" width="12" bestFit="1" customWidth="1"/>
    <col min="16" max="16" width="7" bestFit="1" customWidth="1"/>
    <col min="17" max="18" width="8" bestFit="1" customWidth="1"/>
    <col min="19" max="21" width="12" bestFit="1" customWidth="1"/>
    <col min="22" max="22" width="9" bestFit="1" customWidth="1"/>
    <col min="23" max="25" width="12" bestFit="1" customWidth="1"/>
    <col min="26" max="26" width="10" bestFit="1" customWidth="1"/>
    <col min="27" max="27" width="12" bestFit="1" customWidth="1"/>
    <col min="28" max="30" width="10" bestFit="1" customWidth="1"/>
    <col min="31" max="33" width="12" bestFit="1" customWidth="1"/>
    <col min="34" max="35" width="8" bestFit="1" customWidth="1"/>
    <col min="36" max="36" width="10" bestFit="1" customWidth="1"/>
    <col min="37" max="39" width="12" bestFit="1" customWidth="1"/>
    <col min="40" max="40" width="10" bestFit="1" customWidth="1"/>
    <col min="41" max="41" width="12" bestFit="1" customWidth="1"/>
    <col min="42" max="42" width="7" bestFit="1" customWidth="1"/>
    <col min="43" max="43" width="12" bestFit="1" customWidth="1"/>
    <col min="44" max="44" width="9" bestFit="1" customWidth="1"/>
    <col min="45" max="45" width="12" bestFit="1" customWidth="1"/>
    <col min="46" max="47" width="3" bestFit="1" customWidth="1"/>
    <col min="48" max="48" width="8" bestFit="1" customWidth="1"/>
    <col min="49" max="49" width="7" bestFit="1" customWidth="1"/>
    <col min="50" max="50" width="3" bestFit="1" customWidth="1"/>
    <col min="51" max="51" width="8" bestFit="1" customWidth="1"/>
    <col min="52" max="52" width="4" bestFit="1" customWidth="1"/>
    <col min="53" max="53" width="11" bestFit="1" customWidth="1"/>
    <col min="54" max="54" width="7" bestFit="1" customWidth="1"/>
    <col min="55" max="55" width="8" bestFit="1" customWidth="1"/>
    <col min="56" max="56" width="12" bestFit="1" customWidth="1"/>
    <col min="57" max="58" width="7" bestFit="1" customWidth="1"/>
    <col min="59" max="59" width="10.77734375" bestFit="1" customWidth="1"/>
    <col min="60" max="1025" width="8.5546875" customWidth="1"/>
  </cols>
  <sheetData>
    <row r="1" spans="1:14" ht="15.6" x14ac:dyDescent="0.3">
      <c r="A1" s="95" t="s">
        <v>199</v>
      </c>
      <c r="B1" s="95"/>
      <c r="C1" s="95"/>
      <c r="D1" s="95"/>
      <c r="E1" s="95"/>
      <c r="F1" s="95"/>
      <c r="G1" s="95"/>
      <c r="H1" s="58"/>
      <c r="I1" s="58"/>
      <c r="J1" s="58"/>
      <c r="K1" s="58"/>
      <c r="L1" s="58"/>
      <c r="M1" s="58"/>
      <c r="N1" s="58"/>
    </row>
    <row r="3" spans="1:14" x14ac:dyDescent="0.3">
      <c r="A3" s="45" t="s">
        <v>201</v>
      </c>
      <c r="B3" s="44" t="s">
        <v>193</v>
      </c>
      <c r="H3" s="45" t="s">
        <v>201</v>
      </c>
      <c r="I3" s="44" t="s">
        <v>193</v>
      </c>
    </row>
    <row r="5" spans="1:14" x14ac:dyDescent="0.3">
      <c r="A5" s="41"/>
      <c r="B5" s="41" t="s">
        <v>0</v>
      </c>
      <c r="C5" s="46"/>
      <c r="D5" s="46"/>
      <c r="E5" s="46"/>
      <c r="F5" s="47"/>
      <c r="H5" s="41" t="s">
        <v>209</v>
      </c>
      <c r="I5" s="41" t="s">
        <v>0</v>
      </c>
      <c r="J5" s="46"/>
      <c r="K5" s="46"/>
      <c r="L5" s="46"/>
      <c r="M5" s="47"/>
    </row>
    <row r="6" spans="1:14" x14ac:dyDescent="0.3">
      <c r="A6" s="41" t="s">
        <v>84</v>
      </c>
      <c r="B6" s="48" t="s">
        <v>1</v>
      </c>
      <c r="C6" s="49" t="s">
        <v>2</v>
      </c>
      <c r="D6" s="49" t="s">
        <v>3</v>
      </c>
      <c r="E6" s="49" t="s">
        <v>4</v>
      </c>
      <c r="F6" s="42" t="s">
        <v>55</v>
      </c>
      <c r="H6" s="41" t="s">
        <v>84</v>
      </c>
      <c r="I6" s="48" t="s">
        <v>1</v>
      </c>
      <c r="J6" s="49" t="s">
        <v>2</v>
      </c>
      <c r="K6" s="49" t="s">
        <v>3</v>
      </c>
      <c r="L6" s="49" t="s">
        <v>4</v>
      </c>
      <c r="M6" s="42" t="s">
        <v>55</v>
      </c>
    </row>
    <row r="7" spans="1:14" x14ac:dyDescent="0.3">
      <c r="A7" s="48" t="s">
        <v>85</v>
      </c>
      <c r="B7" s="48">
        <v>15</v>
      </c>
      <c r="C7" s="49"/>
      <c r="D7" s="49"/>
      <c r="E7" s="49"/>
      <c r="F7" s="52">
        <v>15</v>
      </c>
      <c r="H7" s="48" t="s">
        <v>85</v>
      </c>
      <c r="I7" s="61">
        <v>4168.5436799999989</v>
      </c>
      <c r="J7" s="62"/>
      <c r="K7" s="62"/>
      <c r="L7" s="62"/>
      <c r="M7" s="59">
        <v>4168.5436799999989</v>
      </c>
    </row>
    <row r="8" spans="1:14" x14ac:dyDescent="0.3">
      <c r="A8" s="50" t="s">
        <v>87</v>
      </c>
      <c r="B8" s="50"/>
      <c r="C8" s="89">
        <v>23.5</v>
      </c>
      <c r="D8" s="89"/>
      <c r="E8" s="89"/>
      <c r="F8" s="53">
        <v>23.5</v>
      </c>
      <c r="H8" s="50" t="s">
        <v>87</v>
      </c>
      <c r="I8" s="63"/>
      <c r="J8" s="64">
        <v>4729.3486800000019</v>
      </c>
      <c r="K8" s="64"/>
      <c r="L8" s="64"/>
      <c r="M8" s="65">
        <v>4729.3486800000019</v>
      </c>
    </row>
    <row r="9" spans="1:14" x14ac:dyDescent="0.3">
      <c r="A9" s="50" t="s">
        <v>89</v>
      </c>
      <c r="B9" s="50"/>
      <c r="C9" s="89"/>
      <c r="D9" s="89">
        <v>0.5</v>
      </c>
      <c r="E9" s="89"/>
      <c r="F9" s="53">
        <v>0.5</v>
      </c>
      <c r="H9" s="50" t="s">
        <v>89</v>
      </c>
      <c r="I9" s="63"/>
      <c r="J9" s="64"/>
      <c r="K9" s="64">
        <v>81.396839999999997</v>
      </c>
      <c r="L9" s="64"/>
      <c r="M9" s="65">
        <v>81.396839999999997</v>
      </c>
    </row>
    <row r="10" spans="1:14" x14ac:dyDescent="0.3">
      <c r="A10" s="50" t="s">
        <v>90</v>
      </c>
      <c r="B10" s="50"/>
      <c r="C10" s="89"/>
      <c r="D10" s="89"/>
      <c r="E10" s="89">
        <v>28</v>
      </c>
      <c r="F10" s="53">
        <v>28</v>
      </c>
      <c r="H10" s="50" t="s">
        <v>90</v>
      </c>
      <c r="I10" s="63"/>
      <c r="J10" s="64"/>
      <c r="K10" s="64"/>
      <c r="L10" s="64">
        <v>2912.7167999999992</v>
      </c>
      <c r="M10" s="65">
        <v>2912.7167999999992</v>
      </c>
    </row>
    <row r="11" spans="1:14" x14ac:dyDescent="0.3">
      <c r="A11" s="50" t="s">
        <v>91</v>
      </c>
      <c r="B11" s="50"/>
      <c r="C11" s="89"/>
      <c r="D11" s="89"/>
      <c r="E11" s="89">
        <v>0.5</v>
      </c>
      <c r="F11" s="53">
        <v>0.5</v>
      </c>
      <c r="H11" s="50" t="s">
        <v>91</v>
      </c>
      <c r="I11" s="63"/>
      <c r="J11" s="64"/>
      <c r="K11" s="64"/>
      <c r="L11" s="64">
        <v>60.681600000000003</v>
      </c>
      <c r="M11" s="65">
        <v>60.681600000000003</v>
      </c>
    </row>
    <row r="12" spans="1:14" x14ac:dyDescent="0.3">
      <c r="A12" s="43" t="s">
        <v>55</v>
      </c>
      <c r="B12" s="43">
        <v>15</v>
      </c>
      <c r="C12" s="90">
        <v>23.5</v>
      </c>
      <c r="D12" s="90">
        <v>0.5</v>
      </c>
      <c r="E12" s="90">
        <v>28.5</v>
      </c>
      <c r="F12" s="44">
        <v>67.5</v>
      </c>
      <c r="H12" s="43" t="s">
        <v>55</v>
      </c>
      <c r="I12" s="66">
        <v>4168.5436799999989</v>
      </c>
      <c r="J12" s="67">
        <v>4729.3486800000019</v>
      </c>
      <c r="K12" s="67">
        <v>81.396839999999997</v>
      </c>
      <c r="L12" s="67">
        <v>2973.3983999999991</v>
      </c>
      <c r="M12" s="60">
        <v>11952.687600000001</v>
      </c>
    </row>
    <row r="21" spans="1:10" x14ac:dyDescent="0.3">
      <c r="A21" s="1"/>
      <c r="B21" s="2"/>
      <c r="C21" s="2"/>
      <c r="D21" s="2"/>
      <c r="E21" s="2"/>
      <c r="F21" s="2"/>
    </row>
    <row r="27" spans="1:10" x14ac:dyDescent="0.3">
      <c r="H27" s="94" t="s">
        <v>211</v>
      </c>
      <c r="I27" s="94" t="s">
        <v>216</v>
      </c>
      <c r="J27" s="94" t="s">
        <v>217</v>
      </c>
    </row>
    <row r="28" spans="1:10" x14ac:dyDescent="0.3">
      <c r="A28" s="86" t="s">
        <v>84</v>
      </c>
      <c r="B28" s="86" t="s">
        <v>0</v>
      </c>
      <c r="C28" s="86" t="s">
        <v>191</v>
      </c>
      <c r="H28" s="91" t="s">
        <v>212</v>
      </c>
      <c r="I28" s="91"/>
      <c r="J28" s="92"/>
    </row>
    <row r="29" spans="1:10" x14ac:dyDescent="0.3">
      <c r="A29" s="86" t="str">
        <f>VLOOKUP(B29,'Sheet Metal Std'!$P$2:$Q$5,2,FALSE)</f>
        <v>817-00528</v>
      </c>
      <c r="B29" s="86" t="s">
        <v>1</v>
      </c>
      <c r="C29" s="88">
        <f>SUMIF(Table1[COIL MATERIAL'#],'RAW MATERIAL SUMMARY'!A29,Table1[TOTAL LENGTH (ft)])</f>
        <v>0</v>
      </c>
      <c r="H29" s="91" t="s">
        <v>213</v>
      </c>
      <c r="I29" s="91"/>
      <c r="J29" s="92"/>
    </row>
    <row r="30" spans="1:10" x14ac:dyDescent="0.3">
      <c r="A30" s="86" t="str">
        <f>VLOOKUP(B30,'Sheet Metal Std'!$P$2:$Q$5,2,FALSE)</f>
        <v>817-00529</v>
      </c>
      <c r="B30" s="86" t="s">
        <v>2</v>
      </c>
      <c r="C30" s="88">
        <f>SUMIF(Table1[COIL MATERIAL'#],'RAW MATERIAL SUMMARY'!A30,Table1[TOTAL LENGTH (ft)])</f>
        <v>1082.041116666667</v>
      </c>
      <c r="H30" s="91" t="s">
        <v>214</v>
      </c>
      <c r="I30" s="91"/>
      <c r="J30" s="92"/>
    </row>
    <row r="31" spans="1:10" x14ac:dyDescent="0.3">
      <c r="A31" s="86" t="str">
        <f>VLOOKUP(B31,'Sheet Metal Std'!$P$2:$Q$5,2,FALSE)</f>
        <v>817-00530</v>
      </c>
      <c r="B31" s="12" t="s">
        <v>3</v>
      </c>
      <c r="C31" s="88">
        <f>SUMIF(Table1[COIL MATERIAL'#],'RAW MATERIAL SUMMARY'!A31,Table1[TOTAL LENGTH (ft)])</f>
        <v>0</v>
      </c>
      <c r="H31" s="91" t="s">
        <v>92</v>
      </c>
      <c r="I31" s="91"/>
      <c r="J31" s="92"/>
    </row>
    <row r="32" spans="1:10" x14ac:dyDescent="0.3">
      <c r="A32" s="96" t="s">
        <v>55</v>
      </c>
      <c r="B32" s="97"/>
      <c r="C32" s="88">
        <f>SUM(C29:C31)</f>
        <v>1082.041116666667</v>
      </c>
      <c r="H32" s="93" t="s">
        <v>215</v>
      </c>
      <c r="I32" s="91"/>
      <c r="J32" s="92"/>
    </row>
  </sheetData>
  <mergeCells count="2">
    <mergeCell ref="A1:G1"/>
    <mergeCell ref="A32:B32"/>
  </mergeCells>
  <printOptions horizontalCentered="1"/>
  <pageMargins left="0.19685039370078738" right="0.19685039370078738" top="0.19685039370078738" bottom="0.27559055118110232" header="0.11811023622047243" footer="4.6456692913385819E-2"/>
  <pageSetup paperSize="3" firstPageNumber="0" fitToHeight="0" orientation="landscape" r:id="rId3"/>
  <headerFooter>
    <oddFooter>&amp;C&amp;"Calibri,Bold"&amp;14&amp;A&amp;R&amp;"Calibri,Bold"&amp;14 Sheet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CC4E-B4E4-417B-A803-455DB4D2D7E6}">
  <sheetPr codeName="Sheet10">
    <pageSetUpPr fitToPage="1"/>
  </sheetPr>
  <dimension ref="A1:AMA122"/>
  <sheetViews>
    <sheetView showGridLines="0" topLeftCell="A10" zoomScale="55" zoomScaleNormal="55" workbookViewId="0">
      <selection activeCell="B30" sqref="B30:B34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1499897</v>
      </c>
      <c r="B5" s="75">
        <v>1</v>
      </c>
      <c r="C5" s="75" t="s">
        <v>193</v>
      </c>
      <c r="D5" s="75" t="s">
        <v>1</v>
      </c>
      <c r="E5" s="75">
        <v>127.283</v>
      </c>
      <c r="F5" s="75" t="s">
        <v>101</v>
      </c>
      <c r="G5" s="75" t="s">
        <v>101</v>
      </c>
      <c r="H5" s="75" t="s">
        <v>101</v>
      </c>
      <c r="I5" s="75">
        <v>5.5166000000000004</v>
      </c>
      <c r="J5" s="75">
        <v>6.1416000000000004</v>
      </c>
      <c r="K5" s="75">
        <v>11.335000000000001</v>
      </c>
      <c r="L5" s="78" t="s">
        <v>111</v>
      </c>
      <c r="M5" s="75" t="s">
        <v>154</v>
      </c>
      <c r="N5" s="75" t="s">
        <v>112</v>
      </c>
      <c r="O5" s="75" t="s">
        <v>149</v>
      </c>
      <c r="P5" s="75" t="s">
        <v>92</v>
      </c>
      <c r="Q5" s="75" t="s">
        <v>8</v>
      </c>
      <c r="R5" s="75" t="s">
        <v>85</v>
      </c>
      <c r="S5" s="75" t="s">
        <v>101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155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1499834</v>
      </c>
      <c r="B7" s="75">
        <v>1</v>
      </c>
      <c r="C7" s="75" t="s">
        <v>193</v>
      </c>
      <c r="D7" s="75" t="s">
        <v>1</v>
      </c>
      <c r="E7" s="75">
        <v>127.28319999999999</v>
      </c>
      <c r="F7" s="75" t="s">
        <v>101</v>
      </c>
      <c r="G7" s="75" t="s">
        <v>101</v>
      </c>
      <c r="H7" s="75" t="s">
        <v>101</v>
      </c>
      <c r="I7" s="75">
        <v>6.0380000000000003</v>
      </c>
      <c r="J7" s="75">
        <v>4.2770000000000001</v>
      </c>
      <c r="K7" s="75">
        <v>10.146599999999999</v>
      </c>
      <c r="L7" s="78" t="s">
        <v>111</v>
      </c>
      <c r="M7" s="75" t="s">
        <v>159</v>
      </c>
      <c r="N7" s="75" t="s">
        <v>112</v>
      </c>
      <c r="O7" s="75" t="s">
        <v>155</v>
      </c>
      <c r="P7" s="75" t="s">
        <v>92</v>
      </c>
      <c r="Q7" s="75" t="s">
        <v>8</v>
      </c>
      <c r="R7" s="75" t="s">
        <v>85</v>
      </c>
      <c r="S7" s="75" t="s">
        <v>101</v>
      </c>
      <c r="T7" s="75"/>
    </row>
    <row r="8" spans="1:1015" s="37" customFormat="1" ht="18" x14ac:dyDescent="0.3">
      <c r="A8" s="76">
        <v>1518703</v>
      </c>
      <c r="B8" s="77">
        <v>1</v>
      </c>
      <c r="C8" s="77" t="s">
        <v>193</v>
      </c>
      <c r="D8" s="77" t="s">
        <v>4</v>
      </c>
      <c r="E8" s="77">
        <v>127.283</v>
      </c>
      <c r="F8" s="77" t="s">
        <v>101</v>
      </c>
      <c r="G8" s="77" t="s">
        <v>101</v>
      </c>
      <c r="H8" s="77" t="s">
        <v>101</v>
      </c>
      <c r="I8" s="77" t="s">
        <v>101</v>
      </c>
      <c r="J8" s="77" t="s">
        <v>101</v>
      </c>
      <c r="K8" s="77">
        <v>48.750100000000003</v>
      </c>
      <c r="L8" s="77" t="s">
        <v>103</v>
      </c>
      <c r="M8" s="77" t="s">
        <v>104</v>
      </c>
      <c r="N8" s="77" t="s">
        <v>153</v>
      </c>
      <c r="O8" s="77" t="s">
        <v>155</v>
      </c>
      <c r="P8" s="77" t="s">
        <v>92</v>
      </c>
      <c r="Q8" s="77" t="s">
        <v>8</v>
      </c>
      <c r="R8" s="77" t="s">
        <v>90</v>
      </c>
      <c r="S8" s="77" t="s">
        <v>101</v>
      </c>
      <c r="T8" s="77"/>
    </row>
    <row r="9" spans="1:1015" s="37" customFormat="1" ht="18" x14ac:dyDescent="0.3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0" t="s">
        <v>161</v>
      </c>
      <c r="N9" s="69"/>
      <c r="O9" s="69"/>
      <c r="P9" s="71"/>
      <c r="Q9" s="71"/>
      <c r="R9" s="71"/>
      <c r="S9" s="71"/>
      <c r="T9" s="71"/>
    </row>
    <row r="10" spans="1:1015" s="37" customFormat="1" ht="18" x14ac:dyDescent="0.3">
      <c r="A10" s="74">
        <v>1517415</v>
      </c>
      <c r="B10" s="75">
        <v>1</v>
      </c>
      <c r="C10" s="75" t="s">
        <v>193</v>
      </c>
      <c r="D10" s="75" t="s">
        <v>1</v>
      </c>
      <c r="E10" s="75">
        <v>127.283</v>
      </c>
      <c r="F10" s="75" t="s">
        <v>101</v>
      </c>
      <c r="G10" s="75" t="s">
        <v>101</v>
      </c>
      <c r="H10" s="75" t="s">
        <v>101</v>
      </c>
      <c r="I10" s="75">
        <v>6.0384000000000002</v>
      </c>
      <c r="J10" s="75">
        <v>5.4134000000000002</v>
      </c>
      <c r="K10" s="75">
        <v>11.282999999999999</v>
      </c>
      <c r="L10" s="78" t="s">
        <v>111</v>
      </c>
      <c r="M10" s="75" t="s">
        <v>163</v>
      </c>
      <c r="N10" s="75" t="s">
        <v>112</v>
      </c>
      <c r="O10" s="75" t="s">
        <v>161</v>
      </c>
      <c r="P10" s="75" t="s">
        <v>92</v>
      </c>
      <c r="Q10" s="75" t="s">
        <v>8</v>
      </c>
      <c r="R10" s="75" t="s">
        <v>85</v>
      </c>
      <c r="S10" s="75" t="s">
        <v>101</v>
      </c>
      <c r="T10" s="75"/>
    </row>
    <row r="11" spans="1:1015" s="37" customFormat="1" ht="18" x14ac:dyDescent="0.3">
      <c r="A11" s="76">
        <v>1517494</v>
      </c>
      <c r="B11" s="77">
        <v>1</v>
      </c>
      <c r="C11" s="77" t="s">
        <v>193</v>
      </c>
      <c r="D11" s="77" t="s">
        <v>4</v>
      </c>
      <c r="E11" s="77">
        <v>127.28319999999999</v>
      </c>
      <c r="F11" s="77" t="s">
        <v>101</v>
      </c>
      <c r="G11" s="77" t="s">
        <v>101</v>
      </c>
      <c r="H11" s="77" t="s">
        <v>101</v>
      </c>
      <c r="I11" s="77" t="s">
        <v>101</v>
      </c>
      <c r="J11" s="77" t="s">
        <v>101</v>
      </c>
      <c r="K11" s="77">
        <v>16.1875</v>
      </c>
      <c r="L11" s="77" t="s">
        <v>103</v>
      </c>
      <c r="M11" s="77" t="s">
        <v>107</v>
      </c>
      <c r="N11" s="77" t="s">
        <v>153</v>
      </c>
      <c r="O11" s="77" t="s">
        <v>161</v>
      </c>
      <c r="P11" s="77" t="s">
        <v>92</v>
      </c>
      <c r="Q11" s="77" t="s">
        <v>8</v>
      </c>
      <c r="R11" s="77" t="s">
        <v>90</v>
      </c>
      <c r="S11" s="77" t="s">
        <v>101</v>
      </c>
      <c r="T11" s="77"/>
    </row>
    <row r="12" spans="1:1015" s="37" customFormat="1" ht="18" x14ac:dyDescent="0.3">
      <c r="A12" s="76">
        <v>1511989</v>
      </c>
      <c r="B12" s="77">
        <v>1</v>
      </c>
      <c r="C12" s="77" t="s">
        <v>193</v>
      </c>
      <c r="D12" s="77" t="s">
        <v>4</v>
      </c>
      <c r="E12" s="77">
        <v>127.283</v>
      </c>
      <c r="F12" s="77" t="s">
        <v>101</v>
      </c>
      <c r="G12" s="77" t="s">
        <v>101</v>
      </c>
      <c r="H12" s="77" t="s">
        <v>101</v>
      </c>
      <c r="I12" s="77" t="s">
        <v>101</v>
      </c>
      <c r="J12" s="77" t="s">
        <v>101</v>
      </c>
      <c r="K12" s="77">
        <v>42.546999999999997</v>
      </c>
      <c r="L12" s="77" t="s">
        <v>103</v>
      </c>
      <c r="M12" s="77" t="s">
        <v>107</v>
      </c>
      <c r="N12" s="77" t="s">
        <v>153</v>
      </c>
      <c r="O12" s="77" t="s">
        <v>161</v>
      </c>
      <c r="P12" s="77" t="s">
        <v>92</v>
      </c>
      <c r="Q12" s="77" t="s">
        <v>8</v>
      </c>
      <c r="R12" s="77" t="s">
        <v>90</v>
      </c>
      <c r="S12" s="77" t="s">
        <v>101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141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1511985</v>
      </c>
      <c r="B14" s="77">
        <v>1</v>
      </c>
      <c r="C14" s="77" t="s">
        <v>193</v>
      </c>
      <c r="D14" s="77" t="s">
        <v>4</v>
      </c>
      <c r="E14" s="77">
        <v>127.283</v>
      </c>
      <c r="F14" s="77" t="s">
        <v>101</v>
      </c>
      <c r="G14" s="77" t="s">
        <v>101</v>
      </c>
      <c r="H14" s="77" t="s">
        <v>101</v>
      </c>
      <c r="I14" s="77" t="s">
        <v>101</v>
      </c>
      <c r="J14" s="77" t="s">
        <v>101</v>
      </c>
      <c r="K14" s="77">
        <v>41.233400000000003</v>
      </c>
      <c r="L14" s="77" t="s">
        <v>103</v>
      </c>
      <c r="M14" s="77" t="s">
        <v>107</v>
      </c>
      <c r="N14" s="77" t="s">
        <v>153</v>
      </c>
      <c r="O14" s="77" t="s">
        <v>141</v>
      </c>
      <c r="P14" s="77" t="s">
        <v>92</v>
      </c>
      <c r="Q14" s="77" t="s">
        <v>8</v>
      </c>
      <c r="R14" s="77" t="s">
        <v>90</v>
      </c>
      <c r="S14" s="77" t="s">
        <v>101</v>
      </c>
      <c r="T14" s="77"/>
    </row>
    <row r="15" spans="1:1015" s="37" customFormat="1" ht="18" x14ac:dyDescent="0.3">
      <c r="A15" s="74">
        <v>1517420</v>
      </c>
      <c r="B15" s="75">
        <v>1</v>
      </c>
      <c r="C15" s="75" t="s">
        <v>193</v>
      </c>
      <c r="D15" s="75" t="s">
        <v>1</v>
      </c>
      <c r="E15" s="75">
        <v>127.283</v>
      </c>
      <c r="F15" s="75" t="s">
        <v>101</v>
      </c>
      <c r="G15" s="75" t="s">
        <v>101</v>
      </c>
      <c r="H15" s="75" t="s">
        <v>101</v>
      </c>
      <c r="I15" s="75">
        <v>6.09</v>
      </c>
      <c r="J15" s="75">
        <v>6.0380000000000003</v>
      </c>
      <c r="K15" s="75">
        <v>11.96</v>
      </c>
      <c r="L15" s="78" t="s">
        <v>111</v>
      </c>
      <c r="M15" s="75" t="s">
        <v>166</v>
      </c>
      <c r="N15" s="75" t="s">
        <v>112</v>
      </c>
      <c r="O15" s="75" t="s">
        <v>141</v>
      </c>
      <c r="P15" s="75" t="s">
        <v>92</v>
      </c>
      <c r="Q15" s="75" t="s">
        <v>8</v>
      </c>
      <c r="R15" s="75" t="s">
        <v>85</v>
      </c>
      <c r="S15" s="75" t="s">
        <v>101</v>
      </c>
      <c r="T15" s="75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167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6">
        <v>1518711</v>
      </c>
      <c r="B17" s="77">
        <v>1</v>
      </c>
      <c r="C17" s="77" t="s">
        <v>193</v>
      </c>
      <c r="D17" s="77" t="s">
        <v>4</v>
      </c>
      <c r="E17" s="77">
        <v>127.283</v>
      </c>
      <c r="F17" s="77" t="s">
        <v>101</v>
      </c>
      <c r="G17" s="77" t="s">
        <v>101</v>
      </c>
      <c r="H17" s="77" t="s">
        <v>101</v>
      </c>
      <c r="I17" s="77" t="s">
        <v>101</v>
      </c>
      <c r="J17" s="77" t="s">
        <v>101</v>
      </c>
      <c r="K17" s="77">
        <v>16.186900000000001</v>
      </c>
      <c r="L17" s="77" t="s">
        <v>103</v>
      </c>
      <c r="M17" s="77" t="s">
        <v>113</v>
      </c>
      <c r="N17" s="77" t="s">
        <v>153</v>
      </c>
      <c r="O17" s="77" t="s">
        <v>167</v>
      </c>
      <c r="P17" s="77" t="s">
        <v>92</v>
      </c>
      <c r="Q17" s="77" t="s">
        <v>8</v>
      </c>
      <c r="R17" s="77" t="s">
        <v>90</v>
      </c>
      <c r="S17" s="77" t="s">
        <v>101</v>
      </c>
      <c r="T17" s="77"/>
    </row>
    <row r="18" spans="1:20" s="37" customFormat="1" ht="18" x14ac:dyDescent="0.3">
      <c r="A18" s="76">
        <v>1513014</v>
      </c>
      <c r="B18" s="77">
        <v>1</v>
      </c>
      <c r="C18" s="77" t="s">
        <v>193</v>
      </c>
      <c r="D18" s="77" t="s">
        <v>4</v>
      </c>
      <c r="E18" s="77">
        <v>100.1416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31.8125</v>
      </c>
      <c r="L18" s="77" t="s">
        <v>103</v>
      </c>
      <c r="M18" s="77" t="s">
        <v>113</v>
      </c>
      <c r="N18" s="77" t="s">
        <v>153</v>
      </c>
      <c r="O18" s="77" t="s">
        <v>167</v>
      </c>
      <c r="P18" s="77" t="s">
        <v>92</v>
      </c>
      <c r="Q18" s="77" t="s">
        <v>8</v>
      </c>
      <c r="R18" s="77" t="s">
        <v>90</v>
      </c>
      <c r="S18" s="77" t="s">
        <v>101</v>
      </c>
      <c r="T18" s="77"/>
    </row>
    <row r="19" spans="1:20" s="37" customFormat="1" ht="18" x14ac:dyDescent="0.3">
      <c r="A19" s="76">
        <v>1513008</v>
      </c>
      <c r="B19" s="77">
        <v>1</v>
      </c>
      <c r="C19" s="77" t="s">
        <v>193</v>
      </c>
      <c r="D19" s="77" t="s">
        <v>4</v>
      </c>
      <c r="E19" s="77">
        <v>119.0598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29.1416</v>
      </c>
      <c r="L19" s="77" t="s">
        <v>103</v>
      </c>
      <c r="M19" s="77" t="s">
        <v>169</v>
      </c>
      <c r="N19" s="77" t="s">
        <v>153</v>
      </c>
      <c r="O19" s="77" t="s">
        <v>167</v>
      </c>
      <c r="P19" s="77" t="s">
        <v>92</v>
      </c>
      <c r="Q19" s="77" t="s">
        <v>8</v>
      </c>
      <c r="R19" s="77" t="s">
        <v>90</v>
      </c>
      <c r="S19" s="77" t="s">
        <v>101</v>
      </c>
      <c r="T19" s="77"/>
    </row>
    <row r="20" spans="1:20" s="37" customFormat="1" ht="18" x14ac:dyDescent="0.3">
      <c r="A20" s="76">
        <v>1513015</v>
      </c>
      <c r="B20" s="77">
        <v>1</v>
      </c>
      <c r="C20" s="77" t="s">
        <v>193</v>
      </c>
      <c r="D20" s="77" t="s">
        <v>4</v>
      </c>
      <c r="E20" s="77">
        <v>100.1416</v>
      </c>
      <c r="F20" s="77" t="s">
        <v>101</v>
      </c>
      <c r="G20" s="77" t="s">
        <v>101</v>
      </c>
      <c r="H20" s="77" t="s">
        <v>101</v>
      </c>
      <c r="I20" s="77" t="s">
        <v>101</v>
      </c>
      <c r="J20" s="77" t="s">
        <v>101</v>
      </c>
      <c r="K20" s="77">
        <v>35.015999999999998</v>
      </c>
      <c r="L20" s="77" t="s">
        <v>103</v>
      </c>
      <c r="M20" s="77" t="s">
        <v>113</v>
      </c>
      <c r="N20" s="77" t="s">
        <v>153</v>
      </c>
      <c r="O20" s="77" t="s">
        <v>167</v>
      </c>
      <c r="P20" s="77" t="s">
        <v>92</v>
      </c>
      <c r="Q20" s="77" t="s">
        <v>8</v>
      </c>
      <c r="R20" s="77" t="s">
        <v>90</v>
      </c>
      <c r="S20" s="77" t="s">
        <v>101</v>
      </c>
      <c r="T20" s="77"/>
    </row>
    <row r="21" spans="1:20" s="37" customFormat="1" ht="18" x14ac:dyDescent="0.3">
      <c r="A21" s="76">
        <v>1518715</v>
      </c>
      <c r="B21" s="77">
        <v>1</v>
      </c>
      <c r="C21" s="77" t="s">
        <v>193</v>
      </c>
      <c r="D21" s="77" t="s">
        <v>4</v>
      </c>
      <c r="E21" s="77">
        <v>127.283</v>
      </c>
      <c r="F21" s="77" t="s">
        <v>101</v>
      </c>
      <c r="G21" s="77" t="s">
        <v>101</v>
      </c>
      <c r="H21" s="77" t="s">
        <v>101</v>
      </c>
      <c r="I21" s="77" t="s">
        <v>101</v>
      </c>
      <c r="J21" s="77" t="s">
        <v>101</v>
      </c>
      <c r="K21" s="77">
        <v>12.9674</v>
      </c>
      <c r="L21" s="77" t="s">
        <v>103</v>
      </c>
      <c r="M21" s="77" t="s">
        <v>113</v>
      </c>
      <c r="N21" s="77" t="s">
        <v>153</v>
      </c>
      <c r="O21" s="77" t="s">
        <v>167</v>
      </c>
      <c r="P21" s="77" t="s">
        <v>92</v>
      </c>
      <c r="Q21" s="77" t="s">
        <v>8</v>
      </c>
      <c r="R21" s="77" t="s">
        <v>90</v>
      </c>
      <c r="S21" s="77" t="s">
        <v>101</v>
      </c>
      <c r="T21" s="77"/>
    </row>
    <row r="22" spans="1:20" s="37" customFormat="1" ht="18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70" t="s">
        <v>170</v>
      </c>
      <c r="N22" s="69"/>
      <c r="O22" s="69"/>
      <c r="P22" s="71"/>
      <c r="Q22" s="71"/>
      <c r="R22" s="71"/>
      <c r="S22" s="71"/>
      <c r="T22" s="71"/>
    </row>
    <row r="23" spans="1:20" s="37" customFormat="1" ht="18" x14ac:dyDescent="0.3">
      <c r="A23" s="76">
        <v>1518720</v>
      </c>
      <c r="B23" s="77">
        <v>1</v>
      </c>
      <c r="C23" s="77" t="s">
        <v>193</v>
      </c>
      <c r="D23" s="77" t="s">
        <v>4</v>
      </c>
      <c r="E23" s="77">
        <v>125.3916</v>
      </c>
      <c r="F23" s="77" t="s">
        <v>101</v>
      </c>
      <c r="G23" s="77" t="s">
        <v>101</v>
      </c>
      <c r="H23" s="77" t="s">
        <v>101</v>
      </c>
      <c r="I23" s="77" t="s">
        <v>101</v>
      </c>
      <c r="J23" s="77" t="s">
        <v>101</v>
      </c>
      <c r="K23" s="77">
        <v>16.186900000000001</v>
      </c>
      <c r="L23" s="77" t="s">
        <v>103</v>
      </c>
      <c r="M23" s="77" t="s">
        <v>172</v>
      </c>
      <c r="N23" s="77" t="s">
        <v>153</v>
      </c>
      <c r="O23" s="77" t="s">
        <v>170</v>
      </c>
      <c r="P23" s="77" t="s">
        <v>92</v>
      </c>
      <c r="Q23" s="77" t="s">
        <v>8</v>
      </c>
      <c r="R23" s="77" t="s">
        <v>90</v>
      </c>
      <c r="S23" s="77" t="s">
        <v>101</v>
      </c>
      <c r="T23" s="77"/>
    </row>
    <row r="24" spans="1:20" s="37" customFormat="1" ht="18" x14ac:dyDescent="0.3">
      <c r="A24" s="76">
        <v>1587100</v>
      </c>
      <c r="B24" s="77">
        <v>1</v>
      </c>
      <c r="C24" s="77" t="s">
        <v>193</v>
      </c>
      <c r="D24" s="77" t="s">
        <v>4</v>
      </c>
      <c r="E24" s="77">
        <v>125.392</v>
      </c>
      <c r="F24" s="77"/>
      <c r="G24" s="77"/>
      <c r="H24" s="77"/>
      <c r="I24" s="77"/>
      <c r="J24" s="77"/>
      <c r="K24" s="77">
        <v>50</v>
      </c>
      <c r="L24" s="77" t="s">
        <v>103</v>
      </c>
      <c r="M24" s="77" t="s">
        <v>172</v>
      </c>
      <c r="N24" s="77" t="s">
        <v>153</v>
      </c>
      <c r="O24" s="77" t="s">
        <v>170</v>
      </c>
      <c r="P24" s="77" t="s">
        <v>92</v>
      </c>
      <c r="Q24" s="77" t="s">
        <v>8</v>
      </c>
      <c r="R24" s="77" t="s">
        <v>90</v>
      </c>
      <c r="S24" s="77" t="s">
        <v>101</v>
      </c>
      <c r="T24" s="77"/>
    </row>
    <row r="25" spans="1:20" s="37" customFormat="1" ht="18" x14ac:dyDescent="0.3">
      <c r="A25" s="76">
        <v>1511984</v>
      </c>
      <c r="B25" s="77">
        <v>1</v>
      </c>
      <c r="C25" s="77" t="s">
        <v>193</v>
      </c>
      <c r="D25" s="77" t="s">
        <v>4</v>
      </c>
      <c r="E25" s="77">
        <v>125.3916</v>
      </c>
      <c r="F25" s="77" t="s">
        <v>101</v>
      </c>
      <c r="G25" s="77" t="s">
        <v>101</v>
      </c>
      <c r="H25" s="77" t="s">
        <v>101</v>
      </c>
      <c r="I25" s="77" t="s">
        <v>101</v>
      </c>
      <c r="J25" s="77" t="s">
        <v>101</v>
      </c>
      <c r="K25" s="77">
        <v>34.029899999999998</v>
      </c>
      <c r="L25" s="77" t="s">
        <v>103</v>
      </c>
      <c r="M25" s="77" t="s">
        <v>172</v>
      </c>
      <c r="N25" s="77" t="s">
        <v>153</v>
      </c>
      <c r="O25" s="77" t="s">
        <v>170</v>
      </c>
      <c r="P25" s="77" t="s">
        <v>92</v>
      </c>
      <c r="Q25" s="77" t="s">
        <v>8</v>
      </c>
      <c r="R25" s="77" t="s">
        <v>90</v>
      </c>
      <c r="S25" s="77" t="s">
        <v>101</v>
      </c>
      <c r="T25" s="77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116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6">
        <v>1502362</v>
      </c>
      <c r="B27" s="77">
        <v>1</v>
      </c>
      <c r="C27" s="77" t="s">
        <v>193</v>
      </c>
      <c r="D27" s="77" t="s">
        <v>4</v>
      </c>
      <c r="E27" s="77">
        <v>74</v>
      </c>
      <c r="F27" s="77" t="s">
        <v>101</v>
      </c>
      <c r="G27" s="77" t="s">
        <v>101</v>
      </c>
      <c r="H27" s="77" t="s">
        <v>101</v>
      </c>
      <c r="I27" s="77" t="s">
        <v>101</v>
      </c>
      <c r="J27" s="77" t="s">
        <v>101</v>
      </c>
      <c r="K27" s="77">
        <v>7</v>
      </c>
      <c r="L27" s="77" t="s">
        <v>47</v>
      </c>
      <c r="M27" s="77" t="s">
        <v>168</v>
      </c>
      <c r="N27" s="77" t="s">
        <v>178</v>
      </c>
      <c r="O27" s="77" t="s">
        <v>116</v>
      </c>
      <c r="P27" s="77" t="s">
        <v>92</v>
      </c>
      <c r="Q27" s="77" t="s">
        <v>8</v>
      </c>
      <c r="R27" s="77" t="s">
        <v>90</v>
      </c>
      <c r="S27" s="77" t="s">
        <v>101</v>
      </c>
      <c r="T27" s="77"/>
    </row>
    <row r="28" spans="1:20" s="37" customFormat="1" ht="18" x14ac:dyDescent="0.3">
      <c r="A28" s="76">
        <v>1411235</v>
      </c>
      <c r="B28" s="77">
        <v>2</v>
      </c>
      <c r="C28" s="77" t="s">
        <v>193</v>
      </c>
      <c r="D28" s="77" t="s">
        <v>4</v>
      </c>
      <c r="E28" s="77">
        <v>10.5</v>
      </c>
      <c r="F28" s="77" t="s">
        <v>101</v>
      </c>
      <c r="G28" s="77" t="s">
        <v>101</v>
      </c>
      <c r="H28" s="77" t="s">
        <v>101</v>
      </c>
      <c r="I28" s="77" t="s">
        <v>101</v>
      </c>
      <c r="J28" s="77" t="s">
        <v>101</v>
      </c>
      <c r="K28" s="77">
        <v>20</v>
      </c>
      <c r="L28" s="77" t="s">
        <v>47</v>
      </c>
      <c r="M28" s="77" t="s">
        <v>179</v>
      </c>
      <c r="N28" s="77" t="s">
        <v>180</v>
      </c>
      <c r="O28" s="77" t="s">
        <v>116</v>
      </c>
      <c r="P28" s="77" t="s">
        <v>92</v>
      </c>
      <c r="Q28" s="77" t="s">
        <v>8</v>
      </c>
      <c r="R28" s="77" t="s">
        <v>90</v>
      </c>
      <c r="S28" s="77" t="s">
        <v>101</v>
      </c>
      <c r="T28" s="77"/>
    </row>
    <row r="29" spans="1:20" s="37" customFormat="1" ht="18" x14ac:dyDescent="0.3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0" t="s">
        <v>137</v>
      </c>
      <c r="N29" s="69"/>
      <c r="O29" s="69"/>
      <c r="P29" s="71"/>
      <c r="Q29" s="71"/>
      <c r="R29" s="71"/>
      <c r="S29" s="71"/>
      <c r="T29" s="71"/>
    </row>
    <row r="30" spans="1:20" s="37" customFormat="1" ht="18" x14ac:dyDescent="0.3">
      <c r="A30" s="72">
        <v>1521441</v>
      </c>
      <c r="B30" s="73">
        <v>1</v>
      </c>
      <c r="C30" s="73" t="s">
        <v>193</v>
      </c>
      <c r="D30" s="73" t="s">
        <v>2</v>
      </c>
      <c r="E30" s="73">
        <v>166.11850000000001</v>
      </c>
      <c r="F30" s="73">
        <v>3</v>
      </c>
      <c r="G30" s="73" t="s">
        <v>101</v>
      </c>
      <c r="H30" s="73" t="s">
        <v>101</v>
      </c>
      <c r="I30" s="73">
        <v>16</v>
      </c>
      <c r="J30" s="73" t="s">
        <v>101</v>
      </c>
      <c r="K30" s="73">
        <v>26</v>
      </c>
      <c r="L30" s="79" t="s">
        <v>95</v>
      </c>
      <c r="M30" s="73" t="s">
        <v>96</v>
      </c>
      <c r="N30" s="73" t="s">
        <v>189</v>
      </c>
      <c r="O30" s="73" t="s">
        <v>142</v>
      </c>
      <c r="P30" s="73" t="s">
        <v>92</v>
      </c>
      <c r="Q30" s="73" t="s">
        <v>8</v>
      </c>
      <c r="R30" s="73" t="s">
        <v>87</v>
      </c>
      <c r="S30" s="73" t="s">
        <v>101</v>
      </c>
      <c r="T30" s="73"/>
    </row>
    <row r="31" spans="1:20" s="37" customFormat="1" ht="18" x14ac:dyDescent="0.3">
      <c r="A31" s="72">
        <v>1587682</v>
      </c>
      <c r="B31" s="73">
        <v>1</v>
      </c>
      <c r="C31" s="73" t="s">
        <v>193</v>
      </c>
      <c r="D31" s="73" t="s">
        <v>2</v>
      </c>
      <c r="E31" s="73">
        <v>166.11850000000001</v>
      </c>
      <c r="F31" s="73">
        <v>3</v>
      </c>
      <c r="G31" s="73" t="s">
        <v>101</v>
      </c>
      <c r="H31" s="73" t="s">
        <v>101</v>
      </c>
      <c r="I31" s="73">
        <v>16</v>
      </c>
      <c r="J31" s="73" t="s">
        <v>101</v>
      </c>
      <c r="K31" s="73">
        <v>26.5</v>
      </c>
      <c r="L31" s="73" t="s">
        <v>97</v>
      </c>
      <c r="M31" s="73" t="s">
        <v>96</v>
      </c>
      <c r="N31" s="73" t="s">
        <v>143</v>
      </c>
      <c r="O31" s="73" t="s">
        <v>142</v>
      </c>
      <c r="P31" s="73" t="s">
        <v>92</v>
      </c>
      <c r="Q31" s="73" t="s">
        <v>8</v>
      </c>
      <c r="R31" s="73" t="s">
        <v>87</v>
      </c>
      <c r="S31" s="73" t="s">
        <v>101</v>
      </c>
      <c r="T31" s="73"/>
    </row>
    <row r="32" spans="1:20" s="37" customFormat="1" ht="18" x14ac:dyDescent="0.3">
      <c r="A32" s="72">
        <v>1521436</v>
      </c>
      <c r="B32" s="73">
        <v>1</v>
      </c>
      <c r="C32" s="73" t="s">
        <v>193</v>
      </c>
      <c r="D32" s="73" t="s">
        <v>2</v>
      </c>
      <c r="E32" s="73">
        <v>166.11850000000001</v>
      </c>
      <c r="F32" s="73">
        <v>3</v>
      </c>
      <c r="G32" s="73" t="s">
        <v>101</v>
      </c>
      <c r="H32" s="73" t="s">
        <v>101</v>
      </c>
      <c r="I32" s="73">
        <v>12</v>
      </c>
      <c r="J32" s="73" t="s">
        <v>101</v>
      </c>
      <c r="K32" s="73">
        <v>22.5</v>
      </c>
      <c r="L32" s="73" t="s">
        <v>97</v>
      </c>
      <c r="M32" s="73" t="s">
        <v>96</v>
      </c>
      <c r="N32" s="73" t="s">
        <v>143</v>
      </c>
      <c r="O32" s="73" t="s">
        <v>145</v>
      </c>
      <c r="P32" s="73" t="s">
        <v>92</v>
      </c>
      <c r="Q32" s="73" t="s">
        <v>8</v>
      </c>
      <c r="R32" s="73" t="s">
        <v>87</v>
      </c>
      <c r="S32" s="73" t="s">
        <v>101</v>
      </c>
      <c r="T32" s="73"/>
    </row>
    <row r="33" spans="1:20" s="37" customFormat="1" ht="18" x14ac:dyDescent="0.3">
      <c r="A33" s="72">
        <v>1520972</v>
      </c>
      <c r="B33" s="73">
        <v>1</v>
      </c>
      <c r="C33" s="73" t="s">
        <v>193</v>
      </c>
      <c r="D33" s="73" t="s">
        <v>2</v>
      </c>
      <c r="E33" s="73">
        <v>154.5</v>
      </c>
      <c r="F33" s="73">
        <v>3</v>
      </c>
      <c r="G33" s="73" t="s">
        <v>101</v>
      </c>
      <c r="H33" s="73" t="s">
        <v>101</v>
      </c>
      <c r="I33" s="73">
        <v>8.125</v>
      </c>
      <c r="J33" s="73" t="s">
        <v>101</v>
      </c>
      <c r="K33" s="73">
        <v>18.1249</v>
      </c>
      <c r="L33" s="79" t="s">
        <v>95</v>
      </c>
      <c r="M33" s="73" t="s">
        <v>98</v>
      </c>
      <c r="N33" s="73" t="s">
        <v>190</v>
      </c>
      <c r="O33" s="73" t="s">
        <v>148</v>
      </c>
      <c r="P33" s="73" t="s">
        <v>92</v>
      </c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1587726</v>
      </c>
      <c r="B34" s="73">
        <v>1</v>
      </c>
      <c r="C34" s="73" t="s">
        <v>193</v>
      </c>
      <c r="D34" s="73" t="s">
        <v>2</v>
      </c>
      <c r="E34" s="73">
        <v>154.5</v>
      </c>
      <c r="F34" s="73">
        <v>3</v>
      </c>
      <c r="G34" s="73" t="s">
        <v>101</v>
      </c>
      <c r="H34" s="73" t="s">
        <v>101</v>
      </c>
      <c r="I34" s="73">
        <v>16</v>
      </c>
      <c r="J34" s="73" t="s">
        <v>101</v>
      </c>
      <c r="K34" s="73">
        <v>26.5</v>
      </c>
      <c r="L34" s="73" t="s">
        <v>97</v>
      </c>
      <c r="M34" s="73" t="s">
        <v>98</v>
      </c>
      <c r="N34" s="73" t="s">
        <v>147</v>
      </c>
      <c r="O34" s="73" t="s">
        <v>148</v>
      </c>
      <c r="P34" s="73" t="s">
        <v>92</v>
      </c>
      <c r="Q34" s="73" t="s">
        <v>8</v>
      </c>
      <c r="R34" s="73" t="s">
        <v>87</v>
      </c>
      <c r="S34" s="73" t="s">
        <v>101</v>
      </c>
      <c r="T34" s="73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4F0996B-75DA-40D5-BDD0-E1235EE6340A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6EEDED-96DF-41F4-A46D-72D327905599}">
          <x14:formula1>
            <xm:f>'Sheet Metal Std'!$E$1:$K$1</xm:f>
          </x14:formula1>
          <x14:formula2>
            <xm:f>0</xm:f>
          </x14:formula2>
          <xm:sqref>P35:P36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63A1-85C5-4E7C-A854-E502F97CBDCD}">
  <sheetPr codeName="Sheet11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116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4">
        <v>1502214</v>
      </c>
      <c r="B5" s="75">
        <v>1</v>
      </c>
      <c r="C5" s="75" t="s">
        <v>193</v>
      </c>
      <c r="D5" s="75" t="s">
        <v>1</v>
      </c>
      <c r="E5" s="75">
        <v>168</v>
      </c>
      <c r="F5" s="75">
        <v>4.7699999999999996</v>
      </c>
      <c r="G5" s="75" t="s">
        <v>101</v>
      </c>
      <c r="H5" s="75" t="s">
        <v>101</v>
      </c>
      <c r="I5" s="75">
        <v>2</v>
      </c>
      <c r="J5" s="75">
        <v>2</v>
      </c>
      <c r="K5" s="75">
        <v>8.3819999999999997</v>
      </c>
      <c r="L5" s="75" t="s">
        <v>120</v>
      </c>
      <c r="M5" s="75" t="s">
        <v>176</v>
      </c>
      <c r="N5" s="75" t="s">
        <v>177</v>
      </c>
      <c r="O5" s="75" t="s">
        <v>116</v>
      </c>
      <c r="P5" s="75"/>
      <c r="Q5" s="75" t="s">
        <v>8</v>
      </c>
      <c r="R5" s="75" t="s">
        <v>85</v>
      </c>
      <c r="S5" s="75" t="s">
        <v>101</v>
      </c>
      <c r="T5" s="75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135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4">
        <v>1411900</v>
      </c>
      <c r="B7" s="75">
        <v>1</v>
      </c>
      <c r="C7" s="75" t="s">
        <v>193</v>
      </c>
      <c r="D7" s="75" t="s">
        <v>1</v>
      </c>
      <c r="E7" s="75">
        <v>168</v>
      </c>
      <c r="F7" s="75">
        <v>5.5</v>
      </c>
      <c r="G7" s="75" t="s">
        <v>101</v>
      </c>
      <c r="H7" s="75" t="s">
        <v>101</v>
      </c>
      <c r="I7" s="75">
        <v>1.625</v>
      </c>
      <c r="J7" s="75">
        <v>1.625</v>
      </c>
      <c r="K7" s="75">
        <v>8.9130000000000003</v>
      </c>
      <c r="L7" s="75" t="s">
        <v>133</v>
      </c>
      <c r="M7" s="75" t="s">
        <v>187</v>
      </c>
      <c r="N7" s="75" t="s">
        <v>134</v>
      </c>
      <c r="O7" s="75" t="s">
        <v>135</v>
      </c>
      <c r="P7" s="75"/>
      <c r="Q7" s="75" t="s">
        <v>8</v>
      </c>
      <c r="R7" s="75" t="s">
        <v>85</v>
      </c>
      <c r="S7" s="75" t="s">
        <v>101</v>
      </c>
      <c r="T7" s="75"/>
    </row>
    <row r="8" spans="1:1015" s="37" customFormat="1" ht="18" x14ac:dyDescent="0.3">
      <c r="A8" s="74">
        <v>1411900</v>
      </c>
      <c r="B8" s="75">
        <v>7</v>
      </c>
      <c r="C8" s="75" t="s">
        <v>193</v>
      </c>
      <c r="D8" s="75" t="s">
        <v>1</v>
      </c>
      <c r="E8" s="75">
        <v>168</v>
      </c>
      <c r="F8" s="75">
        <v>4.875</v>
      </c>
      <c r="G8" s="75" t="s">
        <v>101</v>
      </c>
      <c r="H8" s="75" t="s">
        <v>101</v>
      </c>
      <c r="I8" s="75">
        <v>1.625</v>
      </c>
      <c r="J8" s="75">
        <v>1.625</v>
      </c>
      <c r="K8" s="75">
        <v>8.9130000000000003</v>
      </c>
      <c r="L8" s="75" t="s">
        <v>133</v>
      </c>
      <c r="M8" s="75" t="s">
        <v>188</v>
      </c>
      <c r="N8" s="75" t="s">
        <v>134</v>
      </c>
      <c r="O8" s="75" t="s">
        <v>135</v>
      </c>
      <c r="P8" s="75"/>
      <c r="Q8" s="75" t="s">
        <v>8</v>
      </c>
      <c r="R8" s="75" t="s">
        <v>85</v>
      </c>
      <c r="S8" s="75" t="s">
        <v>101</v>
      </c>
      <c r="T8" s="75"/>
    </row>
    <row r="9" spans="1:1015" s="37" customFormat="1" ht="18" x14ac:dyDescent="0.3">
      <c r="A9" s="20"/>
      <c r="B9" s="16"/>
      <c r="C9" s="16"/>
      <c r="D9" s="16"/>
      <c r="E9" s="19"/>
      <c r="F9" s="19"/>
      <c r="G9" s="19"/>
      <c r="H9" s="19"/>
      <c r="I9" s="19"/>
      <c r="J9" s="19"/>
      <c r="K9" s="16"/>
      <c r="L9" s="16"/>
      <c r="M9" s="21"/>
      <c r="N9" s="20"/>
      <c r="O9" s="20"/>
      <c r="P9" s="20"/>
      <c r="Q9" s="20"/>
      <c r="R9" s="20"/>
      <c r="S9" s="20"/>
      <c r="T9" s="17"/>
    </row>
    <row r="10" spans="1:1015" s="37" customFormat="1" ht="18" x14ac:dyDescent="0.3">
      <c r="A10" s="20"/>
      <c r="B10" s="16"/>
      <c r="C10" s="16"/>
      <c r="D10" s="16"/>
      <c r="E10" s="19"/>
      <c r="F10" s="19"/>
      <c r="G10" s="19"/>
      <c r="H10" s="19"/>
      <c r="I10" s="19"/>
      <c r="J10" s="19"/>
      <c r="K10" s="16"/>
      <c r="L10" s="16"/>
      <c r="M10" s="21"/>
      <c r="N10" s="20"/>
      <c r="O10" s="20"/>
      <c r="P10" s="20"/>
      <c r="Q10" s="20"/>
      <c r="R10" s="20"/>
      <c r="S10" s="20"/>
      <c r="T10" s="17"/>
    </row>
    <row r="11" spans="1:1015" s="37" customFormat="1" ht="18" x14ac:dyDescent="0.3">
      <c r="A11" s="20"/>
      <c r="B11" s="16"/>
      <c r="C11" s="16"/>
      <c r="D11" s="16"/>
      <c r="E11" s="19"/>
      <c r="F11" s="19"/>
      <c r="G11" s="19"/>
      <c r="H11" s="19"/>
      <c r="I11" s="19"/>
      <c r="J11" s="19"/>
      <c r="K11" s="16"/>
      <c r="L11" s="16"/>
      <c r="M11" s="21"/>
      <c r="N11" s="20"/>
      <c r="O11" s="20"/>
      <c r="P11" s="20"/>
      <c r="Q11" s="20"/>
      <c r="R11" s="20"/>
      <c r="S11" s="20"/>
      <c r="T11" s="17"/>
    </row>
    <row r="12" spans="1:1015" s="37" customFormat="1" ht="18" x14ac:dyDescent="0.3">
      <c r="A12" s="20"/>
      <c r="B12" s="16"/>
      <c r="C12" s="16"/>
      <c r="D12" s="16"/>
      <c r="E12" s="19"/>
      <c r="F12" s="19"/>
      <c r="G12" s="19"/>
      <c r="H12" s="19"/>
      <c r="I12" s="19"/>
      <c r="J12" s="19"/>
      <c r="K12" s="16"/>
      <c r="L12" s="16"/>
      <c r="M12" s="21"/>
      <c r="N12" s="20"/>
      <c r="O12" s="20"/>
      <c r="P12" s="20"/>
      <c r="Q12" s="20"/>
      <c r="R12" s="20"/>
      <c r="S12" s="20"/>
      <c r="T12" s="17"/>
    </row>
    <row r="13" spans="1:1015" s="37" customFormat="1" ht="18" x14ac:dyDescent="0.3">
      <c r="A13" s="20"/>
      <c r="B13" s="16"/>
      <c r="C13" s="16"/>
      <c r="D13" s="16"/>
      <c r="E13" s="19"/>
      <c r="F13" s="19"/>
      <c r="G13" s="19"/>
      <c r="H13" s="19"/>
      <c r="I13" s="19"/>
      <c r="J13" s="19"/>
      <c r="K13" s="16"/>
      <c r="L13" s="16"/>
      <c r="M13" s="21"/>
      <c r="N13" s="20"/>
      <c r="O13" s="20"/>
      <c r="P13" s="20"/>
      <c r="Q13" s="20"/>
      <c r="R13" s="20"/>
      <c r="S13" s="20"/>
      <c r="T13" s="17"/>
    </row>
    <row r="14" spans="1:1015" s="37" customFormat="1" ht="18" x14ac:dyDescent="0.3">
      <c r="A14" s="20"/>
      <c r="B14" s="16"/>
      <c r="C14" s="16"/>
      <c r="D14" s="16"/>
      <c r="E14" s="19"/>
      <c r="F14" s="19"/>
      <c r="G14" s="19"/>
      <c r="H14" s="19"/>
      <c r="I14" s="19"/>
      <c r="J14" s="19"/>
      <c r="K14" s="16"/>
      <c r="L14" s="16"/>
      <c r="M14" s="21"/>
      <c r="N14" s="20"/>
      <c r="O14" s="20"/>
      <c r="P14" s="20"/>
      <c r="Q14" s="20"/>
      <c r="R14" s="20"/>
      <c r="S14" s="20"/>
      <c r="T14" s="17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8E54A-E276-462B-A053-CF2645843AF2}">
          <x14:formula1>
            <xm:f>'Sheet Metal Std'!$E$1:$K$1</xm:f>
          </x14:formula1>
          <x14:formula2>
            <xm:f>0</xm:f>
          </x14:formula2>
          <xm:sqref>P9:P10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topLeftCell="A43" zoomScaleNormal="100" workbookViewId="0">
      <selection activeCell="E59" sqref="E59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61</v>
      </c>
      <c r="H1" s="7" t="s">
        <v>62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98" t="s">
        <v>194</v>
      </c>
      <c r="Q1" s="98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51" t="s">
        <v>0</v>
      </c>
      <c r="Q2" s="51" t="s">
        <v>195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51" t="s">
        <v>1</v>
      </c>
      <c r="Q3" s="51" t="s">
        <v>196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57</v>
      </c>
      <c r="G4" s="3"/>
      <c r="H4" s="3"/>
      <c r="I4" s="3"/>
      <c r="J4" s="3"/>
      <c r="K4" s="3"/>
      <c r="M4" s="3" t="s">
        <v>17</v>
      </c>
      <c r="N4" s="3">
        <v>0.1</v>
      </c>
      <c r="P4" s="51" t="s">
        <v>2</v>
      </c>
      <c r="Q4" s="51" t="s">
        <v>197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51" t="s">
        <v>3</v>
      </c>
      <c r="Q5" s="51" t="s">
        <v>198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58</v>
      </c>
      <c r="H6" s="23" t="s">
        <v>63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60</v>
      </c>
      <c r="H21" s="23" t="s">
        <v>64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/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85" t="s">
        <v>85</v>
      </c>
      <c r="F46" s="86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86"/>
      <c r="F47" s="86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86"/>
      <c r="F48" s="86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85" t="s">
        <v>86</v>
      </c>
      <c r="F49" s="86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86"/>
      <c r="F50" s="86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85" t="s">
        <v>87</v>
      </c>
      <c r="F51" s="86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86"/>
      <c r="F52" s="86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86"/>
      <c r="F53" s="86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85" t="s">
        <v>88</v>
      </c>
      <c r="F54" s="86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86"/>
      <c r="F55" s="86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85" t="s">
        <v>89</v>
      </c>
      <c r="F56" s="86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86"/>
      <c r="F57" s="86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86"/>
      <c r="F58" s="86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87" t="s">
        <v>210</v>
      </c>
      <c r="F59" s="86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85" t="s">
        <v>90</v>
      </c>
      <c r="F60" s="86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85" t="s">
        <v>91</v>
      </c>
      <c r="F61" s="86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/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/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68</v>
      </c>
      <c r="C64" s="28">
        <v>48</v>
      </c>
      <c r="D64" s="28">
        <v>120</v>
      </c>
      <c r="E64" s="23" t="s">
        <v>69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122"/>
  <sheetViews>
    <sheetView showGridLines="0" tabSelected="1" zoomScale="55" zoomScaleNormal="55" workbookViewId="0">
      <selection activeCell="Q11" sqref="Q1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customWidth="1"/>
    <col min="19" max="19" width="23.77734375" style="20" bestFit="1" customWidth="1"/>
    <col min="20" max="20" width="15.88671875" style="17" bestFit="1" customWidth="1"/>
    <col min="21" max="21" width="20.109375" style="20" bestFit="1" customWidth="1"/>
    <col min="22" max="22" width="21.33203125" style="16" bestFit="1" customWidth="1"/>
    <col min="23" max="23" width="18.44140625" style="16" bestFit="1" customWidth="1"/>
    <col min="24" max="24" width="17.6640625" style="15" bestFit="1" customWidth="1"/>
    <col min="25" max="25" width="19.5546875" style="15" bestFit="1" customWidth="1"/>
    <col min="26" max="26" width="42.33203125" style="15" bestFit="1" customWidth="1"/>
    <col min="27" max="27" width="28.44140625" style="15" bestFit="1" customWidth="1"/>
    <col min="28" max="28" width="26.33203125" style="15" bestFit="1" customWidth="1"/>
    <col min="29" max="1023" width="10.44140625" style="15"/>
    <col min="1024" max="16384" width="10.44140625" style="17"/>
  </cols>
  <sheetData>
    <row r="1" spans="1:1023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 s="1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 s="18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  <c r="U3" s="35" t="s">
        <v>49</v>
      </c>
      <c r="V3" s="35" t="s">
        <v>50</v>
      </c>
      <c r="W3" s="35" t="s">
        <v>67</v>
      </c>
      <c r="X3" s="35" t="s">
        <v>51</v>
      </c>
      <c r="Y3" s="35" t="s">
        <v>52</v>
      </c>
      <c r="Z3" s="35" t="s">
        <v>53</v>
      </c>
      <c r="AA3" s="35" t="s">
        <v>54</v>
      </c>
      <c r="AB3" s="40" t="s">
        <v>191</v>
      </c>
    </row>
    <row r="4" spans="1:1023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1023" s="37" customFormat="1" ht="18" x14ac:dyDescent="0.3">
      <c r="A5" s="72">
        <v>1521435</v>
      </c>
      <c r="B5" s="73">
        <v>9</v>
      </c>
      <c r="C5" s="73" t="s">
        <v>193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/>
      </c>
      <c r="S5" s="73" t="str">
        <f>IF(UPPER(Table1[[#This Row],[ROLLFORMED]])="YES",VLOOKUP(Table1[[#This Row],[GAUGE]],'Sheet Metal Std'!$P$1:$Q$5,2,FALSE),"-")</f>
        <v>-</v>
      </c>
      <c r="T5" s="73"/>
      <c r="U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W5" s="73">
        <f>'Cumulative BOM'!$V5*'Cumulative BOM'!$U5</f>
        <v>13080</v>
      </c>
      <c r="X5" s="73">
        <f>'Cumulative BOM'!$K5*'Cumulative BOM'!$E5</f>
        <v>4505</v>
      </c>
      <c r="Y5" s="73">
        <f>(QUOTIENT('Cumulative BOM'!$U5, MIN('Cumulative BOM'!$E5,'Cumulative BOM'!$K5)))*(QUOTIENT('Cumulative BOM'!$V5,MAX('Cumulative BOM'!$E5,'Cumulative BOM'!$K5)))</f>
        <v>2</v>
      </c>
      <c r="Z5" s="73">
        <f>ROUNDUP('Cumulative BOM'!$B5/'Cumulative BOM'!$Y5*2,0)/2</f>
        <v>4.5</v>
      </c>
      <c r="AA5" s="73">
        <f>(VLOOKUP('Cumulative BOM'!$D5,'Sheet Metal Std'!$M$2:$N$16,2))*'Cumulative BOM'!$U5*'Cumulative BOM'!$V5*'Cumulative BOM'!$Z5*0.28</f>
        <v>1046.5308000000002</v>
      </c>
      <c r="AB5" s="73">
        <f>Table1[[#This Row],[QTY. ]]*Table1[[#This Row],[L]]/12</f>
        <v>127.5</v>
      </c>
    </row>
    <row r="6" spans="1:1023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1023" s="37" customFormat="1" ht="18" x14ac:dyDescent="0.3">
      <c r="A7" s="72">
        <v>1521435</v>
      </c>
      <c r="B7" s="73">
        <v>9</v>
      </c>
      <c r="C7" s="73" t="s">
        <v>193</v>
      </c>
      <c r="D7" s="73" t="s">
        <v>3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7" s="73" t="str">
        <f>IF(UPPER(Table1[[#This Row],[ROLLFORMED]])="YES",VLOOKUP(Table1[[#This Row],[GAUGE]],'Sheet Metal Std'!$P$1:$Q$5,2,FALSE),"-")</f>
        <v>-</v>
      </c>
      <c r="T7" s="73"/>
      <c r="U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" s="73">
        <f>'Cumulative BOM'!$V7*'Cumulative BOM'!$U7</f>
        <v>9156</v>
      </c>
      <c r="X7" s="73">
        <f>'Cumulative BOM'!$K7*'Cumulative BOM'!$E7</f>
        <v>4402.1402500000004</v>
      </c>
      <c r="Y7" s="73">
        <f>(QUOTIENT('Cumulative BOM'!$U7, MIN('Cumulative BOM'!$E7,'Cumulative BOM'!$K7)))*(QUOTIENT('Cumulative BOM'!$V7,MAX('Cumulative BOM'!$E7,'Cumulative BOM'!$K7)))</f>
        <v>2</v>
      </c>
      <c r="Z7" s="73">
        <f>ROUNDUP('Cumulative BOM'!$B7/'Cumulative BOM'!$Y7*2,0)/2</f>
        <v>4.5</v>
      </c>
      <c r="AA7" s="73">
        <f>(VLOOKUP('Cumulative BOM'!$D7,'Sheet Metal Std'!$M$2:$N$16,2))*'Cumulative BOM'!$U7*'Cumulative BOM'!$V7*'Cumulative BOM'!$Z7*0.28</f>
        <v>732.57155999999998</v>
      </c>
      <c r="AB7" s="73">
        <f>Table1[[#This Row],[QTY. ]]*Table1[[#This Row],[L]]/12</f>
        <v>124.58887500000002</v>
      </c>
    </row>
    <row r="8" spans="1:1023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1023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9" s="73" t="str">
        <f>IF(UPPER(Table1[[#This Row],[ROLLFORMED]])="YES",VLOOKUP(Table1[[#This Row],[GAUGE]],'Sheet Metal Std'!$P$1:$Q$5,2,FALSE),"-")</f>
        <v>817-00529</v>
      </c>
      <c r="T9" s="73"/>
      <c r="U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" s="73">
        <f>'Cumulative BOM'!$V9*'Cumulative BOM'!$U9</f>
        <v>9156</v>
      </c>
      <c r="X9" s="73">
        <f>'Cumulative BOM'!$K9*'Cumulative BOM'!$E9</f>
        <v>4402.1402500000004</v>
      </c>
      <c r="Y9" s="73">
        <f>(QUOTIENT('Cumulative BOM'!$U9, MIN('Cumulative BOM'!$E9,'Cumulative BOM'!$K9)))*(QUOTIENT('Cumulative BOM'!$V9,MAX('Cumulative BOM'!$E9,'Cumulative BOM'!$K9)))</f>
        <v>2</v>
      </c>
      <c r="Z9" s="73">
        <f>ROUNDUP('Cumulative BOM'!$B9/'Cumulative BOM'!$Y9*2,0)/2</f>
        <v>4.5</v>
      </c>
      <c r="AA9" s="73">
        <f>(VLOOKUP('Cumulative BOM'!$D9,'Sheet Metal Std'!$M$2:$N$16,2))*'Cumulative BOM'!$U9*'Cumulative BOM'!$V9*'Cumulative BOM'!$Z9*0.28</f>
        <v>905.61996000000011</v>
      </c>
      <c r="AB9" s="73">
        <f>Table1[[#This Row],[QTY. ]]*Table1[[#This Row],[L]]/12</f>
        <v>124.58887500000002</v>
      </c>
    </row>
    <row r="10" spans="1:1023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1023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" s="73" t="str">
        <f>IF(UPPER(Table1[[#This Row],[ROLLFORMED]])="YES",VLOOKUP(Table1[[#This Row],[GAUGE]],'Sheet Metal Std'!$P$1:$Q$5,2,FALSE),"-")</f>
        <v>817-00529</v>
      </c>
      <c r="T11" s="73"/>
      <c r="U1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" s="73">
        <f>'Cumulative BOM'!$V11*'Cumulative BOM'!$U11</f>
        <v>9156</v>
      </c>
      <c r="X11" s="73">
        <f>'Cumulative BOM'!$K11*'Cumulative BOM'!$E11</f>
        <v>4094.25</v>
      </c>
      <c r="Y11" s="73">
        <f>(QUOTIENT('Cumulative BOM'!$U11, MIN('Cumulative BOM'!$E11,'Cumulative BOM'!$K11)))*(QUOTIENT('Cumulative BOM'!$V11,MAX('Cumulative BOM'!$E11,'Cumulative BOM'!$K11)))</f>
        <v>2</v>
      </c>
      <c r="Z11" s="73">
        <f>ROUNDUP('Cumulative BOM'!$B11/'Cumulative BOM'!$Y11*2,0)/2</f>
        <v>9</v>
      </c>
      <c r="AA11" s="73">
        <f>(VLOOKUP('Cumulative BOM'!$D11,'Sheet Metal Std'!$M$2:$N$16,2))*'Cumulative BOM'!$U11*'Cumulative BOM'!$V11*'Cumulative BOM'!$Z11*0.28</f>
        <v>1811.2399200000002</v>
      </c>
      <c r="AB11" s="73">
        <f>Table1[[#This Row],[QTY. ]]*Table1[[#This Row],[L]]/12</f>
        <v>231.75</v>
      </c>
    </row>
    <row r="12" spans="1:1023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1023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3" s="73" t="str">
        <f>IF(UPPER(Table1[[#This Row],[ROLLFORMED]])="YES",VLOOKUP(Table1[[#This Row],[GAUGE]],'Sheet Metal Std'!$P$1:$Q$5,2,FALSE),"-")</f>
        <v>817-00529</v>
      </c>
      <c r="T13" s="73"/>
      <c r="U1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3" s="73">
        <f>'Cumulative BOM'!$V13*'Cumulative BOM'!$U13</f>
        <v>9156</v>
      </c>
      <c r="X13" s="73">
        <f>'Cumulative BOM'!$K13*'Cumulative BOM'!$E13</f>
        <v>4094.25</v>
      </c>
      <c r="Y13" s="73">
        <f>(QUOTIENT('Cumulative BOM'!$U13, MIN('Cumulative BOM'!$E13,'Cumulative BOM'!$K13)))*(QUOTIENT('Cumulative BOM'!$V13,MAX('Cumulative BOM'!$E13,'Cumulative BOM'!$K13)))</f>
        <v>2</v>
      </c>
      <c r="Z13" s="73">
        <f>ROUNDUP('Cumulative BOM'!$B13/'Cumulative BOM'!$Y13*2,0)/2</f>
        <v>5</v>
      </c>
      <c r="AA13" s="73">
        <f>(VLOOKUP('Cumulative BOM'!$D13,'Sheet Metal Std'!$M$2:$N$16,2))*'Cumulative BOM'!$U13*'Cumulative BOM'!$V13*'Cumulative BOM'!$Z13*0.28</f>
        <v>1006.2444000000002</v>
      </c>
      <c r="AB13" s="73">
        <f>Table1[[#This Row],[QTY. ]]*Table1[[#This Row],[L]]/12</f>
        <v>128.75</v>
      </c>
    </row>
    <row r="14" spans="1:1023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1023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5" s="73" t="str">
        <f>IF(UPPER(Table1[[#This Row],[ROLLFORMED]])="YES",VLOOKUP(Table1[[#This Row],[GAUGE]],'Sheet Metal Std'!$P$1:$Q$5,2,FALSE),"-")</f>
        <v>817-00529</v>
      </c>
      <c r="T15" s="73"/>
      <c r="U1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5" s="73">
        <f>'Cumulative BOM'!$V15*'Cumulative BOM'!$U15</f>
        <v>9156</v>
      </c>
      <c r="X15" s="73">
        <f>'Cumulative BOM'!$K15*'Cumulative BOM'!$E15</f>
        <v>3703.375</v>
      </c>
      <c r="Y15" s="73">
        <f>(QUOTIENT('Cumulative BOM'!$U15, MIN('Cumulative BOM'!$E15,'Cumulative BOM'!$K15)))*(QUOTIENT('Cumulative BOM'!$V15,MAX('Cumulative BOM'!$E15,'Cumulative BOM'!$K15)))</f>
        <v>2</v>
      </c>
      <c r="Z15" s="73">
        <f>ROUNDUP('Cumulative BOM'!$B15/'Cumulative BOM'!$Y15*2,0)/2</f>
        <v>9.5</v>
      </c>
      <c r="AA15" s="73">
        <f>(VLOOKUP('Cumulative BOM'!$D15,'Sheet Metal Std'!$M$2:$N$16,2))*'Cumulative BOM'!$U15*'Cumulative BOM'!$V15*'Cumulative BOM'!$Z15*0.28</f>
        <v>1911.86436</v>
      </c>
      <c r="AB15" s="73">
        <f>Table1[[#This Row],[QTY. ]]*Table1[[#This Row],[L]]/12</f>
        <v>221.27083333333334</v>
      </c>
    </row>
    <row r="16" spans="1:1023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" s="73" t="str">
        <f>IF(UPPER(Table1[[#This Row],[ROLLFORMED]])="YES",VLOOKUP(Table1[[#This Row],[GAUGE]],'Sheet Metal Std'!$P$1:$Q$5,2,FALSE),"-")</f>
        <v>-</v>
      </c>
      <c r="T16" s="73"/>
      <c r="U1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6" s="73">
        <f>'Cumulative BOM'!$V16*'Cumulative BOM'!$U16</f>
        <v>9156</v>
      </c>
      <c r="X16" s="73">
        <f>'Cumulative BOM'!$K16*'Cumulative BOM'!$E16</f>
        <v>2864.875</v>
      </c>
      <c r="Y16" s="73">
        <f>(QUOTIENT('Cumulative BOM'!$U16, MIN('Cumulative BOM'!$E16,'Cumulative BOM'!$K16)))*(QUOTIENT('Cumulative BOM'!$V16,MAX('Cumulative BOM'!$E16,'Cumulative BOM'!$K16)))</f>
        <v>2</v>
      </c>
      <c r="Z16" s="73">
        <f>ROUNDUP('Cumulative BOM'!$B16/'Cumulative BOM'!$Y16*2,0)/2</f>
        <v>0.5</v>
      </c>
      <c r="AA16" s="73">
        <f>(VLOOKUP('Cumulative BOM'!$D16,'Sheet Metal Std'!$M$2:$N$16,2))*'Cumulative BOM'!$U16*'Cumulative BOM'!$V16*'Cumulative BOM'!$Z16*0.28</f>
        <v>100.62444000000001</v>
      </c>
      <c r="AB16" s="73">
        <f>Table1[[#This Row],[QTY. ]]*Table1[[#This Row],[L]]/12</f>
        <v>11.645833333333334</v>
      </c>
    </row>
    <row r="17" spans="1:28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7" s="75" t="str">
        <f>IF(UPPER(Table1[[#This Row],[ROLLFORMED]])="YES",VLOOKUP(Table1[[#This Row],[GAUGE]],'Sheet Metal Std'!$P$1:$Q$5,2,FALSE),"-")</f>
        <v>-</v>
      </c>
      <c r="T17" s="75"/>
      <c r="U17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7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7" s="75">
        <f>'Cumulative BOM'!$V17*'Cumulative BOM'!$U17</f>
        <v>9156</v>
      </c>
      <c r="X17" s="75">
        <f>'Cumulative BOM'!$K17*'Cumulative BOM'!$E17</f>
        <v>3976.6819500000001</v>
      </c>
      <c r="Y17" s="75">
        <f>(QUOTIENT('Cumulative BOM'!$U17, MIN('Cumulative BOM'!$E17,'Cumulative BOM'!$K17)))*(QUOTIENT('Cumulative BOM'!$V17,MAX('Cumulative BOM'!$E17,'Cumulative BOM'!$K17)))</f>
        <v>1</v>
      </c>
      <c r="Z17" s="75">
        <f>ROUNDUP('Cumulative BOM'!$B17/'Cumulative BOM'!$Y17*2,0)/2</f>
        <v>1</v>
      </c>
      <c r="AA17" s="75">
        <f>(VLOOKUP('Cumulative BOM'!$D17,'Sheet Metal Std'!$M$2:$N$16,2))*'Cumulative BOM'!$U17*'Cumulative BOM'!$V17*'Cumulative BOM'!$Z17*0.28</f>
        <v>277.90291200000001</v>
      </c>
      <c r="AB17" s="75">
        <f>Table1[[#This Row],[QTY. ]]*Table1[[#This Row],[L]]/12</f>
        <v>11.627725</v>
      </c>
    </row>
    <row r="18" spans="1:28" s="37" customFormat="1" ht="18" x14ac:dyDescent="0.3">
      <c r="A18" s="76">
        <v>1499696</v>
      </c>
      <c r="B18" s="77">
        <v>6</v>
      </c>
      <c r="C18" s="77" t="s">
        <v>193</v>
      </c>
      <c r="D18" s="77" t="s">
        <v>4</v>
      </c>
      <c r="E18" s="77">
        <v>127.28319999999999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50</v>
      </c>
      <c r="L18" s="77" t="s">
        <v>103</v>
      </c>
      <c r="M18" s="77" t="s">
        <v>104</v>
      </c>
      <c r="N18" s="77" t="s">
        <v>114</v>
      </c>
      <c r="O18" s="77" t="s">
        <v>149</v>
      </c>
      <c r="P18" s="77"/>
      <c r="Q18" s="77" t="s">
        <v>8</v>
      </c>
      <c r="R18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8" s="77" t="str">
        <f>IF(UPPER(Table1[[#This Row],[ROLLFORMED]])="YES",VLOOKUP(Table1[[#This Row],[GAUGE]],'Sheet Metal Std'!$P$1:$Q$5,2,FALSE),"-")</f>
        <v>-</v>
      </c>
      <c r="T18" s="77"/>
      <c r="U1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8" s="77">
        <f>'Cumulative BOM'!$V18*'Cumulative BOM'!$U18</f>
        <v>7200</v>
      </c>
      <c r="X18" s="77">
        <f>'Cumulative BOM'!$K18*'Cumulative BOM'!$E18</f>
        <v>6364.16</v>
      </c>
      <c r="Y18" s="77">
        <f>(QUOTIENT('Cumulative BOM'!$U18, MIN('Cumulative BOM'!$E18,'Cumulative BOM'!$K18)))*(QUOTIENT('Cumulative BOM'!$V18,MAX('Cumulative BOM'!$E18,'Cumulative BOM'!$K18)))</f>
        <v>1</v>
      </c>
      <c r="Z18" s="77">
        <f>ROUNDUP('Cumulative BOM'!$B18/'Cumulative BOM'!$Y18*2,0)/2</f>
        <v>6</v>
      </c>
      <c r="AA18" s="77">
        <f>(VLOOKUP('Cumulative BOM'!$D18,'Sheet Metal Std'!$M$2:$N$16,2))*'Cumulative BOM'!$U18*'Cumulative BOM'!$V18*'Cumulative BOM'!$Z18*0.28</f>
        <v>624.15359999999998</v>
      </c>
      <c r="AB18" s="77">
        <f>Table1[[#This Row],[QTY. ]]*Table1[[#This Row],[L]]/12</f>
        <v>63.641600000000004</v>
      </c>
    </row>
    <row r="19" spans="1:28" s="37" customFormat="1" ht="18" x14ac:dyDescent="0.3">
      <c r="A19" s="76">
        <v>1511978</v>
      </c>
      <c r="B19" s="77">
        <v>1</v>
      </c>
      <c r="C19" s="77" t="s">
        <v>193</v>
      </c>
      <c r="D19" s="77" t="s">
        <v>4</v>
      </c>
      <c r="E19" s="77">
        <v>127.283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25</v>
      </c>
      <c r="L19" s="77" t="s">
        <v>103</v>
      </c>
      <c r="M19" s="77" t="s">
        <v>152</v>
      </c>
      <c r="N19" s="77" t="s">
        <v>153</v>
      </c>
      <c r="O19" s="77" t="s">
        <v>149</v>
      </c>
      <c r="P19" s="77"/>
      <c r="Q19" s="77" t="s">
        <v>8</v>
      </c>
      <c r="R19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9" s="77" t="str">
        <f>IF(UPPER(Table1[[#This Row],[ROLLFORMED]])="YES",VLOOKUP(Table1[[#This Row],[GAUGE]],'Sheet Metal Std'!$P$1:$Q$5,2,FALSE),"-")</f>
        <v>-</v>
      </c>
      <c r="T19" s="77"/>
      <c r="U1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9" s="77">
        <f>'Cumulative BOM'!$V19*'Cumulative BOM'!$U19</f>
        <v>7200</v>
      </c>
      <c r="X19" s="77">
        <f>'Cumulative BOM'!$K19*'Cumulative BOM'!$E19</f>
        <v>3182.0749999999998</v>
      </c>
      <c r="Y19" s="77">
        <f>(QUOTIENT('Cumulative BOM'!$U19, MIN('Cumulative BOM'!$E19,'Cumulative BOM'!$K19)))*(QUOTIENT('Cumulative BOM'!$V19,MAX('Cumulative BOM'!$E19,'Cumulative BOM'!$K19)))</f>
        <v>2</v>
      </c>
      <c r="Z19" s="77">
        <f>ROUNDUP('Cumulative BOM'!$B19/'Cumulative BOM'!$Y19*2,0)/2</f>
        <v>0.5</v>
      </c>
      <c r="AA19" s="77">
        <f>(VLOOKUP('Cumulative BOM'!$D19,'Sheet Metal Std'!$M$2:$N$16,2))*'Cumulative BOM'!$U19*'Cumulative BOM'!$V19*'Cumulative BOM'!$Z19*0.28</f>
        <v>52.012800000000006</v>
      </c>
      <c r="AB19" s="77">
        <f>Table1[[#This Row],[QTY. ]]*Table1[[#This Row],[L]]/12</f>
        <v>10.606916666666667</v>
      </c>
    </row>
    <row r="20" spans="1:28" s="37" customFormat="1" ht="18" x14ac:dyDescent="0.3">
      <c r="A20" s="74">
        <v>1499897</v>
      </c>
      <c r="B20" s="75">
        <v>1</v>
      </c>
      <c r="C20" s="75" t="s">
        <v>193</v>
      </c>
      <c r="D20" s="75" t="s">
        <v>1</v>
      </c>
      <c r="E20" s="75">
        <v>127.283</v>
      </c>
      <c r="F20" s="75" t="s">
        <v>101</v>
      </c>
      <c r="G20" s="75" t="s">
        <v>101</v>
      </c>
      <c r="H20" s="75" t="s">
        <v>101</v>
      </c>
      <c r="I20" s="75">
        <v>5.5166000000000004</v>
      </c>
      <c r="J20" s="75">
        <v>6.1416000000000004</v>
      </c>
      <c r="K20" s="75">
        <v>11.335000000000001</v>
      </c>
      <c r="L20" s="78" t="s">
        <v>111</v>
      </c>
      <c r="M20" s="75" t="s">
        <v>154</v>
      </c>
      <c r="N20" s="75" t="s">
        <v>112</v>
      </c>
      <c r="O20" s="75" t="s">
        <v>149</v>
      </c>
      <c r="P20" s="75" t="s">
        <v>92</v>
      </c>
      <c r="Q20" s="75" t="s">
        <v>8</v>
      </c>
      <c r="R20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0" s="75" t="str">
        <f>IF(UPPER(Table1[[#This Row],[ROLLFORMED]])="YES",VLOOKUP(Table1[[#This Row],[GAUGE]],'Sheet Metal Std'!$P$1:$Q$5,2,FALSE),"-")</f>
        <v>-</v>
      </c>
      <c r="T20" s="75"/>
      <c r="U2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0" s="75">
        <f>'Cumulative BOM'!$V20*'Cumulative BOM'!$U20</f>
        <v>9156</v>
      </c>
      <c r="X20" s="75">
        <f>'Cumulative BOM'!$K20*'Cumulative BOM'!$E20</f>
        <v>1442.7528050000001</v>
      </c>
      <c r="Y20" s="75">
        <f>(QUOTIENT('Cumulative BOM'!$U20, MIN('Cumulative BOM'!$E20,'Cumulative BOM'!$K20)))*(QUOTIENT('Cumulative BOM'!$V20,MAX('Cumulative BOM'!$E20,'Cumulative BOM'!$K20)))</f>
        <v>4</v>
      </c>
      <c r="Z20" s="75">
        <f>ROUNDUP('Cumulative BOM'!$B20/'Cumulative BOM'!$Y20*2,0)/2</f>
        <v>0.5</v>
      </c>
      <c r="AA20" s="75">
        <f>(VLOOKUP('Cumulative BOM'!$D20,'Sheet Metal Std'!$M$2:$N$16,2))*'Cumulative BOM'!$U20*'Cumulative BOM'!$V20*'Cumulative BOM'!$Z20*0.28</f>
        <v>138.95145600000001</v>
      </c>
      <c r="AB20" s="75">
        <f>Table1[[#This Row],[QTY. ]]*Table1[[#This Row],[L]]/12</f>
        <v>10.606916666666667</v>
      </c>
    </row>
    <row r="21" spans="1:28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155</v>
      </c>
      <c r="N21" s="69"/>
      <c r="O21" s="69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s="37" customFormat="1" ht="18" x14ac:dyDescent="0.3">
      <c r="A22" s="74">
        <v>1499783</v>
      </c>
      <c r="B22" s="75">
        <v>1</v>
      </c>
      <c r="C22" s="75" t="s">
        <v>193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101</v>
      </c>
      <c r="I22" s="75">
        <v>9</v>
      </c>
      <c r="J22" s="75">
        <v>9</v>
      </c>
      <c r="K22" s="75">
        <v>28.5</v>
      </c>
      <c r="L22" s="78" t="s">
        <v>156</v>
      </c>
      <c r="M22" s="75" t="s">
        <v>157</v>
      </c>
      <c r="N22" s="75" t="s">
        <v>109</v>
      </c>
      <c r="O22" s="75" t="s">
        <v>155</v>
      </c>
      <c r="P22" s="75"/>
      <c r="Q22" s="75" t="s">
        <v>8</v>
      </c>
      <c r="R22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2" s="75" t="str">
        <f>IF(UPPER(Table1[[#This Row],[ROLLFORMED]])="YES",VLOOKUP(Table1[[#This Row],[GAUGE]],'Sheet Metal Std'!$P$1:$Q$5,2,FALSE),"-")</f>
        <v>-</v>
      </c>
      <c r="T22" s="75"/>
      <c r="U2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2" s="75">
        <f>'Cumulative BOM'!$V22*'Cumulative BOM'!$U22</f>
        <v>9156</v>
      </c>
      <c r="X22" s="75">
        <f>'Cumulative BOM'!$K22*'Cumulative BOM'!$E22</f>
        <v>3982.875</v>
      </c>
      <c r="Y22" s="75">
        <f>(QUOTIENT('Cumulative BOM'!$U22, MIN('Cumulative BOM'!$E22,'Cumulative BOM'!$K22)))*(QUOTIENT('Cumulative BOM'!$V22,MAX('Cumulative BOM'!$E22,'Cumulative BOM'!$K22)))</f>
        <v>1</v>
      </c>
      <c r="Z22" s="75">
        <f>ROUNDUP('Cumulative BOM'!$B22/'Cumulative BOM'!$Y22*2,0)/2</f>
        <v>1</v>
      </c>
      <c r="AA22" s="75">
        <f>(VLOOKUP('Cumulative BOM'!$D22,'Sheet Metal Std'!$M$2:$N$16,2))*'Cumulative BOM'!$U22*'Cumulative BOM'!$V22*'Cumulative BOM'!$Z22*0.28</f>
        <v>277.90291200000001</v>
      </c>
      <c r="AB22" s="75">
        <f>Table1[[#This Row],[QTY. ]]*Table1[[#This Row],[L]]/12</f>
        <v>11.645833333333334</v>
      </c>
    </row>
    <row r="23" spans="1:28" s="37" customFormat="1" ht="18" x14ac:dyDescent="0.3">
      <c r="A23" s="72">
        <v>1521184</v>
      </c>
      <c r="B23" s="73">
        <v>1</v>
      </c>
      <c r="C23" s="73" t="s">
        <v>193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102</v>
      </c>
      <c r="N23" s="73" t="s">
        <v>100</v>
      </c>
      <c r="O23" s="73" t="s">
        <v>155</v>
      </c>
      <c r="P23" s="73"/>
      <c r="Q23" s="73" t="s">
        <v>8</v>
      </c>
      <c r="R2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23" s="73" t="str">
        <f>IF(UPPER(Table1[[#This Row],[ROLLFORMED]])="YES",VLOOKUP(Table1[[#This Row],[GAUGE]],'Sheet Metal Std'!$P$1:$Q$5,2,FALSE),"-")</f>
        <v>-</v>
      </c>
      <c r="T23" s="73"/>
      <c r="U2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3" s="73">
        <f>'Cumulative BOM'!$V23*'Cumulative BOM'!$U23</f>
        <v>9156</v>
      </c>
      <c r="X23" s="73">
        <f>'Cumulative BOM'!$K23*'Cumulative BOM'!$E23</f>
        <v>1353.1589000000001</v>
      </c>
      <c r="Y23" s="73">
        <f>(QUOTIENT('Cumulative BOM'!$U23, MIN('Cumulative BOM'!$E23,'Cumulative BOM'!$K23)))*(QUOTIENT('Cumulative BOM'!$V23,MAX('Cumulative BOM'!$E23,'Cumulative BOM'!$K23)))</f>
        <v>6</v>
      </c>
      <c r="Z23" s="73">
        <f>ROUNDUP('Cumulative BOM'!$B23/'Cumulative BOM'!$Y23*2,0)/2</f>
        <v>0.5</v>
      </c>
      <c r="AA23" s="73">
        <f>(VLOOKUP('Cumulative BOM'!$D23,'Sheet Metal Std'!$M$2:$N$16,2))*'Cumulative BOM'!$U23*'Cumulative BOM'!$V23*'Cumulative BOM'!$Z23*0.28</f>
        <v>100.62444000000001</v>
      </c>
      <c r="AB23" s="73">
        <f>Table1[[#This Row],[QTY. ]]*Table1[[#This Row],[L]]/12</f>
        <v>4.2552166666666666</v>
      </c>
    </row>
    <row r="24" spans="1:28" s="37" customFormat="1" ht="18" x14ac:dyDescent="0.3">
      <c r="A24" s="72">
        <v>1521185</v>
      </c>
      <c r="B24" s="73">
        <v>1</v>
      </c>
      <c r="C24" s="73" t="s">
        <v>193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101</v>
      </c>
      <c r="I24" s="73">
        <v>8.25</v>
      </c>
      <c r="J24" s="73" t="s">
        <v>101</v>
      </c>
      <c r="K24" s="73">
        <v>18.75</v>
      </c>
      <c r="L24" s="73" t="s">
        <v>97</v>
      </c>
      <c r="M24" s="73" t="s">
        <v>102</v>
      </c>
      <c r="N24" s="73" t="s">
        <v>100</v>
      </c>
      <c r="O24" s="73" t="s">
        <v>155</v>
      </c>
      <c r="P24" s="73"/>
      <c r="Q24" s="73" t="s">
        <v>8</v>
      </c>
      <c r="R24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24" s="73" t="str">
        <f>IF(UPPER(Table1[[#This Row],[ROLLFORMED]])="YES",VLOOKUP(Table1[[#This Row],[GAUGE]],'Sheet Metal Std'!$P$1:$Q$5,2,FALSE),"-")</f>
        <v>-</v>
      </c>
      <c r="T24" s="73"/>
      <c r="U2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4" s="73">
        <f>'Cumulative BOM'!$V24*'Cumulative BOM'!$U24</f>
        <v>9156</v>
      </c>
      <c r="X24" s="73">
        <f>'Cumulative BOM'!$K24*'Cumulative BOM'!$E24</f>
        <v>957.42375000000004</v>
      </c>
      <c r="Y24" s="73">
        <f>(QUOTIENT('Cumulative BOM'!$U24, MIN('Cumulative BOM'!$E24,'Cumulative BOM'!$K24)))*(QUOTIENT('Cumulative BOM'!$V24,MAX('Cumulative BOM'!$E24,'Cumulative BOM'!$K24)))</f>
        <v>6</v>
      </c>
      <c r="Z24" s="73">
        <f>ROUNDUP('Cumulative BOM'!$B24/'Cumulative BOM'!$Y24*2,0)/2</f>
        <v>0.5</v>
      </c>
      <c r="AA24" s="73">
        <f>(VLOOKUP('Cumulative BOM'!$D24,'Sheet Metal Std'!$M$2:$N$16,2))*'Cumulative BOM'!$U24*'Cumulative BOM'!$V24*'Cumulative BOM'!$Z24*0.28</f>
        <v>100.62444000000001</v>
      </c>
      <c r="AB24" s="73">
        <f>Table1[[#This Row],[QTY. ]]*Table1[[#This Row],[L]]/12</f>
        <v>4.2552166666666666</v>
      </c>
    </row>
    <row r="25" spans="1:28" s="37" customFormat="1" ht="18" x14ac:dyDescent="0.3">
      <c r="A25" s="72">
        <v>1521183</v>
      </c>
      <c r="B25" s="73">
        <v>1</v>
      </c>
      <c r="C25" s="73" t="s">
        <v>193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102</v>
      </c>
      <c r="N25" s="73" t="s">
        <v>100</v>
      </c>
      <c r="O25" s="73" t="s">
        <v>155</v>
      </c>
      <c r="P25" s="73"/>
      <c r="Q25" s="73" t="s">
        <v>8</v>
      </c>
      <c r="R2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25" s="73" t="str">
        <f>IF(UPPER(Table1[[#This Row],[ROLLFORMED]])="YES",VLOOKUP(Table1[[#This Row],[GAUGE]],'Sheet Metal Std'!$P$1:$Q$5,2,FALSE),"-")</f>
        <v>-</v>
      </c>
      <c r="T25" s="73"/>
      <c r="U2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5" s="73">
        <f>'Cumulative BOM'!$V25*'Cumulative BOM'!$U25</f>
        <v>9156</v>
      </c>
      <c r="X25" s="73">
        <f>'Cumulative BOM'!$K25*'Cumulative BOM'!$E25</f>
        <v>1353.1589000000001</v>
      </c>
      <c r="Y25" s="73">
        <f>(QUOTIENT('Cumulative BOM'!$U25, MIN('Cumulative BOM'!$E25,'Cumulative BOM'!$K25)))*(QUOTIENT('Cumulative BOM'!$V25,MAX('Cumulative BOM'!$E25,'Cumulative BOM'!$K25)))</f>
        <v>6</v>
      </c>
      <c r="Z25" s="73">
        <f>ROUNDUP('Cumulative BOM'!$B25/'Cumulative BOM'!$Y25*2,0)/2</f>
        <v>0.5</v>
      </c>
      <c r="AA25" s="73">
        <f>(VLOOKUP('Cumulative BOM'!$D25,'Sheet Metal Std'!$M$2:$N$16,2))*'Cumulative BOM'!$U25*'Cumulative BOM'!$V25*'Cumulative BOM'!$Z25*0.28</f>
        <v>100.62444000000001</v>
      </c>
      <c r="AB25" s="73">
        <f>Table1[[#This Row],[QTY. ]]*Table1[[#This Row],[L]]/12</f>
        <v>4.2552166666666666</v>
      </c>
    </row>
    <row r="26" spans="1:28" s="37" customFormat="1" ht="18" x14ac:dyDescent="0.3">
      <c r="A26" s="74">
        <v>1521181</v>
      </c>
      <c r="B26" s="75">
        <v>1</v>
      </c>
      <c r="C26" s="75" t="s">
        <v>193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101</v>
      </c>
      <c r="I26" s="75">
        <v>8</v>
      </c>
      <c r="J26" s="75" t="s">
        <v>101</v>
      </c>
      <c r="K26" s="75">
        <v>18</v>
      </c>
      <c r="L26" s="78" t="s">
        <v>95</v>
      </c>
      <c r="M26" s="75" t="s">
        <v>158</v>
      </c>
      <c r="N26" s="75" t="s">
        <v>100</v>
      </c>
      <c r="O26" s="75" t="s">
        <v>155</v>
      </c>
      <c r="P26" s="75"/>
      <c r="Q26" s="75" t="s">
        <v>8</v>
      </c>
      <c r="R26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6" s="75" t="str">
        <f>IF(UPPER(Table1[[#This Row],[ROLLFORMED]])="YES",VLOOKUP(Table1[[#This Row],[GAUGE]],'Sheet Metal Std'!$P$1:$Q$5,2,FALSE),"-")</f>
        <v>-</v>
      </c>
      <c r="T26" s="75"/>
      <c r="U2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6" s="75">
        <f>'Cumulative BOM'!$V26*'Cumulative BOM'!$U26</f>
        <v>9156</v>
      </c>
      <c r="X26" s="75">
        <f>'Cumulative BOM'!$K26*'Cumulative BOM'!$E26</f>
        <v>2515.5</v>
      </c>
      <c r="Y26" s="75">
        <f>(QUOTIENT('Cumulative BOM'!$U26, MIN('Cumulative BOM'!$E26,'Cumulative BOM'!$K26)))*(QUOTIENT('Cumulative BOM'!$V26,MAX('Cumulative BOM'!$E26,'Cumulative BOM'!$K26)))</f>
        <v>3</v>
      </c>
      <c r="Z26" s="75">
        <f>ROUNDUP('Cumulative BOM'!$B26/'Cumulative BOM'!$Y26*2,0)/2</f>
        <v>0.5</v>
      </c>
      <c r="AA26" s="75">
        <f>(VLOOKUP('Cumulative BOM'!$D26,'Sheet Metal Std'!$M$2:$N$16,2))*'Cumulative BOM'!$U26*'Cumulative BOM'!$V26*'Cumulative BOM'!$Z26*0.28</f>
        <v>138.95145600000001</v>
      </c>
      <c r="AB26" s="75">
        <f>Table1[[#This Row],[QTY. ]]*Table1[[#This Row],[L]]/12</f>
        <v>11.645833333333334</v>
      </c>
    </row>
    <row r="27" spans="1:28" s="37" customFormat="1" ht="18" x14ac:dyDescent="0.3">
      <c r="A27" s="72">
        <v>1521179</v>
      </c>
      <c r="B27" s="73">
        <v>6</v>
      </c>
      <c r="C27" s="73" t="s">
        <v>192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99</v>
      </c>
      <c r="N27" s="73" t="s">
        <v>100</v>
      </c>
      <c r="O27" s="73" t="s">
        <v>155</v>
      </c>
      <c r="P27" s="73"/>
      <c r="Q27" s="73" t="s">
        <v>8</v>
      </c>
      <c r="R2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27" s="73" t="str">
        <f>IF(UPPER(Table1[[#This Row],[ROLLFORMED]])="YES",VLOOKUP(Table1[[#This Row],[GAUGE]],'Sheet Metal Std'!$P$1:$Q$5,2,FALSE),"-")</f>
        <v>817-00529</v>
      </c>
      <c r="T27" s="73"/>
      <c r="U2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7" s="73">
        <f>'Cumulative BOM'!$V27*'Cumulative BOM'!$U27</f>
        <v>9156</v>
      </c>
      <c r="X27" s="73">
        <f>'Cumulative BOM'!$K27*'Cumulative BOM'!$E27</f>
        <v>3703.375</v>
      </c>
      <c r="Y27" s="73">
        <f>(QUOTIENT('Cumulative BOM'!$U27, MIN('Cumulative BOM'!$E27,'Cumulative BOM'!$K27)))*(QUOTIENT('Cumulative BOM'!$V27,MAX('Cumulative BOM'!$E27,'Cumulative BOM'!$K27)))</f>
        <v>2</v>
      </c>
      <c r="Z27" s="73">
        <f>ROUNDUP('Cumulative BOM'!$B27/'Cumulative BOM'!$Y27*2,0)/2</f>
        <v>3</v>
      </c>
      <c r="AA27" s="73">
        <f>(VLOOKUP('Cumulative BOM'!$D27,'Sheet Metal Std'!$M$2:$N$16,2))*'Cumulative BOM'!$U27*'Cumulative BOM'!$V27*'Cumulative BOM'!$Z27*0.28</f>
        <v>603.74663999999996</v>
      </c>
      <c r="AB27" s="73">
        <f>Table1[[#This Row],[QTY. ]]*Table1[[#This Row],[L]]/12</f>
        <v>69.875</v>
      </c>
    </row>
    <row r="28" spans="1:28" s="37" customFormat="1" ht="18" x14ac:dyDescent="0.3">
      <c r="A28" s="74">
        <v>1499834</v>
      </c>
      <c r="B28" s="75">
        <v>1</v>
      </c>
      <c r="C28" s="75" t="s">
        <v>193</v>
      </c>
      <c r="D28" s="75" t="s">
        <v>1</v>
      </c>
      <c r="E28" s="75">
        <v>127.28319999999999</v>
      </c>
      <c r="F28" s="75" t="s">
        <v>101</v>
      </c>
      <c r="G28" s="75" t="s">
        <v>101</v>
      </c>
      <c r="H28" s="75" t="s">
        <v>101</v>
      </c>
      <c r="I28" s="75">
        <v>6.0380000000000003</v>
      </c>
      <c r="J28" s="75">
        <v>4.2770000000000001</v>
      </c>
      <c r="K28" s="75">
        <v>10.146599999999999</v>
      </c>
      <c r="L28" s="78" t="s">
        <v>111</v>
      </c>
      <c r="M28" s="75" t="s">
        <v>159</v>
      </c>
      <c r="N28" s="75" t="s">
        <v>112</v>
      </c>
      <c r="O28" s="75" t="s">
        <v>155</v>
      </c>
      <c r="P28" s="75" t="s">
        <v>92</v>
      </c>
      <c r="Q28" s="75" t="s">
        <v>8</v>
      </c>
      <c r="R28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8" s="75" t="str">
        <f>IF(UPPER(Table1[[#This Row],[ROLLFORMED]])="YES",VLOOKUP(Table1[[#This Row],[GAUGE]],'Sheet Metal Std'!$P$1:$Q$5,2,FALSE),"-")</f>
        <v>-</v>
      </c>
      <c r="T28" s="75"/>
      <c r="U2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8" s="75">
        <f>'Cumulative BOM'!$V28*'Cumulative BOM'!$U28</f>
        <v>9156</v>
      </c>
      <c r="X28" s="75">
        <f>'Cumulative BOM'!$K28*'Cumulative BOM'!$E28</f>
        <v>1291.4917171199997</v>
      </c>
      <c r="Y28" s="75">
        <f>(QUOTIENT('Cumulative BOM'!$U28, MIN('Cumulative BOM'!$E28,'Cumulative BOM'!$K28)))*(QUOTIENT('Cumulative BOM'!$V28,MAX('Cumulative BOM'!$E28,'Cumulative BOM'!$K28)))</f>
        <v>5</v>
      </c>
      <c r="Z28" s="75">
        <f>ROUNDUP('Cumulative BOM'!$B28/'Cumulative BOM'!$Y28*2,0)/2</f>
        <v>0.5</v>
      </c>
      <c r="AA28" s="75">
        <f>(VLOOKUP('Cumulative BOM'!$D28,'Sheet Metal Std'!$M$2:$N$16,2))*'Cumulative BOM'!$U28*'Cumulative BOM'!$V28*'Cumulative BOM'!$Z28*0.28</f>
        <v>138.95145600000001</v>
      </c>
      <c r="AB28" s="75">
        <f>Table1[[#This Row],[QTY. ]]*Table1[[#This Row],[L]]/12</f>
        <v>10.606933333333332</v>
      </c>
    </row>
    <row r="29" spans="1:28" s="37" customFormat="1" ht="18" x14ac:dyDescent="0.3">
      <c r="A29" s="76">
        <v>1499693</v>
      </c>
      <c r="B29" s="77">
        <v>1</v>
      </c>
      <c r="C29" s="77" t="s">
        <v>193</v>
      </c>
      <c r="D29" s="77" t="s">
        <v>4</v>
      </c>
      <c r="E29" s="77">
        <v>41.142000000000003</v>
      </c>
      <c r="F29" s="77" t="s">
        <v>101</v>
      </c>
      <c r="G29" s="77" t="s">
        <v>101</v>
      </c>
      <c r="H29" s="77" t="s">
        <v>101</v>
      </c>
      <c r="I29" s="77" t="s">
        <v>101</v>
      </c>
      <c r="J29" s="77" t="s">
        <v>101</v>
      </c>
      <c r="K29" s="77">
        <v>44.171999999999997</v>
      </c>
      <c r="L29" s="77" t="s">
        <v>103</v>
      </c>
      <c r="M29" s="77" t="s">
        <v>160</v>
      </c>
      <c r="N29" s="77" t="s">
        <v>153</v>
      </c>
      <c r="O29" s="77" t="s">
        <v>155</v>
      </c>
      <c r="P29" s="77"/>
      <c r="Q29" s="77" t="s">
        <v>8</v>
      </c>
      <c r="R29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29" s="77" t="str">
        <f>IF(UPPER(Table1[[#This Row],[ROLLFORMED]])="YES",VLOOKUP(Table1[[#This Row],[GAUGE]],'Sheet Metal Std'!$P$1:$Q$5,2,FALSE),"-")</f>
        <v>-</v>
      </c>
      <c r="T29" s="77"/>
      <c r="U2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2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29" s="77">
        <f>'Cumulative BOM'!$V29*'Cumulative BOM'!$U29</f>
        <v>7200</v>
      </c>
      <c r="X29" s="77">
        <f>'Cumulative BOM'!$K29*'Cumulative BOM'!$E29</f>
        <v>1817.3244239999999</v>
      </c>
      <c r="Y29" s="77">
        <f>(QUOTIENT('Cumulative BOM'!$U29, MIN('Cumulative BOM'!$E29,'Cumulative BOM'!$K29)))*(QUOTIENT('Cumulative BOM'!$V29,MAX('Cumulative BOM'!$E29,'Cumulative BOM'!$K29)))</f>
        <v>3</v>
      </c>
      <c r="Z29" s="77">
        <f>ROUNDUP('Cumulative BOM'!$B29/'Cumulative BOM'!$Y29*2,0)/2</f>
        <v>0.5</v>
      </c>
      <c r="AA29" s="77">
        <f>(VLOOKUP('Cumulative BOM'!$D29,'Sheet Metal Std'!$M$2:$N$16,2))*'Cumulative BOM'!$U29*'Cumulative BOM'!$V29*'Cumulative BOM'!$Z29*0.28</f>
        <v>52.012800000000006</v>
      </c>
      <c r="AB29" s="77">
        <f>Table1[[#This Row],[QTY. ]]*Table1[[#This Row],[L]]/12</f>
        <v>3.4285000000000001</v>
      </c>
    </row>
    <row r="30" spans="1:28" s="37" customFormat="1" ht="18" x14ac:dyDescent="0.3">
      <c r="A30" s="76">
        <v>1499699</v>
      </c>
      <c r="B30" s="77">
        <v>1</v>
      </c>
      <c r="C30" s="77" t="s">
        <v>193</v>
      </c>
      <c r="D30" s="77" t="s">
        <v>4</v>
      </c>
      <c r="E30" s="77">
        <v>127.283</v>
      </c>
      <c r="F30" s="77" t="s">
        <v>101</v>
      </c>
      <c r="G30" s="77" t="s">
        <v>101</v>
      </c>
      <c r="H30" s="77" t="s">
        <v>101</v>
      </c>
      <c r="I30" s="77" t="s">
        <v>101</v>
      </c>
      <c r="J30" s="77" t="s">
        <v>101</v>
      </c>
      <c r="K30" s="77">
        <v>40.078499999999998</v>
      </c>
      <c r="L30" s="77" t="s">
        <v>103</v>
      </c>
      <c r="M30" s="77" t="s">
        <v>104</v>
      </c>
      <c r="N30" s="77" t="s">
        <v>153</v>
      </c>
      <c r="O30" s="77" t="s">
        <v>155</v>
      </c>
      <c r="P30" s="77"/>
      <c r="Q30" s="77" t="s">
        <v>8</v>
      </c>
      <c r="R30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0" s="77" t="str">
        <f>IF(UPPER(Table1[[#This Row],[ROLLFORMED]])="YES",VLOOKUP(Table1[[#This Row],[GAUGE]],'Sheet Metal Std'!$P$1:$Q$5,2,FALSE),"-")</f>
        <v>-</v>
      </c>
      <c r="T30" s="77"/>
      <c r="U3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0" s="77">
        <f>'Cumulative BOM'!$V30*'Cumulative BOM'!$U30</f>
        <v>7200</v>
      </c>
      <c r="X30" s="77">
        <f>'Cumulative BOM'!$K30*'Cumulative BOM'!$E30</f>
        <v>5101.3117155</v>
      </c>
      <c r="Y30" s="77">
        <f>(QUOTIENT('Cumulative BOM'!$U30, MIN('Cumulative BOM'!$E30,'Cumulative BOM'!$K30)))*(QUOTIENT('Cumulative BOM'!$V30,MAX('Cumulative BOM'!$E30,'Cumulative BOM'!$K30)))</f>
        <v>1</v>
      </c>
      <c r="Z30" s="77">
        <f>ROUNDUP('Cumulative BOM'!$B30/'Cumulative BOM'!$Y30*2,0)/2</f>
        <v>1</v>
      </c>
      <c r="AA30" s="77">
        <f>(VLOOKUP('Cumulative BOM'!$D30,'Sheet Metal Std'!$M$2:$N$16,2))*'Cumulative BOM'!$U30*'Cumulative BOM'!$V30*'Cumulative BOM'!$Z30*0.28</f>
        <v>104.02560000000001</v>
      </c>
      <c r="AB30" s="77">
        <f>Table1[[#This Row],[QTY. ]]*Table1[[#This Row],[L]]/12</f>
        <v>10.606916666666667</v>
      </c>
    </row>
    <row r="31" spans="1:28" s="37" customFormat="1" ht="18" x14ac:dyDescent="0.3">
      <c r="A31" s="76">
        <v>1499696</v>
      </c>
      <c r="B31" s="77">
        <v>1</v>
      </c>
      <c r="C31" s="77" t="s">
        <v>193</v>
      </c>
      <c r="D31" s="77" t="s">
        <v>4</v>
      </c>
      <c r="E31" s="77">
        <v>127.28319999999999</v>
      </c>
      <c r="F31" s="77" t="s">
        <v>101</v>
      </c>
      <c r="G31" s="77" t="s">
        <v>101</v>
      </c>
      <c r="H31" s="77" t="s">
        <v>101</v>
      </c>
      <c r="I31" s="77" t="s">
        <v>101</v>
      </c>
      <c r="J31" s="77" t="s">
        <v>101</v>
      </c>
      <c r="K31" s="77">
        <v>50</v>
      </c>
      <c r="L31" s="77" t="s">
        <v>103</v>
      </c>
      <c r="M31" s="77" t="s">
        <v>104</v>
      </c>
      <c r="N31" s="77" t="s">
        <v>153</v>
      </c>
      <c r="O31" s="77" t="s">
        <v>155</v>
      </c>
      <c r="P31" s="77"/>
      <c r="Q31" s="77" t="s">
        <v>8</v>
      </c>
      <c r="R31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1" s="77" t="str">
        <f>IF(UPPER(Table1[[#This Row],[ROLLFORMED]])="YES",VLOOKUP(Table1[[#This Row],[GAUGE]],'Sheet Metal Std'!$P$1:$Q$5,2,FALSE),"-")</f>
        <v>-</v>
      </c>
      <c r="T31" s="77"/>
      <c r="U3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1" s="77">
        <f>'Cumulative BOM'!$V31*'Cumulative BOM'!$U31</f>
        <v>7200</v>
      </c>
      <c r="X31" s="77">
        <f>'Cumulative BOM'!$K31*'Cumulative BOM'!$E31</f>
        <v>6364.16</v>
      </c>
      <c r="Y31" s="77">
        <f>(QUOTIENT('Cumulative BOM'!$U31, MIN('Cumulative BOM'!$E31,'Cumulative BOM'!$K31)))*(QUOTIENT('Cumulative BOM'!$V31,MAX('Cumulative BOM'!$E31,'Cumulative BOM'!$K31)))</f>
        <v>1</v>
      </c>
      <c r="Z31" s="77">
        <f>ROUNDUP('Cumulative BOM'!$B31/'Cumulative BOM'!$Y31*2,0)/2</f>
        <v>1</v>
      </c>
      <c r="AA31" s="77">
        <f>(VLOOKUP('Cumulative BOM'!$D31,'Sheet Metal Std'!$M$2:$N$16,2))*'Cumulative BOM'!$U31*'Cumulative BOM'!$V31*'Cumulative BOM'!$Z31*0.28</f>
        <v>104.02560000000001</v>
      </c>
      <c r="AB31" s="77">
        <f>Table1[[#This Row],[QTY. ]]*Table1[[#This Row],[L]]/12</f>
        <v>10.606933333333332</v>
      </c>
    </row>
    <row r="32" spans="1:28" s="37" customFormat="1" ht="18" x14ac:dyDescent="0.3">
      <c r="A32" s="76">
        <v>1518703</v>
      </c>
      <c r="B32" s="77">
        <v>1</v>
      </c>
      <c r="C32" s="77" t="s">
        <v>193</v>
      </c>
      <c r="D32" s="77" t="s">
        <v>4</v>
      </c>
      <c r="E32" s="77">
        <v>127.283</v>
      </c>
      <c r="F32" s="77" t="s">
        <v>101</v>
      </c>
      <c r="G32" s="77" t="s">
        <v>101</v>
      </c>
      <c r="H32" s="77" t="s">
        <v>101</v>
      </c>
      <c r="I32" s="77" t="s">
        <v>101</v>
      </c>
      <c r="J32" s="77" t="s">
        <v>101</v>
      </c>
      <c r="K32" s="77">
        <v>48.750100000000003</v>
      </c>
      <c r="L32" s="77" t="s">
        <v>103</v>
      </c>
      <c r="M32" s="77" t="s">
        <v>104</v>
      </c>
      <c r="N32" s="77" t="s">
        <v>153</v>
      </c>
      <c r="O32" s="77" t="s">
        <v>155</v>
      </c>
      <c r="P32" s="77" t="s">
        <v>92</v>
      </c>
      <c r="Q32" s="77" t="s">
        <v>8</v>
      </c>
      <c r="R32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2" s="77" t="str">
        <f>IF(UPPER(Table1[[#This Row],[ROLLFORMED]])="YES",VLOOKUP(Table1[[#This Row],[GAUGE]],'Sheet Metal Std'!$P$1:$Q$5,2,FALSE),"-")</f>
        <v>-</v>
      </c>
      <c r="T32" s="77"/>
      <c r="U3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2" s="77">
        <f>'Cumulative BOM'!$V32*'Cumulative BOM'!$U32</f>
        <v>7200</v>
      </c>
      <c r="X32" s="77">
        <f>'Cumulative BOM'!$K32*'Cumulative BOM'!$E32</f>
        <v>6205.0589783000005</v>
      </c>
      <c r="Y32" s="77">
        <f>(QUOTIENT('Cumulative BOM'!$U32, MIN('Cumulative BOM'!$E32,'Cumulative BOM'!$K32)))*(QUOTIENT('Cumulative BOM'!$V32,MAX('Cumulative BOM'!$E32,'Cumulative BOM'!$K32)))</f>
        <v>1</v>
      </c>
      <c r="Z32" s="77">
        <f>ROUNDUP('Cumulative BOM'!$B32/'Cumulative BOM'!$Y32*2,0)/2</f>
        <v>1</v>
      </c>
      <c r="AA32" s="77">
        <f>(VLOOKUP('Cumulative BOM'!$D32,'Sheet Metal Std'!$M$2:$N$16,2))*'Cumulative BOM'!$U32*'Cumulative BOM'!$V32*'Cumulative BOM'!$Z32*0.28</f>
        <v>104.02560000000001</v>
      </c>
      <c r="AB32" s="77">
        <f>Table1[[#This Row],[QTY. ]]*Table1[[#This Row],[L]]/12</f>
        <v>10.606916666666667</v>
      </c>
    </row>
    <row r="33" spans="1:28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161</v>
      </c>
      <c r="N33" s="69"/>
      <c r="O33" s="69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s="37" customFormat="1" ht="18" x14ac:dyDescent="0.3">
      <c r="A34" s="74">
        <v>1521139</v>
      </c>
      <c r="B34" s="75">
        <v>1</v>
      </c>
      <c r="C34" s="75" t="s">
        <v>193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101</v>
      </c>
      <c r="I34" s="75">
        <v>9</v>
      </c>
      <c r="J34" s="75">
        <v>9</v>
      </c>
      <c r="K34" s="75">
        <v>28.5</v>
      </c>
      <c r="L34" s="75" t="s">
        <v>150</v>
      </c>
      <c r="M34" s="75" t="s">
        <v>162</v>
      </c>
      <c r="N34" s="75" t="s">
        <v>109</v>
      </c>
      <c r="O34" s="75" t="s">
        <v>161</v>
      </c>
      <c r="P34" s="75"/>
      <c r="Q34" s="75" t="s">
        <v>8</v>
      </c>
      <c r="R34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34" s="75" t="str">
        <f>IF(UPPER(Table1[[#This Row],[ROLLFORMED]])="YES",VLOOKUP(Table1[[#This Row],[GAUGE]],'Sheet Metal Std'!$P$1:$Q$5,2,FALSE),"-")</f>
        <v>-</v>
      </c>
      <c r="T34" s="75"/>
      <c r="U34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4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4" s="75">
        <f>'Cumulative BOM'!$V34*'Cumulative BOM'!$U34</f>
        <v>9156</v>
      </c>
      <c r="X34" s="75">
        <f>'Cumulative BOM'!$K34*'Cumulative BOM'!$E34</f>
        <v>3811.875</v>
      </c>
      <c r="Y34" s="75">
        <f>(QUOTIENT('Cumulative BOM'!$U34, MIN('Cumulative BOM'!$E34,'Cumulative BOM'!$K34)))*(QUOTIENT('Cumulative BOM'!$V34,MAX('Cumulative BOM'!$E34,'Cumulative BOM'!$K34)))</f>
        <v>1</v>
      </c>
      <c r="Z34" s="75">
        <f>ROUNDUP('Cumulative BOM'!$B34/'Cumulative BOM'!$Y34*2,0)/2</f>
        <v>1</v>
      </c>
      <c r="AA34" s="75">
        <f>(VLOOKUP('Cumulative BOM'!$D34,'Sheet Metal Std'!$M$2:$N$16,2))*'Cumulative BOM'!$U34*'Cumulative BOM'!$V34*'Cumulative BOM'!$Z34*0.28</f>
        <v>277.90291200000001</v>
      </c>
      <c r="AB34" s="75">
        <f>Table1[[#This Row],[QTY. ]]*Table1[[#This Row],[L]]/12</f>
        <v>11.145833333333334</v>
      </c>
    </row>
    <row r="35" spans="1:28" s="37" customFormat="1" ht="18" x14ac:dyDescent="0.3">
      <c r="A35" s="72">
        <v>1521186</v>
      </c>
      <c r="B35" s="73">
        <v>1</v>
      </c>
      <c r="C35" s="73" t="s">
        <v>193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101</v>
      </c>
      <c r="I35" s="73">
        <v>16</v>
      </c>
      <c r="J35" s="73" t="s">
        <v>101</v>
      </c>
      <c r="K35" s="73">
        <v>26</v>
      </c>
      <c r="L35" s="79" t="s">
        <v>95</v>
      </c>
      <c r="M35" s="73" t="s">
        <v>105</v>
      </c>
      <c r="N35" s="73" t="s">
        <v>100</v>
      </c>
      <c r="O35" s="73" t="s">
        <v>161</v>
      </c>
      <c r="P35" s="73"/>
      <c r="Q35" s="73" t="s">
        <v>8</v>
      </c>
      <c r="R3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35" s="73" t="str">
        <f>IF(UPPER(Table1[[#This Row],[ROLLFORMED]])="YES",VLOOKUP(Table1[[#This Row],[GAUGE]],'Sheet Metal Std'!$P$1:$Q$5,2,FALSE),"-")</f>
        <v>-</v>
      </c>
      <c r="T35" s="73"/>
      <c r="U3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5" s="73">
        <f>'Cumulative BOM'!$V35*'Cumulative BOM'!$U35</f>
        <v>9156</v>
      </c>
      <c r="X35" s="73">
        <f>'Cumulative BOM'!$K35*'Cumulative BOM'!$E35</f>
        <v>3477.5</v>
      </c>
      <c r="Y35" s="73">
        <f>(QUOTIENT('Cumulative BOM'!$U35, MIN('Cumulative BOM'!$E35,'Cumulative BOM'!$K35)))*(QUOTIENT('Cumulative BOM'!$V35,MAX('Cumulative BOM'!$E35,'Cumulative BOM'!$K35)))</f>
        <v>2</v>
      </c>
      <c r="Z35" s="73">
        <f>ROUNDUP('Cumulative BOM'!$B35/'Cumulative BOM'!$Y35*2,0)/2</f>
        <v>0.5</v>
      </c>
      <c r="AA35" s="73">
        <f>(VLOOKUP('Cumulative BOM'!$D35,'Sheet Metal Std'!$M$2:$N$16,2))*'Cumulative BOM'!$U35*'Cumulative BOM'!$V35*'Cumulative BOM'!$Z35*0.28</f>
        <v>100.62444000000001</v>
      </c>
      <c r="AB35" s="73">
        <f>Table1[[#This Row],[QTY. ]]*Table1[[#This Row],[L]]/12</f>
        <v>11.145833333333334</v>
      </c>
    </row>
    <row r="36" spans="1:28" s="37" customFormat="1" ht="18" x14ac:dyDescent="0.3">
      <c r="A36" s="72">
        <v>1521187</v>
      </c>
      <c r="B36" s="73">
        <v>18</v>
      </c>
      <c r="C36" s="73" t="s">
        <v>192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105</v>
      </c>
      <c r="N36" s="73" t="s">
        <v>100</v>
      </c>
      <c r="O36" s="73" t="s">
        <v>161</v>
      </c>
      <c r="P36" s="73"/>
      <c r="Q36" s="73" t="s">
        <v>8</v>
      </c>
      <c r="R3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36" s="73" t="str">
        <f>IF(UPPER(Table1[[#This Row],[ROLLFORMED]])="YES",VLOOKUP(Table1[[#This Row],[GAUGE]],'Sheet Metal Std'!$P$1:$Q$5,2,FALSE),"-")</f>
        <v>817-00529</v>
      </c>
      <c r="T36" s="73"/>
      <c r="U3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6" s="73">
        <f>'Cumulative BOM'!$V36*'Cumulative BOM'!$U36</f>
        <v>9156</v>
      </c>
      <c r="X36" s="73">
        <f>'Cumulative BOM'!$K36*'Cumulative BOM'!$E36</f>
        <v>3544.375</v>
      </c>
      <c r="Y36" s="73">
        <f>(QUOTIENT('Cumulative BOM'!$U36, MIN('Cumulative BOM'!$E36,'Cumulative BOM'!$K36)))*(QUOTIENT('Cumulative BOM'!$V36,MAX('Cumulative BOM'!$E36,'Cumulative BOM'!$K36)))</f>
        <v>2</v>
      </c>
      <c r="Z36" s="73">
        <f>ROUNDUP('Cumulative BOM'!$B36/'Cumulative BOM'!$Y36*2,0)/2</f>
        <v>9</v>
      </c>
      <c r="AA36" s="73">
        <f>(VLOOKUP('Cumulative BOM'!$D36,'Sheet Metal Std'!$M$2:$N$16,2))*'Cumulative BOM'!$U36*'Cumulative BOM'!$V36*'Cumulative BOM'!$Z36*0.28</f>
        <v>1811.2399200000002</v>
      </c>
      <c r="AB36" s="73">
        <f>Table1[[#This Row],[QTY. ]]*Table1[[#This Row],[L]]/12</f>
        <v>200.625</v>
      </c>
    </row>
    <row r="37" spans="1:28" s="37" customFormat="1" ht="18" x14ac:dyDescent="0.3">
      <c r="A37" s="72">
        <v>1521189</v>
      </c>
      <c r="B37" s="73">
        <v>1</v>
      </c>
      <c r="C37" s="73" t="s">
        <v>193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101</v>
      </c>
      <c r="I37" s="73">
        <v>10</v>
      </c>
      <c r="J37" s="73" t="s">
        <v>101</v>
      </c>
      <c r="K37" s="73">
        <v>20.5</v>
      </c>
      <c r="L37" s="73" t="s">
        <v>97</v>
      </c>
      <c r="M37" s="73" t="s">
        <v>105</v>
      </c>
      <c r="N37" s="73" t="s">
        <v>100</v>
      </c>
      <c r="O37" s="73" t="s">
        <v>161</v>
      </c>
      <c r="P37" s="73"/>
      <c r="Q37" s="73" t="s">
        <v>8</v>
      </c>
      <c r="R3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37" s="73" t="str">
        <f>IF(UPPER(Table1[[#This Row],[ROLLFORMED]])="YES",VLOOKUP(Table1[[#This Row],[GAUGE]],'Sheet Metal Std'!$P$1:$Q$5,2,FALSE),"-")</f>
        <v>-</v>
      </c>
      <c r="T37" s="73"/>
      <c r="U3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7" s="73">
        <f>'Cumulative BOM'!$V37*'Cumulative BOM'!$U37</f>
        <v>9156</v>
      </c>
      <c r="X37" s="73">
        <f>'Cumulative BOM'!$K37*'Cumulative BOM'!$E37</f>
        <v>2741.875</v>
      </c>
      <c r="Y37" s="73">
        <f>(QUOTIENT('Cumulative BOM'!$U37, MIN('Cumulative BOM'!$E37,'Cumulative BOM'!$K37)))*(QUOTIENT('Cumulative BOM'!$V37,MAX('Cumulative BOM'!$E37,'Cumulative BOM'!$K37)))</f>
        <v>2</v>
      </c>
      <c r="Z37" s="73">
        <f>ROUNDUP('Cumulative BOM'!$B37/'Cumulative BOM'!$Y37*2,0)/2</f>
        <v>0.5</v>
      </c>
      <c r="AA37" s="73">
        <f>(VLOOKUP('Cumulative BOM'!$D37,'Sheet Metal Std'!$M$2:$N$16,2))*'Cumulative BOM'!$U37*'Cumulative BOM'!$V37*'Cumulative BOM'!$Z37*0.28</f>
        <v>100.62444000000001</v>
      </c>
      <c r="AB37" s="73">
        <f>Table1[[#This Row],[QTY. ]]*Table1[[#This Row],[L]]/12</f>
        <v>11.145833333333334</v>
      </c>
    </row>
    <row r="38" spans="1:28" s="37" customFormat="1" ht="18" x14ac:dyDescent="0.3">
      <c r="A38" s="74">
        <v>1517415</v>
      </c>
      <c r="B38" s="75">
        <v>1</v>
      </c>
      <c r="C38" s="75" t="s">
        <v>193</v>
      </c>
      <c r="D38" s="75" t="s">
        <v>1</v>
      </c>
      <c r="E38" s="75">
        <v>127.283</v>
      </c>
      <c r="F38" s="75" t="s">
        <v>101</v>
      </c>
      <c r="G38" s="75" t="s">
        <v>101</v>
      </c>
      <c r="H38" s="75" t="s">
        <v>101</v>
      </c>
      <c r="I38" s="75">
        <v>6.0384000000000002</v>
      </c>
      <c r="J38" s="75">
        <v>5.4134000000000002</v>
      </c>
      <c r="K38" s="75">
        <v>11.282999999999999</v>
      </c>
      <c r="L38" s="78" t="s">
        <v>111</v>
      </c>
      <c r="M38" s="75" t="s">
        <v>163</v>
      </c>
      <c r="N38" s="75" t="s">
        <v>112</v>
      </c>
      <c r="O38" s="75" t="s">
        <v>161</v>
      </c>
      <c r="P38" s="75" t="s">
        <v>92</v>
      </c>
      <c r="Q38" s="75" t="s">
        <v>8</v>
      </c>
      <c r="R38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38" s="75" t="str">
        <f>IF(UPPER(Table1[[#This Row],[ROLLFORMED]])="YES",VLOOKUP(Table1[[#This Row],[GAUGE]],'Sheet Metal Std'!$P$1:$Q$5,2,FALSE),"-")</f>
        <v>-</v>
      </c>
      <c r="T38" s="75"/>
      <c r="U3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8" s="75">
        <f>'Cumulative BOM'!$V38*'Cumulative BOM'!$U38</f>
        <v>9156</v>
      </c>
      <c r="X38" s="75">
        <f>'Cumulative BOM'!$K38*'Cumulative BOM'!$E38</f>
        <v>1436.1340889999999</v>
      </c>
      <c r="Y38" s="75">
        <f>(QUOTIENT('Cumulative BOM'!$U38, MIN('Cumulative BOM'!$E38,'Cumulative BOM'!$K38)))*(QUOTIENT('Cumulative BOM'!$V38,MAX('Cumulative BOM'!$E38,'Cumulative BOM'!$K38)))</f>
        <v>4</v>
      </c>
      <c r="Z38" s="75">
        <f>ROUNDUP('Cumulative BOM'!$B38/'Cumulative BOM'!$Y38*2,0)/2</f>
        <v>0.5</v>
      </c>
      <c r="AA38" s="75">
        <f>(VLOOKUP('Cumulative BOM'!$D38,'Sheet Metal Std'!$M$2:$N$16,2))*'Cumulative BOM'!$U38*'Cumulative BOM'!$V38*'Cumulative BOM'!$Z38*0.28</f>
        <v>138.95145600000001</v>
      </c>
      <c r="AB38" s="75">
        <f>Table1[[#This Row],[QTY. ]]*Table1[[#This Row],[L]]/12</f>
        <v>10.606916666666667</v>
      </c>
    </row>
    <row r="39" spans="1:28" s="37" customFormat="1" ht="18" x14ac:dyDescent="0.3">
      <c r="A39" s="76">
        <v>1517494</v>
      </c>
      <c r="B39" s="77">
        <v>1</v>
      </c>
      <c r="C39" s="77" t="s">
        <v>193</v>
      </c>
      <c r="D39" s="77" t="s">
        <v>4</v>
      </c>
      <c r="E39" s="77">
        <v>127.28319999999999</v>
      </c>
      <c r="F39" s="77" t="s">
        <v>101</v>
      </c>
      <c r="G39" s="77" t="s">
        <v>101</v>
      </c>
      <c r="H39" s="77" t="s">
        <v>101</v>
      </c>
      <c r="I39" s="77" t="s">
        <v>101</v>
      </c>
      <c r="J39" s="77" t="s">
        <v>101</v>
      </c>
      <c r="K39" s="77">
        <v>16.1875</v>
      </c>
      <c r="L39" s="77" t="s">
        <v>103</v>
      </c>
      <c r="M39" s="77" t="s">
        <v>107</v>
      </c>
      <c r="N39" s="77" t="s">
        <v>153</v>
      </c>
      <c r="O39" s="77" t="s">
        <v>161</v>
      </c>
      <c r="P39" s="77" t="s">
        <v>92</v>
      </c>
      <c r="Q39" s="77" t="s">
        <v>8</v>
      </c>
      <c r="R39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9" s="77" t="str">
        <f>IF(UPPER(Table1[[#This Row],[ROLLFORMED]])="YES",VLOOKUP(Table1[[#This Row],[GAUGE]],'Sheet Metal Std'!$P$1:$Q$5,2,FALSE),"-")</f>
        <v>-</v>
      </c>
      <c r="T39" s="77"/>
      <c r="U3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9" s="77">
        <f>'Cumulative BOM'!$V39*'Cumulative BOM'!$U39</f>
        <v>7200</v>
      </c>
      <c r="X39" s="77">
        <f>'Cumulative BOM'!$K39*'Cumulative BOM'!$E39</f>
        <v>2060.3968</v>
      </c>
      <c r="Y39" s="77">
        <f>(QUOTIENT('Cumulative BOM'!$U39, MIN('Cumulative BOM'!$E39,'Cumulative BOM'!$K39)))*(QUOTIENT('Cumulative BOM'!$V39,MAX('Cumulative BOM'!$E39,'Cumulative BOM'!$K39)))</f>
        <v>3</v>
      </c>
      <c r="Z39" s="77">
        <f>ROUNDUP('Cumulative BOM'!$B39/'Cumulative BOM'!$Y39*2,0)/2</f>
        <v>0.5</v>
      </c>
      <c r="AA39" s="77">
        <f>(VLOOKUP('Cumulative BOM'!$D39,'Sheet Metal Std'!$M$2:$N$16,2))*'Cumulative BOM'!$U39*'Cumulative BOM'!$V39*'Cumulative BOM'!$Z39*0.28</f>
        <v>52.012800000000006</v>
      </c>
      <c r="AB39" s="77">
        <f>Table1[[#This Row],[QTY. ]]*Table1[[#This Row],[L]]/12</f>
        <v>10.606933333333332</v>
      </c>
    </row>
    <row r="40" spans="1:28" s="37" customFormat="1" ht="18" x14ac:dyDescent="0.3">
      <c r="A40" s="76">
        <v>1499696</v>
      </c>
      <c r="B40" s="77">
        <v>6</v>
      </c>
      <c r="C40" s="77" t="s">
        <v>193</v>
      </c>
      <c r="D40" s="77" t="s">
        <v>4</v>
      </c>
      <c r="E40" s="77">
        <v>127.28319999999999</v>
      </c>
      <c r="F40" s="77" t="s">
        <v>101</v>
      </c>
      <c r="G40" s="77" t="s">
        <v>101</v>
      </c>
      <c r="H40" s="77" t="s">
        <v>101</v>
      </c>
      <c r="I40" s="77" t="s">
        <v>101</v>
      </c>
      <c r="J40" s="77" t="s">
        <v>101</v>
      </c>
      <c r="K40" s="77">
        <v>50</v>
      </c>
      <c r="L40" s="77" t="s">
        <v>103</v>
      </c>
      <c r="M40" s="77" t="s">
        <v>107</v>
      </c>
      <c r="N40" s="77" t="s">
        <v>114</v>
      </c>
      <c r="O40" s="77" t="s">
        <v>161</v>
      </c>
      <c r="P40" s="77"/>
      <c r="Q40" s="77" t="s">
        <v>8</v>
      </c>
      <c r="R40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0" s="77" t="str">
        <f>IF(UPPER(Table1[[#This Row],[ROLLFORMED]])="YES",VLOOKUP(Table1[[#This Row],[GAUGE]],'Sheet Metal Std'!$P$1:$Q$5,2,FALSE),"-")</f>
        <v>-</v>
      </c>
      <c r="T40" s="77"/>
      <c r="U4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0" s="77">
        <f>'Cumulative BOM'!$V40*'Cumulative BOM'!$U40</f>
        <v>7200</v>
      </c>
      <c r="X40" s="77">
        <f>'Cumulative BOM'!$K40*'Cumulative BOM'!$E40</f>
        <v>6364.16</v>
      </c>
      <c r="Y40" s="77">
        <f>(QUOTIENT('Cumulative BOM'!$U40, MIN('Cumulative BOM'!$E40,'Cumulative BOM'!$K40)))*(QUOTIENT('Cumulative BOM'!$V40,MAX('Cumulative BOM'!$E40,'Cumulative BOM'!$K40)))</f>
        <v>1</v>
      </c>
      <c r="Z40" s="77">
        <f>ROUNDUP('Cumulative BOM'!$B40/'Cumulative BOM'!$Y40*2,0)/2</f>
        <v>6</v>
      </c>
      <c r="AA40" s="77">
        <f>(VLOOKUP('Cumulative BOM'!$D40,'Sheet Metal Std'!$M$2:$N$16,2))*'Cumulative BOM'!$U40*'Cumulative BOM'!$V40*'Cumulative BOM'!$Z40*0.28</f>
        <v>624.15359999999998</v>
      </c>
      <c r="AB40" s="77">
        <f>Table1[[#This Row],[QTY. ]]*Table1[[#This Row],[L]]/12</f>
        <v>63.641600000000004</v>
      </c>
    </row>
    <row r="41" spans="1:28" s="37" customFormat="1" ht="18" x14ac:dyDescent="0.3">
      <c r="A41" s="76">
        <v>1511989</v>
      </c>
      <c r="B41" s="77">
        <v>1</v>
      </c>
      <c r="C41" s="77" t="s">
        <v>193</v>
      </c>
      <c r="D41" s="77" t="s">
        <v>4</v>
      </c>
      <c r="E41" s="77">
        <v>127.283</v>
      </c>
      <c r="F41" s="77" t="s">
        <v>101</v>
      </c>
      <c r="G41" s="77" t="s">
        <v>101</v>
      </c>
      <c r="H41" s="77" t="s">
        <v>101</v>
      </c>
      <c r="I41" s="77" t="s">
        <v>101</v>
      </c>
      <c r="J41" s="77" t="s">
        <v>101</v>
      </c>
      <c r="K41" s="77">
        <v>42.546999999999997</v>
      </c>
      <c r="L41" s="77" t="s">
        <v>103</v>
      </c>
      <c r="M41" s="77" t="s">
        <v>107</v>
      </c>
      <c r="N41" s="77" t="s">
        <v>153</v>
      </c>
      <c r="O41" s="77" t="s">
        <v>161</v>
      </c>
      <c r="P41" s="77" t="s">
        <v>92</v>
      </c>
      <c r="Q41" s="77" t="s">
        <v>8</v>
      </c>
      <c r="R41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1" s="77" t="str">
        <f>IF(UPPER(Table1[[#This Row],[ROLLFORMED]])="YES",VLOOKUP(Table1[[#This Row],[GAUGE]],'Sheet Metal Std'!$P$1:$Q$5,2,FALSE),"-")</f>
        <v>-</v>
      </c>
      <c r="T41" s="77"/>
      <c r="U4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1" s="77">
        <f>'Cumulative BOM'!$V41*'Cumulative BOM'!$U41</f>
        <v>7200</v>
      </c>
      <c r="X41" s="77">
        <f>'Cumulative BOM'!$K41*'Cumulative BOM'!$E41</f>
        <v>5415.5098009999992</v>
      </c>
      <c r="Y41" s="77">
        <f>(QUOTIENT('Cumulative BOM'!$U41, MIN('Cumulative BOM'!$E41,'Cumulative BOM'!$K41)))*(QUOTIENT('Cumulative BOM'!$V41,MAX('Cumulative BOM'!$E41,'Cumulative BOM'!$K41)))</f>
        <v>1</v>
      </c>
      <c r="Z41" s="77">
        <f>ROUNDUP('Cumulative BOM'!$B41/'Cumulative BOM'!$Y41*2,0)/2</f>
        <v>1</v>
      </c>
      <c r="AA41" s="77">
        <f>(VLOOKUP('Cumulative BOM'!$D41,'Sheet Metal Std'!$M$2:$N$16,2))*'Cumulative BOM'!$U41*'Cumulative BOM'!$V41*'Cumulative BOM'!$Z41*0.28</f>
        <v>104.02560000000001</v>
      </c>
      <c r="AB41" s="77">
        <f>Table1[[#This Row],[QTY. ]]*Table1[[#This Row],[L]]/12</f>
        <v>10.606916666666667</v>
      </c>
    </row>
    <row r="42" spans="1:28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141</v>
      </c>
      <c r="N42" s="69"/>
      <c r="O42" s="69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s="37" customFormat="1" ht="18" x14ac:dyDescent="0.3">
      <c r="A43" s="72">
        <v>1521192</v>
      </c>
      <c r="B43" s="73">
        <v>1</v>
      </c>
      <c r="C43" s="73" t="s">
        <v>193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101</v>
      </c>
      <c r="I43" s="73">
        <v>9.625</v>
      </c>
      <c r="J43" s="73" t="s">
        <v>101</v>
      </c>
      <c r="K43" s="73">
        <v>20.125</v>
      </c>
      <c r="L43" s="73" t="s">
        <v>97</v>
      </c>
      <c r="M43" s="73" t="s">
        <v>105</v>
      </c>
      <c r="N43" s="73" t="s">
        <v>100</v>
      </c>
      <c r="O43" s="73" t="s">
        <v>141</v>
      </c>
      <c r="P43" s="73"/>
      <c r="Q43" s="73" t="s">
        <v>8</v>
      </c>
      <c r="R4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3" s="73" t="str">
        <f>IF(UPPER(Table1[[#This Row],[ROLLFORMED]])="YES",VLOOKUP(Table1[[#This Row],[GAUGE]],'Sheet Metal Std'!$P$1:$Q$5,2,FALSE),"-")</f>
        <v>-</v>
      </c>
      <c r="T43" s="73"/>
      <c r="U4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3" s="73">
        <f>'Cumulative BOM'!$V43*'Cumulative BOM'!$U43</f>
        <v>9156</v>
      </c>
      <c r="X43" s="73">
        <f>'Cumulative BOM'!$K43*'Cumulative BOM'!$E43</f>
        <v>2691.71875</v>
      </c>
      <c r="Y43" s="73">
        <f>(QUOTIENT('Cumulative BOM'!$U43, MIN('Cumulative BOM'!$E43,'Cumulative BOM'!$K43)))*(QUOTIENT('Cumulative BOM'!$V43,MAX('Cumulative BOM'!$E43,'Cumulative BOM'!$K43)))</f>
        <v>2</v>
      </c>
      <c r="Z43" s="73">
        <f>ROUNDUP('Cumulative BOM'!$B43/'Cumulative BOM'!$Y43*2,0)/2</f>
        <v>0.5</v>
      </c>
      <c r="AA43" s="73">
        <f>(VLOOKUP('Cumulative BOM'!$D43,'Sheet Metal Std'!$M$2:$N$16,2))*'Cumulative BOM'!$U43*'Cumulative BOM'!$V43*'Cumulative BOM'!$Z43*0.28</f>
        <v>100.62444000000001</v>
      </c>
      <c r="AB43" s="73">
        <f>Table1[[#This Row],[QTY. ]]*Table1[[#This Row],[L]]/12</f>
        <v>11.145833333333334</v>
      </c>
    </row>
    <row r="44" spans="1:28" s="37" customFormat="1" ht="18" x14ac:dyDescent="0.3">
      <c r="A44" s="74">
        <v>1521199</v>
      </c>
      <c r="B44" s="75">
        <v>1</v>
      </c>
      <c r="C44" s="75" t="s">
        <v>193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101</v>
      </c>
      <c r="I44" s="75">
        <v>8</v>
      </c>
      <c r="J44" s="75" t="s">
        <v>101</v>
      </c>
      <c r="K44" s="75">
        <v>18.5</v>
      </c>
      <c r="L44" s="75" t="s">
        <v>97</v>
      </c>
      <c r="M44" s="75" t="s">
        <v>105</v>
      </c>
      <c r="N44" s="75" t="s">
        <v>100</v>
      </c>
      <c r="O44" s="75" t="s">
        <v>141</v>
      </c>
      <c r="P44" s="75"/>
      <c r="Q44" s="75" t="s">
        <v>8</v>
      </c>
      <c r="R44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44" s="75" t="str">
        <f>IF(UPPER(Table1[[#This Row],[ROLLFORMED]])="YES",VLOOKUP(Table1[[#This Row],[GAUGE]],'Sheet Metal Std'!$P$1:$Q$5,2,FALSE),"-")</f>
        <v>-</v>
      </c>
      <c r="T44" s="75"/>
      <c r="U44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4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4" s="75">
        <f>'Cumulative BOM'!$V44*'Cumulative BOM'!$U44</f>
        <v>9156</v>
      </c>
      <c r="X44" s="75">
        <f>'Cumulative BOM'!$K44*'Cumulative BOM'!$E44</f>
        <v>2474.375</v>
      </c>
      <c r="Y44" s="75">
        <f>(QUOTIENT('Cumulative BOM'!$U44, MIN('Cumulative BOM'!$E44,'Cumulative BOM'!$K44)))*(QUOTIENT('Cumulative BOM'!$V44,MAX('Cumulative BOM'!$E44,'Cumulative BOM'!$K44)))</f>
        <v>2</v>
      </c>
      <c r="Z44" s="75">
        <f>ROUNDUP('Cumulative BOM'!$B44/'Cumulative BOM'!$Y44*2,0)/2</f>
        <v>0.5</v>
      </c>
      <c r="AA44" s="75">
        <f>(VLOOKUP('Cumulative BOM'!$D44,'Sheet Metal Std'!$M$2:$N$16,2))*'Cumulative BOM'!$U44*'Cumulative BOM'!$V44*'Cumulative BOM'!$Z44*0.28</f>
        <v>138.95145600000001</v>
      </c>
      <c r="AB44" s="75">
        <f>Table1[[#This Row],[QTY. ]]*Table1[[#This Row],[L]]/12</f>
        <v>11.145833333333334</v>
      </c>
    </row>
    <row r="45" spans="1:28" s="37" customFormat="1" ht="18" x14ac:dyDescent="0.3">
      <c r="A45" s="72">
        <v>1587051</v>
      </c>
      <c r="B45" s="73">
        <v>1</v>
      </c>
      <c r="C45" s="73" t="s">
        <v>193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101</v>
      </c>
      <c r="I45" s="73">
        <v>16</v>
      </c>
      <c r="J45" s="73" t="s">
        <v>101</v>
      </c>
      <c r="K45" s="73">
        <v>26.5</v>
      </c>
      <c r="L45" s="73" t="s">
        <v>97</v>
      </c>
      <c r="M45" s="73" t="s">
        <v>106</v>
      </c>
      <c r="N45" s="73" t="s">
        <v>100</v>
      </c>
      <c r="O45" s="73" t="s">
        <v>141</v>
      </c>
      <c r="P45" s="73"/>
      <c r="Q45" s="73" t="s">
        <v>8</v>
      </c>
      <c r="R4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5" s="73" t="str">
        <f>IF(UPPER(Table1[[#This Row],[ROLLFORMED]])="YES",VLOOKUP(Table1[[#This Row],[GAUGE]],'Sheet Metal Std'!$P$1:$Q$5,2,FALSE),"-")</f>
        <v>-</v>
      </c>
      <c r="T45" s="73"/>
      <c r="U4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5" s="73">
        <f>'Cumulative BOM'!$V45*'Cumulative BOM'!$U45</f>
        <v>9156</v>
      </c>
      <c r="X45" s="73">
        <f>'Cumulative BOM'!$K45*'Cumulative BOM'!$E45</f>
        <v>452.15890000000002</v>
      </c>
      <c r="Y45" s="73">
        <f>(QUOTIENT('Cumulative BOM'!$U45, MIN('Cumulative BOM'!$E45,'Cumulative BOM'!$K45)))*(QUOTIENT('Cumulative BOM'!$V45,MAX('Cumulative BOM'!$E45,'Cumulative BOM'!$K45)))</f>
        <v>18</v>
      </c>
      <c r="Z45" s="73">
        <f>ROUNDUP('Cumulative BOM'!$B45/'Cumulative BOM'!$Y45*2,0)/2</f>
        <v>0.5</v>
      </c>
      <c r="AA45" s="73">
        <f>(VLOOKUP('Cumulative BOM'!$D45,'Sheet Metal Std'!$M$2:$N$16,2))*'Cumulative BOM'!$U45*'Cumulative BOM'!$V45*'Cumulative BOM'!$Z45*0.28</f>
        <v>100.62444000000001</v>
      </c>
      <c r="AB45" s="73">
        <f>Table1[[#This Row],[QTY. ]]*Table1[[#This Row],[L]]/12</f>
        <v>1.4218833333333334</v>
      </c>
    </row>
    <row r="46" spans="1:28" s="37" customFormat="1" ht="18" x14ac:dyDescent="0.3">
      <c r="A46" s="72">
        <v>1521210</v>
      </c>
      <c r="B46" s="73">
        <v>1</v>
      </c>
      <c r="C46" s="73" t="s">
        <v>192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101</v>
      </c>
      <c r="I46" s="73">
        <v>16</v>
      </c>
      <c r="J46" s="73" t="s">
        <v>101</v>
      </c>
      <c r="K46" s="73">
        <v>26.5</v>
      </c>
      <c r="L46" s="73" t="s">
        <v>97</v>
      </c>
      <c r="M46" s="73" t="s">
        <v>106</v>
      </c>
      <c r="N46" s="73" t="s">
        <v>100</v>
      </c>
      <c r="O46" s="73" t="s">
        <v>141</v>
      </c>
      <c r="P46" s="73"/>
      <c r="Q46" s="73" t="s">
        <v>8</v>
      </c>
      <c r="R4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6" s="73" t="str">
        <f>IF(UPPER(Table1[[#This Row],[ROLLFORMED]])="YES",VLOOKUP(Table1[[#This Row],[GAUGE]],'Sheet Metal Std'!$P$1:$Q$5,2,FALSE),"-")</f>
        <v>817-00529</v>
      </c>
      <c r="T46" s="73"/>
      <c r="U4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6" s="73">
        <f>'Cumulative BOM'!$V46*'Cumulative BOM'!$U46</f>
        <v>9156</v>
      </c>
      <c r="X46" s="73">
        <f>'Cumulative BOM'!$K46*'Cumulative BOM'!$E46</f>
        <v>452.15890000000002</v>
      </c>
      <c r="Y46" s="73">
        <f>(QUOTIENT('Cumulative BOM'!$U46, MIN('Cumulative BOM'!$E46,'Cumulative BOM'!$K46)))*(QUOTIENT('Cumulative BOM'!$V46,MAX('Cumulative BOM'!$E46,'Cumulative BOM'!$K46)))</f>
        <v>18</v>
      </c>
      <c r="Z46" s="73">
        <f>ROUNDUP('Cumulative BOM'!$B46/'Cumulative BOM'!$Y46*2,0)/2</f>
        <v>0.5</v>
      </c>
      <c r="AA46" s="73">
        <f>(VLOOKUP('Cumulative BOM'!$D46,'Sheet Metal Std'!$M$2:$N$16,2))*'Cumulative BOM'!$U46*'Cumulative BOM'!$V46*'Cumulative BOM'!$Z46*0.28</f>
        <v>100.62444000000001</v>
      </c>
      <c r="AB46" s="73">
        <f>Table1[[#This Row],[QTY. ]]*Table1[[#This Row],[L]]/12</f>
        <v>1.4218833333333334</v>
      </c>
    </row>
    <row r="47" spans="1:28" s="37" customFormat="1" ht="18" x14ac:dyDescent="0.3">
      <c r="A47" s="72">
        <v>1521220</v>
      </c>
      <c r="B47" s="73">
        <v>2</v>
      </c>
      <c r="C47" s="73" t="s">
        <v>193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101</v>
      </c>
      <c r="I47" s="73">
        <v>10.125</v>
      </c>
      <c r="J47" s="73" t="s">
        <v>101</v>
      </c>
      <c r="K47" s="73">
        <v>20.625</v>
      </c>
      <c r="L47" s="73" t="s">
        <v>97</v>
      </c>
      <c r="M47" s="73" t="s">
        <v>106</v>
      </c>
      <c r="N47" s="73" t="s">
        <v>100</v>
      </c>
      <c r="O47" s="73" t="s">
        <v>141</v>
      </c>
      <c r="P47" s="73"/>
      <c r="Q47" s="73" t="s">
        <v>8</v>
      </c>
      <c r="R4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7" s="73" t="str">
        <f>IF(UPPER(Table1[[#This Row],[ROLLFORMED]])="YES",VLOOKUP(Table1[[#This Row],[GAUGE]],'Sheet Metal Std'!$P$1:$Q$5,2,FALSE),"-")</f>
        <v>-</v>
      </c>
      <c r="T47" s="73"/>
      <c r="U4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7" s="73">
        <f>'Cumulative BOM'!$V47*'Cumulative BOM'!$U47</f>
        <v>9156</v>
      </c>
      <c r="X47" s="73">
        <f>'Cumulative BOM'!$K47*'Cumulative BOM'!$E47</f>
        <v>351.91612500000002</v>
      </c>
      <c r="Y47" s="73">
        <f>(QUOTIENT('Cumulative BOM'!$U47, MIN('Cumulative BOM'!$E47,'Cumulative BOM'!$K47)))*(QUOTIENT('Cumulative BOM'!$V47,MAX('Cumulative BOM'!$E47,'Cumulative BOM'!$K47)))</f>
        <v>24</v>
      </c>
      <c r="Z47" s="73">
        <f>ROUNDUP('Cumulative BOM'!$B47/'Cumulative BOM'!$Y47*2,0)/2</f>
        <v>0.5</v>
      </c>
      <c r="AA47" s="73">
        <f>(VLOOKUP('Cumulative BOM'!$D47,'Sheet Metal Std'!$M$2:$N$16,2))*'Cumulative BOM'!$U47*'Cumulative BOM'!$V47*'Cumulative BOM'!$Z47*0.28</f>
        <v>100.62444000000001</v>
      </c>
      <c r="AB47" s="73">
        <f>Table1[[#This Row],[QTY. ]]*Table1[[#This Row],[L]]/12</f>
        <v>2.8437666666666668</v>
      </c>
    </row>
    <row r="48" spans="1:28" s="37" customFormat="1" ht="18" x14ac:dyDescent="0.3">
      <c r="A48" s="72">
        <v>1521210</v>
      </c>
      <c r="B48" s="73">
        <v>2</v>
      </c>
      <c r="C48" s="73" t="s">
        <v>192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101</v>
      </c>
      <c r="I48" s="73">
        <v>16</v>
      </c>
      <c r="J48" s="73" t="s">
        <v>101</v>
      </c>
      <c r="K48" s="73">
        <v>26.5</v>
      </c>
      <c r="L48" s="73" t="s">
        <v>97</v>
      </c>
      <c r="M48" s="73" t="s">
        <v>106</v>
      </c>
      <c r="N48" s="73" t="s">
        <v>100</v>
      </c>
      <c r="O48" s="73" t="s">
        <v>141</v>
      </c>
      <c r="P48" s="73"/>
      <c r="Q48" s="73" t="s">
        <v>8</v>
      </c>
      <c r="R48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8" s="73" t="str">
        <f>IF(UPPER(Table1[[#This Row],[ROLLFORMED]])="YES",VLOOKUP(Table1[[#This Row],[GAUGE]],'Sheet Metal Std'!$P$1:$Q$5,2,FALSE),"-")</f>
        <v>817-00529</v>
      </c>
      <c r="T48" s="73"/>
      <c r="U4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8" s="73">
        <f>'Cumulative BOM'!$V48*'Cumulative BOM'!$U48</f>
        <v>9156</v>
      </c>
      <c r="X48" s="73">
        <f>'Cumulative BOM'!$K48*'Cumulative BOM'!$E48</f>
        <v>452.15890000000002</v>
      </c>
      <c r="Y48" s="73">
        <f>(QUOTIENT('Cumulative BOM'!$U48, MIN('Cumulative BOM'!$E48,'Cumulative BOM'!$K48)))*(QUOTIENT('Cumulative BOM'!$V48,MAX('Cumulative BOM'!$E48,'Cumulative BOM'!$K48)))</f>
        <v>18</v>
      </c>
      <c r="Z48" s="73">
        <f>ROUNDUP('Cumulative BOM'!$B48/'Cumulative BOM'!$Y48*2,0)/2</f>
        <v>0.5</v>
      </c>
      <c r="AA48" s="73">
        <f>(VLOOKUP('Cumulative BOM'!$D48,'Sheet Metal Std'!$M$2:$N$16,2))*'Cumulative BOM'!$U48*'Cumulative BOM'!$V48*'Cumulative BOM'!$Z48*0.28</f>
        <v>100.62444000000001</v>
      </c>
      <c r="AB48" s="73">
        <f>Table1[[#This Row],[QTY. ]]*Table1[[#This Row],[L]]/12</f>
        <v>2.8437666666666668</v>
      </c>
    </row>
    <row r="49" spans="1:28" s="37" customFormat="1" ht="18" x14ac:dyDescent="0.3">
      <c r="A49" s="72">
        <v>1587050</v>
      </c>
      <c r="B49" s="73">
        <v>1</v>
      </c>
      <c r="C49" s="73" t="s">
        <v>193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101</v>
      </c>
      <c r="I49" s="73">
        <v>16</v>
      </c>
      <c r="J49" s="73" t="s">
        <v>101</v>
      </c>
      <c r="K49" s="73">
        <v>26.5</v>
      </c>
      <c r="L49" s="73" t="s">
        <v>97</v>
      </c>
      <c r="M49" s="73" t="s">
        <v>106</v>
      </c>
      <c r="N49" s="73" t="s">
        <v>100</v>
      </c>
      <c r="O49" s="73" t="s">
        <v>141</v>
      </c>
      <c r="P49" s="73"/>
      <c r="Q49" s="73" t="s">
        <v>8</v>
      </c>
      <c r="R4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49" s="73" t="str">
        <f>IF(UPPER(Table1[[#This Row],[ROLLFORMED]])="YES",VLOOKUP(Table1[[#This Row],[GAUGE]],'Sheet Metal Std'!$P$1:$Q$5,2,FALSE),"-")</f>
        <v>-</v>
      </c>
      <c r="T49" s="73"/>
      <c r="U4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9" s="73">
        <f>'Cumulative BOM'!$V49*'Cumulative BOM'!$U49</f>
        <v>9156</v>
      </c>
      <c r="X49" s="73">
        <f>'Cumulative BOM'!$K49*'Cumulative BOM'!$E49</f>
        <v>452.15890000000002</v>
      </c>
      <c r="Y49" s="73">
        <f>(QUOTIENT('Cumulative BOM'!$U49, MIN('Cumulative BOM'!$E49,'Cumulative BOM'!$K49)))*(QUOTIENT('Cumulative BOM'!$V49,MAX('Cumulative BOM'!$E49,'Cumulative BOM'!$K49)))</f>
        <v>18</v>
      </c>
      <c r="Z49" s="73">
        <f>ROUNDUP('Cumulative BOM'!$B49/'Cumulative BOM'!$Y49*2,0)/2</f>
        <v>0.5</v>
      </c>
      <c r="AA49" s="73">
        <f>(VLOOKUP('Cumulative BOM'!$D49,'Sheet Metal Std'!$M$2:$N$16,2))*'Cumulative BOM'!$U49*'Cumulative BOM'!$V49*'Cumulative BOM'!$Z49*0.28</f>
        <v>100.62444000000001</v>
      </c>
      <c r="AB49" s="73">
        <f>Table1[[#This Row],[QTY. ]]*Table1[[#This Row],[L]]/12</f>
        <v>1.4218833333333334</v>
      </c>
    </row>
    <row r="50" spans="1:28" s="37" customFormat="1" ht="18" x14ac:dyDescent="0.3">
      <c r="A50" s="74">
        <v>1521201</v>
      </c>
      <c r="B50" s="75">
        <v>1</v>
      </c>
      <c r="C50" s="75" t="s">
        <v>193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101</v>
      </c>
      <c r="I50" s="75">
        <v>8</v>
      </c>
      <c r="J50" s="75" t="s">
        <v>101</v>
      </c>
      <c r="K50" s="75">
        <v>18</v>
      </c>
      <c r="L50" s="78" t="s">
        <v>95</v>
      </c>
      <c r="M50" s="75" t="s">
        <v>105</v>
      </c>
      <c r="N50" s="75" t="s">
        <v>100</v>
      </c>
      <c r="O50" s="75" t="s">
        <v>141</v>
      </c>
      <c r="P50" s="75"/>
      <c r="Q50" s="75" t="s">
        <v>8</v>
      </c>
      <c r="R50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0" s="75" t="str">
        <f>IF(UPPER(Table1[[#This Row],[ROLLFORMED]])="YES",VLOOKUP(Table1[[#This Row],[GAUGE]],'Sheet Metal Std'!$P$1:$Q$5,2,FALSE),"-")</f>
        <v>-</v>
      </c>
      <c r="T50" s="75"/>
      <c r="U5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0" s="75">
        <f>'Cumulative BOM'!$V50*'Cumulative BOM'!$U50</f>
        <v>9156</v>
      </c>
      <c r="X50" s="75">
        <f>'Cumulative BOM'!$K50*'Cumulative BOM'!$E50</f>
        <v>2407.5</v>
      </c>
      <c r="Y50" s="75">
        <f>(QUOTIENT('Cumulative BOM'!$U50, MIN('Cumulative BOM'!$E50,'Cumulative BOM'!$K50)))*(QUOTIENT('Cumulative BOM'!$V50,MAX('Cumulative BOM'!$E50,'Cumulative BOM'!$K50)))</f>
        <v>3</v>
      </c>
      <c r="Z50" s="75">
        <f>ROUNDUP('Cumulative BOM'!$B50/'Cumulative BOM'!$Y50*2,0)/2</f>
        <v>0.5</v>
      </c>
      <c r="AA50" s="75">
        <f>(VLOOKUP('Cumulative BOM'!$D50,'Sheet Metal Std'!$M$2:$N$16,2))*'Cumulative BOM'!$U50*'Cumulative BOM'!$V50*'Cumulative BOM'!$Z50*0.28</f>
        <v>138.95145600000001</v>
      </c>
      <c r="AB50" s="75">
        <f>Table1[[#This Row],[QTY. ]]*Table1[[#This Row],[L]]/12</f>
        <v>11.145833333333334</v>
      </c>
    </row>
    <row r="51" spans="1:28" s="37" customFormat="1" ht="18" x14ac:dyDescent="0.3">
      <c r="A51" s="72">
        <v>1521187</v>
      </c>
      <c r="B51" s="73">
        <v>1</v>
      </c>
      <c r="C51" s="73" t="s">
        <v>192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101</v>
      </c>
      <c r="I51" s="73">
        <v>16</v>
      </c>
      <c r="J51" s="73" t="s">
        <v>101</v>
      </c>
      <c r="K51" s="73">
        <v>26.5</v>
      </c>
      <c r="L51" s="73" t="s">
        <v>97</v>
      </c>
      <c r="M51" s="73" t="s">
        <v>105</v>
      </c>
      <c r="N51" s="73" t="s">
        <v>100</v>
      </c>
      <c r="O51" s="73" t="s">
        <v>141</v>
      </c>
      <c r="P51" s="73"/>
      <c r="Q51" s="73" t="s">
        <v>8</v>
      </c>
      <c r="R5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51" s="73" t="str">
        <f>IF(UPPER(Table1[[#This Row],[ROLLFORMED]])="YES",VLOOKUP(Table1[[#This Row],[GAUGE]],'Sheet Metal Std'!$P$1:$Q$5,2,FALSE),"-")</f>
        <v>817-00529</v>
      </c>
      <c r="T51" s="73"/>
      <c r="U5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1" s="73">
        <f>'Cumulative BOM'!$V51*'Cumulative BOM'!$U51</f>
        <v>9156</v>
      </c>
      <c r="X51" s="73">
        <f>'Cumulative BOM'!$K51*'Cumulative BOM'!$E51</f>
        <v>3544.375</v>
      </c>
      <c r="Y51" s="73">
        <f>(QUOTIENT('Cumulative BOM'!$U51, MIN('Cumulative BOM'!$E51,'Cumulative BOM'!$K51)))*(QUOTIENT('Cumulative BOM'!$V51,MAX('Cumulative BOM'!$E51,'Cumulative BOM'!$K51)))</f>
        <v>2</v>
      </c>
      <c r="Z51" s="73">
        <f>ROUNDUP('Cumulative BOM'!$B51/'Cumulative BOM'!$Y51*2,0)/2</f>
        <v>0.5</v>
      </c>
      <c r="AA51" s="73">
        <f>(VLOOKUP('Cumulative BOM'!$D51,'Sheet Metal Std'!$M$2:$N$16,2))*'Cumulative BOM'!$U51*'Cumulative BOM'!$V51*'Cumulative BOM'!$Z51*0.28</f>
        <v>100.62444000000001</v>
      </c>
      <c r="AB51" s="73">
        <f>Table1[[#This Row],[QTY. ]]*Table1[[#This Row],[L]]/12</f>
        <v>11.145833333333334</v>
      </c>
    </row>
    <row r="52" spans="1:28" s="37" customFormat="1" ht="18" x14ac:dyDescent="0.3">
      <c r="A52" s="72">
        <v>1521206</v>
      </c>
      <c r="B52" s="73">
        <v>1</v>
      </c>
      <c r="C52" s="73" t="s">
        <v>193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101</v>
      </c>
      <c r="I52" s="73">
        <v>8.5625</v>
      </c>
      <c r="J52" s="73" t="s">
        <v>101</v>
      </c>
      <c r="K52" s="73">
        <v>19.0625</v>
      </c>
      <c r="L52" s="73" t="s">
        <v>97</v>
      </c>
      <c r="M52" s="73" t="s">
        <v>105</v>
      </c>
      <c r="N52" s="73" t="s">
        <v>100</v>
      </c>
      <c r="O52" s="73" t="s">
        <v>141</v>
      </c>
      <c r="P52" s="73"/>
      <c r="Q52" s="73" t="s">
        <v>8</v>
      </c>
      <c r="R52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52" s="73" t="str">
        <f>IF(UPPER(Table1[[#This Row],[ROLLFORMED]])="YES",VLOOKUP(Table1[[#This Row],[GAUGE]],'Sheet Metal Std'!$P$1:$Q$5,2,FALSE),"-")</f>
        <v>-</v>
      </c>
      <c r="T52" s="73"/>
      <c r="U5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2" s="73">
        <f>'Cumulative BOM'!$V52*'Cumulative BOM'!$U52</f>
        <v>9156</v>
      </c>
      <c r="X52" s="73">
        <f>'Cumulative BOM'!$K52*'Cumulative BOM'!$E52</f>
        <v>2549.609375</v>
      </c>
      <c r="Y52" s="73">
        <f>(QUOTIENT('Cumulative BOM'!$U52, MIN('Cumulative BOM'!$E52,'Cumulative BOM'!$K52)))*(QUOTIENT('Cumulative BOM'!$V52,MAX('Cumulative BOM'!$E52,'Cumulative BOM'!$K52)))</f>
        <v>2</v>
      </c>
      <c r="Z52" s="73">
        <f>ROUNDUP('Cumulative BOM'!$B52/'Cumulative BOM'!$Y52*2,0)/2</f>
        <v>0.5</v>
      </c>
      <c r="AA52" s="73">
        <f>(VLOOKUP('Cumulative BOM'!$D52,'Sheet Metal Std'!$M$2:$N$16,2))*'Cumulative BOM'!$U52*'Cumulative BOM'!$V52*'Cumulative BOM'!$Z52*0.28</f>
        <v>100.62444000000001</v>
      </c>
      <c r="AB52" s="73">
        <f>Table1[[#This Row],[QTY. ]]*Table1[[#This Row],[L]]/12</f>
        <v>11.145833333333334</v>
      </c>
    </row>
    <row r="53" spans="1:28" s="37" customFormat="1" ht="18" x14ac:dyDescent="0.3">
      <c r="A53" s="74">
        <v>1499963</v>
      </c>
      <c r="B53" s="75">
        <v>1</v>
      </c>
      <c r="C53" s="75" t="s">
        <v>193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101</v>
      </c>
      <c r="I53" s="75">
        <v>9</v>
      </c>
      <c r="J53" s="75">
        <v>9</v>
      </c>
      <c r="K53" s="75">
        <v>28.5</v>
      </c>
      <c r="L53" s="78" t="s">
        <v>108</v>
      </c>
      <c r="M53" s="75" t="s">
        <v>164</v>
      </c>
      <c r="N53" s="75" t="s">
        <v>109</v>
      </c>
      <c r="O53" s="75" t="s">
        <v>141</v>
      </c>
      <c r="P53" s="75"/>
      <c r="Q53" s="75" t="s">
        <v>8</v>
      </c>
      <c r="R53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3" s="75" t="str">
        <f>IF(UPPER(Table1[[#This Row],[ROLLFORMED]])="YES",VLOOKUP(Table1[[#This Row],[GAUGE]],'Sheet Metal Std'!$P$1:$Q$5,2,FALSE),"-")</f>
        <v>-</v>
      </c>
      <c r="T53" s="75"/>
      <c r="U53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3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3" s="75">
        <f>'Cumulative BOM'!$V53*'Cumulative BOM'!$U53</f>
        <v>9156</v>
      </c>
      <c r="X53" s="75">
        <f>'Cumulative BOM'!$K53*'Cumulative BOM'!$E53</f>
        <v>3811.875</v>
      </c>
      <c r="Y53" s="75">
        <f>(QUOTIENT('Cumulative BOM'!$U53, MIN('Cumulative BOM'!$E53,'Cumulative BOM'!$K53)))*(QUOTIENT('Cumulative BOM'!$V53,MAX('Cumulative BOM'!$E53,'Cumulative BOM'!$K53)))</f>
        <v>1</v>
      </c>
      <c r="Z53" s="75">
        <f>ROUNDUP('Cumulative BOM'!$B53/'Cumulative BOM'!$Y53*2,0)/2</f>
        <v>1</v>
      </c>
      <c r="AA53" s="75">
        <f>(VLOOKUP('Cumulative BOM'!$D53,'Sheet Metal Std'!$M$2:$N$16,2))*'Cumulative BOM'!$U53*'Cumulative BOM'!$V53*'Cumulative BOM'!$Z53*0.28</f>
        <v>277.90291200000001</v>
      </c>
      <c r="AB53" s="75">
        <f>Table1[[#This Row],[QTY. ]]*Table1[[#This Row],[L]]/12</f>
        <v>11.145833333333334</v>
      </c>
    </row>
    <row r="54" spans="1:28" s="37" customFormat="1" ht="18" x14ac:dyDescent="0.3">
      <c r="A54" s="76">
        <v>1513013</v>
      </c>
      <c r="B54" s="77">
        <v>1</v>
      </c>
      <c r="C54" s="77" t="s">
        <v>193</v>
      </c>
      <c r="D54" s="77" t="s">
        <v>4</v>
      </c>
      <c r="E54" s="77">
        <v>104.25</v>
      </c>
      <c r="F54" s="77" t="s">
        <v>101</v>
      </c>
      <c r="G54" s="77" t="s">
        <v>101</v>
      </c>
      <c r="H54" s="77" t="s">
        <v>101</v>
      </c>
      <c r="I54" s="77" t="s">
        <v>101</v>
      </c>
      <c r="J54" s="77" t="s">
        <v>101</v>
      </c>
      <c r="K54" s="77">
        <v>29.141999999999999</v>
      </c>
      <c r="L54" s="77" t="s">
        <v>103</v>
      </c>
      <c r="M54" s="77" t="s">
        <v>165</v>
      </c>
      <c r="N54" s="77" t="s">
        <v>153</v>
      </c>
      <c r="O54" s="77" t="s">
        <v>141</v>
      </c>
      <c r="P54" s="77"/>
      <c r="Q54" s="77" t="s">
        <v>8</v>
      </c>
      <c r="R54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4" s="77" t="str">
        <f>IF(UPPER(Table1[[#This Row],[ROLLFORMED]])="YES",VLOOKUP(Table1[[#This Row],[GAUGE]],'Sheet Metal Std'!$P$1:$Q$5,2,FALSE),"-")</f>
        <v>-</v>
      </c>
      <c r="T54" s="77"/>
      <c r="U5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4" s="77">
        <f>'Cumulative BOM'!$V54*'Cumulative BOM'!$U54</f>
        <v>7200</v>
      </c>
      <c r="X54" s="77">
        <f>'Cumulative BOM'!$K54*'Cumulative BOM'!$E54</f>
        <v>3038.0535</v>
      </c>
      <c r="Y54" s="77">
        <f>(QUOTIENT('Cumulative BOM'!$U54, MIN('Cumulative BOM'!$E54,'Cumulative BOM'!$K54)))*(QUOTIENT('Cumulative BOM'!$V54,MAX('Cumulative BOM'!$E54,'Cumulative BOM'!$K54)))</f>
        <v>1</v>
      </c>
      <c r="Z54" s="77">
        <f>ROUNDUP('Cumulative BOM'!$B54/'Cumulative BOM'!$Y54*2,0)/2</f>
        <v>1</v>
      </c>
      <c r="AA54" s="77">
        <f>(VLOOKUP('Cumulative BOM'!$D54,'Sheet Metal Std'!$M$2:$N$16,2))*'Cumulative BOM'!$U54*'Cumulative BOM'!$V54*'Cumulative BOM'!$Z54*0.28</f>
        <v>104.02560000000001</v>
      </c>
      <c r="AB54" s="77">
        <f>Table1[[#This Row],[QTY. ]]*Table1[[#This Row],[L]]/12</f>
        <v>8.6875</v>
      </c>
    </row>
    <row r="55" spans="1:28" s="37" customFormat="1" ht="18" x14ac:dyDescent="0.3">
      <c r="A55" s="76">
        <v>1511985</v>
      </c>
      <c r="B55" s="77">
        <v>1</v>
      </c>
      <c r="C55" s="77" t="s">
        <v>193</v>
      </c>
      <c r="D55" s="77" t="s">
        <v>4</v>
      </c>
      <c r="E55" s="77">
        <v>127.283</v>
      </c>
      <c r="F55" s="77" t="s">
        <v>101</v>
      </c>
      <c r="G55" s="77" t="s">
        <v>101</v>
      </c>
      <c r="H55" s="77" t="s">
        <v>101</v>
      </c>
      <c r="I55" s="77" t="s">
        <v>101</v>
      </c>
      <c r="J55" s="77" t="s">
        <v>101</v>
      </c>
      <c r="K55" s="77">
        <v>41.233400000000003</v>
      </c>
      <c r="L55" s="77" t="s">
        <v>103</v>
      </c>
      <c r="M55" s="77" t="s">
        <v>107</v>
      </c>
      <c r="N55" s="77" t="s">
        <v>153</v>
      </c>
      <c r="O55" s="77" t="s">
        <v>141</v>
      </c>
      <c r="P55" s="77" t="s">
        <v>92</v>
      </c>
      <c r="Q55" s="77" t="s">
        <v>8</v>
      </c>
      <c r="R55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5" s="77" t="str">
        <f>IF(UPPER(Table1[[#This Row],[ROLLFORMED]])="YES",VLOOKUP(Table1[[#This Row],[GAUGE]],'Sheet Metal Std'!$P$1:$Q$5,2,FALSE),"-")</f>
        <v>-</v>
      </c>
      <c r="T55" s="77"/>
      <c r="U5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5" s="77">
        <f>'Cumulative BOM'!$V55*'Cumulative BOM'!$U55</f>
        <v>7200</v>
      </c>
      <c r="X55" s="77">
        <f>'Cumulative BOM'!$K55*'Cumulative BOM'!$E55</f>
        <v>5248.3108522000002</v>
      </c>
      <c r="Y55" s="77">
        <f>(QUOTIENT('Cumulative BOM'!$U55, MIN('Cumulative BOM'!$E55,'Cumulative BOM'!$K55)))*(QUOTIENT('Cumulative BOM'!$V55,MAX('Cumulative BOM'!$E55,'Cumulative BOM'!$K55)))</f>
        <v>1</v>
      </c>
      <c r="Z55" s="77">
        <f>ROUNDUP('Cumulative BOM'!$B55/'Cumulative BOM'!$Y55*2,0)/2</f>
        <v>1</v>
      </c>
      <c r="AA55" s="77">
        <f>(VLOOKUP('Cumulative BOM'!$D55,'Sheet Metal Std'!$M$2:$N$16,2))*'Cumulative BOM'!$U55*'Cumulative BOM'!$V55*'Cumulative BOM'!$Z55*0.28</f>
        <v>104.02560000000001</v>
      </c>
      <c r="AB55" s="77">
        <f>Table1[[#This Row],[QTY. ]]*Table1[[#This Row],[L]]/12</f>
        <v>10.606916666666667</v>
      </c>
    </row>
    <row r="56" spans="1:28" s="37" customFormat="1" ht="18" x14ac:dyDescent="0.3">
      <c r="A56" s="74">
        <v>1517420</v>
      </c>
      <c r="B56" s="75">
        <v>1</v>
      </c>
      <c r="C56" s="75" t="s">
        <v>193</v>
      </c>
      <c r="D56" s="75" t="s">
        <v>1</v>
      </c>
      <c r="E56" s="75">
        <v>127.283</v>
      </c>
      <c r="F56" s="75" t="s">
        <v>101</v>
      </c>
      <c r="G56" s="75" t="s">
        <v>101</v>
      </c>
      <c r="H56" s="75" t="s">
        <v>101</v>
      </c>
      <c r="I56" s="75">
        <v>6.09</v>
      </c>
      <c r="J56" s="75">
        <v>6.0380000000000003</v>
      </c>
      <c r="K56" s="75">
        <v>11.96</v>
      </c>
      <c r="L56" s="78" t="s">
        <v>111</v>
      </c>
      <c r="M56" s="75" t="s">
        <v>166</v>
      </c>
      <c r="N56" s="75" t="s">
        <v>112</v>
      </c>
      <c r="O56" s="75" t="s">
        <v>141</v>
      </c>
      <c r="P56" s="75" t="s">
        <v>92</v>
      </c>
      <c r="Q56" s="75" t="s">
        <v>8</v>
      </c>
      <c r="R56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6" s="75" t="str">
        <f>IF(UPPER(Table1[[#This Row],[ROLLFORMED]])="YES",VLOOKUP(Table1[[#This Row],[GAUGE]],'Sheet Metal Std'!$P$1:$Q$5,2,FALSE),"-")</f>
        <v>-</v>
      </c>
      <c r="T56" s="75"/>
      <c r="U5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6" s="75">
        <f>'Cumulative BOM'!$V56*'Cumulative BOM'!$U56</f>
        <v>9156</v>
      </c>
      <c r="X56" s="75">
        <f>'Cumulative BOM'!$K56*'Cumulative BOM'!$E56</f>
        <v>1522.3046800000002</v>
      </c>
      <c r="Y56" s="75">
        <f>(QUOTIENT('Cumulative BOM'!$U56, MIN('Cumulative BOM'!$E56,'Cumulative BOM'!$K56)))*(QUOTIENT('Cumulative BOM'!$V56,MAX('Cumulative BOM'!$E56,'Cumulative BOM'!$K56)))</f>
        <v>4</v>
      </c>
      <c r="Z56" s="75">
        <f>ROUNDUP('Cumulative BOM'!$B56/'Cumulative BOM'!$Y56*2,0)/2</f>
        <v>0.5</v>
      </c>
      <c r="AA56" s="75">
        <f>(VLOOKUP('Cumulative BOM'!$D56,'Sheet Metal Std'!$M$2:$N$16,2))*'Cumulative BOM'!$U56*'Cumulative BOM'!$V56*'Cumulative BOM'!$Z56*0.28</f>
        <v>138.95145600000001</v>
      </c>
      <c r="AB56" s="75">
        <f>Table1[[#This Row],[QTY. ]]*Table1[[#This Row],[L]]/12</f>
        <v>10.606916666666667</v>
      </c>
    </row>
    <row r="57" spans="1:28" s="36" customFormat="1" ht="18" x14ac:dyDescent="0.3">
      <c r="A57" s="74">
        <v>1513399</v>
      </c>
      <c r="B57" s="75">
        <v>1</v>
      </c>
      <c r="C57" s="75" t="s">
        <v>193</v>
      </c>
      <c r="D57" s="75" t="s">
        <v>1</v>
      </c>
      <c r="E57" s="75">
        <v>100.125</v>
      </c>
      <c r="F57" s="75">
        <v>3.2168000000000001</v>
      </c>
      <c r="G57" s="75" t="s">
        <v>101</v>
      </c>
      <c r="H57" s="75" t="s">
        <v>101</v>
      </c>
      <c r="I57" s="75">
        <v>16</v>
      </c>
      <c r="J57" s="75" t="s">
        <v>101</v>
      </c>
      <c r="K57" s="75">
        <v>25.912299999999998</v>
      </c>
      <c r="L57" s="75" t="s">
        <v>138</v>
      </c>
      <c r="M57" s="75" t="s">
        <v>139</v>
      </c>
      <c r="N57" s="75" t="s">
        <v>140</v>
      </c>
      <c r="O57" s="75" t="s">
        <v>141</v>
      </c>
      <c r="P57" s="75"/>
      <c r="Q57" s="75" t="s">
        <v>8</v>
      </c>
      <c r="R57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7" s="75" t="str">
        <f>IF(UPPER(Table1[[#This Row],[ROLLFORMED]])="YES",VLOOKUP(Table1[[#This Row],[GAUGE]],'Sheet Metal Std'!$P$1:$Q$5,2,FALSE),"-")</f>
        <v>-</v>
      </c>
      <c r="T57" s="75"/>
      <c r="U57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7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7" s="75">
        <f>'Cumulative BOM'!$V57*'Cumulative BOM'!$U57</f>
        <v>9156</v>
      </c>
      <c r="X57" s="75">
        <f>'Cumulative BOM'!$K57*'Cumulative BOM'!$E57</f>
        <v>2594.4690375</v>
      </c>
      <c r="Y57" s="75">
        <f>(QUOTIENT('Cumulative BOM'!$U57, MIN('Cumulative BOM'!$E57,'Cumulative BOM'!$K57)))*(QUOTIENT('Cumulative BOM'!$V57,MAX('Cumulative BOM'!$E57,'Cumulative BOM'!$K57)))</f>
        <v>2</v>
      </c>
      <c r="Z57" s="75">
        <f>ROUNDUP('Cumulative BOM'!$B57/'Cumulative BOM'!$Y57*2,0)/2</f>
        <v>0.5</v>
      </c>
      <c r="AA57" s="75">
        <f>(VLOOKUP('Cumulative BOM'!$D57,'Sheet Metal Std'!$M$2:$N$16,2))*'Cumulative BOM'!$U57*'Cumulative BOM'!$V57*'Cumulative BOM'!$Z57*0.28</f>
        <v>138.95145600000001</v>
      </c>
      <c r="AB57" s="75">
        <f>Table1[[#This Row],[QTY. ]]*Table1[[#This Row],[L]]/12</f>
        <v>8.34375</v>
      </c>
    </row>
    <row r="58" spans="1:28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167</v>
      </c>
      <c r="N58" s="69"/>
      <c r="O58" s="69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s="37" customFormat="1" ht="18" x14ac:dyDescent="0.3">
      <c r="A59" s="72">
        <v>1521370</v>
      </c>
      <c r="B59" s="73">
        <v>1</v>
      </c>
      <c r="C59" s="73" t="s">
        <v>193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</v>
      </c>
      <c r="L59" s="79" t="s">
        <v>95</v>
      </c>
      <c r="M59" s="73" t="s">
        <v>110</v>
      </c>
      <c r="N59" s="73" t="s">
        <v>100</v>
      </c>
      <c r="O59" s="73" t="s">
        <v>167</v>
      </c>
      <c r="P59" s="73"/>
      <c r="Q59" s="73" t="s">
        <v>8</v>
      </c>
      <c r="R5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59" s="73" t="str">
        <f>IF(UPPER(Table1[[#This Row],[ROLLFORMED]])="YES",VLOOKUP(Table1[[#This Row],[GAUGE]],'Sheet Metal Std'!$P$1:$Q$5,2,FALSE),"-")</f>
        <v>-</v>
      </c>
      <c r="T59" s="73"/>
      <c r="U5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9" s="73">
        <f>'Cumulative BOM'!$V59*'Cumulative BOM'!$U59</f>
        <v>9156</v>
      </c>
      <c r="X59" s="73">
        <f>'Cumulative BOM'!$K59*'Cumulative BOM'!$E59</f>
        <v>3612.1279999999997</v>
      </c>
      <c r="Y59" s="73">
        <f>(QUOTIENT('Cumulative BOM'!$U59, MIN('Cumulative BOM'!$E59,'Cumulative BOM'!$K59)))*(QUOTIENT('Cumulative BOM'!$V59,MAX('Cumulative BOM'!$E59,'Cumulative BOM'!$K59)))</f>
        <v>2</v>
      </c>
      <c r="Z59" s="73">
        <f>ROUNDUP('Cumulative BOM'!$B59/'Cumulative BOM'!$Y59*2,0)/2</f>
        <v>0.5</v>
      </c>
      <c r="AA59" s="73">
        <f>(VLOOKUP('Cumulative BOM'!$D59,'Sheet Metal Std'!$M$2:$N$16,2))*'Cumulative BOM'!$U59*'Cumulative BOM'!$V59*'Cumulative BOM'!$Z59*0.28</f>
        <v>100.62444000000001</v>
      </c>
      <c r="AB59" s="73">
        <f>Table1[[#This Row],[QTY. ]]*Table1[[#This Row],[L]]/12</f>
        <v>11.577333333333334</v>
      </c>
    </row>
    <row r="60" spans="1:28" s="37" customFormat="1" ht="18" x14ac:dyDescent="0.3">
      <c r="A60" s="72">
        <v>1521362</v>
      </c>
      <c r="B60" s="73">
        <v>1</v>
      </c>
      <c r="C60" s="73" t="s">
        <v>193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101</v>
      </c>
      <c r="I60" s="73">
        <v>10.9375</v>
      </c>
      <c r="J60" s="73" t="s">
        <v>101</v>
      </c>
      <c r="K60" s="73">
        <v>21.4375</v>
      </c>
      <c r="L60" s="73" t="s">
        <v>97</v>
      </c>
      <c r="M60" s="73" t="s">
        <v>110</v>
      </c>
      <c r="N60" s="73" t="s">
        <v>100</v>
      </c>
      <c r="O60" s="73" t="s">
        <v>167</v>
      </c>
      <c r="P60" s="73"/>
      <c r="Q60" s="73" t="s">
        <v>8</v>
      </c>
      <c r="R60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0" s="73" t="str">
        <f>IF(UPPER(Table1[[#This Row],[ROLLFORMED]])="YES",VLOOKUP(Table1[[#This Row],[GAUGE]],'Sheet Metal Std'!$P$1:$Q$5,2,FALSE),"-")</f>
        <v>-</v>
      </c>
      <c r="T60" s="73"/>
      <c r="U6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0" s="73">
        <f>'Cumulative BOM'!$V60*'Cumulative BOM'!$U60</f>
        <v>9156</v>
      </c>
      <c r="X60" s="73">
        <f>'Cumulative BOM'!$K60*'Cumulative BOM'!$E60</f>
        <v>2969.4067375</v>
      </c>
      <c r="Y60" s="73">
        <f>(QUOTIENT('Cumulative BOM'!$U60, MIN('Cumulative BOM'!$E60,'Cumulative BOM'!$K60)))*(QUOTIENT('Cumulative BOM'!$V60,MAX('Cumulative BOM'!$E60,'Cumulative BOM'!$K60)))</f>
        <v>2</v>
      </c>
      <c r="Z60" s="73">
        <f>ROUNDUP('Cumulative BOM'!$B60/'Cumulative BOM'!$Y60*2,0)/2</f>
        <v>0.5</v>
      </c>
      <c r="AA60" s="73">
        <f>(VLOOKUP('Cumulative BOM'!$D60,'Sheet Metal Std'!$M$2:$N$16,2))*'Cumulative BOM'!$U60*'Cumulative BOM'!$V60*'Cumulative BOM'!$Z60*0.28</f>
        <v>100.62444000000001</v>
      </c>
      <c r="AB60" s="73">
        <f>Table1[[#This Row],[QTY. ]]*Table1[[#This Row],[L]]/12</f>
        <v>11.542883333333334</v>
      </c>
    </row>
    <row r="61" spans="1:28" s="37" customFormat="1" ht="18" x14ac:dyDescent="0.3">
      <c r="A61" s="72">
        <v>1521359</v>
      </c>
      <c r="B61" s="73">
        <v>1</v>
      </c>
      <c r="C61" s="73" t="s">
        <v>193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101</v>
      </c>
      <c r="I61" s="73">
        <v>10.9375</v>
      </c>
      <c r="J61" s="73" t="s">
        <v>101</v>
      </c>
      <c r="K61" s="73">
        <v>21.4375</v>
      </c>
      <c r="L61" s="73" t="s">
        <v>97</v>
      </c>
      <c r="M61" s="73" t="s">
        <v>110</v>
      </c>
      <c r="N61" s="73" t="s">
        <v>100</v>
      </c>
      <c r="O61" s="73" t="s">
        <v>167</v>
      </c>
      <c r="P61" s="73"/>
      <c r="Q61" s="73" t="s">
        <v>8</v>
      </c>
      <c r="R6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1" s="73" t="str">
        <f>IF(UPPER(Table1[[#This Row],[ROLLFORMED]])="YES",VLOOKUP(Table1[[#This Row],[GAUGE]],'Sheet Metal Std'!$P$1:$Q$5,2,FALSE),"-")</f>
        <v>-</v>
      </c>
      <c r="T61" s="73"/>
      <c r="U6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1" s="73">
        <f>'Cumulative BOM'!$V61*'Cumulative BOM'!$U61</f>
        <v>9156</v>
      </c>
      <c r="X61" s="73">
        <f>'Cumulative BOM'!$K61*'Cumulative BOM'!$E61</f>
        <v>2960.5444750000001</v>
      </c>
      <c r="Y61" s="73">
        <f>(QUOTIENT('Cumulative BOM'!$U61, MIN('Cumulative BOM'!$E61,'Cumulative BOM'!$K61)))*(QUOTIENT('Cumulative BOM'!$V61,MAX('Cumulative BOM'!$E61,'Cumulative BOM'!$K61)))</f>
        <v>2</v>
      </c>
      <c r="Z61" s="73">
        <f>ROUNDUP('Cumulative BOM'!$B61/'Cumulative BOM'!$Y61*2,0)/2</f>
        <v>0.5</v>
      </c>
      <c r="AA61" s="73">
        <f>(VLOOKUP('Cumulative BOM'!$D61,'Sheet Metal Std'!$M$2:$N$16,2))*'Cumulative BOM'!$U61*'Cumulative BOM'!$V61*'Cumulative BOM'!$Z61*0.28</f>
        <v>100.62444000000001</v>
      </c>
      <c r="AB61" s="73">
        <f>Table1[[#This Row],[QTY. ]]*Table1[[#This Row],[L]]/12</f>
        <v>11.508433333333334</v>
      </c>
    </row>
    <row r="62" spans="1:28" s="37" customFormat="1" ht="18" x14ac:dyDescent="0.3">
      <c r="A62" s="74">
        <v>1521358</v>
      </c>
      <c r="B62" s="75">
        <v>1</v>
      </c>
      <c r="C62" s="75" t="s">
        <v>193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101</v>
      </c>
      <c r="I62" s="75">
        <v>8</v>
      </c>
      <c r="J62" s="75" t="s">
        <v>101</v>
      </c>
      <c r="K62" s="75">
        <v>18</v>
      </c>
      <c r="L62" s="75" t="s">
        <v>97</v>
      </c>
      <c r="M62" s="75" t="s">
        <v>110</v>
      </c>
      <c r="N62" s="75" t="s">
        <v>100</v>
      </c>
      <c r="O62" s="75" t="s">
        <v>167</v>
      </c>
      <c r="P62" s="75"/>
      <c r="Q62" s="75" t="s">
        <v>8</v>
      </c>
      <c r="R62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2" s="75" t="str">
        <f>IF(UPPER(Table1[[#This Row],[ROLLFORMED]])="YES",VLOOKUP(Table1[[#This Row],[GAUGE]],'Sheet Metal Std'!$P$1:$Q$5,2,FALSE),"-")</f>
        <v>-</v>
      </c>
      <c r="T62" s="75"/>
      <c r="U6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2" s="75">
        <f>'Cumulative BOM'!$V62*'Cumulative BOM'!$U62</f>
        <v>9156</v>
      </c>
      <c r="X62" s="75">
        <f>'Cumulative BOM'!$K62*'Cumulative BOM'!$E62</f>
        <v>2480.3787600000001</v>
      </c>
      <c r="Y62" s="75">
        <f>(QUOTIENT('Cumulative BOM'!$U62, MIN('Cumulative BOM'!$E62,'Cumulative BOM'!$K62)))*(QUOTIENT('Cumulative BOM'!$V62,MAX('Cumulative BOM'!$E62,'Cumulative BOM'!$K62)))</f>
        <v>3</v>
      </c>
      <c r="Z62" s="75">
        <f>ROUNDUP('Cumulative BOM'!$B62/'Cumulative BOM'!$Y62*2,0)/2</f>
        <v>0.5</v>
      </c>
      <c r="AA62" s="75">
        <f>(VLOOKUP('Cumulative BOM'!$D62,'Sheet Metal Std'!$M$2:$N$16,2))*'Cumulative BOM'!$U62*'Cumulative BOM'!$V62*'Cumulative BOM'!$Z62*0.28</f>
        <v>138.95145600000001</v>
      </c>
      <c r="AB62" s="75">
        <f>Table1[[#This Row],[QTY. ]]*Table1[[#This Row],[L]]/12</f>
        <v>11.483235000000001</v>
      </c>
    </row>
    <row r="63" spans="1:28" s="37" customFormat="1" ht="18" x14ac:dyDescent="0.3">
      <c r="A63" s="72">
        <v>1500349</v>
      </c>
      <c r="B63" s="73">
        <v>1</v>
      </c>
      <c r="C63" s="73" t="s">
        <v>193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101</v>
      </c>
      <c r="I63" s="73">
        <v>11.125</v>
      </c>
      <c r="J63" s="73" t="s">
        <v>101</v>
      </c>
      <c r="K63" s="73">
        <v>21.625</v>
      </c>
      <c r="L63" s="73" t="s">
        <v>97</v>
      </c>
      <c r="M63" s="73" t="s">
        <v>115</v>
      </c>
      <c r="N63" s="73" t="s">
        <v>100</v>
      </c>
      <c r="O63" s="73" t="s">
        <v>167</v>
      </c>
      <c r="P63" s="73"/>
      <c r="Q63" s="73" t="s">
        <v>8</v>
      </c>
      <c r="R6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3" s="73" t="str">
        <f>IF(UPPER(Table1[[#This Row],[ROLLFORMED]])="YES",VLOOKUP(Table1[[#This Row],[GAUGE]],'Sheet Metal Std'!$P$1:$Q$5,2,FALSE),"-")</f>
        <v>-</v>
      </c>
      <c r="T63" s="73"/>
      <c r="U6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3" s="73">
        <f>'Cumulative BOM'!$V63*'Cumulative BOM'!$U63</f>
        <v>9156</v>
      </c>
      <c r="X63" s="73">
        <f>'Cumulative BOM'!$K63*'Cumulative BOM'!$E63</f>
        <v>794.78146249999998</v>
      </c>
      <c r="Y63" s="73">
        <f>(QUOTIENT('Cumulative BOM'!$U63, MIN('Cumulative BOM'!$E63,'Cumulative BOM'!$K63)))*(QUOTIENT('Cumulative BOM'!$V63,MAX('Cumulative BOM'!$E63,'Cumulative BOM'!$K63)))</f>
        <v>8</v>
      </c>
      <c r="Z63" s="73">
        <f>ROUNDUP('Cumulative BOM'!$B63/'Cumulative BOM'!$Y63*2,0)/2</f>
        <v>0.5</v>
      </c>
      <c r="AA63" s="73">
        <f>(VLOOKUP('Cumulative BOM'!$D63,'Sheet Metal Std'!$M$2:$N$16,2))*'Cumulative BOM'!$U63*'Cumulative BOM'!$V63*'Cumulative BOM'!$Z63*0.28</f>
        <v>100.62444000000001</v>
      </c>
      <c r="AB63" s="73">
        <f>Table1[[#This Row],[QTY. ]]*Table1[[#This Row],[L]]/12</f>
        <v>3.0627416666666663</v>
      </c>
    </row>
    <row r="64" spans="1:28" s="37" customFormat="1" ht="18" x14ac:dyDescent="0.3">
      <c r="A64" s="72">
        <v>1584447</v>
      </c>
      <c r="B64" s="73">
        <v>1</v>
      </c>
      <c r="C64" s="73" t="s">
        <v>193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101</v>
      </c>
      <c r="I64" s="73">
        <v>10</v>
      </c>
      <c r="J64" s="73" t="s">
        <v>101</v>
      </c>
      <c r="K64" s="73">
        <v>20.5</v>
      </c>
      <c r="L64" s="73" t="s">
        <v>97</v>
      </c>
      <c r="M64" s="73" t="s">
        <v>115</v>
      </c>
      <c r="N64" s="73" t="s">
        <v>100</v>
      </c>
      <c r="O64" s="73" t="s">
        <v>167</v>
      </c>
      <c r="P64" s="73"/>
      <c r="Q64" s="73" t="s">
        <v>8</v>
      </c>
      <c r="R64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4" s="73" t="str">
        <f>IF(UPPER(Table1[[#This Row],[ROLLFORMED]])="YES",VLOOKUP(Table1[[#This Row],[GAUGE]],'Sheet Metal Std'!$P$1:$Q$5,2,FALSE),"-")</f>
        <v>-</v>
      </c>
      <c r="T64" s="73"/>
      <c r="U6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4" s="73">
        <f>'Cumulative BOM'!$V64*'Cumulative BOM'!$U64</f>
        <v>9156</v>
      </c>
      <c r="X64" s="73">
        <f>'Cumulative BOM'!$K64*'Cumulative BOM'!$E64</f>
        <v>745.6875</v>
      </c>
      <c r="Y64" s="73">
        <f>(QUOTIENT('Cumulative BOM'!$U64, MIN('Cumulative BOM'!$E64,'Cumulative BOM'!$K64)))*(QUOTIENT('Cumulative BOM'!$V64,MAX('Cumulative BOM'!$E64,'Cumulative BOM'!$K64)))</f>
        <v>8</v>
      </c>
      <c r="Z64" s="73">
        <f>ROUNDUP('Cumulative BOM'!$B64/'Cumulative BOM'!$Y64*2,0)/2</f>
        <v>0.5</v>
      </c>
      <c r="AA64" s="73">
        <f>(VLOOKUP('Cumulative BOM'!$D64,'Sheet Metal Std'!$M$2:$N$16,2))*'Cumulative BOM'!$U64*'Cumulative BOM'!$V64*'Cumulative BOM'!$Z64*0.28</f>
        <v>100.62444000000001</v>
      </c>
      <c r="AB64" s="73">
        <f>Table1[[#This Row],[QTY. ]]*Table1[[#This Row],[L]]/12</f>
        <v>3.03125</v>
      </c>
    </row>
    <row r="65" spans="1:28" s="37" customFormat="1" ht="18" x14ac:dyDescent="0.3">
      <c r="A65" s="72">
        <v>1500348</v>
      </c>
      <c r="B65" s="73">
        <v>1</v>
      </c>
      <c r="C65" s="73" t="s">
        <v>193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101</v>
      </c>
      <c r="I65" s="73">
        <v>10</v>
      </c>
      <c r="J65" s="73" t="s">
        <v>101</v>
      </c>
      <c r="K65" s="73">
        <v>20.5</v>
      </c>
      <c r="L65" s="73" t="s">
        <v>97</v>
      </c>
      <c r="M65" s="73" t="s">
        <v>115</v>
      </c>
      <c r="N65" s="73" t="s">
        <v>100</v>
      </c>
      <c r="O65" s="73" t="s">
        <v>167</v>
      </c>
      <c r="P65" s="73"/>
      <c r="Q65" s="73" t="s">
        <v>8</v>
      </c>
      <c r="R6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5" s="73" t="str">
        <f>IF(UPPER(Table1[[#This Row],[ROLLFORMED]])="YES",VLOOKUP(Table1[[#This Row],[GAUGE]],'Sheet Metal Std'!$P$1:$Q$5,2,FALSE),"-")</f>
        <v>-</v>
      </c>
      <c r="T65" s="73"/>
      <c r="U6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5" s="73">
        <f>'Cumulative BOM'!$V65*'Cumulative BOM'!$U65</f>
        <v>9156</v>
      </c>
      <c r="X65" s="73">
        <f>'Cumulative BOM'!$K65*'Cumulative BOM'!$E65</f>
        <v>737.93849999999998</v>
      </c>
      <c r="Y65" s="73">
        <f>(QUOTIENT('Cumulative BOM'!$U65, MIN('Cumulative BOM'!$E65,'Cumulative BOM'!$K65)))*(QUOTIENT('Cumulative BOM'!$V65,MAX('Cumulative BOM'!$E65,'Cumulative BOM'!$K65)))</f>
        <v>8</v>
      </c>
      <c r="Z65" s="73">
        <f>ROUNDUP('Cumulative BOM'!$B65/'Cumulative BOM'!$Y65*2,0)/2</f>
        <v>0.5</v>
      </c>
      <c r="AA65" s="73">
        <f>(VLOOKUP('Cumulative BOM'!$D65,'Sheet Metal Std'!$M$2:$N$16,2))*'Cumulative BOM'!$U65*'Cumulative BOM'!$V65*'Cumulative BOM'!$Z65*0.28</f>
        <v>100.62444000000001</v>
      </c>
      <c r="AB65" s="73">
        <f>Table1[[#This Row],[QTY. ]]*Table1[[#This Row],[L]]/12</f>
        <v>2.9997500000000001</v>
      </c>
    </row>
    <row r="66" spans="1:28" s="37" customFormat="1" ht="18" x14ac:dyDescent="0.3">
      <c r="A66" s="72">
        <v>1499909</v>
      </c>
      <c r="B66" s="73">
        <v>1</v>
      </c>
      <c r="C66" s="73" t="s">
        <v>193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101</v>
      </c>
      <c r="I66" s="73">
        <v>10</v>
      </c>
      <c r="J66" s="73" t="s">
        <v>101</v>
      </c>
      <c r="K66" s="73">
        <v>20.5</v>
      </c>
      <c r="L66" s="73" t="s">
        <v>97</v>
      </c>
      <c r="M66" s="73" t="s">
        <v>115</v>
      </c>
      <c r="N66" s="73" t="s">
        <v>100</v>
      </c>
      <c r="O66" s="73" t="s">
        <v>167</v>
      </c>
      <c r="P66" s="73"/>
      <c r="Q66" s="73" t="s">
        <v>8</v>
      </c>
      <c r="R6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6" s="73" t="str">
        <f>IF(UPPER(Table1[[#This Row],[ROLLFORMED]])="YES",VLOOKUP(Table1[[#This Row],[GAUGE]],'Sheet Metal Std'!$P$1:$Q$5,2,FALSE),"-")</f>
        <v>-</v>
      </c>
      <c r="T66" s="73"/>
      <c r="U6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6" s="73">
        <f>'Cumulative BOM'!$V66*'Cumulative BOM'!$U66</f>
        <v>9156</v>
      </c>
      <c r="X66" s="73">
        <f>'Cumulative BOM'!$K66*'Cumulative BOM'!$E66</f>
        <v>730.19155000000001</v>
      </c>
      <c r="Y66" s="73">
        <f>(QUOTIENT('Cumulative BOM'!$U66, MIN('Cumulative BOM'!$E66,'Cumulative BOM'!$K66)))*(QUOTIENT('Cumulative BOM'!$V66,MAX('Cumulative BOM'!$E66,'Cumulative BOM'!$K66)))</f>
        <v>8</v>
      </c>
      <c r="Z66" s="73">
        <f>ROUNDUP('Cumulative BOM'!$B66/'Cumulative BOM'!$Y66*2,0)/2</f>
        <v>0.5</v>
      </c>
      <c r="AA66" s="73">
        <f>(VLOOKUP('Cumulative BOM'!$D66,'Sheet Metal Std'!$M$2:$N$16,2))*'Cumulative BOM'!$U66*'Cumulative BOM'!$V66*'Cumulative BOM'!$Z66*0.28</f>
        <v>100.62444000000001</v>
      </c>
      <c r="AB66" s="73">
        <f>Table1[[#This Row],[QTY. ]]*Table1[[#This Row],[L]]/12</f>
        <v>2.9682583333333334</v>
      </c>
    </row>
    <row r="67" spans="1:28" s="37" customFormat="1" ht="18" x14ac:dyDescent="0.3">
      <c r="A67" s="72">
        <v>1500350</v>
      </c>
      <c r="B67" s="73">
        <v>1</v>
      </c>
      <c r="C67" s="73" t="s">
        <v>193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101</v>
      </c>
      <c r="I67" s="73">
        <v>11.125</v>
      </c>
      <c r="J67" s="73" t="s">
        <v>101</v>
      </c>
      <c r="K67" s="73">
        <v>21.625</v>
      </c>
      <c r="L67" s="73" t="s">
        <v>97</v>
      </c>
      <c r="M67" s="73" t="s">
        <v>115</v>
      </c>
      <c r="N67" s="73" t="s">
        <v>100</v>
      </c>
      <c r="O67" s="73" t="s">
        <v>167</v>
      </c>
      <c r="P67" s="73"/>
      <c r="Q67" s="73" t="s">
        <v>8</v>
      </c>
      <c r="R6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7" s="73" t="str">
        <f>IF(UPPER(Table1[[#This Row],[ROLLFORMED]])="YES",VLOOKUP(Table1[[#This Row],[GAUGE]],'Sheet Metal Std'!$P$1:$Q$5,2,FALSE),"-")</f>
        <v>-</v>
      </c>
      <c r="T67" s="73"/>
      <c r="U6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7" s="73">
        <f>'Cumulative BOM'!$V67*'Cumulative BOM'!$U67</f>
        <v>9156</v>
      </c>
      <c r="X67" s="73">
        <f>'Cumulative BOM'!$K67*'Cumulative BOM'!$E67</f>
        <v>761.16972499999997</v>
      </c>
      <c r="Y67" s="73">
        <f>(QUOTIENT('Cumulative BOM'!$U67, MIN('Cumulative BOM'!$E67,'Cumulative BOM'!$K67)))*(QUOTIENT('Cumulative BOM'!$V67,MAX('Cumulative BOM'!$E67,'Cumulative BOM'!$K67)))</f>
        <v>8</v>
      </c>
      <c r="Z67" s="73">
        <f>ROUNDUP('Cumulative BOM'!$B67/'Cumulative BOM'!$Y67*2,0)/2</f>
        <v>0.5</v>
      </c>
      <c r="AA67" s="73">
        <f>(VLOOKUP('Cumulative BOM'!$D67,'Sheet Metal Std'!$M$2:$N$16,2))*'Cumulative BOM'!$U67*'Cumulative BOM'!$V67*'Cumulative BOM'!$Z67*0.28</f>
        <v>100.62444000000001</v>
      </c>
      <c r="AB67" s="73">
        <f>Table1[[#This Row],[QTY. ]]*Table1[[#This Row],[L]]/12</f>
        <v>2.9332166666666666</v>
      </c>
    </row>
    <row r="68" spans="1:28" s="37" customFormat="1" ht="18" x14ac:dyDescent="0.3">
      <c r="A68" s="74">
        <v>1521355</v>
      </c>
      <c r="B68" s="75">
        <v>1</v>
      </c>
      <c r="C68" s="75" t="s">
        <v>193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101</v>
      </c>
      <c r="I68" s="75">
        <v>8</v>
      </c>
      <c r="J68" s="75" t="s">
        <v>101</v>
      </c>
      <c r="K68" s="75">
        <v>18.5</v>
      </c>
      <c r="L68" s="78" t="s">
        <v>95</v>
      </c>
      <c r="M68" s="75" t="s">
        <v>168</v>
      </c>
      <c r="N68" s="75" t="s">
        <v>100</v>
      </c>
      <c r="O68" s="75" t="s">
        <v>167</v>
      </c>
      <c r="P68" s="75"/>
      <c r="Q68" s="75" t="s">
        <v>8</v>
      </c>
      <c r="R68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8" s="75" t="str">
        <f>IF(UPPER(Table1[[#This Row],[ROLLFORMED]])="YES",VLOOKUP(Table1[[#This Row],[GAUGE]],'Sheet Metal Std'!$P$1:$Q$5,2,FALSE),"-")</f>
        <v>-</v>
      </c>
      <c r="T68" s="75"/>
      <c r="U6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8" s="75">
        <f>'Cumulative BOM'!$V68*'Cumulative BOM'!$U68</f>
        <v>9156</v>
      </c>
      <c r="X68" s="75">
        <f>'Cumulative BOM'!$K68*'Cumulative BOM'!$E68</f>
        <v>2507.1496000000002</v>
      </c>
      <c r="Y68" s="75">
        <f>(QUOTIENT('Cumulative BOM'!$U68, MIN('Cumulative BOM'!$E68,'Cumulative BOM'!$K68)))*(QUOTIENT('Cumulative BOM'!$V68,MAX('Cumulative BOM'!$E68,'Cumulative BOM'!$K68)))</f>
        <v>2</v>
      </c>
      <c r="Z68" s="75">
        <f>ROUNDUP('Cumulative BOM'!$B68/'Cumulative BOM'!$Y68*2,0)/2</f>
        <v>0.5</v>
      </c>
      <c r="AA68" s="75">
        <f>(VLOOKUP('Cumulative BOM'!$D68,'Sheet Metal Std'!$M$2:$N$16,2))*'Cumulative BOM'!$U68*'Cumulative BOM'!$V68*'Cumulative BOM'!$Z68*0.28</f>
        <v>138.95145600000001</v>
      </c>
      <c r="AB68" s="75">
        <f>Table1[[#This Row],[QTY. ]]*Table1[[#This Row],[L]]/12</f>
        <v>11.293466666666667</v>
      </c>
    </row>
    <row r="69" spans="1:28" s="37" customFormat="1" ht="18" x14ac:dyDescent="0.3">
      <c r="A69" s="72">
        <v>1521351</v>
      </c>
      <c r="B69" s="73">
        <v>1</v>
      </c>
      <c r="C69" s="73" t="s">
        <v>192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101</v>
      </c>
      <c r="I69" s="73">
        <v>16</v>
      </c>
      <c r="J69" s="73" t="s">
        <v>101</v>
      </c>
      <c r="K69" s="73">
        <v>26.5</v>
      </c>
      <c r="L69" s="73" t="s">
        <v>97</v>
      </c>
      <c r="M69" s="73" t="s">
        <v>110</v>
      </c>
      <c r="N69" s="73" t="s">
        <v>100</v>
      </c>
      <c r="O69" s="73" t="s">
        <v>167</v>
      </c>
      <c r="P69" s="73"/>
      <c r="Q69" s="73" t="s">
        <v>8</v>
      </c>
      <c r="R6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69" s="73" t="str">
        <f>IF(UPPER(Table1[[#This Row],[ROLLFORMED]])="YES",VLOOKUP(Table1[[#This Row],[GAUGE]],'Sheet Metal Std'!$P$1:$Q$5,2,FALSE),"-")</f>
        <v>817-00529</v>
      </c>
      <c r="T69" s="73"/>
      <c r="U6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9" s="73">
        <f>'Cumulative BOM'!$V69*'Cumulative BOM'!$U69</f>
        <v>9156</v>
      </c>
      <c r="X69" s="73">
        <f>'Cumulative BOM'!$K69*'Cumulative BOM'!$E69</f>
        <v>3575.2978499999999</v>
      </c>
      <c r="Y69" s="73">
        <f>(QUOTIENT('Cumulative BOM'!$U69, MIN('Cumulative BOM'!$E69,'Cumulative BOM'!$K69)))*(QUOTIENT('Cumulative BOM'!$V69,MAX('Cumulative BOM'!$E69,'Cumulative BOM'!$K69)))</f>
        <v>2</v>
      </c>
      <c r="Z69" s="73">
        <f>ROUNDUP('Cumulative BOM'!$B69/'Cumulative BOM'!$Y69*2,0)/2</f>
        <v>0.5</v>
      </c>
      <c r="AA69" s="73">
        <f>(VLOOKUP('Cumulative BOM'!$D69,'Sheet Metal Std'!$M$2:$N$16,2))*'Cumulative BOM'!$U69*'Cumulative BOM'!$V69*'Cumulative BOM'!$Z69*0.28</f>
        <v>100.62444000000001</v>
      </c>
      <c r="AB69" s="73">
        <f>Table1[[#This Row],[QTY. ]]*Table1[[#This Row],[L]]/12</f>
        <v>11.243074999999999</v>
      </c>
    </row>
    <row r="70" spans="1:28" s="37" customFormat="1" ht="18" x14ac:dyDescent="0.3">
      <c r="A70" s="72">
        <v>1521350</v>
      </c>
      <c r="B70" s="73">
        <v>1</v>
      </c>
      <c r="C70" s="73" t="s">
        <v>193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101</v>
      </c>
      <c r="I70" s="73">
        <v>10.9375</v>
      </c>
      <c r="J70" s="73" t="s">
        <v>101</v>
      </c>
      <c r="K70" s="73">
        <v>21.4375</v>
      </c>
      <c r="L70" s="73" t="s">
        <v>97</v>
      </c>
      <c r="M70" s="73" t="s">
        <v>110</v>
      </c>
      <c r="N70" s="73" t="s">
        <v>100</v>
      </c>
      <c r="O70" s="73" t="s">
        <v>167</v>
      </c>
      <c r="P70" s="73"/>
      <c r="Q70" s="73" t="s">
        <v>8</v>
      </c>
      <c r="R70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70" s="73" t="str">
        <f>IF(UPPER(Table1[[#This Row],[ROLLFORMED]])="YES",VLOOKUP(Table1[[#This Row],[GAUGE]],'Sheet Metal Std'!$P$1:$Q$5,2,FALSE),"-")</f>
        <v>-</v>
      </c>
      <c r="T70" s="73"/>
      <c r="U7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0" s="73">
        <f>'Cumulative BOM'!$V70*'Cumulative BOM'!$U70</f>
        <v>9156</v>
      </c>
      <c r="X70" s="73">
        <f>'Cumulative BOM'!$K70*'Cumulative BOM'!$E70</f>
        <v>2883.4187812499999</v>
      </c>
      <c r="Y70" s="73">
        <f>(QUOTIENT('Cumulative BOM'!$U70, MIN('Cumulative BOM'!$E70,'Cumulative BOM'!$K70)))*(QUOTIENT('Cumulative BOM'!$V70,MAX('Cumulative BOM'!$E70,'Cumulative BOM'!$K70)))</f>
        <v>2</v>
      </c>
      <c r="Z70" s="73">
        <f>ROUNDUP('Cumulative BOM'!$B70/'Cumulative BOM'!$Y70*2,0)/2</f>
        <v>0.5</v>
      </c>
      <c r="AA70" s="73">
        <f>(VLOOKUP('Cumulative BOM'!$D70,'Sheet Metal Std'!$M$2:$N$16,2))*'Cumulative BOM'!$U70*'Cumulative BOM'!$V70*'Cumulative BOM'!$Z70*0.28</f>
        <v>100.62444000000001</v>
      </c>
      <c r="AB70" s="73">
        <f>Table1[[#This Row],[QTY. ]]*Table1[[#This Row],[L]]/12</f>
        <v>11.208625</v>
      </c>
    </row>
    <row r="71" spans="1:28" s="37" customFormat="1" ht="18" x14ac:dyDescent="0.3">
      <c r="A71" s="76">
        <v>1518711</v>
      </c>
      <c r="B71" s="77">
        <v>1</v>
      </c>
      <c r="C71" s="77" t="s">
        <v>193</v>
      </c>
      <c r="D71" s="77" t="s">
        <v>4</v>
      </c>
      <c r="E71" s="77">
        <v>127.283</v>
      </c>
      <c r="F71" s="77" t="s">
        <v>101</v>
      </c>
      <c r="G71" s="77" t="s">
        <v>101</v>
      </c>
      <c r="H71" s="77" t="s">
        <v>101</v>
      </c>
      <c r="I71" s="77" t="s">
        <v>101</v>
      </c>
      <c r="J71" s="77" t="s">
        <v>101</v>
      </c>
      <c r="K71" s="77">
        <v>16.186900000000001</v>
      </c>
      <c r="L71" s="77" t="s">
        <v>103</v>
      </c>
      <c r="M71" s="77" t="s">
        <v>113</v>
      </c>
      <c r="N71" s="77" t="s">
        <v>153</v>
      </c>
      <c r="O71" s="77" t="s">
        <v>167</v>
      </c>
      <c r="P71" s="77" t="s">
        <v>92</v>
      </c>
      <c r="Q71" s="77" t="s">
        <v>8</v>
      </c>
      <c r="R71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1" s="77" t="str">
        <f>IF(UPPER(Table1[[#This Row],[ROLLFORMED]])="YES",VLOOKUP(Table1[[#This Row],[GAUGE]],'Sheet Metal Std'!$P$1:$Q$5,2,FALSE),"-")</f>
        <v>-</v>
      </c>
      <c r="T71" s="77"/>
      <c r="U7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1" s="77">
        <f>'Cumulative BOM'!$V71*'Cumulative BOM'!$U71</f>
        <v>7200</v>
      </c>
      <c r="X71" s="77">
        <f>'Cumulative BOM'!$K71*'Cumulative BOM'!$E71</f>
        <v>2060.3171927000003</v>
      </c>
      <c r="Y71" s="77">
        <f>(QUOTIENT('Cumulative BOM'!$U71, MIN('Cumulative BOM'!$E71,'Cumulative BOM'!$K71)))*(QUOTIENT('Cumulative BOM'!$V71,MAX('Cumulative BOM'!$E71,'Cumulative BOM'!$K71)))</f>
        <v>3</v>
      </c>
      <c r="Z71" s="77">
        <f>ROUNDUP('Cumulative BOM'!$B71/'Cumulative BOM'!$Y71*2,0)/2</f>
        <v>0.5</v>
      </c>
      <c r="AA71" s="77">
        <f>(VLOOKUP('Cumulative BOM'!$D71,'Sheet Metal Std'!$M$2:$N$16,2))*'Cumulative BOM'!$U71*'Cumulative BOM'!$V71*'Cumulative BOM'!$Z71*0.28</f>
        <v>52.012800000000006</v>
      </c>
      <c r="AB71" s="77">
        <f>Table1[[#This Row],[QTY. ]]*Table1[[#This Row],[L]]/12</f>
        <v>10.606916666666667</v>
      </c>
    </row>
    <row r="72" spans="1:28" s="37" customFormat="1" ht="18" x14ac:dyDescent="0.3">
      <c r="A72" s="76">
        <v>1513014</v>
      </c>
      <c r="B72" s="77">
        <v>1</v>
      </c>
      <c r="C72" s="77" t="s">
        <v>193</v>
      </c>
      <c r="D72" s="77" t="s">
        <v>4</v>
      </c>
      <c r="E72" s="77">
        <v>100.1416</v>
      </c>
      <c r="F72" s="77" t="s">
        <v>101</v>
      </c>
      <c r="G72" s="77" t="s">
        <v>101</v>
      </c>
      <c r="H72" s="77" t="s">
        <v>101</v>
      </c>
      <c r="I72" s="77" t="s">
        <v>101</v>
      </c>
      <c r="J72" s="77" t="s">
        <v>101</v>
      </c>
      <c r="K72" s="77">
        <v>31.8125</v>
      </c>
      <c r="L72" s="77" t="s">
        <v>103</v>
      </c>
      <c r="M72" s="77" t="s">
        <v>113</v>
      </c>
      <c r="N72" s="77" t="s">
        <v>153</v>
      </c>
      <c r="O72" s="77" t="s">
        <v>167</v>
      </c>
      <c r="P72" s="77" t="s">
        <v>92</v>
      </c>
      <c r="Q72" s="77" t="s">
        <v>8</v>
      </c>
      <c r="R72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2" s="77" t="str">
        <f>IF(UPPER(Table1[[#This Row],[ROLLFORMED]])="YES",VLOOKUP(Table1[[#This Row],[GAUGE]],'Sheet Metal Std'!$P$1:$Q$5,2,FALSE),"-")</f>
        <v>-</v>
      </c>
      <c r="T72" s="77"/>
      <c r="U7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2" s="77">
        <f>'Cumulative BOM'!$V72*'Cumulative BOM'!$U72</f>
        <v>7200</v>
      </c>
      <c r="X72" s="77">
        <f>'Cumulative BOM'!$K72*'Cumulative BOM'!$E72</f>
        <v>3185.7546499999999</v>
      </c>
      <c r="Y72" s="77">
        <f>(QUOTIENT('Cumulative BOM'!$U72, MIN('Cumulative BOM'!$E72,'Cumulative BOM'!$K72)))*(QUOTIENT('Cumulative BOM'!$V72,MAX('Cumulative BOM'!$E72,'Cumulative BOM'!$K72)))</f>
        <v>1</v>
      </c>
      <c r="Z72" s="77">
        <f>ROUNDUP('Cumulative BOM'!$B72/'Cumulative BOM'!$Y72*2,0)/2</f>
        <v>1</v>
      </c>
      <c r="AA72" s="77">
        <f>(VLOOKUP('Cumulative BOM'!$D72,'Sheet Metal Std'!$M$2:$N$16,2))*'Cumulative BOM'!$U72*'Cumulative BOM'!$V72*'Cumulative BOM'!$Z72*0.28</f>
        <v>104.02560000000001</v>
      </c>
      <c r="AB72" s="77">
        <f>Table1[[#This Row],[QTY. ]]*Table1[[#This Row],[L]]/12</f>
        <v>8.3451333333333331</v>
      </c>
    </row>
    <row r="73" spans="1:28" s="37" customFormat="1" ht="18" x14ac:dyDescent="0.3">
      <c r="A73" s="76">
        <v>1513008</v>
      </c>
      <c r="B73" s="77">
        <v>1</v>
      </c>
      <c r="C73" s="77" t="s">
        <v>193</v>
      </c>
      <c r="D73" s="77" t="s">
        <v>4</v>
      </c>
      <c r="E73" s="77">
        <v>119.0598</v>
      </c>
      <c r="F73" s="77" t="s">
        <v>101</v>
      </c>
      <c r="G73" s="77" t="s">
        <v>101</v>
      </c>
      <c r="H73" s="77" t="s">
        <v>101</v>
      </c>
      <c r="I73" s="77" t="s">
        <v>101</v>
      </c>
      <c r="J73" s="77" t="s">
        <v>101</v>
      </c>
      <c r="K73" s="77">
        <v>29.1416</v>
      </c>
      <c r="L73" s="77" t="s">
        <v>103</v>
      </c>
      <c r="M73" s="77" t="s">
        <v>169</v>
      </c>
      <c r="N73" s="77" t="s">
        <v>153</v>
      </c>
      <c r="O73" s="77" t="s">
        <v>167</v>
      </c>
      <c r="P73" s="77" t="s">
        <v>92</v>
      </c>
      <c r="Q73" s="77" t="s">
        <v>8</v>
      </c>
      <c r="R73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3" s="77" t="str">
        <f>IF(UPPER(Table1[[#This Row],[ROLLFORMED]])="YES",VLOOKUP(Table1[[#This Row],[GAUGE]],'Sheet Metal Std'!$P$1:$Q$5,2,FALSE),"-")</f>
        <v>-</v>
      </c>
      <c r="T73" s="77"/>
      <c r="U7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3" s="77">
        <f>'Cumulative BOM'!$V73*'Cumulative BOM'!$U73</f>
        <v>7200</v>
      </c>
      <c r="X73" s="77">
        <f>'Cumulative BOM'!$K73*'Cumulative BOM'!$E73</f>
        <v>3469.5930676799999</v>
      </c>
      <c r="Y73" s="77">
        <f>(QUOTIENT('Cumulative BOM'!$U73, MIN('Cumulative BOM'!$E73,'Cumulative BOM'!$K73)))*(QUOTIENT('Cumulative BOM'!$V73,MAX('Cumulative BOM'!$E73,'Cumulative BOM'!$K73)))</f>
        <v>1</v>
      </c>
      <c r="Z73" s="77">
        <f>ROUNDUP('Cumulative BOM'!$B73/'Cumulative BOM'!$Y73*2,0)/2</f>
        <v>1</v>
      </c>
      <c r="AA73" s="77">
        <f>(VLOOKUP('Cumulative BOM'!$D73,'Sheet Metal Std'!$M$2:$N$16,2))*'Cumulative BOM'!$U73*'Cumulative BOM'!$V73*'Cumulative BOM'!$Z73*0.28</f>
        <v>104.02560000000001</v>
      </c>
      <c r="AB73" s="77">
        <f>Table1[[#This Row],[QTY. ]]*Table1[[#This Row],[L]]/12</f>
        <v>9.9216499999999996</v>
      </c>
    </row>
    <row r="74" spans="1:28" s="37" customFormat="1" ht="18" x14ac:dyDescent="0.3">
      <c r="A74" s="76">
        <v>1513015</v>
      </c>
      <c r="B74" s="77">
        <v>1</v>
      </c>
      <c r="C74" s="77" t="s">
        <v>193</v>
      </c>
      <c r="D74" s="77" t="s">
        <v>4</v>
      </c>
      <c r="E74" s="77">
        <v>100.1416</v>
      </c>
      <c r="F74" s="77" t="s">
        <v>101</v>
      </c>
      <c r="G74" s="77" t="s">
        <v>101</v>
      </c>
      <c r="H74" s="77" t="s">
        <v>101</v>
      </c>
      <c r="I74" s="77" t="s">
        <v>101</v>
      </c>
      <c r="J74" s="77" t="s">
        <v>101</v>
      </c>
      <c r="K74" s="77">
        <v>35.015999999999998</v>
      </c>
      <c r="L74" s="77" t="s">
        <v>103</v>
      </c>
      <c r="M74" s="77" t="s">
        <v>113</v>
      </c>
      <c r="N74" s="77" t="s">
        <v>153</v>
      </c>
      <c r="O74" s="77" t="s">
        <v>167</v>
      </c>
      <c r="P74" s="77" t="s">
        <v>92</v>
      </c>
      <c r="Q74" s="77" t="s">
        <v>8</v>
      </c>
      <c r="R74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4" s="77" t="str">
        <f>IF(UPPER(Table1[[#This Row],[ROLLFORMED]])="YES",VLOOKUP(Table1[[#This Row],[GAUGE]],'Sheet Metal Std'!$P$1:$Q$5,2,FALSE),"-")</f>
        <v>-</v>
      </c>
      <c r="T74" s="77"/>
      <c r="U7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4" s="77">
        <f>'Cumulative BOM'!$V74*'Cumulative BOM'!$U74</f>
        <v>7200</v>
      </c>
      <c r="X74" s="77">
        <f>'Cumulative BOM'!$K74*'Cumulative BOM'!$E74</f>
        <v>3506.5582655999997</v>
      </c>
      <c r="Y74" s="77">
        <f>(QUOTIENT('Cumulative BOM'!$U74, MIN('Cumulative BOM'!$E74,'Cumulative BOM'!$K74)))*(QUOTIENT('Cumulative BOM'!$V74,MAX('Cumulative BOM'!$E74,'Cumulative BOM'!$K74)))</f>
        <v>1</v>
      </c>
      <c r="Z74" s="77">
        <f>ROUNDUP('Cumulative BOM'!$B74/'Cumulative BOM'!$Y74*2,0)/2</f>
        <v>1</v>
      </c>
      <c r="AA74" s="77">
        <f>(VLOOKUP('Cumulative BOM'!$D74,'Sheet Metal Std'!$M$2:$N$16,2))*'Cumulative BOM'!$U74*'Cumulative BOM'!$V74*'Cumulative BOM'!$Z74*0.28</f>
        <v>104.02560000000001</v>
      </c>
      <c r="AB74" s="77">
        <f>Table1[[#This Row],[QTY. ]]*Table1[[#This Row],[L]]/12</f>
        <v>8.3451333333333331</v>
      </c>
    </row>
    <row r="75" spans="1:28" s="37" customFormat="1" ht="18" x14ac:dyDescent="0.3">
      <c r="A75" s="76">
        <v>1518715</v>
      </c>
      <c r="B75" s="77">
        <v>1</v>
      </c>
      <c r="C75" s="77" t="s">
        <v>193</v>
      </c>
      <c r="D75" s="77" t="s">
        <v>4</v>
      </c>
      <c r="E75" s="77">
        <v>127.283</v>
      </c>
      <c r="F75" s="77" t="s">
        <v>101</v>
      </c>
      <c r="G75" s="77" t="s">
        <v>101</v>
      </c>
      <c r="H75" s="77" t="s">
        <v>101</v>
      </c>
      <c r="I75" s="77" t="s">
        <v>101</v>
      </c>
      <c r="J75" s="77" t="s">
        <v>101</v>
      </c>
      <c r="K75" s="77">
        <v>12.9674</v>
      </c>
      <c r="L75" s="77" t="s">
        <v>103</v>
      </c>
      <c r="M75" s="77" t="s">
        <v>113</v>
      </c>
      <c r="N75" s="77" t="s">
        <v>153</v>
      </c>
      <c r="O75" s="77" t="s">
        <v>167</v>
      </c>
      <c r="P75" s="77" t="s">
        <v>92</v>
      </c>
      <c r="Q75" s="77" t="s">
        <v>8</v>
      </c>
      <c r="R75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5" s="77" t="str">
        <f>IF(UPPER(Table1[[#This Row],[ROLLFORMED]])="YES",VLOOKUP(Table1[[#This Row],[GAUGE]],'Sheet Metal Std'!$P$1:$Q$5,2,FALSE),"-")</f>
        <v>-</v>
      </c>
      <c r="T75" s="77"/>
      <c r="U7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5" s="77">
        <f>'Cumulative BOM'!$V75*'Cumulative BOM'!$U75</f>
        <v>7200</v>
      </c>
      <c r="X75" s="77">
        <f>'Cumulative BOM'!$K75*'Cumulative BOM'!$E75</f>
        <v>1650.5295742000001</v>
      </c>
      <c r="Y75" s="77">
        <f>(QUOTIENT('Cumulative BOM'!$U75, MIN('Cumulative BOM'!$E75,'Cumulative BOM'!$K75)))*(QUOTIENT('Cumulative BOM'!$V75,MAX('Cumulative BOM'!$E75,'Cumulative BOM'!$K75)))</f>
        <v>3</v>
      </c>
      <c r="Z75" s="77">
        <f>ROUNDUP('Cumulative BOM'!$B75/'Cumulative BOM'!$Y75*2,0)/2</f>
        <v>0.5</v>
      </c>
      <c r="AA75" s="77">
        <f>(VLOOKUP('Cumulative BOM'!$D75,'Sheet Metal Std'!$M$2:$N$16,2))*'Cumulative BOM'!$U75*'Cumulative BOM'!$V75*'Cumulative BOM'!$Z75*0.28</f>
        <v>52.012800000000006</v>
      </c>
      <c r="AB75" s="77">
        <f>Table1[[#This Row],[QTY. ]]*Table1[[#This Row],[L]]/12</f>
        <v>10.606916666666667</v>
      </c>
    </row>
    <row r="76" spans="1:28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170</v>
      </c>
      <c r="N76" s="69"/>
      <c r="O76" s="69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s="37" customFormat="1" ht="18" x14ac:dyDescent="0.3">
      <c r="A77" s="72">
        <v>1521250</v>
      </c>
      <c r="B77" s="73">
        <v>1</v>
      </c>
      <c r="C77" s="73" t="s">
        <v>193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101</v>
      </c>
      <c r="I77" s="73">
        <v>16</v>
      </c>
      <c r="J77" s="73" t="s">
        <v>101</v>
      </c>
      <c r="K77" s="73">
        <v>26</v>
      </c>
      <c r="L77" s="79" t="s">
        <v>95</v>
      </c>
      <c r="M77" s="73" t="s">
        <v>171</v>
      </c>
      <c r="N77" s="73" t="s">
        <v>100</v>
      </c>
      <c r="O77" s="73" t="s">
        <v>170</v>
      </c>
      <c r="P77" s="73"/>
      <c r="Q77" s="73" t="s">
        <v>8</v>
      </c>
      <c r="R7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77" s="73" t="str">
        <f>IF(UPPER(Table1[[#This Row],[ROLLFORMED]])="YES",VLOOKUP(Table1[[#This Row],[GAUGE]],'Sheet Metal Std'!$P$1:$Q$5,2,FALSE),"-")</f>
        <v>-</v>
      </c>
      <c r="T77" s="73"/>
      <c r="U7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7" s="73">
        <f>'Cumulative BOM'!$V77*'Cumulative BOM'!$U77</f>
        <v>9156</v>
      </c>
      <c r="X77" s="73">
        <f>'Cumulative BOM'!$K77*'Cumulative BOM'!$E77</f>
        <v>3437.1635999999999</v>
      </c>
      <c r="Y77" s="73">
        <f>(QUOTIENT('Cumulative BOM'!$U77, MIN('Cumulative BOM'!$E77,'Cumulative BOM'!$K77)))*(QUOTIENT('Cumulative BOM'!$V77,MAX('Cumulative BOM'!$E77,'Cumulative BOM'!$K77)))</f>
        <v>2</v>
      </c>
      <c r="Z77" s="73">
        <f>ROUNDUP('Cumulative BOM'!$B77/'Cumulative BOM'!$Y77*2,0)/2</f>
        <v>0.5</v>
      </c>
      <c r="AA77" s="73">
        <f>(VLOOKUP('Cumulative BOM'!$D77,'Sheet Metal Std'!$M$2:$N$16,2))*'Cumulative BOM'!$U77*'Cumulative BOM'!$V77*'Cumulative BOM'!$Z77*0.28</f>
        <v>100.62444000000001</v>
      </c>
      <c r="AB77" s="73">
        <f>Table1[[#This Row],[QTY. ]]*Table1[[#This Row],[L]]/12</f>
        <v>11.016550000000001</v>
      </c>
    </row>
    <row r="78" spans="1:28" s="37" customFormat="1" ht="18" x14ac:dyDescent="0.3">
      <c r="A78" s="72">
        <v>1521240</v>
      </c>
      <c r="B78" s="73">
        <v>1</v>
      </c>
      <c r="C78" s="73" t="s">
        <v>192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101</v>
      </c>
      <c r="I78" s="73">
        <v>16</v>
      </c>
      <c r="J78" s="73" t="s">
        <v>101</v>
      </c>
      <c r="K78" s="73">
        <v>26.5</v>
      </c>
      <c r="L78" s="73" t="s">
        <v>97</v>
      </c>
      <c r="M78" s="73" t="s">
        <v>171</v>
      </c>
      <c r="N78" s="73" t="s">
        <v>100</v>
      </c>
      <c r="O78" s="73" t="s">
        <v>170</v>
      </c>
      <c r="P78" s="73"/>
      <c r="Q78" s="73" t="s">
        <v>8</v>
      </c>
      <c r="R78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78" s="73" t="str">
        <f>IF(UPPER(Table1[[#This Row],[ROLLFORMED]])="YES",VLOOKUP(Table1[[#This Row],[GAUGE]],'Sheet Metal Std'!$P$1:$Q$5,2,FALSE),"-")</f>
        <v>817-00529</v>
      </c>
      <c r="T78" s="73"/>
      <c r="U7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8" s="73">
        <f>'Cumulative BOM'!$V78*'Cumulative BOM'!$U78</f>
        <v>9156</v>
      </c>
      <c r="X78" s="73">
        <f>'Cumulative BOM'!$K78*'Cumulative BOM'!$E78</f>
        <v>3519.2874500000003</v>
      </c>
      <c r="Y78" s="73">
        <f>(QUOTIENT('Cumulative BOM'!$U78, MIN('Cumulative BOM'!$E78,'Cumulative BOM'!$K78)))*(QUOTIENT('Cumulative BOM'!$V78,MAX('Cumulative BOM'!$E78,'Cumulative BOM'!$K78)))</f>
        <v>2</v>
      </c>
      <c r="Z78" s="73">
        <f>ROUNDUP('Cumulative BOM'!$B78/'Cumulative BOM'!$Y78*2,0)/2</f>
        <v>0.5</v>
      </c>
      <c r="AA78" s="73">
        <f>(VLOOKUP('Cumulative BOM'!$D78,'Sheet Metal Std'!$M$2:$N$16,2))*'Cumulative BOM'!$U78*'Cumulative BOM'!$V78*'Cumulative BOM'!$Z78*0.28</f>
        <v>100.62444000000001</v>
      </c>
      <c r="AB78" s="73">
        <f>Table1[[#This Row],[QTY. ]]*Table1[[#This Row],[L]]/12</f>
        <v>11.066941666666667</v>
      </c>
    </row>
    <row r="79" spans="1:28" s="37" customFormat="1" ht="18" x14ac:dyDescent="0.3">
      <c r="A79" s="72">
        <v>1521241</v>
      </c>
      <c r="B79" s="73">
        <v>1</v>
      </c>
      <c r="C79" s="73" t="s">
        <v>192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101</v>
      </c>
      <c r="I79" s="73">
        <v>16</v>
      </c>
      <c r="J79" s="73" t="s">
        <v>101</v>
      </c>
      <c r="K79" s="73">
        <v>26.5</v>
      </c>
      <c r="L79" s="73" t="s">
        <v>97</v>
      </c>
      <c r="M79" s="73" t="s">
        <v>171</v>
      </c>
      <c r="N79" s="73" t="s">
        <v>100</v>
      </c>
      <c r="O79" s="73" t="s">
        <v>170</v>
      </c>
      <c r="P79" s="73"/>
      <c r="Q79" s="73" t="s">
        <v>8</v>
      </c>
      <c r="R7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79" s="73" t="str">
        <f>IF(UPPER(Table1[[#This Row],[ROLLFORMED]])="YES",VLOOKUP(Table1[[#This Row],[GAUGE]],'Sheet Metal Std'!$P$1:$Q$5,2,FALSE),"-")</f>
        <v>817-00529</v>
      </c>
      <c r="T79" s="73"/>
      <c r="U7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9" s="73">
        <f>'Cumulative BOM'!$V79*'Cumulative BOM'!$U79</f>
        <v>9156</v>
      </c>
      <c r="X79" s="73">
        <f>'Cumulative BOM'!$K79*'Cumulative BOM'!$E79</f>
        <v>3535.3119999999994</v>
      </c>
      <c r="Y79" s="73">
        <f>(QUOTIENT('Cumulative BOM'!$U79, MIN('Cumulative BOM'!$E79,'Cumulative BOM'!$K79)))*(QUOTIENT('Cumulative BOM'!$V79,MAX('Cumulative BOM'!$E79,'Cumulative BOM'!$K79)))</f>
        <v>2</v>
      </c>
      <c r="Z79" s="73">
        <f>ROUNDUP('Cumulative BOM'!$B79/'Cumulative BOM'!$Y79*2,0)/2</f>
        <v>0.5</v>
      </c>
      <c r="AA79" s="73">
        <f>(VLOOKUP('Cumulative BOM'!$D79,'Sheet Metal Std'!$M$2:$N$16,2))*'Cumulative BOM'!$U79*'Cumulative BOM'!$V79*'Cumulative BOM'!$Z79*0.28</f>
        <v>100.62444000000001</v>
      </c>
      <c r="AB79" s="73">
        <f>Table1[[#This Row],[QTY. ]]*Table1[[#This Row],[L]]/12</f>
        <v>11.117333333333333</v>
      </c>
    </row>
    <row r="80" spans="1:28" s="37" customFormat="1" ht="18" x14ac:dyDescent="0.3">
      <c r="A80" s="72">
        <v>1521242</v>
      </c>
      <c r="B80" s="73">
        <v>1</v>
      </c>
      <c r="C80" s="73" t="s">
        <v>192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101</v>
      </c>
      <c r="I80" s="73">
        <v>16</v>
      </c>
      <c r="J80" s="73" t="s">
        <v>101</v>
      </c>
      <c r="K80" s="73">
        <v>26.5</v>
      </c>
      <c r="L80" s="73" t="s">
        <v>97</v>
      </c>
      <c r="M80" s="73" t="s">
        <v>171</v>
      </c>
      <c r="N80" s="73" t="s">
        <v>100</v>
      </c>
      <c r="O80" s="73" t="s">
        <v>170</v>
      </c>
      <c r="P80" s="73"/>
      <c r="Q80" s="73" t="s">
        <v>8</v>
      </c>
      <c r="R80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80" s="73" t="str">
        <f>IF(UPPER(Table1[[#This Row],[ROLLFORMED]])="YES",VLOOKUP(Table1[[#This Row],[GAUGE]],'Sheet Metal Std'!$P$1:$Q$5,2,FALSE),"-")</f>
        <v>817-00529</v>
      </c>
      <c r="T80" s="73"/>
      <c r="U8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0" s="73">
        <f>'Cumulative BOM'!$V80*'Cumulative BOM'!$U80</f>
        <v>9156</v>
      </c>
      <c r="X80" s="73">
        <f>'Cumulative BOM'!$K80*'Cumulative BOM'!$E80</f>
        <v>3551.33655</v>
      </c>
      <c r="Y80" s="73">
        <f>(QUOTIENT('Cumulative BOM'!$U80, MIN('Cumulative BOM'!$E80,'Cumulative BOM'!$K80)))*(QUOTIENT('Cumulative BOM'!$V80,MAX('Cumulative BOM'!$E80,'Cumulative BOM'!$K80)))</f>
        <v>2</v>
      </c>
      <c r="Z80" s="73">
        <f>ROUNDUP('Cumulative BOM'!$B80/'Cumulative BOM'!$Y80*2,0)/2</f>
        <v>0.5</v>
      </c>
      <c r="AA80" s="73">
        <f>(VLOOKUP('Cumulative BOM'!$D80,'Sheet Metal Std'!$M$2:$N$16,2))*'Cumulative BOM'!$U80*'Cumulative BOM'!$V80*'Cumulative BOM'!$Z80*0.28</f>
        <v>100.62444000000001</v>
      </c>
      <c r="AB80" s="73">
        <f>Table1[[#This Row],[QTY. ]]*Table1[[#This Row],[L]]/12</f>
        <v>11.167724999999999</v>
      </c>
    </row>
    <row r="81" spans="1:28" s="37" customFormat="1" ht="18" x14ac:dyDescent="0.3">
      <c r="A81" s="72">
        <v>1521243</v>
      </c>
      <c r="B81" s="73">
        <v>1</v>
      </c>
      <c r="C81" s="73" t="s">
        <v>192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101</v>
      </c>
      <c r="I81" s="73">
        <v>16</v>
      </c>
      <c r="J81" s="73" t="s">
        <v>101</v>
      </c>
      <c r="K81" s="73">
        <v>26.5</v>
      </c>
      <c r="L81" s="73" t="s">
        <v>97</v>
      </c>
      <c r="M81" s="73" t="s">
        <v>171</v>
      </c>
      <c r="N81" s="73" t="s">
        <v>100</v>
      </c>
      <c r="O81" s="73" t="s">
        <v>170</v>
      </c>
      <c r="P81" s="73"/>
      <c r="Q81" s="73" t="s">
        <v>8</v>
      </c>
      <c r="R8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81" s="73" t="str">
        <f>IF(UPPER(Table1[[#This Row],[ROLLFORMED]])="YES",VLOOKUP(Table1[[#This Row],[GAUGE]],'Sheet Metal Std'!$P$1:$Q$5,2,FALSE),"-")</f>
        <v>817-00529</v>
      </c>
      <c r="T81" s="73"/>
      <c r="U8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1" s="73">
        <f>'Cumulative BOM'!$V81*'Cumulative BOM'!$U81</f>
        <v>9156</v>
      </c>
      <c r="X81" s="73">
        <f>'Cumulative BOM'!$K81*'Cumulative BOM'!$E81</f>
        <v>3567.36375</v>
      </c>
      <c r="Y81" s="73">
        <f>(QUOTIENT('Cumulative BOM'!$U81, MIN('Cumulative BOM'!$E81,'Cumulative BOM'!$K81)))*(QUOTIENT('Cumulative BOM'!$V81,MAX('Cumulative BOM'!$E81,'Cumulative BOM'!$K81)))</f>
        <v>2</v>
      </c>
      <c r="Z81" s="73">
        <f>ROUNDUP('Cumulative BOM'!$B81/'Cumulative BOM'!$Y81*2,0)/2</f>
        <v>0.5</v>
      </c>
      <c r="AA81" s="73">
        <f>(VLOOKUP('Cumulative BOM'!$D81,'Sheet Metal Std'!$M$2:$N$16,2))*'Cumulative BOM'!$U81*'Cumulative BOM'!$V81*'Cumulative BOM'!$Z81*0.28</f>
        <v>100.62444000000001</v>
      </c>
      <c r="AB81" s="73">
        <f>Table1[[#This Row],[QTY. ]]*Table1[[#This Row],[L]]/12</f>
        <v>11.218125000000001</v>
      </c>
    </row>
    <row r="82" spans="1:28" s="37" customFormat="1" ht="18" x14ac:dyDescent="0.3">
      <c r="A82" s="72">
        <v>1521245</v>
      </c>
      <c r="B82" s="73">
        <v>1</v>
      </c>
      <c r="C82" s="73" t="s">
        <v>192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101</v>
      </c>
      <c r="I82" s="73">
        <v>16</v>
      </c>
      <c r="J82" s="73" t="s">
        <v>101</v>
      </c>
      <c r="K82" s="73">
        <v>26.5</v>
      </c>
      <c r="L82" s="73" t="s">
        <v>97</v>
      </c>
      <c r="M82" s="73" t="s">
        <v>171</v>
      </c>
      <c r="N82" s="73" t="s">
        <v>100</v>
      </c>
      <c r="O82" s="73" t="s">
        <v>170</v>
      </c>
      <c r="P82" s="73"/>
      <c r="Q82" s="73" t="s">
        <v>8</v>
      </c>
      <c r="R82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82" s="73" t="str">
        <f>IF(UPPER(Table1[[#This Row],[ROLLFORMED]])="YES",VLOOKUP(Table1[[#This Row],[GAUGE]],'Sheet Metal Std'!$P$1:$Q$5,2,FALSE),"-")</f>
        <v>817-00529</v>
      </c>
      <c r="T82" s="73"/>
      <c r="U8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2" s="73">
        <f>'Cumulative BOM'!$V82*'Cumulative BOM'!$U82</f>
        <v>9156</v>
      </c>
      <c r="X82" s="73">
        <f>'Cumulative BOM'!$K82*'Cumulative BOM'!$E82</f>
        <v>3583.3882999999996</v>
      </c>
      <c r="Y82" s="73">
        <f>(QUOTIENT('Cumulative BOM'!$U82, MIN('Cumulative BOM'!$E82,'Cumulative BOM'!$K82)))*(QUOTIENT('Cumulative BOM'!$V82,MAX('Cumulative BOM'!$E82,'Cumulative BOM'!$K82)))</f>
        <v>2</v>
      </c>
      <c r="Z82" s="73">
        <f>ROUNDUP('Cumulative BOM'!$B82/'Cumulative BOM'!$Y82*2,0)/2</f>
        <v>0.5</v>
      </c>
      <c r="AA82" s="73">
        <f>(VLOOKUP('Cumulative BOM'!$D82,'Sheet Metal Std'!$M$2:$N$16,2))*'Cumulative BOM'!$U82*'Cumulative BOM'!$V82*'Cumulative BOM'!$Z82*0.28</f>
        <v>100.62444000000001</v>
      </c>
      <c r="AB82" s="73">
        <f>Table1[[#This Row],[QTY. ]]*Table1[[#This Row],[L]]/12</f>
        <v>11.268516666666665</v>
      </c>
    </row>
    <row r="83" spans="1:28" s="37" customFormat="1" ht="18" x14ac:dyDescent="0.3">
      <c r="A83" s="72">
        <v>1521246</v>
      </c>
      <c r="B83" s="73">
        <v>1</v>
      </c>
      <c r="C83" s="73" t="s">
        <v>192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101</v>
      </c>
      <c r="I83" s="73">
        <v>16</v>
      </c>
      <c r="J83" s="73" t="s">
        <v>101</v>
      </c>
      <c r="K83" s="73">
        <v>26.5</v>
      </c>
      <c r="L83" s="73" t="s">
        <v>97</v>
      </c>
      <c r="M83" s="73" t="s">
        <v>171</v>
      </c>
      <c r="N83" s="73" t="s">
        <v>100</v>
      </c>
      <c r="O83" s="73" t="s">
        <v>170</v>
      </c>
      <c r="P83" s="73"/>
      <c r="Q83" s="73" t="s">
        <v>8</v>
      </c>
      <c r="R8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83" s="73" t="str">
        <f>IF(UPPER(Table1[[#This Row],[ROLLFORMED]])="YES",VLOOKUP(Table1[[#This Row],[GAUGE]],'Sheet Metal Std'!$P$1:$Q$5,2,FALSE),"-")</f>
        <v>817-00529</v>
      </c>
      <c r="T83" s="73"/>
      <c r="U8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3" s="73">
        <f>'Cumulative BOM'!$V83*'Cumulative BOM'!$U83</f>
        <v>9156</v>
      </c>
      <c r="X83" s="73">
        <f>'Cumulative BOM'!$K83*'Cumulative BOM'!$E83</f>
        <v>3599.4128499999997</v>
      </c>
      <c r="Y83" s="73">
        <f>(QUOTIENT('Cumulative BOM'!$U83, MIN('Cumulative BOM'!$E83,'Cumulative BOM'!$K83)))*(QUOTIENT('Cumulative BOM'!$V83,MAX('Cumulative BOM'!$E83,'Cumulative BOM'!$K83)))</f>
        <v>2</v>
      </c>
      <c r="Z83" s="73">
        <f>ROUNDUP('Cumulative BOM'!$B83/'Cumulative BOM'!$Y83*2,0)/2</f>
        <v>0.5</v>
      </c>
      <c r="AA83" s="73">
        <f>(VLOOKUP('Cumulative BOM'!$D83,'Sheet Metal Std'!$M$2:$N$16,2))*'Cumulative BOM'!$U83*'Cumulative BOM'!$V83*'Cumulative BOM'!$Z83*0.28</f>
        <v>100.62444000000001</v>
      </c>
      <c r="AB83" s="73">
        <f>Table1[[#This Row],[QTY. ]]*Table1[[#This Row],[L]]/12</f>
        <v>11.318908333333333</v>
      </c>
    </row>
    <row r="84" spans="1:28" s="37" customFormat="1" ht="18" x14ac:dyDescent="0.3">
      <c r="A84" s="72">
        <v>1521247</v>
      </c>
      <c r="B84" s="73">
        <v>1</v>
      </c>
      <c r="C84" s="73" t="s">
        <v>192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101</v>
      </c>
      <c r="I84" s="73">
        <v>16</v>
      </c>
      <c r="J84" s="73" t="s">
        <v>101</v>
      </c>
      <c r="K84" s="73">
        <v>26.5</v>
      </c>
      <c r="L84" s="73" t="s">
        <v>97</v>
      </c>
      <c r="M84" s="73" t="s">
        <v>171</v>
      </c>
      <c r="N84" s="73" t="s">
        <v>100</v>
      </c>
      <c r="O84" s="73" t="s">
        <v>170</v>
      </c>
      <c r="P84" s="73"/>
      <c r="Q84" s="73" t="s">
        <v>8</v>
      </c>
      <c r="R84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84" s="73" t="str">
        <f>IF(UPPER(Table1[[#This Row],[ROLLFORMED]])="YES",VLOOKUP(Table1[[#This Row],[GAUGE]],'Sheet Metal Std'!$P$1:$Q$5,2,FALSE),"-")</f>
        <v>817-00529</v>
      </c>
      <c r="T84" s="73"/>
      <c r="U8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4" s="73">
        <f>'Cumulative BOM'!$V84*'Cumulative BOM'!$U84</f>
        <v>9156</v>
      </c>
      <c r="X84" s="73">
        <f>'Cumulative BOM'!$K84*'Cumulative BOM'!$E84</f>
        <v>3615.4374000000003</v>
      </c>
      <c r="Y84" s="73">
        <f>(QUOTIENT('Cumulative BOM'!$U84, MIN('Cumulative BOM'!$E84,'Cumulative BOM'!$K84)))*(QUOTIENT('Cumulative BOM'!$V84,MAX('Cumulative BOM'!$E84,'Cumulative BOM'!$K84)))</f>
        <v>2</v>
      </c>
      <c r="Z84" s="73">
        <f>ROUNDUP('Cumulative BOM'!$B84/'Cumulative BOM'!$Y84*2,0)/2</f>
        <v>0.5</v>
      </c>
      <c r="AA84" s="73">
        <f>(VLOOKUP('Cumulative BOM'!$D84,'Sheet Metal Std'!$M$2:$N$16,2))*'Cumulative BOM'!$U84*'Cumulative BOM'!$V84*'Cumulative BOM'!$Z84*0.28</f>
        <v>100.62444000000001</v>
      </c>
      <c r="AB84" s="73">
        <f>Table1[[#This Row],[QTY. ]]*Table1[[#This Row],[L]]/12</f>
        <v>11.369300000000001</v>
      </c>
    </row>
    <row r="85" spans="1:28" s="37" customFormat="1" ht="18" x14ac:dyDescent="0.3">
      <c r="A85" s="76">
        <v>1518720</v>
      </c>
      <c r="B85" s="77">
        <v>1</v>
      </c>
      <c r="C85" s="77" t="s">
        <v>193</v>
      </c>
      <c r="D85" s="77" t="s">
        <v>4</v>
      </c>
      <c r="E85" s="77">
        <v>125.3916</v>
      </c>
      <c r="F85" s="77" t="s">
        <v>101</v>
      </c>
      <c r="G85" s="77" t="s">
        <v>101</v>
      </c>
      <c r="H85" s="77" t="s">
        <v>101</v>
      </c>
      <c r="I85" s="77" t="s">
        <v>101</v>
      </c>
      <c r="J85" s="77" t="s">
        <v>101</v>
      </c>
      <c r="K85" s="77">
        <v>16.186900000000001</v>
      </c>
      <c r="L85" s="77" t="s">
        <v>103</v>
      </c>
      <c r="M85" s="77" t="s">
        <v>172</v>
      </c>
      <c r="N85" s="77" t="s">
        <v>153</v>
      </c>
      <c r="O85" s="77" t="s">
        <v>170</v>
      </c>
      <c r="P85" s="77" t="s">
        <v>92</v>
      </c>
      <c r="Q85" s="77" t="s">
        <v>8</v>
      </c>
      <c r="R85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5" s="77" t="str">
        <f>IF(UPPER(Table1[[#This Row],[ROLLFORMED]])="YES",VLOOKUP(Table1[[#This Row],[GAUGE]],'Sheet Metal Std'!$P$1:$Q$5,2,FALSE),"-")</f>
        <v>-</v>
      </c>
      <c r="T85" s="77"/>
      <c r="U8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5" s="77">
        <f>'Cumulative BOM'!$V85*'Cumulative BOM'!$U85</f>
        <v>7200</v>
      </c>
      <c r="X85" s="77">
        <f>'Cumulative BOM'!$K85*'Cumulative BOM'!$E85</f>
        <v>2029.7012900400002</v>
      </c>
      <c r="Y85" s="77">
        <f>(QUOTIENT('Cumulative BOM'!$U85, MIN('Cumulative BOM'!$E85,'Cumulative BOM'!$K85)))*(QUOTIENT('Cumulative BOM'!$V85,MAX('Cumulative BOM'!$E85,'Cumulative BOM'!$K85)))</f>
        <v>3</v>
      </c>
      <c r="Z85" s="77">
        <f>ROUNDUP('Cumulative BOM'!$B85/'Cumulative BOM'!$Y85*2,0)/2</f>
        <v>0.5</v>
      </c>
      <c r="AA85" s="77">
        <f>(VLOOKUP('Cumulative BOM'!$D85,'Sheet Metal Std'!$M$2:$N$16,2))*'Cumulative BOM'!$U85*'Cumulative BOM'!$V85*'Cumulative BOM'!$Z85*0.28</f>
        <v>52.012800000000006</v>
      </c>
      <c r="AB85" s="77">
        <f>Table1[[#This Row],[QTY. ]]*Table1[[#This Row],[L]]/12</f>
        <v>10.449299999999999</v>
      </c>
    </row>
    <row r="86" spans="1:28" s="37" customFormat="1" ht="18" x14ac:dyDescent="0.3">
      <c r="A86" s="76">
        <v>1587100</v>
      </c>
      <c r="B86" s="77">
        <v>1</v>
      </c>
      <c r="C86" s="77" t="s">
        <v>193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103</v>
      </c>
      <c r="M86" s="77" t="s">
        <v>172</v>
      </c>
      <c r="N86" s="77" t="s">
        <v>153</v>
      </c>
      <c r="O86" s="77" t="s">
        <v>170</v>
      </c>
      <c r="P86" s="77" t="s">
        <v>92</v>
      </c>
      <c r="Q86" s="77" t="s">
        <v>8</v>
      </c>
      <c r="R86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6" s="77" t="str">
        <f>IF(UPPER(Table1[[#This Row],[ROLLFORMED]])="YES",VLOOKUP(Table1[[#This Row],[GAUGE]],'Sheet Metal Std'!$P$1:$Q$5,2,FALSE),"-")</f>
        <v>-</v>
      </c>
      <c r="T86" s="77"/>
      <c r="U8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6" s="77">
        <f>'Cumulative BOM'!$V86*'Cumulative BOM'!$U86</f>
        <v>7200</v>
      </c>
      <c r="X86" s="77">
        <f>'Cumulative BOM'!$K86*'Cumulative BOM'!$E86</f>
        <v>6269.5999999999995</v>
      </c>
      <c r="Y86" s="77">
        <f>(QUOTIENT('Cumulative BOM'!$U86, MIN('Cumulative BOM'!$E86,'Cumulative BOM'!$K86)))*(QUOTIENT('Cumulative BOM'!$V86,MAX('Cumulative BOM'!$E86,'Cumulative BOM'!$K86)))</f>
        <v>1</v>
      </c>
      <c r="Z86" s="77">
        <f>ROUNDUP('Cumulative BOM'!$B86/'Cumulative BOM'!$Y86*2,0)/2</f>
        <v>1</v>
      </c>
      <c r="AA86" s="77">
        <f>(VLOOKUP('Cumulative BOM'!$D86,'Sheet Metal Std'!$M$2:$N$16,2))*'Cumulative BOM'!$U86*'Cumulative BOM'!$V86*'Cumulative BOM'!$Z86*0.28</f>
        <v>104.02560000000001</v>
      </c>
      <c r="AB86" s="77">
        <f>Table1[[#This Row],[QTY. ]]*Table1[[#This Row],[L]]/12</f>
        <v>10.449333333333334</v>
      </c>
    </row>
    <row r="87" spans="1:28" s="37" customFormat="1" ht="18" x14ac:dyDescent="0.3">
      <c r="A87" s="76">
        <v>1519125</v>
      </c>
      <c r="B87" s="77">
        <v>1</v>
      </c>
      <c r="C87" s="77" t="s">
        <v>193</v>
      </c>
      <c r="D87" s="77" t="s">
        <v>4</v>
      </c>
      <c r="E87" s="77">
        <v>125.3916</v>
      </c>
      <c r="F87" s="77" t="s">
        <v>101</v>
      </c>
      <c r="G87" s="77" t="s">
        <v>101</v>
      </c>
      <c r="H87" s="77" t="s">
        <v>101</v>
      </c>
      <c r="I87" s="77" t="s">
        <v>101</v>
      </c>
      <c r="J87" s="77" t="s">
        <v>101</v>
      </c>
      <c r="K87" s="77">
        <v>50</v>
      </c>
      <c r="L87" s="77" t="s">
        <v>103</v>
      </c>
      <c r="M87" s="77" t="s">
        <v>172</v>
      </c>
      <c r="N87" s="77" t="s">
        <v>114</v>
      </c>
      <c r="O87" s="77" t="s">
        <v>170</v>
      </c>
      <c r="P87" s="77"/>
      <c r="Q87" s="77" t="s">
        <v>8</v>
      </c>
      <c r="R87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7" s="77" t="str">
        <f>IF(UPPER(Table1[[#This Row],[ROLLFORMED]])="YES",VLOOKUP(Table1[[#This Row],[GAUGE]],'Sheet Metal Std'!$P$1:$Q$5,2,FALSE),"-")</f>
        <v>-</v>
      </c>
      <c r="T87" s="77"/>
      <c r="U8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7" s="77">
        <f>'Cumulative BOM'!$V87*'Cumulative BOM'!$U87</f>
        <v>7200</v>
      </c>
      <c r="X87" s="77">
        <f>'Cumulative BOM'!$K87*'Cumulative BOM'!$E87</f>
        <v>6269.58</v>
      </c>
      <c r="Y87" s="77">
        <f>(QUOTIENT('Cumulative BOM'!$U87, MIN('Cumulative BOM'!$E87,'Cumulative BOM'!$K87)))*(QUOTIENT('Cumulative BOM'!$V87,MAX('Cumulative BOM'!$E87,'Cumulative BOM'!$K87)))</f>
        <v>1</v>
      </c>
      <c r="Z87" s="77">
        <f>ROUNDUP('Cumulative BOM'!$B87/'Cumulative BOM'!$Y87*2,0)/2</f>
        <v>1</v>
      </c>
      <c r="AA87" s="77">
        <f>(VLOOKUP('Cumulative BOM'!$D87,'Sheet Metal Std'!$M$2:$N$16,2))*'Cumulative BOM'!$U87*'Cumulative BOM'!$V87*'Cumulative BOM'!$Z87*0.28</f>
        <v>104.02560000000001</v>
      </c>
      <c r="AB87" s="77">
        <f>Table1[[#This Row],[QTY. ]]*Table1[[#This Row],[L]]/12</f>
        <v>10.449299999999999</v>
      </c>
    </row>
    <row r="88" spans="1:28" s="37" customFormat="1" ht="18" x14ac:dyDescent="0.3">
      <c r="A88" s="76">
        <v>1511984</v>
      </c>
      <c r="B88" s="77">
        <v>1</v>
      </c>
      <c r="C88" s="77" t="s">
        <v>193</v>
      </c>
      <c r="D88" s="77" t="s">
        <v>4</v>
      </c>
      <c r="E88" s="77">
        <v>125.3916</v>
      </c>
      <c r="F88" s="77" t="s">
        <v>101</v>
      </c>
      <c r="G88" s="77" t="s">
        <v>101</v>
      </c>
      <c r="H88" s="77" t="s">
        <v>101</v>
      </c>
      <c r="I88" s="77" t="s">
        <v>101</v>
      </c>
      <c r="J88" s="77" t="s">
        <v>101</v>
      </c>
      <c r="K88" s="77">
        <v>34.029899999999998</v>
      </c>
      <c r="L88" s="77" t="s">
        <v>103</v>
      </c>
      <c r="M88" s="77" t="s">
        <v>172</v>
      </c>
      <c r="N88" s="77" t="s">
        <v>153</v>
      </c>
      <c r="O88" s="77" t="s">
        <v>170</v>
      </c>
      <c r="P88" s="77" t="s">
        <v>92</v>
      </c>
      <c r="Q88" s="77" t="s">
        <v>8</v>
      </c>
      <c r="R88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8" s="77" t="str">
        <f>IF(UPPER(Table1[[#This Row],[ROLLFORMED]])="YES",VLOOKUP(Table1[[#This Row],[GAUGE]],'Sheet Metal Std'!$P$1:$Q$5,2,FALSE),"-")</f>
        <v>-</v>
      </c>
      <c r="T88" s="77"/>
      <c r="U8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8" s="77">
        <f>'Cumulative BOM'!$V88*'Cumulative BOM'!$U88</f>
        <v>7200</v>
      </c>
      <c r="X88" s="77">
        <f>'Cumulative BOM'!$K88*'Cumulative BOM'!$E88</f>
        <v>4267.0636088399997</v>
      </c>
      <c r="Y88" s="77">
        <f>(QUOTIENT('Cumulative BOM'!$U88, MIN('Cumulative BOM'!$E88,'Cumulative BOM'!$K88)))*(QUOTIENT('Cumulative BOM'!$V88,MAX('Cumulative BOM'!$E88,'Cumulative BOM'!$K88)))</f>
        <v>1</v>
      </c>
      <c r="Z88" s="77">
        <f>ROUNDUP('Cumulative BOM'!$B88/'Cumulative BOM'!$Y88*2,0)/2</f>
        <v>1</v>
      </c>
      <c r="AA88" s="77">
        <f>(VLOOKUP('Cumulative BOM'!$D88,'Sheet Metal Std'!$M$2:$N$16,2))*'Cumulative BOM'!$U88*'Cumulative BOM'!$V88*'Cumulative BOM'!$Z88*0.28</f>
        <v>104.02560000000001</v>
      </c>
      <c r="AB88" s="77">
        <f>Table1[[#This Row],[QTY. ]]*Table1[[#This Row],[L]]/12</f>
        <v>10.449299999999999</v>
      </c>
    </row>
    <row r="89" spans="1:28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116</v>
      </c>
      <c r="N89" s="69"/>
      <c r="O89" s="69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s="37" customFormat="1" ht="18" x14ac:dyDescent="0.3">
      <c r="A90" s="74">
        <v>1519898</v>
      </c>
      <c r="B90" s="75">
        <v>1</v>
      </c>
      <c r="C90" s="75" t="s">
        <v>193</v>
      </c>
      <c r="D90" s="75" t="s">
        <v>1</v>
      </c>
      <c r="E90" s="75">
        <v>166.50200000000001</v>
      </c>
      <c r="F90" s="75">
        <v>2</v>
      </c>
      <c r="G90" s="75" t="s">
        <v>101</v>
      </c>
      <c r="H90" s="75" t="s">
        <v>101</v>
      </c>
      <c r="I90" s="75">
        <v>10</v>
      </c>
      <c r="J90" s="75" t="s">
        <v>101</v>
      </c>
      <c r="K90" s="75">
        <v>13.1625</v>
      </c>
      <c r="L90" s="75" t="s">
        <v>173</v>
      </c>
      <c r="M90" s="75" t="s">
        <v>174</v>
      </c>
      <c r="N90" s="75" t="s">
        <v>175</v>
      </c>
      <c r="O90" s="75" t="s">
        <v>116</v>
      </c>
      <c r="P90" s="75"/>
      <c r="Q90" s="75" t="s">
        <v>8</v>
      </c>
      <c r="R90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90" s="75" t="str">
        <f>IF(UPPER(Table1[[#This Row],[ROLLFORMED]])="YES",VLOOKUP(Table1[[#This Row],[GAUGE]],'Sheet Metal Std'!$P$1:$Q$5,2,FALSE),"-")</f>
        <v>-</v>
      </c>
      <c r="T90" s="75"/>
      <c r="U9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0" s="75">
        <f>'Cumulative BOM'!$V90*'Cumulative BOM'!$U90</f>
        <v>9156</v>
      </c>
      <c r="X90" s="75">
        <f>'Cumulative BOM'!$K90*'Cumulative BOM'!$E90</f>
        <v>2191.5825749999999</v>
      </c>
      <c r="Y90" s="75">
        <f>(QUOTIENT('Cumulative BOM'!$U90, MIN('Cumulative BOM'!$E90,'Cumulative BOM'!$K90)))*(QUOTIENT('Cumulative BOM'!$V90,MAX('Cumulative BOM'!$E90,'Cumulative BOM'!$K90)))</f>
        <v>4</v>
      </c>
      <c r="Z90" s="75">
        <f>ROUNDUP('Cumulative BOM'!$B90/'Cumulative BOM'!$Y90*2,0)/2</f>
        <v>0.5</v>
      </c>
      <c r="AA90" s="75">
        <f>(VLOOKUP('Cumulative BOM'!$D90,'Sheet Metal Std'!$M$2:$N$16,2))*'Cumulative BOM'!$U90*'Cumulative BOM'!$V90*'Cumulative BOM'!$Z90*0.28</f>
        <v>138.95145600000001</v>
      </c>
      <c r="AB90" s="75">
        <f>Table1[[#This Row],[QTY. ]]*Table1[[#This Row],[L]]/12</f>
        <v>13.875166666666667</v>
      </c>
    </row>
    <row r="91" spans="1:28" s="37" customFormat="1" ht="18" x14ac:dyDescent="0.3">
      <c r="A91" s="74">
        <v>1502214</v>
      </c>
      <c r="B91" s="75">
        <v>1</v>
      </c>
      <c r="C91" s="75" t="s">
        <v>193</v>
      </c>
      <c r="D91" s="75" t="s">
        <v>1</v>
      </c>
      <c r="E91" s="75">
        <v>168</v>
      </c>
      <c r="F91" s="75">
        <v>4.7699999999999996</v>
      </c>
      <c r="G91" s="75" t="s">
        <v>101</v>
      </c>
      <c r="H91" s="75" t="s">
        <v>101</v>
      </c>
      <c r="I91" s="75">
        <v>2</v>
      </c>
      <c r="J91" s="75">
        <v>2</v>
      </c>
      <c r="K91" s="75">
        <v>8.3819999999999997</v>
      </c>
      <c r="L91" s="75" t="s">
        <v>120</v>
      </c>
      <c r="M91" s="75" t="s">
        <v>176</v>
      </c>
      <c r="N91" s="75" t="s">
        <v>177</v>
      </c>
      <c r="O91" s="75" t="s">
        <v>116</v>
      </c>
      <c r="P91" s="75"/>
      <c r="Q91" s="75" t="s">
        <v>8</v>
      </c>
      <c r="R91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91" s="75" t="str">
        <f>IF(UPPER(Table1[[#This Row],[ROLLFORMED]])="YES",VLOOKUP(Table1[[#This Row],[GAUGE]],'Sheet Metal Std'!$P$1:$Q$5,2,FALSE),"-")</f>
        <v>-</v>
      </c>
      <c r="T91" s="75"/>
      <c r="U91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1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1" s="75">
        <f>'Cumulative BOM'!$V91*'Cumulative BOM'!$U91</f>
        <v>9156</v>
      </c>
      <c r="X91" s="75">
        <f>'Cumulative BOM'!$K91*'Cumulative BOM'!$E91</f>
        <v>1408.1759999999999</v>
      </c>
      <c r="Y91" s="75">
        <f>(QUOTIENT('Cumulative BOM'!$U91, MIN('Cumulative BOM'!$E91,'Cumulative BOM'!$K91)))*(QUOTIENT('Cumulative BOM'!$V91,MAX('Cumulative BOM'!$E91,'Cumulative BOM'!$K91)))</f>
        <v>6</v>
      </c>
      <c r="Z91" s="75">
        <f>ROUNDUP('Cumulative BOM'!$B91/'Cumulative BOM'!$Y91*2,0)/2</f>
        <v>0.5</v>
      </c>
      <c r="AA91" s="75">
        <f>(VLOOKUP('Cumulative BOM'!$D91,'Sheet Metal Std'!$M$2:$N$16,2))*'Cumulative BOM'!$U91*'Cumulative BOM'!$V91*'Cumulative BOM'!$Z91*0.28</f>
        <v>138.95145600000001</v>
      </c>
      <c r="AB91" s="75">
        <f>Table1[[#This Row],[QTY. ]]*Table1[[#This Row],[L]]/12</f>
        <v>14</v>
      </c>
    </row>
    <row r="92" spans="1:28" s="37" customFormat="1" ht="18" x14ac:dyDescent="0.3">
      <c r="A92" s="76">
        <v>1502362</v>
      </c>
      <c r="B92" s="77">
        <v>1</v>
      </c>
      <c r="C92" s="77" t="s">
        <v>193</v>
      </c>
      <c r="D92" s="77" t="s">
        <v>4</v>
      </c>
      <c r="E92" s="77">
        <v>74</v>
      </c>
      <c r="F92" s="77" t="s">
        <v>101</v>
      </c>
      <c r="G92" s="77" t="s">
        <v>101</v>
      </c>
      <c r="H92" s="77" t="s">
        <v>101</v>
      </c>
      <c r="I92" s="77" t="s">
        <v>101</v>
      </c>
      <c r="J92" s="77" t="s">
        <v>101</v>
      </c>
      <c r="K92" s="77">
        <v>7</v>
      </c>
      <c r="L92" s="77" t="s">
        <v>47</v>
      </c>
      <c r="M92" s="77" t="s">
        <v>168</v>
      </c>
      <c r="N92" s="77" t="s">
        <v>178</v>
      </c>
      <c r="O92" s="77" t="s">
        <v>116</v>
      </c>
      <c r="P92" s="77" t="s">
        <v>92</v>
      </c>
      <c r="Q92" s="77" t="s">
        <v>8</v>
      </c>
      <c r="R92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2" s="77" t="str">
        <f>IF(UPPER(Table1[[#This Row],[ROLLFORMED]])="YES",VLOOKUP(Table1[[#This Row],[GAUGE]],'Sheet Metal Std'!$P$1:$Q$5,2,FALSE),"-")</f>
        <v>-</v>
      </c>
      <c r="T92" s="77"/>
      <c r="U9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2" s="77">
        <f>'Cumulative BOM'!$V92*'Cumulative BOM'!$U92</f>
        <v>7200</v>
      </c>
      <c r="X92" s="77">
        <f>'Cumulative BOM'!$K92*'Cumulative BOM'!$E92</f>
        <v>518</v>
      </c>
      <c r="Y92" s="77">
        <f>(QUOTIENT('Cumulative BOM'!$U92, MIN('Cumulative BOM'!$E92,'Cumulative BOM'!$K92)))*(QUOTIENT('Cumulative BOM'!$V92,MAX('Cumulative BOM'!$E92,'Cumulative BOM'!$K92)))</f>
        <v>7</v>
      </c>
      <c r="Z92" s="77">
        <f>ROUNDUP('Cumulative BOM'!$B92/'Cumulative BOM'!$Y92*2,0)/2</f>
        <v>0.5</v>
      </c>
      <c r="AA92" s="77">
        <f>(VLOOKUP('Cumulative BOM'!$D92,'Sheet Metal Std'!$M$2:$N$16,2))*'Cumulative BOM'!$U92*'Cumulative BOM'!$V92*'Cumulative BOM'!$Z92*0.28</f>
        <v>52.012800000000006</v>
      </c>
      <c r="AB92" s="77">
        <f>Table1[[#This Row],[QTY. ]]*Table1[[#This Row],[L]]/12</f>
        <v>6.166666666666667</v>
      </c>
    </row>
    <row r="93" spans="1:28" s="37" customFormat="1" ht="18" x14ac:dyDescent="0.3">
      <c r="A93" s="76">
        <v>1411235</v>
      </c>
      <c r="B93" s="77">
        <v>2</v>
      </c>
      <c r="C93" s="77" t="s">
        <v>193</v>
      </c>
      <c r="D93" s="77" t="s">
        <v>4</v>
      </c>
      <c r="E93" s="77">
        <v>10.5</v>
      </c>
      <c r="F93" s="77" t="s">
        <v>101</v>
      </c>
      <c r="G93" s="77" t="s">
        <v>101</v>
      </c>
      <c r="H93" s="77" t="s">
        <v>101</v>
      </c>
      <c r="I93" s="77" t="s">
        <v>101</v>
      </c>
      <c r="J93" s="77" t="s">
        <v>101</v>
      </c>
      <c r="K93" s="77">
        <v>20</v>
      </c>
      <c r="L93" s="77" t="s">
        <v>47</v>
      </c>
      <c r="M93" s="77" t="s">
        <v>179</v>
      </c>
      <c r="N93" s="77" t="s">
        <v>180</v>
      </c>
      <c r="O93" s="77" t="s">
        <v>116</v>
      </c>
      <c r="P93" s="77" t="s">
        <v>92</v>
      </c>
      <c r="Q93" s="77" t="s">
        <v>8</v>
      </c>
      <c r="R93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3" s="77" t="str">
        <f>IF(UPPER(Table1[[#This Row],[ROLLFORMED]])="YES",VLOOKUP(Table1[[#This Row],[GAUGE]],'Sheet Metal Std'!$P$1:$Q$5,2,FALSE),"-")</f>
        <v>-</v>
      </c>
      <c r="T93" s="77"/>
      <c r="U9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3" s="77">
        <f>'Cumulative BOM'!$V93*'Cumulative BOM'!$U93</f>
        <v>7200</v>
      </c>
      <c r="X93" s="77">
        <f>'Cumulative BOM'!$K93*'Cumulative BOM'!$E93</f>
        <v>210</v>
      </c>
      <c r="Y93" s="77">
        <f>(QUOTIENT('Cumulative BOM'!$U93, MIN('Cumulative BOM'!$E93,'Cumulative BOM'!$K93)))*(QUOTIENT('Cumulative BOM'!$V93,MAX('Cumulative BOM'!$E93,'Cumulative BOM'!$K93)))</f>
        <v>28</v>
      </c>
      <c r="Z93" s="77">
        <f>ROUNDUP('Cumulative BOM'!$B93/'Cumulative BOM'!$Y93*2,0)/2</f>
        <v>0.5</v>
      </c>
      <c r="AA93" s="77">
        <f>(VLOOKUP('Cumulative BOM'!$D93,'Sheet Metal Std'!$M$2:$N$16,2))*'Cumulative BOM'!$U93*'Cumulative BOM'!$V93*'Cumulative BOM'!$Z93*0.28</f>
        <v>52.012800000000006</v>
      </c>
      <c r="AB93" s="77">
        <f>Table1[[#This Row],[QTY. ]]*Table1[[#This Row],[L]]/12</f>
        <v>1.75</v>
      </c>
    </row>
    <row r="94" spans="1:28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121</v>
      </c>
      <c r="N94" s="69"/>
      <c r="O94" s="69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s="37" customFormat="1" ht="18" x14ac:dyDescent="0.3">
      <c r="A95" s="76">
        <v>1412100</v>
      </c>
      <c r="B95" s="77">
        <v>8</v>
      </c>
      <c r="C95" s="77" t="s">
        <v>193</v>
      </c>
      <c r="D95" s="77" t="s">
        <v>4</v>
      </c>
      <c r="E95" s="77">
        <v>168</v>
      </c>
      <c r="F95" s="77" t="s">
        <v>117</v>
      </c>
      <c r="G95" s="77" t="s">
        <v>101</v>
      </c>
      <c r="H95" s="77" t="s">
        <v>101</v>
      </c>
      <c r="I95" s="77">
        <v>1.5</v>
      </c>
      <c r="J95" s="77">
        <v>1.5</v>
      </c>
      <c r="K95" s="77">
        <v>2.8729</v>
      </c>
      <c r="L95" s="77" t="s">
        <v>118</v>
      </c>
      <c r="M95" s="77" t="s">
        <v>98</v>
      </c>
      <c r="N95" s="77" t="s">
        <v>126</v>
      </c>
      <c r="O95" s="77" t="s">
        <v>121</v>
      </c>
      <c r="P95" s="77"/>
      <c r="Q95" s="77" t="s">
        <v>8</v>
      </c>
      <c r="R95" s="7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817-00284</v>
      </c>
      <c r="S95" s="77" t="str">
        <f>IF(UPPER(Table1[[#This Row],[ROLLFORMED]])="YES",VLOOKUP(Table1[[#This Row],[GAUGE]],'Sheet Metal Std'!$P$1:$Q$5,2,FALSE),"-")</f>
        <v>-</v>
      </c>
      <c r="T95" s="77"/>
      <c r="U9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5" s="77">
        <f>'Cumulative BOM'!$V95*'Cumulative BOM'!$U95</f>
        <v>8400</v>
      </c>
      <c r="X95" s="77">
        <f>'Cumulative BOM'!$K95*'Cumulative BOM'!$E95</f>
        <v>482.6472</v>
      </c>
      <c r="Y95" s="77">
        <f>(QUOTIENT('Cumulative BOM'!$U95, MIN('Cumulative BOM'!$E95,'Cumulative BOM'!$K95)))*(QUOTIENT('Cumulative BOM'!$V95,MAX('Cumulative BOM'!$E95,'Cumulative BOM'!$K95)))</f>
        <v>17</v>
      </c>
      <c r="Z95" s="77">
        <f>ROUNDUP('Cumulative BOM'!$B95/'Cumulative BOM'!$Y95*2,0)/2</f>
        <v>0.5</v>
      </c>
      <c r="AA95" s="77">
        <f>(VLOOKUP('Cumulative BOM'!$D95,'Sheet Metal Std'!$M$2:$N$16,2))*'Cumulative BOM'!$U95*'Cumulative BOM'!$V95*'Cumulative BOM'!$Z95*0.28</f>
        <v>60.681600000000003</v>
      </c>
      <c r="AB95" s="77">
        <f>Table1[[#This Row],[QTY. ]]*Table1[[#This Row],[L]]/12</f>
        <v>112</v>
      </c>
    </row>
    <row r="96" spans="1:28" s="37" customFormat="1" ht="18" x14ac:dyDescent="0.3">
      <c r="A96" s="72">
        <v>1034272</v>
      </c>
      <c r="B96" s="73">
        <v>8</v>
      </c>
      <c r="C96" s="73" t="s">
        <v>193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120</v>
      </c>
      <c r="M96" s="73" t="s">
        <v>123</v>
      </c>
      <c r="N96" s="73" t="s">
        <v>181</v>
      </c>
      <c r="O96" s="73" t="s">
        <v>121</v>
      </c>
      <c r="P96" s="73"/>
      <c r="Q96" s="73" t="s">
        <v>8</v>
      </c>
      <c r="R9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96" s="73" t="str">
        <f>IF(UPPER(Table1[[#This Row],[ROLLFORMED]])="YES",VLOOKUP(Table1[[#This Row],[GAUGE]],'Sheet Metal Std'!$P$1:$Q$5,2,FALSE),"-")</f>
        <v>-</v>
      </c>
      <c r="T96" s="73"/>
      <c r="U9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6" s="73">
        <f>'Cumulative BOM'!$V96*'Cumulative BOM'!$U96</f>
        <v>9156</v>
      </c>
      <c r="X96" s="73">
        <f>'Cumulative BOM'!$K96*'Cumulative BOM'!$E96</f>
        <v>2830.9847999999997</v>
      </c>
      <c r="Y96" s="73">
        <f>(QUOTIENT('Cumulative BOM'!$U96, MIN('Cumulative BOM'!$E96,'Cumulative BOM'!$K96)))*(QUOTIENT('Cumulative BOM'!$V96,MAX('Cumulative BOM'!$E96,'Cumulative BOM'!$K96)))</f>
        <v>3</v>
      </c>
      <c r="Z96" s="73">
        <f>ROUNDUP('Cumulative BOM'!$B96/'Cumulative BOM'!$Y96*2,0)/2</f>
        <v>3</v>
      </c>
      <c r="AA96" s="73">
        <f>(VLOOKUP('Cumulative BOM'!$D96,'Sheet Metal Std'!$M$2:$N$16,2))*'Cumulative BOM'!$U96*'Cumulative BOM'!$V96*'Cumulative BOM'!$Z96*0.28</f>
        <v>603.74663999999996</v>
      </c>
      <c r="AB96" s="73">
        <f>Table1[[#This Row],[QTY. ]]*Table1[[#This Row],[L]]/12</f>
        <v>112</v>
      </c>
    </row>
    <row r="97" spans="1:28" s="37" customFormat="1" ht="18" x14ac:dyDescent="0.3">
      <c r="A97" s="72">
        <v>1034279</v>
      </c>
      <c r="B97" s="73">
        <v>7</v>
      </c>
      <c r="C97" s="73" t="s">
        <v>193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182</v>
      </c>
      <c r="M97" s="73" t="s">
        <v>119</v>
      </c>
      <c r="N97" s="73" t="s">
        <v>183</v>
      </c>
      <c r="O97" s="73" t="s">
        <v>121</v>
      </c>
      <c r="P97" s="73"/>
      <c r="Q97" s="73" t="s">
        <v>8</v>
      </c>
      <c r="R9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97" s="73" t="str">
        <f>IF(UPPER(Table1[[#This Row],[ROLLFORMED]])="YES",VLOOKUP(Table1[[#This Row],[GAUGE]],'Sheet Metal Std'!$P$1:$Q$5,2,FALSE),"-")</f>
        <v>-</v>
      </c>
      <c r="T97" s="73"/>
      <c r="U9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7" s="73">
        <f>'Cumulative BOM'!$V97*'Cumulative BOM'!$U97</f>
        <v>9156</v>
      </c>
      <c r="X97" s="73">
        <f>'Cumulative BOM'!$K97*'Cumulative BOM'!$E97</f>
        <v>2133.2640000000001</v>
      </c>
      <c r="Y97" s="73">
        <f>(QUOTIENT('Cumulative BOM'!$U97, MIN('Cumulative BOM'!$E97,'Cumulative BOM'!$K97)))*(QUOTIENT('Cumulative BOM'!$V97,MAX('Cumulative BOM'!$E97,'Cumulative BOM'!$K97)))</f>
        <v>4</v>
      </c>
      <c r="Z97" s="73">
        <f>ROUNDUP('Cumulative BOM'!$B97/'Cumulative BOM'!$Y97*2,0)/2</f>
        <v>2</v>
      </c>
      <c r="AA97" s="73">
        <f>(VLOOKUP('Cumulative BOM'!$D97,'Sheet Metal Std'!$M$2:$N$16,2))*'Cumulative BOM'!$U97*'Cumulative BOM'!$V97*'Cumulative BOM'!$Z97*0.28</f>
        <v>402.49776000000003</v>
      </c>
      <c r="AB97" s="73">
        <f>Table1[[#This Row],[QTY. ]]*Table1[[#This Row],[L]]/12</f>
        <v>98</v>
      </c>
    </row>
    <row r="98" spans="1:28" s="37" customFormat="1" ht="18" x14ac:dyDescent="0.3">
      <c r="A98" s="74">
        <v>1033907</v>
      </c>
      <c r="B98" s="75">
        <v>1</v>
      </c>
      <c r="C98" s="75" t="s">
        <v>193</v>
      </c>
      <c r="D98" s="75" t="s">
        <v>1</v>
      </c>
      <c r="E98" s="75">
        <v>166.119</v>
      </c>
      <c r="F98" s="75">
        <v>2</v>
      </c>
      <c r="G98" s="75" t="s">
        <v>101</v>
      </c>
      <c r="H98" s="75" t="s">
        <v>101</v>
      </c>
      <c r="I98" s="75">
        <v>9.625</v>
      </c>
      <c r="J98" s="75" t="s">
        <v>101</v>
      </c>
      <c r="K98" s="75">
        <v>15.91</v>
      </c>
      <c r="L98" s="75" t="s">
        <v>136</v>
      </c>
      <c r="M98" s="75" t="s">
        <v>184</v>
      </c>
      <c r="N98" s="75" t="s">
        <v>185</v>
      </c>
      <c r="O98" s="75" t="s">
        <v>121</v>
      </c>
      <c r="P98" s="75"/>
      <c r="Q98" s="75" t="s">
        <v>8</v>
      </c>
      <c r="R98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98" s="75" t="str">
        <f>IF(UPPER(Table1[[#This Row],[ROLLFORMED]])="YES",VLOOKUP(Table1[[#This Row],[GAUGE]],'Sheet Metal Std'!$P$1:$Q$5,2,FALSE),"-")</f>
        <v>-</v>
      </c>
      <c r="T98" s="75"/>
      <c r="U98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8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8" s="75">
        <f>'Cumulative BOM'!$V98*'Cumulative BOM'!$U98</f>
        <v>9156</v>
      </c>
      <c r="X98" s="75">
        <f>'Cumulative BOM'!$K98*'Cumulative BOM'!$E98</f>
        <v>2642.9532899999999</v>
      </c>
      <c r="Y98" s="75">
        <f>(QUOTIENT('Cumulative BOM'!$U98, MIN('Cumulative BOM'!$E98,'Cumulative BOM'!$K98)))*(QUOTIENT('Cumulative BOM'!$V98,MAX('Cumulative BOM'!$E98,'Cumulative BOM'!$K98)))</f>
        <v>3</v>
      </c>
      <c r="Z98" s="75">
        <f>ROUNDUP('Cumulative BOM'!$B98/'Cumulative BOM'!$Y98*2,0)/2</f>
        <v>0.5</v>
      </c>
      <c r="AA98" s="75">
        <f>(VLOOKUP('Cumulative BOM'!$D98,'Sheet Metal Std'!$M$2:$N$16,2))*'Cumulative BOM'!$U98*'Cumulative BOM'!$V98*'Cumulative BOM'!$Z98*0.28</f>
        <v>138.95145600000001</v>
      </c>
      <c r="AB98" s="75">
        <f>Table1[[#This Row],[QTY. ]]*Table1[[#This Row],[L]]/12</f>
        <v>13.843249999999999</v>
      </c>
    </row>
    <row r="99" spans="1:28" s="37" customFormat="1" ht="18" x14ac:dyDescent="0.3">
      <c r="A99" s="74">
        <v>1411100</v>
      </c>
      <c r="B99" s="75">
        <v>2</v>
      </c>
      <c r="C99" s="75" t="s">
        <v>193</v>
      </c>
      <c r="D99" s="75" t="s">
        <v>1</v>
      </c>
      <c r="E99" s="75">
        <v>168</v>
      </c>
      <c r="F99" s="75">
        <v>3.1254</v>
      </c>
      <c r="G99" s="75" t="s">
        <v>101</v>
      </c>
      <c r="H99" s="75" t="s">
        <v>101</v>
      </c>
      <c r="I99" s="75">
        <v>2</v>
      </c>
      <c r="J99" s="75">
        <v>2</v>
      </c>
      <c r="K99" s="75">
        <v>6.7878999999999996</v>
      </c>
      <c r="L99" s="75" t="s">
        <v>128</v>
      </c>
      <c r="M99" s="75" t="s">
        <v>186</v>
      </c>
      <c r="N99" s="75" t="s">
        <v>129</v>
      </c>
      <c r="O99" s="75" t="s">
        <v>121</v>
      </c>
      <c r="P99" s="75"/>
      <c r="Q99" s="75" t="s">
        <v>8</v>
      </c>
      <c r="R99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99" s="75" t="str">
        <f>IF(UPPER(Table1[[#This Row],[ROLLFORMED]])="YES",VLOOKUP(Table1[[#This Row],[GAUGE]],'Sheet Metal Std'!$P$1:$Q$5,2,FALSE),"-")</f>
        <v>-</v>
      </c>
      <c r="T99" s="75"/>
      <c r="U99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9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9" s="75">
        <f>'Cumulative BOM'!$V99*'Cumulative BOM'!$U99</f>
        <v>9156</v>
      </c>
      <c r="X99" s="75">
        <f>'Cumulative BOM'!$K99*'Cumulative BOM'!$E99</f>
        <v>1140.3671999999999</v>
      </c>
      <c r="Y99" s="75">
        <f>(QUOTIENT('Cumulative BOM'!$U99, MIN('Cumulative BOM'!$E99,'Cumulative BOM'!$K99)))*(QUOTIENT('Cumulative BOM'!$V99,MAX('Cumulative BOM'!$E99,'Cumulative BOM'!$K99)))</f>
        <v>8</v>
      </c>
      <c r="Z99" s="75">
        <f>ROUNDUP('Cumulative BOM'!$B99/'Cumulative BOM'!$Y99*2,0)/2</f>
        <v>0.5</v>
      </c>
      <c r="AA99" s="75">
        <f>(VLOOKUP('Cumulative BOM'!$D99,'Sheet Metal Std'!$M$2:$N$16,2))*'Cumulative BOM'!$U99*'Cumulative BOM'!$V99*'Cumulative BOM'!$Z99*0.28</f>
        <v>138.95145600000001</v>
      </c>
      <c r="AB99" s="75">
        <f>Table1[[#This Row],[QTY. ]]*Table1[[#This Row],[L]]/12</f>
        <v>28</v>
      </c>
    </row>
    <row r="100" spans="1:28" s="37" customFormat="1" ht="18" x14ac:dyDescent="0.3">
      <c r="A100" s="74">
        <v>1411200</v>
      </c>
      <c r="B100" s="75">
        <v>2</v>
      </c>
      <c r="C100" s="75" t="s">
        <v>193</v>
      </c>
      <c r="D100" s="75" t="s">
        <v>1</v>
      </c>
      <c r="E100" s="75">
        <v>168</v>
      </c>
      <c r="F100" s="75">
        <v>2.9998</v>
      </c>
      <c r="G100" s="75" t="s">
        <v>101</v>
      </c>
      <c r="H100" s="75" t="s">
        <v>101</v>
      </c>
      <c r="I100" s="75">
        <v>1.8754</v>
      </c>
      <c r="J100" s="75">
        <v>1.8754</v>
      </c>
      <c r="K100" s="75">
        <v>6.4131</v>
      </c>
      <c r="L100" s="75" t="s">
        <v>130</v>
      </c>
      <c r="M100" s="75" t="s">
        <v>186</v>
      </c>
      <c r="N100" s="75" t="s">
        <v>131</v>
      </c>
      <c r="O100" s="75" t="s">
        <v>121</v>
      </c>
      <c r="P100" s="75"/>
      <c r="Q100" s="75" t="s">
        <v>8</v>
      </c>
      <c r="R100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0" s="75" t="str">
        <f>IF(UPPER(Table1[[#This Row],[ROLLFORMED]])="YES",VLOOKUP(Table1[[#This Row],[GAUGE]],'Sheet Metal Std'!$P$1:$Q$5,2,FALSE),"-")</f>
        <v>-</v>
      </c>
      <c r="T100" s="75"/>
      <c r="U100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0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0" s="75">
        <f>'Cumulative BOM'!$V100*'Cumulative BOM'!$U100</f>
        <v>9156</v>
      </c>
      <c r="X100" s="75">
        <f>'Cumulative BOM'!$K100*'Cumulative BOM'!$E100</f>
        <v>1077.4007999999999</v>
      </c>
      <c r="Y100" s="75">
        <f>(QUOTIENT('Cumulative BOM'!$U100, MIN('Cumulative BOM'!$E100,'Cumulative BOM'!$K100)))*(QUOTIENT('Cumulative BOM'!$V100,MAX('Cumulative BOM'!$E100,'Cumulative BOM'!$K100)))</f>
        <v>8</v>
      </c>
      <c r="Z100" s="75">
        <f>ROUNDUP('Cumulative BOM'!$B100/'Cumulative BOM'!$Y100*2,0)/2</f>
        <v>0.5</v>
      </c>
      <c r="AA100" s="75">
        <f>(VLOOKUP('Cumulative BOM'!$D100,'Sheet Metal Std'!$M$2:$N$16,2))*'Cumulative BOM'!$U100*'Cumulative BOM'!$V100*'Cumulative BOM'!$Z100*0.28</f>
        <v>138.95145600000001</v>
      </c>
      <c r="AB100" s="75">
        <f>Table1[[#This Row],[QTY. ]]*Table1[[#This Row],[L]]/12</f>
        <v>28</v>
      </c>
    </row>
    <row r="101" spans="1:28" s="37" customFormat="1" ht="18" x14ac:dyDescent="0.3">
      <c r="A101" s="80">
        <v>1411300</v>
      </c>
      <c r="B101" s="81">
        <v>2</v>
      </c>
      <c r="C101" s="81" t="s">
        <v>193</v>
      </c>
      <c r="D101" s="81" t="s">
        <v>3</v>
      </c>
      <c r="E101" s="81">
        <v>168</v>
      </c>
      <c r="F101" s="81" t="s">
        <v>101</v>
      </c>
      <c r="G101" s="81" t="s">
        <v>101</v>
      </c>
      <c r="H101" s="81" t="s">
        <v>101</v>
      </c>
      <c r="I101" s="81" t="s">
        <v>101</v>
      </c>
      <c r="J101" s="81" t="s">
        <v>101</v>
      </c>
      <c r="K101" s="81">
        <v>3.2759999999999998</v>
      </c>
      <c r="L101" s="81" t="s">
        <v>127</v>
      </c>
      <c r="M101" s="81" t="s">
        <v>186</v>
      </c>
      <c r="N101" s="81" t="s">
        <v>132</v>
      </c>
      <c r="O101" s="81" t="s">
        <v>121</v>
      </c>
      <c r="P101" s="81"/>
      <c r="Q101" s="81" t="s">
        <v>8</v>
      </c>
      <c r="R101" s="81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01" s="81" t="str">
        <f>IF(UPPER(Table1[[#This Row],[ROLLFORMED]])="YES",VLOOKUP(Table1[[#This Row],[GAUGE]],'Sheet Metal Std'!$P$1:$Q$5,2,FALSE),"-")</f>
        <v>-</v>
      </c>
      <c r="T101" s="81"/>
      <c r="U101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1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1" s="81">
        <f>'Cumulative BOM'!$V101*'Cumulative BOM'!$U101</f>
        <v>9156</v>
      </c>
      <c r="X101" s="81">
        <f>'Cumulative BOM'!$K101*'Cumulative BOM'!$E101</f>
        <v>550.36799999999994</v>
      </c>
      <c r="Y101" s="81">
        <f>(QUOTIENT('Cumulative BOM'!$U101, MIN('Cumulative BOM'!$E101,'Cumulative BOM'!$K101)))*(QUOTIENT('Cumulative BOM'!$V101,MAX('Cumulative BOM'!$E101,'Cumulative BOM'!$K101)))</f>
        <v>16</v>
      </c>
      <c r="Z101" s="81">
        <f>ROUNDUP('Cumulative BOM'!$B101/'Cumulative BOM'!$Y101*2,0)/2</f>
        <v>0.5</v>
      </c>
      <c r="AA101" s="81">
        <f>(VLOOKUP('Cumulative BOM'!$D101,'Sheet Metal Std'!$M$2:$N$16,2))*'Cumulative BOM'!$U101*'Cumulative BOM'!$V101*'Cumulative BOM'!$Z101*0.28</f>
        <v>81.396839999999997</v>
      </c>
      <c r="AB101" s="81">
        <f>Table1[[#This Row],[QTY. ]]*Table1[[#This Row],[L]]/12</f>
        <v>28</v>
      </c>
    </row>
    <row r="102" spans="1:28" s="37" customFormat="1" ht="18" x14ac:dyDescent="0.3">
      <c r="A102" s="74">
        <v>1411301</v>
      </c>
      <c r="B102" s="75">
        <v>8</v>
      </c>
      <c r="C102" s="75" t="s">
        <v>193</v>
      </c>
      <c r="D102" s="75" t="s">
        <v>1</v>
      </c>
      <c r="E102" s="75">
        <v>165.32400000000001</v>
      </c>
      <c r="F102" s="75" t="s">
        <v>117</v>
      </c>
      <c r="G102" s="75" t="s">
        <v>101</v>
      </c>
      <c r="H102" s="75" t="s">
        <v>101</v>
      </c>
      <c r="I102" s="75">
        <v>3</v>
      </c>
      <c r="J102" s="75">
        <v>4.5</v>
      </c>
      <c r="K102" s="75">
        <v>7.3129999999999997</v>
      </c>
      <c r="L102" s="75" t="s">
        <v>118</v>
      </c>
      <c r="M102" s="75" t="s">
        <v>124</v>
      </c>
      <c r="N102" s="75" t="s">
        <v>125</v>
      </c>
      <c r="O102" s="75" t="s">
        <v>121</v>
      </c>
      <c r="P102" s="75"/>
      <c r="Q102" s="75" t="s">
        <v>8</v>
      </c>
      <c r="R102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2" s="75" t="str">
        <f>IF(UPPER(Table1[[#This Row],[ROLLFORMED]])="YES",VLOOKUP(Table1[[#This Row],[GAUGE]],'Sheet Metal Std'!$P$1:$Q$5,2,FALSE),"-")</f>
        <v>-</v>
      </c>
      <c r="T102" s="75"/>
      <c r="U102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2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2" s="75">
        <f>'Cumulative BOM'!$V102*'Cumulative BOM'!$U102</f>
        <v>9156</v>
      </c>
      <c r="X102" s="75">
        <f>'Cumulative BOM'!$K102*'Cumulative BOM'!$E102</f>
        <v>1209.014412</v>
      </c>
      <c r="Y102" s="75">
        <f>(QUOTIENT('Cumulative BOM'!$U102, MIN('Cumulative BOM'!$E102,'Cumulative BOM'!$K102)))*(QUOTIENT('Cumulative BOM'!$V102,MAX('Cumulative BOM'!$E102,'Cumulative BOM'!$K102)))</f>
        <v>7</v>
      </c>
      <c r="Z102" s="75">
        <f>ROUNDUP('Cumulative BOM'!$B102/'Cumulative BOM'!$Y102*2,0)/2</f>
        <v>1.5</v>
      </c>
      <c r="AA102" s="75">
        <f>(VLOOKUP('Cumulative BOM'!$D102,'Sheet Metal Std'!$M$2:$N$16,2))*'Cumulative BOM'!$U102*'Cumulative BOM'!$V102*'Cumulative BOM'!$Z102*0.28</f>
        <v>416.85436800000002</v>
      </c>
      <c r="AB102" s="75">
        <f>Table1[[#This Row],[QTY. ]]*Table1[[#This Row],[L]]/12</f>
        <v>110.21600000000001</v>
      </c>
    </row>
    <row r="103" spans="1:28" s="37" customFormat="1" ht="18" x14ac:dyDescent="0.3">
      <c r="A103" s="72">
        <v>1028633</v>
      </c>
      <c r="B103" s="73">
        <v>30</v>
      </c>
      <c r="C103" s="73" t="s">
        <v>193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122</v>
      </c>
      <c r="M103" s="73" t="s">
        <v>123</v>
      </c>
      <c r="N103" s="73" t="s">
        <v>122</v>
      </c>
      <c r="O103" s="73" t="s">
        <v>121</v>
      </c>
      <c r="P103" s="73"/>
      <c r="Q103" s="73" t="s">
        <v>8</v>
      </c>
      <c r="R10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03" s="73" t="str">
        <f>IF(UPPER(Table1[[#This Row],[ROLLFORMED]])="YES",VLOOKUP(Table1[[#This Row],[GAUGE]],'Sheet Metal Std'!$P$1:$Q$5,2,FALSE),"-")</f>
        <v>-</v>
      </c>
      <c r="T103" s="73"/>
      <c r="U10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3" s="73">
        <f>'Cumulative BOM'!$V103*'Cumulative BOM'!$U103</f>
        <v>9156</v>
      </c>
      <c r="X103" s="73">
        <f>'Cumulative BOM'!$K103*'Cumulative BOM'!$E103</f>
        <v>40.443800000000003</v>
      </c>
      <c r="Y103" s="73">
        <f>(QUOTIENT('Cumulative BOM'!$U103, MIN('Cumulative BOM'!$E103,'Cumulative BOM'!$K103)))*(QUOTIENT('Cumulative BOM'!$V103,MAX('Cumulative BOM'!$E103,'Cumulative BOM'!$K103)))</f>
        <v>216</v>
      </c>
      <c r="Z103" s="73">
        <f>ROUNDUP('Cumulative BOM'!$B103/'Cumulative BOM'!$Y103*2,0)/2</f>
        <v>0.5</v>
      </c>
      <c r="AA103" s="73">
        <f>(VLOOKUP('Cumulative BOM'!$D103,'Sheet Metal Std'!$M$2:$N$16,2))*'Cumulative BOM'!$U103*'Cumulative BOM'!$V103*'Cumulative BOM'!$Z103*0.28</f>
        <v>100.62444000000001</v>
      </c>
      <c r="AB103" s="73">
        <f>Table1[[#This Row],[QTY. ]]*Table1[[#This Row],[L]]/12</f>
        <v>5</v>
      </c>
    </row>
    <row r="104" spans="1:28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135</v>
      </c>
      <c r="N104" s="69"/>
      <c r="O104" s="69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s="37" customFormat="1" ht="18" x14ac:dyDescent="0.3">
      <c r="A105" s="74">
        <v>1411900</v>
      </c>
      <c r="B105" s="75">
        <v>1</v>
      </c>
      <c r="C105" s="75" t="s">
        <v>193</v>
      </c>
      <c r="D105" s="75" t="s">
        <v>1</v>
      </c>
      <c r="E105" s="75">
        <v>168</v>
      </c>
      <c r="F105" s="75">
        <v>5.5</v>
      </c>
      <c r="G105" s="75" t="s">
        <v>101</v>
      </c>
      <c r="H105" s="75" t="s">
        <v>101</v>
      </c>
      <c r="I105" s="75">
        <v>1.625</v>
      </c>
      <c r="J105" s="75">
        <v>1.625</v>
      </c>
      <c r="K105" s="75">
        <v>8.9130000000000003</v>
      </c>
      <c r="L105" s="75" t="s">
        <v>133</v>
      </c>
      <c r="M105" s="75" t="s">
        <v>187</v>
      </c>
      <c r="N105" s="75" t="s">
        <v>134</v>
      </c>
      <c r="O105" s="75" t="s">
        <v>135</v>
      </c>
      <c r="P105" s="75"/>
      <c r="Q105" s="75" t="s">
        <v>8</v>
      </c>
      <c r="R105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5" s="75" t="str">
        <f>IF(UPPER(Table1[[#This Row],[ROLLFORMED]])="YES",VLOOKUP(Table1[[#This Row],[GAUGE]],'Sheet Metal Std'!$P$1:$Q$5,2,FALSE),"-")</f>
        <v>-</v>
      </c>
      <c r="T105" s="75"/>
      <c r="U105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5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5" s="75">
        <f>'Cumulative BOM'!$V105*'Cumulative BOM'!$U105</f>
        <v>9156</v>
      </c>
      <c r="X105" s="75">
        <f>'Cumulative BOM'!$K105*'Cumulative BOM'!$E105</f>
        <v>1497.384</v>
      </c>
      <c r="Y105" s="75">
        <f>(QUOTIENT('Cumulative BOM'!$U105, MIN('Cumulative BOM'!$E105,'Cumulative BOM'!$K105)))*(QUOTIENT('Cumulative BOM'!$V105,MAX('Cumulative BOM'!$E105,'Cumulative BOM'!$K105)))</f>
        <v>6</v>
      </c>
      <c r="Z105" s="75">
        <f>ROUNDUP('Cumulative BOM'!$B105/'Cumulative BOM'!$Y105*2,0)/2</f>
        <v>0.5</v>
      </c>
      <c r="AA105" s="75">
        <f>(VLOOKUP('Cumulative BOM'!$D105,'Sheet Metal Std'!$M$2:$N$16,2))*'Cumulative BOM'!$U105*'Cumulative BOM'!$V105*'Cumulative BOM'!$Z105*0.28</f>
        <v>138.95145600000001</v>
      </c>
      <c r="AB105" s="75">
        <f>Table1[[#This Row],[QTY. ]]*Table1[[#This Row],[L]]/12</f>
        <v>14</v>
      </c>
    </row>
    <row r="106" spans="1:28" s="37" customFormat="1" ht="18" x14ac:dyDescent="0.3">
      <c r="A106" s="74">
        <v>1411900</v>
      </c>
      <c r="B106" s="75">
        <v>7</v>
      </c>
      <c r="C106" s="75" t="s">
        <v>193</v>
      </c>
      <c r="D106" s="75" t="s">
        <v>1</v>
      </c>
      <c r="E106" s="75">
        <v>168</v>
      </c>
      <c r="F106" s="75">
        <v>4.875</v>
      </c>
      <c r="G106" s="75" t="s">
        <v>101</v>
      </c>
      <c r="H106" s="75" t="s">
        <v>101</v>
      </c>
      <c r="I106" s="75">
        <v>1.625</v>
      </c>
      <c r="J106" s="75">
        <v>1.625</v>
      </c>
      <c r="K106" s="75">
        <v>8.9130000000000003</v>
      </c>
      <c r="L106" s="75" t="s">
        <v>133</v>
      </c>
      <c r="M106" s="75" t="s">
        <v>188</v>
      </c>
      <c r="N106" s="75" t="s">
        <v>134</v>
      </c>
      <c r="O106" s="75" t="s">
        <v>135</v>
      </c>
      <c r="P106" s="75"/>
      <c r="Q106" s="75" t="s">
        <v>8</v>
      </c>
      <c r="R106" s="7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6" s="75" t="str">
        <f>IF(UPPER(Table1[[#This Row],[ROLLFORMED]])="YES",VLOOKUP(Table1[[#This Row],[GAUGE]],'Sheet Metal Std'!$P$1:$Q$5,2,FALSE),"-")</f>
        <v>-</v>
      </c>
      <c r="T106" s="75"/>
      <c r="U106" s="7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6" s="7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6" s="75">
        <f>'Cumulative BOM'!$V106*'Cumulative BOM'!$U106</f>
        <v>9156</v>
      </c>
      <c r="X106" s="75">
        <f>'Cumulative BOM'!$K106*'Cumulative BOM'!$E106</f>
        <v>1497.384</v>
      </c>
      <c r="Y106" s="75">
        <f>(QUOTIENT('Cumulative BOM'!$U106, MIN('Cumulative BOM'!$E106,'Cumulative BOM'!$K106)))*(QUOTIENT('Cumulative BOM'!$V106,MAX('Cumulative BOM'!$E106,'Cumulative BOM'!$K106)))</f>
        <v>6</v>
      </c>
      <c r="Z106" s="75">
        <f>ROUNDUP('Cumulative BOM'!$B106/'Cumulative BOM'!$Y106*2,0)/2</f>
        <v>1.5</v>
      </c>
      <c r="AA106" s="75">
        <f>(VLOOKUP('Cumulative BOM'!$D106,'Sheet Metal Std'!$M$2:$N$16,2))*'Cumulative BOM'!$U106*'Cumulative BOM'!$V106*'Cumulative BOM'!$Z106*0.28</f>
        <v>416.85436800000002</v>
      </c>
      <c r="AB106" s="75">
        <f>Table1[[#This Row],[QTY. ]]*Table1[[#This Row],[L]]/12</f>
        <v>98</v>
      </c>
    </row>
    <row r="107" spans="1:28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137</v>
      </c>
      <c r="N107" s="69"/>
      <c r="O107" s="69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s="37" customFormat="1" ht="18" x14ac:dyDescent="0.3">
      <c r="A108" s="72">
        <v>1521441</v>
      </c>
      <c r="B108" s="73">
        <v>1</v>
      </c>
      <c r="C108" s="73" t="s">
        <v>193</v>
      </c>
      <c r="D108" s="73" t="s">
        <v>2</v>
      </c>
      <c r="E108" s="73">
        <v>166.11850000000001</v>
      </c>
      <c r="F108" s="73">
        <v>3</v>
      </c>
      <c r="G108" s="73" t="s">
        <v>101</v>
      </c>
      <c r="H108" s="73" t="s">
        <v>101</v>
      </c>
      <c r="I108" s="73">
        <v>16</v>
      </c>
      <c r="J108" s="73" t="s">
        <v>101</v>
      </c>
      <c r="K108" s="73">
        <v>26</v>
      </c>
      <c r="L108" s="79" t="s">
        <v>95</v>
      </c>
      <c r="M108" s="73" t="s">
        <v>96</v>
      </c>
      <c r="N108" s="73" t="s">
        <v>189</v>
      </c>
      <c r="O108" s="73" t="s">
        <v>142</v>
      </c>
      <c r="P108" s="73" t="s">
        <v>92</v>
      </c>
      <c r="Q108" s="73" t="s">
        <v>8</v>
      </c>
      <c r="R108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08" s="73" t="str">
        <f>IF(UPPER(Table1[[#This Row],[ROLLFORMED]])="YES",VLOOKUP(Table1[[#This Row],[GAUGE]],'Sheet Metal Std'!$P$1:$Q$5,2,FALSE),"-")</f>
        <v>-</v>
      </c>
      <c r="T108" s="73"/>
      <c r="U10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8" s="73">
        <f>'Cumulative BOM'!$V108*'Cumulative BOM'!$U108</f>
        <v>9156</v>
      </c>
      <c r="X108" s="73">
        <f>'Cumulative BOM'!$K108*'Cumulative BOM'!$E108</f>
        <v>4319.0810000000001</v>
      </c>
      <c r="Y108" s="73">
        <f>(QUOTIENT('Cumulative BOM'!$U108, MIN('Cumulative BOM'!$E108,'Cumulative BOM'!$K108)))*(QUOTIENT('Cumulative BOM'!$V108,MAX('Cumulative BOM'!$E108,'Cumulative BOM'!$K108)))</f>
        <v>2</v>
      </c>
      <c r="Z108" s="73">
        <f>ROUNDUP('Cumulative BOM'!$B108/'Cumulative BOM'!$Y108*2,0)/2</f>
        <v>0.5</v>
      </c>
      <c r="AA108" s="73">
        <f>(VLOOKUP('Cumulative BOM'!$D108,'Sheet Metal Std'!$M$2:$N$16,2))*'Cumulative BOM'!$U108*'Cumulative BOM'!$V108*'Cumulative BOM'!$Z108*0.28</f>
        <v>100.62444000000001</v>
      </c>
      <c r="AB108" s="73">
        <f>Table1[[#This Row],[QTY. ]]*Table1[[#This Row],[L]]/12</f>
        <v>13.843208333333335</v>
      </c>
    </row>
    <row r="109" spans="1:28" s="37" customFormat="1" ht="18" x14ac:dyDescent="0.3">
      <c r="A109" s="72">
        <v>1587682</v>
      </c>
      <c r="B109" s="73">
        <v>1</v>
      </c>
      <c r="C109" s="73" t="s">
        <v>193</v>
      </c>
      <c r="D109" s="73" t="s">
        <v>2</v>
      </c>
      <c r="E109" s="73">
        <v>166.11850000000001</v>
      </c>
      <c r="F109" s="73">
        <v>3</v>
      </c>
      <c r="G109" s="73" t="s">
        <v>101</v>
      </c>
      <c r="H109" s="73" t="s">
        <v>101</v>
      </c>
      <c r="I109" s="73">
        <v>16</v>
      </c>
      <c r="J109" s="73" t="s">
        <v>101</v>
      </c>
      <c r="K109" s="73">
        <v>26.5</v>
      </c>
      <c r="L109" s="73" t="s">
        <v>97</v>
      </c>
      <c r="M109" s="73" t="s">
        <v>96</v>
      </c>
      <c r="N109" s="73" t="s">
        <v>143</v>
      </c>
      <c r="O109" s="73" t="s">
        <v>142</v>
      </c>
      <c r="P109" s="73" t="s">
        <v>92</v>
      </c>
      <c r="Q109" s="73" t="s">
        <v>8</v>
      </c>
      <c r="R10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09" s="73" t="str">
        <f>IF(UPPER(Table1[[#This Row],[ROLLFORMED]])="YES",VLOOKUP(Table1[[#This Row],[GAUGE]],'Sheet Metal Std'!$P$1:$Q$5,2,FALSE),"-")</f>
        <v>-</v>
      </c>
      <c r="T109" s="73"/>
      <c r="U10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9" s="73">
        <f>'Cumulative BOM'!$V109*'Cumulative BOM'!$U109</f>
        <v>9156</v>
      </c>
      <c r="X109" s="73">
        <f>'Cumulative BOM'!$K109*'Cumulative BOM'!$E109</f>
        <v>4402.1402500000004</v>
      </c>
      <c r="Y109" s="73">
        <f>(QUOTIENT('Cumulative BOM'!$U109, MIN('Cumulative BOM'!$E109,'Cumulative BOM'!$K109)))*(QUOTIENT('Cumulative BOM'!$V109,MAX('Cumulative BOM'!$E109,'Cumulative BOM'!$K109)))</f>
        <v>2</v>
      </c>
      <c r="Z109" s="73">
        <f>ROUNDUP('Cumulative BOM'!$B109/'Cumulative BOM'!$Y109*2,0)/2</f>
        <v>0.5</v>
      </c>
      <c r="AA109" s="73">
        <f>(VLOOKUP('Cumulative BOM'!$D109,'Sheet Metal Std'!$M$2:$N$16,2))*'Cumulative BOM'!$U109*'Cumulative BOM'!$V109*'Cumulative BOM'!$Z109*0.28</f>
        <v>100.62444000000001</v>
      </c>
      <c r="AB109" s="73">
        <f>Table1[[#This Row],[QTY. ]]*Table1[[#This Row],[L]]/12</f>
        <v>13.843208333333335</v>
      </c>
    </row>
    <row r="110" spans="1:28" s="37" customFormat="1" ht="18" x14ac:dyDescent="0.3">
      <c r="A110" s="72">
        <v>1499957</v>
      </c>
      <c r="B110" s="73">
        <v>1</v>
      </c>
      <c r="C110" s="73" t="s">
        <v>193</v>
      </c>
      <c r="D110" s="73" t="s">
        <v>2</v>
      </c>
      <c r="E110" s="73">
        <v>166.11850000000001</v>
      </c>
      <c r="F110" s="73">
        <v>3</v>
      </c>
      <c r="G110" s="73" t="s">
        <v>101</v>
      </c>
      <c r="H110" s="73" t="s">
        <v>101</v>
      </c>
      <c r="I110" s="73">
        <v>12</v>
      </c>
      <c r="J110" s="73" t="s">
        <v>101</v>
      </c>
      <c r="K110" s="73">
        <v>22.5</v>
      </c>
      <c r="L110" s="73" t="s">
        <v>97</v>
      </c>
      <c r="M110" s="73" t="s">
        <v>96</v>
      </c>
      <c r="N110" s="73" t="s">
        <v>143</v>
      </c>
      <c r="O110" s="73" t="s">
        <v>142</v>
      </c>
      <c r="P110" s="73"/>
      <c r="Q110" s="73" t="s">
        <v>8</v>
      </c>
      <c r="R110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0" s="73" t="str">
        <f>IF(UPPER(Table1[[#This Row],[ROLLFORMED]])="YES",VLOOKUP(Table1[[#This Row],[GAUGE]],'Sheet Metal Std'!$P$1:$Q$5,2,FALSE),"-")</f>
        <v>-</v>
      </c>
      <c r="T110" s="73"/>
      <c r="U11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0" s="73">
        <f>'Cumulative BOM'!$V110*'Cumulative BOM'!$U110</f>
        <v>9156</v>
      </c>
      <c r="X110" s="73">
        <f>'Cumulative BOM'!$K110*'Cumulative BOM'!$E110</f>
        <v>3737.6662500000002</v>
      </c>
      <c r="Y110" s="73">
        <f>(QUOTIENT('Cumulative BOM'!$U110, MIN('Cumulative BOM'!$E110,'Cumulative BOM'!$K110)))*(QUOTIENT('Cumulative BOM'!$V110,MAX('Cumulative BOM'!$E110,'Cumulative BOM'!$K110)))</f>
        <v>2</v>
      </c>
      <c r="Z110" s="73">
        <f>ROUNDUP('Cumulative BOM'!$B110/'Cumulative BOM'!$Y110*2,0)/2</f>
        <v>0.5</v>
      </c>
      <c r="AA110" s="73">
        <f>(VLOOKUP('Cumulative BOM'!$D110,'Sheet Metal Std'!$M$2:$N$16,2))*'Cumulative BOM'!$U110*'Cumulative BOM'!$V110*'Cumulative BOM'!$Z110*0.28</f>
        <v>100.62444000000001</v>
      </c>
      <c r="AB110" s="73">
        <f>Table1[[#This Row],[QTY. ]]*Table1[[#This Row],[L]]/12</f>
        <v>13.843208333333335</v>
      </c>
    </row>
    <row r="111" spans="1:28" s="37" customFormat="1" ht="18" x14ac:dyDescent="0.3">
      <c r="A111" s="72">
        <v>1587595</v>
      </c>
      <c r="B111" s="73">
        <v>1</v>
      </c>
      <c r="C111" s="73" t="s">
        <v>193</v>
      </c>
      <c r="D111" s="73" t="s">
        <v>2</v>
      </c>
      <c r="E111" s="73">
        <v>166.11850000000001</v>
      </c>
      <c r="F111" s="73">
        <v>3</v>
      </c>
      <c r="G111" s="73" t="s">
        <v>101</v>
      </c>
      <c r="H111" s="73" t="s">
        <v>101</v>
      </c>
      <c r="I111" s="73">
        <v>16</v>
      </c>
      <c r="J111" s="73" t="s">
        <v>101</v>
      </c>
      <c r="K111" s="73">
        <v>26.5</v>
      </c>
      <c r="L111" s="73" t="s">
        <v>97</v>
      </c>
      <c r="M111" s="73" t="s">
        <v>96</v>
      </c>
      <c r="N111" s="73" t="s">
        <v>143</v>
      </c>
      <c r="O111" s="73" t="s">
        <v>144</v>
      </c>
      <c r="P111" s="73"/>
      <c r="Q111" s="73" t="s">
        <v>8</v>
      </c>
      <c r="R11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1" s="73" t="str">
        <f>IF(UPPER(Table1[[#This Row],[ROLLFORMED]])="YES",VLOOKUP(Table1[[#This Row],[GAUGE]],'Sheet Metal Std'!$P$1:$Q$5,2,FALSE),"-")</f>
        <v>-</v>
      </c>
      <c r="T111" s="73"/>
      <c r="U11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1" s="73">
        <f>'Cumulative BOM'!$V111*'Cumulative BOM'!$U111</f>
        <v>9156</v>
      </c>
      <c r="X111" s="73">
        <f>'Cumulative BOM'!$K111*'Cumulative BOM'!$E111</f>
        <v>4402.1402500000004</v>
      </c>
      <c r="Y111" s="73">
        <f>(QUOTIENT('Cumulative BOM'!$U111, MIN('Cumulative BOM'!$E111,'Cumulative BOM'!$K111)))*(QUOTIENT('Cumulative BOM'!$V111,MAX('Cumulative BOM'!$E111,'Cumulative BOM'!$K111)))</f>
        <v>2</v>
      </c>
      <c r="Z111" s="73">
        <f>ROUNDUP('Cumulative BOM'!$B111/'Cumulative BOM'!$Y111*2,0)/2</f>
        <v>0.5</v>
      </c>
      <c r="AA111" s="73">
        <f>(VLOOKUP('Cumulative BOM'!$D111,'Sheet Metal Std'!$M$2:$N$16,2))*'Cumulative BOM'!$U111*'Cumulative BOM'!$V111*'Cumulative BOM'!$Z111*0.28</f>
        <v>100.62444000000001</v>
      </c>
      <c r="AB111" s="73">
        <f>Table1[[#This Row],[QTY. ]]*Table1[[#This Row],[L]]/12</f>
        <v>13.843208333333335</v>
      </c>
    </row>
    <row r="112" spans="1:28" s="37" customFormat="1" ht="18" x14ac:dyDescent="0.3">
      <c r="A112" s="72">
        <v>1521436</v>
      </c>
      <c r="B112" s="73">
        <v>1</v>
      </c>
      <c r="C112" s="73" t="s">
        <v>193</v>
      </c>
      <c r="D112" s="73" t="s">
        <v>2</v>
      </c>
      <c r="E112" s="73">
        <v>166.11850000000001</v>
      </c>
      <c r="F112" s="73">
        <v>3</v>
      </c>
      <c r="G112" s="73" t="s">
        <v>101</v>
      </c>
      <c r="H112" s="73" t="s">
        <v>101</v>
      </c>
      <c r="I112" s="73">
        <v>12</v>
      </c>
      <c r="J112" s="73" t="s">
        <v>101</v>
      </c>
      <c r="K112" s="73">
        <v>22.5</v>
      </c>
      <c r="L112" s="73" t="s">
        <v>97</v>
      </c>
      <c r="M112" s="73" t="s">
        <v>96</v>
      </c>
      <c r="N112" s="73" t="s">
        <v>143</v>
      </c>
      <c r="O112" s="73" t="s">
        <v>145</v>
      </c>
      <c r="P112" s="73" t="s">
        <v>92</v>
      </c>
      <c r="Q112" s="73" t="s">
        <v>8</v>
      </c>
      <c r="R112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2" s="73" t="str">
        <f>IF(UPPER(Table1[[#This Row],[ROLLFORMED]])="YES",VLOOKUP(Table1[[#This Row],[GAUGE]],'Sheet Metal Std'!$P$1:$Q$5,2,FALSE),"-")</f>
        <v>-</v>
      </c>
      <c r="T112" s="73"/>
      <c r="U112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2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2" s="73">
        <f>'Cumulative BOM'!$V112*'Cumulative BOM'!$U112</f>
        <v>9156</v>
      </c>
      <c r="X112" s="73">
        <f>'Cumulative BOM'!$K112*'Cumulative BOM'!$E112</f>
        <v>3737.6662500000002</v>
      </c>
      <c r="Y112" s="73">
        <f>(QUOTIENT('Cumulative BOM'!$U112, MIN('Cumulative BOM'!$E112,'Cumulative BOM'!$K112)))*(QUOTIENT('Cumulative BOM'!$V112,MAX('Cumulative BOM'!$E112,'Cumulative BOM'!$K112)))</f>
        <v>2</v>
      </c>
      <c r="Z112" s="73">
        <f>ROUNDUP('Cumulative BOM'!$B112/'Cumulative BOM'!$Y112*2,0)/2</f>
        <v>0.5</v>
      </c>
      <c r="AA112" s="73">
        <f>(VLOOKUP('Cumulative BOM'!$D112,'Sheet Metal Std'!$M$2:$N$16,2))*'Cumulative BOM'!$U112*'Cumulative BOM'!$V112*'Cumulative BOM'!$Z112*0.28</f>
        <v>100.62444000000001</v>
      </c>
      <c r="AB112" s="73">
        <f>Table1[[#This Row],[QTY. ]]*Table1[[#This Row],[L]]/12</f>
        <v>13.843208333333335</v>
      </c>
    </row>
    <row r="113" spans="1:28" s="37" customFormat="1" ht="18" x14ac:dyDescent="0.3">
      <c r="A113" s="72">
        <v>1520969</v>
      </c>
      <c r="B113" s="73">
        <v>1</v>
      </c>
      <c r="C113" s="73" t="s">
        <v>193</v>
      </c>
      <c r="D113" s="73" t="s">
        <v>2</v>
      </c>
      <c r="E113" s="73">
        <v>154.5</v>
      </c>
      <c r="F113" s="73">
        <v>3</v>
      </c>
      <c r="G113" s="73" t="s">
        <v>101</v>
      </c>
      <c r="H113" s="73" t="s">
        <v>101</v>
      </c>
      <c r="I113" s="73">
        <v>15.75</v>
      </c>
      <c r="J113" s="73" t="s">
        <v>101</v>
      </c>
      <c r="K113" s="73">
        <v>26.25</v>
      </c>
      <c r="L113" s="73" t="s">
        <v>97</v>
      </c>
      <c r="M113" s="73" t="s">
        <v>98</v>
      </c>
      <c r="N113" s="73" t="s">
        <v>147</v>
      </c>
      <c r="O113" s="73" t="s">
        <v>146</v>
      </c>
      <c r="P113" s="73"/>
      <c r="Q113" s="73" t="s">
        <v>8</v>
      </c>
      <c r="R113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3" s="73" t="str">
        <f>IF(UPPER(Table1[[#This Row],[ROLLFORMED]])="YES",VLOOKUP(Table1[[#This Row],[GAUGE]],'Sheet Metal Std'!$P$1:$Q$5,2,FALSE),"-")</f>
        <v>-</v>
      </c>
      <c r="T113" s="73"/>
      <c r="U113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3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3" s="73">
        <f>'Cumulative BOM'!$V113*'Cumulative BOM'!$U113</f>
        <v>9156</v>
      </c>
      <c r="X113" s="73">
        <f>'Cumulative BOM'!$K113*'Cumulative BOM'!$E113</f>
        <v>4055.625</v>
      </c>
      <c r="Y113" s="73">
        <f>(QUOTIENT('Cumulative BOM'!$U113, MIN('Cumulative BOM'!$E113,'Cumulative BOM'!$K113)))*(QUOTIENT('Cumulative BOM'!$V113,MAX('Cumulative BOM'!$E113,'Cumulative BOM'!$K113)))</f>
        <v>2</v>
      </c>
      <c r="Z113" s="73">
        <f>ROUNDUP('Cumulative BOM'!$B113/'Cumulative BOM'!$Y113*2,0)/2</f>
        <v>0.5</v>
      </c>
      <c r="AA113" s="73">
        <f>(VLOOKUP('Cumulative BOM'!$D113,'Sheet Metal Std'!$M$2:$N$16,2))*'Cumulative BOM'!$U113*'Cumulative BOM'!$V113*'Cumulative BOM'!$Z113*0.28</f>
        <v>100.62444000000001</v>
      </c>
      <c r="AB113" s="73">
        <f>Table1[[#This Row],[QTY. ]]*Table1[[#This Row],[L]]/12</f>
        <v>12.875</v>
      </c>
    </row>
    <row r="114" spans="1:28" s="37" customFormat="1" ht="18" x14ac:dyDescent="0.3">
      <c r="A114" s="72">
        <v>1520972</v>
      </c>
      <c r="B114" s="73">
        <v>1</v>
      </c>
      <c r="C114" s="73" t="s">
        <v>193</v>
      </c>
      <c r="D114" s="73" t="s">
        <v>2</v>
      </c>
      <c r="E114" s="73">
        <v>154.5</v>
      </c>
      <c r="F114" s="73">
        <v>3</v>
      </c>
      <c r="G114" s="73" t="s">
        <v>101</v>
      </c>
      <c r="H114" s="73" t="s">
        <v>101</v>
      </c>
      <c r="I114" s="73">
        <v>8.125</v>
      </c>
      <c r="J114" s="73" t="s">
        <v>101</v>
      </c>
      <c r="K114" s="73">
        <v>18.1249</v>
      </c>
      <c r="L114" s="79" t="s">
        <v>95</v>
      </c>
      <c r="M114" s="73" t="s">
        <v>98</v>
      </c>
      <c r="N114" s="73" t="s">
        <v>190</v>
      </c>
      <c r="O114" s="73" t="s">
        <v>148</v>
      </c>
      <c r="P114" s="73" t="s">
        <v>92</v>
      </c>
      <c r="Q114" s="73" t="s">
        <v>8</v>
      </c>
      <c r="R114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4" s="73" t="str">
        <f>IF(UPPER(Table1[[#This Row],[ROLLFORMED]])="YES",VLOOKUP(Table1[[#This Row],[GAUGE]],'Sheet Metal Std'!$P$1:$Q$5,2,FALSE),"-")</f>
        <v>-</v>
      </c>
      <c r="T114" s="73"/>
      <c r="U114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4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4" s="73">
        <f>'Cumulative BOM'!$V114*'Cumulative BOM'!$U114</f>
        <v>9156</v>
      </c>
      <c r="X114" s="73">
        <f>'Cumulative BOM'!$K114*'Cumulative BOM'!$E114</f>
        <v>2800.2970500000001</v>
      </c>
      <c r="Y114" s="73">
        <f>(QUOTIENT('Cumulative BOM'!$U114, MIN('Cumulative BOM'!$E114,'Cumulative BOM'!$K114)))*(QUOTIENT('Cumulative BOM'!$V114,MAX('Cumulative BOM'!$E114,'Cumulative BOM'!$K114)))</f>
        <v>3</v>
      </c>
      <c r="Z114" s="73">
        <f>ROUNDUP('Cumulative BOM'!$B114/'Cumulative BOM'!$Y114*2,0)/2</f>
        <v>0.5</v>
      </c>
      <c r="AA114" s="73">
        <f>(VLOOKUP('Cumulative BOM'!$D114,'Sheet Metal Std'!$M$2:$N$16,2))*'Cumulative BOM'!$U114*'Cumulative BOM'!$V114*'Cumulative BOM'!$Z114*0.28</f>
        <v>100.62444000000001</v>
      </c>
      <c r="AB114" s="73">
        <f>Table1[[#This Row],[QTY. ]]*Table1[[#This Row],[L]]/12</f>
        <v>12.875</v>
      </c>
    </row>
    <row r="115" spans="1:28" s="37" customFormat="1" ht="18" x14ac:dyDescent="0.3">
      <c r="A115" s="72">
        <v>1587726</v>
      </c>
      <c r="B115" s="73">
        <v>1</v>
      </c>
      <c r="C115" s="73" t="s">
        <v>193</v>
      </c>
      <c r="D115" s="73" t="s">
        <v>2</v>
      </c>
      <c r="E115" s="73">
        <v>154.5</v>
      </c>
      <c r="F115" s="73">
        <v>3</v>
      </c>
      <c r="G115" s="73" t="s">
        <v>101</v>
      </c>
      <c r="H115" s="73" t="s">
        <v>101</v>
      </c>
      <c r="I115" s="73">
        <v>16</v>
      </c>
      <c r="J115" s="73" t="s">
        <v>101</v>
      </c>
      <c r="K115" s="73">
        <v>26.5</v>
      </c>
      <c r="L115" s="73" t="s">
        <v>97</v>
      </c>
      <c r="M115" s="73" t="s">
        <v>98</v>
      </c>
      <c r="N115" s="73" t="s">
        <v>147</v>
      </c>
      <c r="O115" s="73" t="s">
        <v>148</v>
      </c>
      <c r="P115" s="73" t="s">
        <v>92</v>
      </c>
      <c r="Q115" s="73" t="s">
        <v>8</v>
      </c>
      <c r="R115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5" s="73" t="str">
        <f>IF(UPPER(Table1[[#This Row],[ROLLFORMED]])="YES",VLOOKUP(Table1[[#This Row],[GAUGE]],'Sheet Metal Std'!$P$1:$Q$5,2,FALSE),"-")</f>
        <v>-</v>
      </c>
      <c r="T115" s="73"/>
      <c r="U115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5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5" s="73">
        <f>'Cumulative BOM'!$V115*'Cumulative BOM'!$U115</f>
        <v>9156</v>
      </c>
      <c r="X115" s="73">
        <f>'Cumulative BOM'!$K115*'Cumulative BOM'!$E115</f>
        <v>4094.25</v>
      </c>
      <c r="Y115" s="73">
        <f>(QUOTIENT('Cumulative BOM'!$U115, MIN('Cumulative BOM'!$E115,'Cumulative BOM'!$K115)))*(QUOTIENT('Cumulative BOM'!$V115,MAX('Cumulative BOM'!$E115,'Cumulative BOM'!$K115)))</f>
        <v>2</v>
      </c>
      <c r="Z115" s="73">
        <f>ROUNDUP('Cumulative BOM'!$B115/'Cumulative BOM'!$Y115*2,0)/2</f>
        <v>0.5</v>
      </c>
      <c r="AA115" s="73">
        <f>(VLOOKUP('Cumulative BOM'!$D115,'Sheet Metal Std'!$M$2:$N$16,2))*'Cumulative BOM'!$U115*'Cumulative BOM'!$V115*'Cumulative BOM'!$Z115*0.28</f>
        <v>100.62444000000001</v>
      </c>
      <c r="AB115" s="73">
        <f>Table1[[#This Row],[QTY. ]]*Table1[[#This Row],[L]]/12</f>
        <v>12.875</v>
      </c>
    </row>
    <row r="116" spans="1:28" s="37" customFormat="1" ht="18" x14ac:dyDescent="0.3">
      <c r="A116" s="72">
        <v>1520971</v>
      </c>
      <c r="B116" s="73">
        <v>1</v>
      </c>
      <c r="C116" s="73" t="s">
        <v>193</v>
      </c>
      <c r="D116" s="73" t="s">
        <v>2</v>
      </c>
      <c r="E116" s="73">
        <v>154.5</v>
      </c>
      <c r="F116" s="73">
        <v>3</v>
      </c>
      <c r="G116" s="73" t="s">
        <v>101</v>
      </c>
      <c r="H116" s="73" t="s">
        <v>101</v>
      </c>
      <c r="I116" s="73">
        <v>8</v>
      </c>
      <c r="J116" s="73" t="s">
        <v>101</v>
      </c>
      <c r="K116" s="73">
        <v>18.5</v>
      </c>
      <c r="L116" s="73" t="s">
        <v>97</v>
      </c>
      <c r="M116" s="73" t="s">
        <v>98</v>
      </c>
      <c r="N116" s="73" t="s">
        <v>147</v>
      </c>
      <c r="O116" s="73" t="s">
        <v>148</v>
      </c>
      <c r="P116" s="73"/>
      <c r="Q116" s="73" t="s">
        <v>8</v>
      </c>
      <c r="R116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6" s="73" t="str">
        <f>IF(UPPER(Table1[[#This Row],[ROLLFORMED]])="YES",VLOOKUP(Table1[[#This Row],[GAUGE]],'Sheet Metal Std'!$P$1:$Q$5,2,FALSE),"-")</f>
        <v>-</v>
      </c>
      <c r="T116" s="73"/>
      <c r="U116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6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6" s="73">
        <f>'Cumulative BOM'!$V116*'Cumulative BOM'!$U116</f>
        <v>9156</v>
      </c>
      <c r="X116" s="73">
        <f>'Cumulative BOM'!$K116*'Cumulative BOM'!$E116</f>
        <v>2858.25</v>
      </c>
      <c r="Y116" s="73">
        <f>(QUOTIENT('Cumulative BOM'!$U116, MIN('Cumulative BOM'!$E116,'Cumulative BOM'!$K116)))*(QUOTIENT('Cumulative BOM'!$V116,MAX('Cumulative BOM'!$E116,'Cumulative BOM'!$K116)))</f>
        <v>2</v>
      </c>
      <c r="Z116" s="73">
        <f>ROUNDUP('Cumulative BOM'!$B116/'Cumulative BOM'!$Y116*2,0)/2</f>
        <v>0.5</v>
      </c>
      <c r="AA116" s="73">
        <f>(VLOOKUP('Cumulative BOM'!$D116,'Sheet Metal Std'!$M$2:$N$16,2))*'Cumulative BOM'!$U116*'Cumulative BOM'!$V116*'Cumulative BOM'!$Z116*0.28</f>
        <v>100.62444000000001</v>
      </c>
      <c r="AB116" s="73">
        <f>Table1[[#This Row],[QTY. ]]*Table1[[#This Row],[L]]/12</f>
        <v>12.875</v>
      </c>
    </row>
    <row r="117" spans="1:28" s="37" customFormat="1" ht="18" x14ac:dyDescent="0.3">
      <c r="A117" s="72">
        <v>1521143</v>
      </c>
      <c r="B117" s="73">
        <v>1</v>
      </c>
      <c r="C117" s="73" t="s">
        <v>193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101</v>
      </c>
      <c r="I117" s="73">
        <v>13</v>
      </c>
      <c r="J117" s="73" t="s">
        <v>101</v>
      </c>
      <c r="K117" s="73">
        <v>23.5</v>
      </c>
      <c r="L117" s="73" t="s">
        <v>97</v>
      </c>
      <c r="M117" s="73" t="s">
        <v>99</v>
      </c>
      <c r="N117" s="73" t="s">
        <v>100</v>
      </c>
      <c r="O117" s="73" t="s">
        <v>149</v>
      </c>
      <c r="P117" s="73"/>
      <c r="Q117" s="73" t="s">
        <v>8</v>
      </c>
      <c r="R117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7" s="73" t="str">
        <f>IF(UPPER(Table1[[#This Row],[ROLLFORMED]])="YES",VLOOKUP(Table1[[#This Row],[GAUGE]],'Sheet Metal Std'!$P$1:$Q$5,2,FALSE),"-")</f>
        <v>-</v>
      </c>
      <c r="T117" s="73"/>
      <c r="U117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7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7" s="73">
        <f>'Cumulative BOM'!$V117*'Cumulative BOM'!$U117</f>
        <v>9156</v>
      </c>
      <c r="X117" s="73">
        <f>'Cumulative BOM'!$K117*'Cumulative BOM'!$E117</f>
        <v>3284.125</v>
      </c>
      <c r="Y117" s="73">
        <f>(QUOTIENT('Cumulative BOM'!$U117, MIN('Cumulative BOM'!$E117,'Cumulative BOM'!$K117)))*(QUOTIENT('Cumulative BOM'!$V117,MAX('Cumulative BOM'!$E117,'Cumulative BOM'!$K117)))</f>
        <v>2</v>
      </c>
      <c r="Z117" s="73">
        <f>ROUNDUP('Cumulative BOM'!$B117/'Cumulative BOM'!$Y117*2,0)/2</f>
        <v>0.5</v>
      </c>
      <c r="AA117" s="73">
        <f>(VLOOKUP('Cumulative BOM'!$D117,'Sheet Metal Std'!$M$2:$N$16,2))*'Cumulative BOM'!$U117*'Cumulative BOM'!$V117*'Cumulative BOM'!$Z117*0.28</f>
        <v>100.62444000000001</v>
      </c>
      <c r="AB117" s="73">
        <f>Table1[[#This Row],[QTY. ]]*Table1[[#This Row],[L]]/12</f>
        <v>11.645833333333334</v>
      </c>
    </row>
    <row r="118" spans="1:28" s="37" customFormat="1" ht="18" x14ac:dyDescent="0.3">
      <c r="A118" s="72">
        <v>1521180</v>
      </c>
      <c r="B118" s="73">
        <v>1</v>
      </c>
      <c r="C118" s="73" t="s">
        <v>193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101</v>
      </c>
      <c r="I118" s="73">
        <v>14.75</v>
      </c>
      <c r="J118" s="73" t="s">
        <v>101</v>
      </c>
      <c r="K118" s="73">
        <v>25.25</v>
      </c>
      <c r="L118" s="73" t="s">
        <v>97</v>
      </c>
      <c r="M118" s="73" t="s">
        <v>99</v>
      </c>
      <c r="N118" s="73" t="s">
        <v>100</v>
      </c>
      <c r="O118" s="73" t="s">
        <v>155</v>
      </c>
      <c r="P118" s="73"/>
      <c r="Q118" s="73" t="s">
        <v>8</v>
      </c>
      <c r="R118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8" s="73" t="str">
        <f>IF(UPPER(Table1[[#This Row],[ROLLFORMED]])="YES",VLOOKUP(Table1[[#This Row],[GAUGE]],'Sheet Metal Std'!$P$1:$Q$5,2,FALSE),"-")</f>
        <v>-</v>
      </c>
      <c r="T118" s="73"/>
      <c r="U118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8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8" s="73">
        <f>'Cumulative BOM'!$V118*'Cumulative BOM'!$U118</f>
        <v>9156</v>
      </c>
      <c r="X118" s="73">
        <f>'Cumulative BOM'!$K118*'Cumulative BOM'!$E118</f>
        <v>3528.6875</v>
      </c>
      <c r="Y118" s="73">
        <f>(QUOTIENT('Cumulative BOM'!$U118, MIN('Cumulative BOM'!$E118,'Cumulative BOM'!$K118)))*(QUOTIENT('Cumulative BOM'!$V118,MAX('Cumulative BOM'!$E118,'Cumulative BOM'!$K118)))</f>
        <v>2</v>
      </c>
      <c r="Z118" s="73">
        <f>ROUNDUP('Cumulative BOM'!$B118/'Cumulative BOM'!$Y118*2,0)/2</f>
        <v>0.5</v>
      </c>
      <c r="AA118" s="73">
        <f>(VLOOKUP('Cumulative BOM'!$D118,'Sheet Metal Std'!$M$2:$N$16,2))*'Cumulative BOM'!$U118*'Cumulative BOM'!$V118*'Cumulative BOM'!$Z118*0.28</f>
        <v>100.62444000000001</v>
      </c>
      <c r="AB118" s="73">
        <f>Table1[[#This Row],[QTY. ]]*Table1[[#This Row],[L]]/12</f>
        <v>11.645833333333334</v>
      </c>
    </row>
    <row r="119" spans="1:28" s="37" customFormat="1" ht="18" x14ac:dyDescent="0.3">
      <c r="A119" s="72">
        <v>1521195</v>
      </c>
      <c r="B119" s="73">
        <v>1</v>
      </c>
      <c r="C119" s="73" t="s">
        <v>193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101</v>
      </c>
      <c r="I119" s="73">
        <v>13</v>
      </c>
      <c r="J119" s="73" t="s">
        <v>101</v>
      </c>
      <c r="K119" s="73">
        <v>23.5</v>
      </c>
      <c r="L119" s="73" t="s">
        <v>97</v>
      </c>
      <c r="M119" s="73" t="s">
        <v>105</v>
      </c>
      <c r="N119" s="73" t="s">
        <v>100</v>
      </c>
      <c r="O119" s="73" t="s">
        <v>161</v>
      </c>
      <c r="P119" s="73"/>
      <c r="Q119" s="73" t="s">
        <v>8</v>
      </c>
      <c r="R119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19" s="73" t="str">
        <f>IF(UPPER(Table1[[#This Row],[ROLLFORMED]])="YES",VLOOKUP(Table1[[#This Row],[GAUGE]],'Sheet Metal Std'!$P$1:$Q$5,2,FALSE),"-")</f>
        <v>-</v>
      </c>
      <c r="T119" s="73"/>
      <c r="U119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9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9" s="73">
        <f>'Cumulative BOM'!$V119*'Cumulative BOM'!$U119</f>
        <v>9156</v>
      </c>
      <c r="X119" s="73">
        <f>'Cumulative BOM'!$K119*'Cumulative BOM'!$E119</f>
        <v>3143.125</v>
      </c>
      <c r="Y119" s="73">
        <f>(QUOTIENT('Cumulative BOM'!$U119, MIN('Cumulative BOM'!$E119,'Cumulative BOM'!$K119)))*(QUOTIENT('Cumulative BOM'!$V119,MAX('Cumulative BOM'!$E119,'Cumulative BOM'!$K119)))</f>
        <v>2</v>
      </c>
      <c r="Z119" s="73">
        <f>ROUNDUP('Cumulative BOM'!$B119/'Cumulative BOM'!$Y119*2,0)/2</f>
        <v>0.5</v>
      </c>
      <c r="AA119" s="73">
        <f>(VLOOKUP('Cumulative BOM'!$D119,'Sheet Metal Std'!$M$2:$N$16,2))*'Cumulative BOM'!$U119*'Cumulative BOM'!$V119*'Cumulative BOM'!$Z119*0.28</f>
        <v>100.62444000000001</v>
      </c>
      <c r="AB119" s="73">
        <f>Table1[[#This Row],[QTY. ]]*Table1[[#This Row],[L]]/12</f>
        <v>11.145833333333334</v>
      </c>
    </row>
    <row r="120" spans="1:28" s="37" customFormat="1" ht="18" x14ac:dyDescent="0.3">
      <c r="A120" s="72">
        <v>1521207</v>
      </c>
      <c r="B120" s="73">
        <v>1</v>
      </c>
      <c r="C120" s="73" t="s">
        <v>193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101</v>
      </c>
      <c r="I120" s="73">
        <v>8.5625</v>
      </c>
      <c r="J120" s="73" t="s">
        <v>101</v>
      </c>
      <c r="K120" s="73">
        <v>19.0625</v>
      </c>
      <c r="L120" s="73" t="s">
        <v>97</v>
      </c>
      <c r="M120" s="73" t="s">
        <v>105</v>
      </c>
      <c r="N120" s="73" t="s">
        <v>100</v>
      </c>
      <c r="O120" s="73" t="s">
        <v>141</v>
      </c>
      <c r="P120" s="73"/>
      <c r="Q120" s="73" t="s">
        <v>8</v>
      </c>
      <c r="R120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20" s="73" t="str">
        <f>IF(UPPER(Table1[[#This Row],[ROLLFORMED]])="YES",VLOOKUP(Table1[[#This Row],[GAUGE]],'Sheet Metal Std'!$P$1:$Q$5,2,FALSE),"-")</f>
        <v>-</v>
      </c>
      <c r="T120" s="73"/>
      <c r="U120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0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0" s="73">
        <f>'Cumulative BOM'!$V120*'Cumulative BOM'!$U120</f>
        <v>9156</v>
      </c>
      <c r="X120" s="73">
        <f>'Cumulative BOM'!$K120*'Cumulative BOM'!$E120</f>
        <v>2549.609375</v>
      </c>
      <c r="Y120" s="73">
        <f>(QUOTIENT('Cumulative BOM'!$U120, MIN('Cumulative BOM'!$E120,'Cumulative BOM'!$K120)))*(QUOTIENT('Cumulative BOM'!$V120,MAX('Cumulative BOM'!$E120,'Cumulative BOM'!$K120)))</f>
        <v>2</v>
      </c>
      <c r="Z120" s="73">
        <f>ROUNDUP('Cumulative BOM'!$B120/'Cumulative BOM'!$Y120*2,0)/2</f>
        <v>0.5</v>
      </c>
      <c r="AA120" s="73">
        <f>(VLOOKUP('Cumulative BOM'!$D120,'Sheet Metal Std'!$M$2:$N$16,2))*'Cumulative BOM'!$U120*'Cumulative BOM'!$V120*'Cumulative BOM'!$Z120*0.28</f>
        <v>100.62444000000001</v>
      </c>
      <c r="AB120" s="73">
        <f>Table1[[#This Row],[QTY. ]]*Table1[[#This Row],[L]]/12</f>
        <v>11.145833333333334</v>
      </c>
    </row>
    <row r="121" spans="1:28" s="37" customFormat="1" ht="18" x14ac:dyDescent="0.3">
      <c r="A121" s="72">
        <v>1521336</v>
      </c>
      <c r="B121" s="73">
        <v>1</v>
      </c>
      <c r="C121" s="73" t="s">
        <v>193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101</v>
      </c>
      <c r="I121" s="73">
        <v>10.9375</v>
      </c>
      <c r="J121" s="73" t="s">
        <v>101</v>
      </c>
      <c r="K121" s="73">
        <v>21.4375</v>
      </c>
      <c r="L121" s="73" t="s">
        <v>97</v>
      </c>
      <c r="M121" s="73" t="s">
        <v>110</v>
      </c>
      <c r="N121" s="73" t="s">
        <v>100</v>
      </c>
      <c r="O121" s="73" t="s">
        <v>167</v>
      </c>
      <c r="P121" s="73"/>
      <c r="Q121" s="73" t="s">
        <v>8</v>
      </c>
      <c r="R121" s="7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21" s="73" t="str">
        <f>IF(UPPER(Table1[[#This Row],[ROLLFORMED]])="YES",VLOOKUP(Table1[[#This Row],[GAUGE]],'Sheet Metal Std'!$P$1:$Q$5,2,FALSE),"-")</f>
        <v>-</v>
      </c>
      <c r="T121" s="73"/>
      <c r="U121" s="7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1" s="7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1" s="73">
        <f>'Cumulative BOM'!$V121*'Cumulative BOM'!$U121</f>
        <v>9156</v>
      </c>
      <c r="X121" s="73">
        <f>'Cumulative BOM'!$K121*'Cumulative BOM'!$E121</f>
        <v>2874.5586625000001</v>
      </c>
      <c r="Y121" s="73">
        <f>(QUOTIENT('Cumulative BOM'!$U121, MIN('Cumulative BOM'!$E121,'Cumulative BOM'!$K121)))*(QUOTIENT('Cumulative BOM'!$V121,MAX('Cumulative BOM'!$E121,'Cumulative BOM'!$K121)))</f>
        <v>2</v>
      </c>
      <c r="Z121" s="73">
        <f>ROUNDUP('Cumulative BOM'!$B121/'Cumulative BOM'!$Y121*2,0)/2</f>
        <v>0.5</v>
      </c>
      <c r="AA121" s="73">
        <f>(VLOOKUP('Cumulative BOM'!$D121,'Sheet Metal Std'!$M$2:$N$16,2))*'Cumulative BOM'!$U121*'Cumulative BOM'!$V121*'Cumulative BOM'!$Z121*0.28</f>
        <v>100.62444000000001</v>
      </c>
      <c r="AB121" s="73">
        <f>Table1[[#This Row],[QTY. ]]*Table1[[#This Row],[L]]/12</f>
        <v>11.174183333333334</v>
      </c>
    </row>
    <row r="122" spans="1:28" s="37" customFormat="1" ht="18" x14ac:dyDescent="0.3">
      <c r="A122" s="82">
        <v>1521248</v>
      </c>
      <c r="B122" s="83">
        <v>1</v>
      </c>
      <c r="C122" s="83" t="s">
        <v>193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101</v>
      </c>
      <c r="I122" s="83">
        <v>16</v>
      </c>
      <c r="J122" s="83" t="s">
        <v>101</v>
      </c>
      <c r="K122" s="83">
        <v>26.5</v>
      </c>
      <c r="L122" s="83" t="s">
        <v>97</v>
      </c>
      <c r="M122" s="83" t="s">
        <v>171</v>
      </c>
      <c r="N122" s="83" t="s">
        <v>100</v>
      </c>
      <c r="O122" s="83" t="s">
        <v>170</v>
      </c>
      <c r="P122" s="83"/>
      <c r="Q122" s="83" t="s">
        <v>8</v>
      </c>
      <c r="R122" s="83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22" s="83" t="str">
        <f>IF(UPPER(Table1[[#This Row],[ROLLFORMED]])="YES",VLOOKUP(Table1[[#This Row],[GAUGE]],'Sheet Metal Std'!$P$1:$Q$5,2,FALSE),"-")</f>
        <v>-</v>
      </c>
      <c r="T122" s="83"/>
      <c r="U122" s="83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2" s="83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2" s="83">
        <f>'Cumulative BOM'!$V122*'Cumulative BOM'!$U122</f>
        <v>9156</v>
      </c>
      <c r="X122" s="83">
        <f>'Cumulative BOM'!$K122*'Cumulative BOM'!$E122</f>
        <v>3631.4645999999998</v>
      </c>
      <c r="Y122" s="83">
        <f>(QUOTIENT('Cumulative BOM'!$U122, MIN('Cumulative BOM'!$E122,'Cumulative BOM'!$K122)))*(QUOTIENT('Cumulative BOM'!$V122,MAX('Cumulative BOM'!$E122,'Cumulative BOM'!$K122)))</f>
        <v>2</v>
      </c>
      <c r="Z122" s="83">
        <f>ROUNDUP('Cumulative BOM'!$B122/'Cumulative BOM'!$Y122*2,0)/2</f>
        <v>0.5</v>
      </c>
      <c r="AA122" s="83">
        <f>(VLOOKUP('Cumulative BOM'!$D122,'Sheet Metal Std'!$M$2:$N$16,2))*'Cumulative BOM'!$U122*'Cumulative BOM'!$V122*'Cumulative BOM'!$Z122*0.28</f>
        <v>100.62444000000001</v>
      </c>
      <c r="AB122" s="83">
        <f>Table1[[#This Row],[QTY. ]]*Table1[[#This Row],[L]]/12</f>
        <v>11.419699999999999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conditionalFormatting sqref="A4:AB122">
    <cfRule type="expression" dxfId="6" priority="1">
      <formula>IF(AND($C4="NO",$D4="16GA",$E4&gt;168),TRUE,FALSE)</formula>
    </cfRule>
  </conditionalFormatting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Q13 Q105:Q106 Q5 Q7 Q9 Q11 Q95:Q103 Q15:Q20 Q22:Q32 Q34:Q41 Q43:Q57 P123:P124 Q77:Q88 Q90:Q93 Q59:Q75 Q108:Q122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05D-028A-4C46-9DB9-F9BE08BEAB92}">
  <sheetPr codeName="Sheet4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">
        <v>85</v>
      </c>
      <c r="S17" s="75" t="s">
        <v>101</v>
      </c>
      <c r="T17" s="75"/>
    </row>
    <row r="18" spans="1:20" s="37" customFormat="1" ht="18" x14ac:dyDescent="0.3">
      <c r="A18" s="76">
        <v>1499696</v>
      </c>
      <c r="B18" s="77">
        <v>6</v>
      </c>
      <c r="C18" s="77" t="s">
        <v>193</v>
      </c>
      <c r="D18" s="77" t="s">
        <v>4</v>
      </c>
      <c r="E18" s="77">
        <v>127.28319999999999</v>
      </c>
      <c r="F18" s="77" t="s">
        <v>101</v>
      </c>
      <c r="G18" s="77" t="s">
        <v>101</v>
      </c>
      <c r="H18" s="77" t="s">
        <v>101</v>
      </c>
      <c r="I18" s="77" t="s">
        <v>101</v>
      </c>
      <c r="J18" s="77" t="s">
        <v>101</v>
      </c>
      <c r="K18" s="77">
        <v>50</v>
      </c>
      <c r="L18" s="77" t="s">
        <v>103</v>
      </c>
      <c r="M18" s="77" t="s">
        <v>104</v>
      </c>
      <c r="N18" s="77" t="s">
        <v>114</v>
      </c>
      <c r="O18" s="77" t="s">
        <v>149</v>
      </c>
      <c r="P18" s="77"/>
      <c r="Q18" s="77" t="s">
        <v>8</v>
      </c>
      <c r="R18" s="77" t="s">
        <v>90</v>
      </c>
      <c r="S18" s="77" t="s">
        <v>101</v>
      </c>
      <c r="T18" s="77"/>
    </row>
    <row r="19" spans="1:20" s="37" customFormat="1" ht="18" x14ac:dyDescent="0.3">
      <c r="A19" s="76">
        <v>1511978</v>
      </c>
      <c r="B19" s="77">
        <v>1</v>
      </c>
      <c r="C19" s="77" t="s">
        <v>193</v>
      </c>
      <c r="D19" s="77" t="s">
        <v>4</v>
      </c>
      <c r="E19" s="77">
        <v>127.283</v>
      </c>
      <c r="F19" s="77" t="s">
        <v>101</v>
      </c>
      <c r="G19" s="77" t="s">
        <v>101</v>
      </c>
      <c r="H19" s="77" t="s">
        <v>101</v>
      </c>
      <c r="I19" s="77" t="s">
        <v>101</v>
      </c>
      <c r="J19" s="77" t="s">
        <v>101</v>
      </c>
      <c r="K19" s="77">
        <v>25</v>
      </c>
      <c r="L19" s="77" t="s">
        <v>103</v>
      </c>
      <c r="M19" s="77" t="s">
        <v>152</v>
      </c>
      <c r="N19" s="77" t="s">
        <v>153</v>
      </c>
      <c r="O19" s="77" t="s">
        <v>149</v>
      </c>
      <c r="P19" s="77"/>
      <c r="Q19" s="77" t="s">
        <v>8</v>
      </c>
      <c r="R19" s="77" t="s">
        <v>90</v>
      </c>
      <c r="S19" s="77" t="s">
        <v>101</v>
      </c>
      <c r="T19" s="77"/>
    </row>
    <row r="20" spans="1:20" s="37" customFormat="1" ht="18" x14ac:dyDescent="0.3">
      <c r="A20" s="74">
        <v>1499897</v>
      </c>
      <c r="B20" s="75">
        <v>1</v>
      </c>
      <c r="C20" s="75" t="s">
        <v>193</v>
      </c>
      <c r="D20" s="75" t="s">
        <v>1</v>
      </c>
      <c r="E20" s="75">
        <v>127.283</v>
      </c>
      <c r="F20" s="75" t="s">
        <v>101</v>
      </c>
      <c r="G20" s="75" t="s">
        <v>101</v>
      </c>
      <c r="H20" s="75" t="s">
        <v>101</v>
      </c>
      <c r="I20" s="75">
        <v>5.5166000000000004</v>
      </c>
      <c r="J20" s="75">
        <v>6.1416000000000004</v>
      </c>
      <c r="K20" s="75">
        <v>11.335000000000001</v>
      </c>
      <c r="L20" s="78" t="s">
        <v>111</v>
      </c>
      <c r="M20" s="75" t="s">
        <v>154</v>
      </c>
      <c r="N20" s="75" t="s">
        <v>112</v>
      </c>
      <c r="O20" s="75" t="s">
        <v>149</v>
      </c>
      <c r="P20" s="75" t="s">
        <v>92</v>
      </c>
      <c r="Q20" s="75" t="s">
        <v>8</v>
      </c>
      <c r="R20" s="75" t="s">
        <v>85</v>
      </c>
      <c r="S20" s="75" t="s">
        <v>101</v>
      </c>
      <c r="T20" s="75"/>
    </row>
    <row r="21" spans="1:20" s="37" customFormat="1" ht="18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70" t="s">
        <v>155</v>
      </c>
      <c r="N21" s="69"/>
      <c r="O21" s="69"/>
      <c r="P21" s="71"/>
      <c r="Q21" s="71"/>
      <c r="R21" s="71"/>
      <c r="S21" s="71"/>
      <c r="T21" s="71"/>
    </row>
    <row r="22" spans="1:20" s="37" customFormat="1" ht="18" x14ac:dyDescent="0.3">
      <c r="A22" s="74">
        <v>1499783</v>
      </c>
      <c r="B22" s="75">
        <v>1</v>
      </c>
      <c r="C22" s="75" t="s">
        <v>193</v>
      </c>
      <c r="D22" s="75" t="s">
        <v>1</v>
      </c>
      <c r="E22" s="75">
        <v>139.75</v>
      </c>
      <c r="F22" s="75">
        <v>3</v>
      </c>
      <c r="G22" s="75">
        <v>1.75</v>
      </c>
      <c r="H22" s="75" t="s">
        <v>101</v>
      </c>
      <c r="I22" s="75">
        <v>9</v>
      </c>
      <c r="J22" s="75">
        <v>9</v>
      </c>
      <c r="K22" s="75">
        <v>28.5</v>
      </c>
      <c r="L22" s="78" t="s">
        <v>156</v>
      </c>
      <c r="M22" s="75" t="s">
        <v>157</v>
      </c>
      <c r="N22" s="75" t="s">
        <v>109</v>
      </c>
      <c r="O22" s="75" t="s">
        <v>155</v>
      </c>
      <c r="P22" s="75"/>
      <c r="Q22" s="75" t="s">
        <v>8</v>
      </c>
      <c r="R22" s="75" t="s">
        <v>85</v>
      </c>
      <c r="S22" s="75" t="s">
        <v>101</v>
      </c>
      <c r="T22" s="75"/>
    </row>
    <row r="23" spans="1:20" s="37" customFormat="1" ht="18" x14ac:dyDescent="0.3">
      <c r="A23" s="72">
        <v>1521184</v>
      </c>
      <c r="B23" s="73">
        <v>1</v>
      </c>
      <c r="C23" s="73" t="s">
        <v>193</v>
      </c>
      <c r="D23" s="73" t="s">
        <v>2</v>
      </c>
      <c r="E23" s="73">
        <v>51.062600000000003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102</v>
      </c>
      <c r="N23" s="73" t="s">
        <v>100</v>
      </c>
      <c r="O23" s="73" t="s">
        <v>155</v>
      </c>
      <c r="P23" s="73"/>
      <c r="Q23" s="73" t="s">
        <v>8</v>
      </c>
      <c r="R23" s="73" t="s">
        <v>87</v>
      </c>
      <c r="S23" s="73" t="s">
        <v>101</v>
      </c>
      <c r="T23" s="73"/>
    </row>
    <row r="24" spans="1:20" s="37" customFormat="1" ht="18" x14ac:dyDescent="0.3">
      <c r="A24" s="72">
        <v>1521185</v>
      </c>
      <c r="B24" s="73">
        <v>1</v>
      </c>
      <c r="C24" s="73" t="s">
        <v>193</v>
      </c>
      <c r="D24" s="73" t="s">
        <v>2</v>
      </c>
      <c r="E24" s="73">
        <v>51.062600000000003</v>
      </c>
      <c r="F24" s="73">
        <v>3</v>
      </c>
      <c r="G24" s="73">
        <v>1.75</v>
      </c>
      <c r="H24" s="73" t="s">
        <v>101</v>
      </c>
      <c r="I24" s="73">
        <v>8.25</v>
      </c>
      <c r="J24" s="73" t="s">
        <v>101</v>
      </c>
      <c r="K24" s="73">
        <v>18.75</v>
      </c>
      <c r="L24" s="73" t="s">
        <v>97</v>
      </c>
      <c r="M24" s="73" t="s">
        <v>102</v>
      </c>
      <c r="N24" s="73" t="s">
        <v>100</v>
      </c>
      <c r="O24" s="73" t="s">
        <v>155</v>
      </c>
      <c r="P24" s="73"/>
      <c r="Q24" s="73" t="s">
        <v>8</v>
      </c>
      <c r="R24" s="73" t="s">
        <v>87</v>
      </c>
      <c r="S24" s="73" t="s">
        <v>101</v>
      </c>
      <c r="T24" s="73"/>
    </row>
    <row r="25" spans="1:20" s="37" customFormat="1" ht="18" x14ac:dyDescent="0.3">
      <c r="A25" s="72">
        <v>1521183</v>
      </c>
      <c r="B25" s="73">
        <v>1</v>
      </c>
      <c r="C25" s="73" t="s">
        <v>193</v>
      </c>
      <c r="D25" s="73" t="s">
        <v>2</v>
      </c>
      <c r="E25" s="73">
        <v>51.062600000000003</v>
      </c>
      <c r="F25" s="73">
        <v>3</v>
      </c>
      <c r="G25" s="73">
        <v>2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102</v>
      </c>
      <c r="N25" s="73" t="s">
        <v>100</v>
      </c>
      <c r="O25" s="73" t="s">
        <v>155</v>
      </c>
      <c r="P25" s="73"/>
      <c r="Q25" s="73" t="s">
        <v>8</v>
      </c>
      <c r="R25" s="73" t="s">
        <v>87</v>
      </c>
      <c r="S25" s="73" t="s">
        <v>101</v>
      </c>
      <c r="T25" s="73"/>
    </row>
    <row r="26" spans="1:20" s="37" customFormat="1" ht="18" x14ac:dyDescent="0.3">
      <c r="A26" s="74">
        <v>1521181</v>
      </c>
      <c r="B26" s="75">
        <v>1</v>
      </c>
      <c r="C26" s="75" t="s">
        <v>193</v>
      </c>
      <c r="D26" s="75" t="s">
        <v>1</v>
      </c>
      <c r="E26" s="75">
        <v>139.75</v>
      </c>
      <c r="F26" s="75">
        <v>3</v>
      </c>
      <c r="G26" s="75">
        <v>1.75</v>
      </c>
      <c r="H26" s="75" t="s">
        <v>101</v>
      </c>
      <c r="I26" s="75">
        <v>8</v>
      </c>
      <c r="J26" s="75" t="s">
        <v>101</v>
      </c>
      <c r="K26" s="75">
        <v>18</v>
      </c>
      <c r="L26" s="78" t="s">
        <v>95</v>
      </c>
      <c r="M26" s="75" t="s">
        <v>158</v>
      </c>
      <c r="N26" s="75" t="s">
        <v>100</v>
      </c>
      <c r="O26" s="75" t="s">
        <v>155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72">
        <v>1521179</v>
      </c>
      <c r="B27" s="73">
        <v>6</v>
      </c>
      <c r="C27" s="73" t="s">
        <v>192</v>
      </c>
      <c r="D27" s="73" t="s">
        <v>2</v>
      </c>
      <c r="E27" s="73">
        <v>139.75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99</v>
      </c>
      <c r="N27" s="73" t="s">
        <v>100</v>
      </c>
      <c r="O27" s="73" t="s">
        <v>155</v>
      </c>
      <c r="P27" s="73"/>
      <c r="Q27" s="73" t="s">
        <v>8</v>
      </c>
      <c r="R27" s="73" t="s">
        <v>87</v>
      </c>
      <c r="S27" s="73" t="s">
        <v>197</v>
      </c>
      <c r="T27" s="73"/>
    </row>
    <row r="28" spans="1:20" s="37" customFormat="1" ht="18" x14ac:dyDescent="0.3">
      <c r="A28" s="74">
        <v>1499834</v>
      </c>
      <c r="B28" s="75">
        <v>1</v>
      </c>
      <c r="C28" s="75" t="s">
        <v>193</v>
      </c>
      <c r="D28" s="75" t="s">
        <v>1</v>
      </c>
      <c r="E28" s="75">
        <v>127.28319999999999</v>
      </c>
      <c r="F28" s="75" t="s">
        <v>101</v>
      </c>
      <c r="G28" s="75" t="s">
        <v>101</v>
      </c>
      <c r="H28" s="75" t="s">
        <v>101</v>
      </c>
      <c r="I28" s="75">
        <v>6.0380000000000003</v>
      </c>
      <c r="J28" s="75">
        <v>4.2770000000000001</v>
      </c>
      <c r="K28" s="75">
        <v>10.146599999999999</v>
      </c>
      <c r="L28" s="78" t="s">
        <v>111</v>
      </c>
      <c r="M28" s="75" t="s">
        <v>159</v>
      </c>
      <c r="N28" s="75" t="s">
        <v>112</v>
      </c>
      <c r="O28" s="75" t="s">
        <v>155</v>
      </c>
      <c r="P28" s="75" t="s">
        <v>92</v>
      </c>
      <c r="Q28" s="75" t="s">
        <v>8</v>
      </c>
      <c r="R28" s="75" t="s">
        <v>85</v>
      </c>
      <c r="S28" s="75" t="s">
        <v>101</v>
      </c>
      <c r="T28" s="75"/>
    </row>
    <row r="29" spans="1:20" s="37" customFormat="1" ht="18" x14ac:dyDescent="0.3">
      <c r="A29" s="76">
        <v>1499693</v>
      </c>
      <c r="B29" s="77">
        <v>1</v>
      </c>
      <c r="C29" s="77" t="s">
        <v>193</v>
      </c>
      <c r="D29" s="77" t="s">
        <v>4</v>
      </c>
      <c r="E29" s="77">
        <v>41.142000000000003</v>
      </c>
      <c r="F29" s="77" t="s">
        <v>101</v>
      </c>
      <c r="G29" s="77" t="s">
        <v>101</v>
      </c>
      <c r="H29" s="77" t="s">
        <v>101</v>
      </c>
      <c r="I29" s="77" t="s">
        <v>101</v>
      </c>
      <c r="J29" s="77" t="s">
        <v>101</v>
      </c>
      <c r="K29" s="77">
        <v>44.171999999999997</v>
      </c>
      <c r="L29" s="77" t="s">
        <v>103</v>
      </c>
      <c r="M29" s="77" t="s">
        <v>160</v>
      </c>
      <c r="N29" s="77" t="s">
        <v>153</v>
      </c>
      <c r="O29" s="77" t="s">
        <v>155</v>
      </c>
      <c r="P29" s="77"/>
      <c r="Q29" s="77" t="s">
        <v>8</v>
      </c>
      <c r="R29" s="77" t="s">
        <v>90</v>
      </c>
      <c r="S29" s="77" t="s">
        <v>101</v>
      </c>
      <c r="T29" s="77"/>
    </row>
    <row r="30" spans="1:20" s="37" customFormat="1" ht="18" x14ac:dyDescent="0.3">
      <c r="A30" s="76">
        <v>1499699</v>
      </c>
      <c r="B30" s="77">
        <v>1</v>
      </c>
      <c r="C30" s="77" t="s">
        <v>193</v>
      </c>
      <c r="D30" s="77" t="s">
        <v>4</v>
      </c>
      <c r="E30" s="77">
        <v>127.283</v>
      </c>
      <c r="F30" s="77" t="s">
        <v>101</v>
      </c>
      <c r="G30" s="77" t="s">
        <v>101</v>
      </c>
      <c r="H30" s="77" t="s">
        <v>101</v>
      </c>
      <c r="I30" s="77" t="s">
        <v>101</v>
      </c>
      <c r="J30" s="77" t="s">
        <v>101</v>
      </c>
      <c r="K30" s="77">
        <v>40.078499999999998</v>
      </c>
      <c r="L30" s="77" t="s">
        <v>103</v>
      </c>
      <c r="M30" s="77" t="s">
        <v>104</v>
      </c>
      <c r="N30" s="77" t="s">
        <v>153</v>
      </c>
      <c r="O30" s="77" t="s">
        <v>155</v>
      </c>
      <c r="P30" s="77"/>
      <c r="Q30" s="77" t="s">
        <v>8</v>
      </c>
      <c r="R30" s="77" t="s">
        <v>90</v>
      </c>
      <c r="S30" s="77" t="s">
        <v>101</v>
      </c>
      <c r="T30" s="77"/>
    </row>
    <row r="31" spans="1:20" s="37" customFormat="1" ht="18" x14ac:dyDescent="0.3">
      <c r="A31" s="76">
        <v>1499696</v>
      </c>
      <c r="B31" s="77">
        <v>1</v>
      </c>
      <c r="C31" s="77" t="s">
        <v>193</v>
      </c>
      <c r="D31" s="77" t="s">
        <v>4</v>
      </c>
      <c r="E31" s="77">
        <v>127.28319999999999</v>
      </c>
      <c r="F31" s="77" t="s">
        <v>101</v>
      </c>
      <c r="G31" s="77" t="s">
        <v>101</v>
      </c>
      <c r="H31" s="77" t="s">
        <v>101</v>
      </c>
      <c r="I31" s="77" t="s">
        <v>101</v>
      </c>
      <c r="J31" s="77" t="s">
        <v>101</v>
      </c>
      <c r="K31" s="77">
        <v>50</v>
      </c>
      <c r="L31" s="77" t="s">
        <v>103</v>
      </c>
      <c r="M31" s="77" t="s">
        <v>104</v>
      </c>
      <c r="N31" s="77" t="s">
        <v>153</v>
      </c>
      <c r="O31" s="77" t="s">
        <v>155</v>
      </c>
      <c r="P31" s="77"/>
      <c r="Q31" s="77" t="s">
        <v>8</v>
      </c>
      <c r="R31" s="77" t="s">
        <v>90</v>
      </c>
      <c r="S31" s="77" t="s">
        <v>101</v>
      </c>
      <c r="T31" s="77"/>
    </row>
    <row r="32" spans="1:20" s="37" customFormat="1" ht="18" x14ac:dyDescent="0.3">
      <c r="A32" s="76">
        <v>1518703</v>
      </c>
      <c r="B32" s="77">
        <v>1</v>
      </c>
      <c r="C32" s="77" t="s">
        <v>193</v>
      </c>
      <c r="D32" s="77" t="s">
        <v>4</v>
      </c>
      <c r="E32" s="77">
        <v>127.283</v>
      </c>
      <c r="F32" s="77" t="s">
        <v>101</v>
      </c>
      <c r="G32" s="77" t="s">
        <v>101</v>
      </c>
      <c r="H32" s="77" t="s">
        <v>101</v>
      </c>
      <c r="I32" s="77" t="s">
        <v>101</v>
      </c>
      <c r="J32" s="77" t="s">
        <v>101</v>
      </c>
      <c r="K32" s="77">
        <v>48.750100000000003</v>
      </c>
      <c r="L32" s="77" t="s">
        <v>103</v>
      </c>
      <c r="M32" s="77" t="s">
        <v>104</v>
      </c>
      <c r="N32" s="77" t="s">
        <v>153</v>
      </c>
      <c r="O32" s="77" t="s">
        <v>155</v>
      </c>
      <c r="P32" s="77" t="s">
        <v>92</v>
      </c>
      <c r="Q32" s="77" t="s">
        <v>8</v>
      </c>
      <c r="R32" s="77" t="s">
        <v>90</v>
      </c>
      <c r="S32" s="77" t="s">
        <v>101</v>
      </c>
      <c r="T32" s="77"/>
    </row>
    <row r="33" spans="1:20" s="37" customFormat="1" ht="18" x14ac:dyDescent="0.3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 t="s">
        <v>161</v>
      </c>
      <c r="N33" s="69"/>
      <c r="O33" s="69"/>
      <c r="P33" s="71"/>
      <c r="Q33" s="71"/>
      <c r="R33" s="71"/>
      <c r="S33" s="71"/>
      <c r="T33" s="71"/>
    </row>
    <row r="34" spans="1:20" s="37" customFormat="1" ht="18" x14ac:dyDescent="0.3">
      <c r="A34" s="74">
        <v>1521139</v>
      </c>
      <c r="B34" s="75">
        <v>1</v>
      </c>
      <c r="C34" s="75" t="s">
        <v>193</v>
      </c>
      <c r="D34" s="75" t="s">
        <v>1</v>
      </c>
      <c r="E34" s="75">
        <v>133.75</v>
      </c>
      <c r="F34" s="75">
        <v>3.125</v>
      </c>
      <c r="G34" s="75">
        <v>1.75</v>
      </c>
      <c r="H34" s="75" t="s">
        <v>101</v>
      </c>
      <c r="I34" s="75">
        <v>9</v>
      </c>
      <c r="J34" s="75">
        <v>9</v>
      </c>
      <c r="K34" s="75">
        <v>28.5</v>
      </c>
      <c r="L34" s="75" t="s">
        <v>150</v>
      </c>
      <c r="M34" s="75" t="s">
        <v>162</v>
      </c>
      <c r="N34" s="75" t="s">
        <v>109</v>
      </c>
      <c r="O34" s="75" t="s">
        <v>161</v>
      </c>
      <c r="P34" s="75"/>
      <c r="Q34" s="75" t="s">
        <v>8</v>
      </c>
      <c r="R34" s="75" t="s">
        <v>85</v>
      </c>
      <c r="S34" s="75" t="s">
        <v>101</v>
      </c>
      <c r="T34" s="75"/>
    </row>
    <row r="35" spans="1:20" s="37" customFormat="1" ht="18" x14ac:dyDescent="0.3">
      <c r="A35" s="72">
        <v>1521186</v>
      </c>
      <c r="B35" s="73">
        <v>1</v>
      </c>
      <c r="C35" s="73" t="s">
        <v>193</v>
      </c>
      <c r="D35" s="73" t="s">
        <v>2</v>
      </c>
      <c r="E35" s="73">
        <v>133.75</v>
      </c>
      <c r="F35" s="73">
        <v>3</v>
      </c>
      <c r="G35" s="73">
        <v>1.75</v>
      </c>
      <c r="H35" s="73" t="s">
        <v>101</v>
      </c>
      <c r="I35" s="73">
        <v>16</v>
      </c>
      <c r="J35" s="73" t="s">
        <v>101</v>
      </c>
      <c r="K35" s="73">
        <v>26</v>
      </c>
      <c r="L35" s="79" t="s">
        <v>95</v>
      </c>
      <c r="M35" s="73" t="s">
        <v>105</v>
      </c>
      <c r="N35" s="73" t="s">
        <v>100</v>
      </c>
      <c r="O35" s="73" t="s">
        <v>161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1521187</v>
      </c>
      <c r="B36" s="73">
        <v>18</v>
      </c>
      <c r="C36" s="73" t="s">
        <v>192</v>
      </c>
      <c r="D36" s="73" t="s">
        <v>2</v>
      </c>
      <c r="E36" s="73">
        <v>133.75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105</v>
      </c>
      <c r="N36" s="73" t="s">
        <v>100</v>
      </c>
      <c r="O36" s="73" t="s">
        <v>161</v>
      </c>
      <c r="P36" s="73"/>
      <c r="Q36" s="73" t="s">
        <v>8</v>
      </c>
      <c r="R36" s="73" t="s">
        <v>87</v>
      </c>
      <c r="S36" s="73" t="s">
        <v>197</v>
      </c>
      <c r="T36" s="73"/>
    </row>
    <row r="37" spans="1:20" s="37" customFormat="1" ht="18" x14ac:dyDescent="0.3">
      <c r="A37" s="72">
        <v>1521189</v>
      </c>
      <c r="B37" s="73">
        <v>1</v>
      </c>
      <c r="C37" s="73" t="s">
        <v>193</v>
      </c>
      <c r="D37" s="73" t="s">
        <v>2</v>
      </c>
      <c r="E37" s="73">
        <v>133.75</v>
      </c>
      <c r="F37" s="73">
        <v>3</v>
      </c>
      <c r="G37" s="73">
        <v>1.75</v>
      </c>
      <c r="H37" s="73" t="s">
        <v>101</v>
      </c>
      <c r="I37" s="73">
        <v>10</v>
      </c>
      <c r="J37" s="73" t="s">
        <v>101</v>
      </c>
      <c r="K37" s="73">
        <v>20.5</v>
      </c>
      <c r="L37" s="73" t="s">
        <v>97</v>
      </c>
      <c r="M37" s="73" t="s">
        <v>105</v>
      </c>
      <c r="N37" s="73" t="s">
        <v>100</v>
      </c>
      <c r="O37" s="73" t="s">
        <v>161</v>
      </c>
      <c r="P37" s="73"/>
      <c r="Q37" s="73" t="s">
        <v>8</v>
      </c>
      <c r="R37" s="73" t="s">
        <v>87</v>
      </c>
      <c r="S37" s="73" t="s">
        <v>101</v>
      </c>
      <c r="T37" s="73"/>
    </row>
    <row r="38" spans="1:20" s="37" customFormat="1" ht="18" x14ac:dyDescent="0.3">
      <c r="A38" s="74">
        <v>1517415</v>
      </c>
      <c r="B38" s="75">
        <v>1</v>
      </c>
      <c r="C38" s="75" t="s">
        <v>193</v>
      </c>
      <c r="D38" s="75" t="s">
        <v>1</v>
      </c>
      <c r="E38" s="75">
        <v>127.283</v>
      </c>
      <c r="F38" s="75" t="s">
        <v>101</v>
      </c>
      <c r="G38" s="75" t="s">
        <v>101</v>
      </c>
      <c r="H38" s="75" t="s">
        <v>101</v>
      </c>
      <c r="I38" s="75">
        <v>6.0384000000000002</v>
      </c>
      <c r="J38" s="75">
        <v>5.4134000000000002</v>
      </c>
      <c r="K38" s="75">
        <v>11.282999999999999</v>
      </c>
      <c r="L38" s="78" t="s">
        <v>111</v>
      </c>
      <c r="M38" s="75" t="s">
        <v>163</v>
      </c>
      <c r="N38" s="75" t="s">
        <v>112</v>
      </c>
      <c r="O38" s="75" t="s">
        <v>161</v>
      </c>
      <c r="P38" s="75" t="s">
        <v>92</v>
      </c>
      <c r="Q38" s="75" t="s">
        <v>8</v>
      </c>
      <c r="R38" s="75" t="s">
        <v>85</v>
      </c>
      <c r="S38" s="75" t="s">
        <v>101</v>
      </c>
      <c r="T38" s="75"/>
    </row>
    <row r="39" spans="1:20" s="37" customFormat="1" ht="18" x14ac:dyDescent="0.3">
      <c r="A39" s="76">
        <v>1517494</v>
      </c>
      <c r="B39" s="77">
        <v>1</v>
      </c>
      <c r="C39" s="77" t="s">
        <v>193</v>
      </c>
      <c r="D39" s="77" t="s">
        <v>4</v>
      </c>
      <c r="E39" s="77">
        <v>127.28319999999999</v>
      </c>
      <c r="F39" s="77" t="s">
        <v>101</v>
      </c>
      <c r="G39" s="77" t="s">
        <v>101</v>
      </c>
      <c r="H39" s="77" t="s">
        <v>101</v>
      </c>
      <c r="I39" s="77" t="s">
        <v>101</v>
      </c>
      <c r="J39" s="77" t="s">
        <v>101</v>
      </c>
      <c r="K39" s="77">
        <v>16.1875</v>
      </c>
      <c r="L39" s="77" t="s">
        <v>103</v>
      </c>
      <c r="M39" s="77" t="s">
        <v>107</v>
      </c>
      <c r="N39" s="77" t="s">
        <v>153</v>
      </c>
      <c r="O39" s="77" t="s">
        <v>161</v>
      </c>
      <c r="P39" s="77" t="s">
        <v>92</v>
      </c>
      <c r="Q39" s="77" t="s">
        <v>8</v>
      </c>
      <c r="R39" s="77" t="s">
        <v>90</v>
      </c>
      <c r="S39" s="77" t="s">
        <v>101</v>
      </c>
      <c r="T39" s="77"/>
    </row>
    <row r="40" spans="1:20" s="37" customFormat="1" ht="18" x14ac:dyDescent="0.3">
      <c r="A40" s="76">
        <v>1499696</v>
      </c>
      <c r="B40" s="77">
        <v>6</v>
      </c>
      <c r="C40" s="77" t="s">
        <v>193</v>
      </c>
      <c r="D40" s="77" t="s">
        <v>4</v>
      </c>
      <c r="E40" s="77">
        <v>127.28319999999999</v>
      </c>
      <c r="F40" s="77" t="s">
        <v>101</v>
      </c>
      <c r="G40" s="77" t="s">
        <v>101</v>
      </c>
      <c r="H40" s="77" t="s">
        <v>101</v>
      </c>
      <c r="I40" s="77" t="s">
        <v>101</v>
      </c>
      <c r="J40" s="77" t="s">
        <v>101</v>
      </c>
      <c r="K40" s="77">
        <v>50</v>
      </c>
      <c r="L40" s="77" t="s">
        <v>103</v>
      </c>
      <c r="M40" s="77" t="s">
        <v>107</v>
      </c>
      <c r="N40" s="77" t="s">
        <v>114</v>
      </c>
      <c r="O40" s="77" t="s">
        <v>161</v>
      </c>
      <c r="P40" s="77"/>
      <c r="Q40" s="77" t="s">
        <v>8</v>
      </c>
      <c r="R40" s="77" t="s">
        <v>90</v>
      </c>
      <c r="S40" s="77" t="s">
        <v>101</v>
      </c>
      <c r="T40" s="77"/>
    </row>
    <row r="41" spans="1:20" s="37" customFormat="1" ht="18" x14ac:dyDescent="0.3">
      <c r="A41" s="76">
        <v>1511989</v>
      </c>
      <c r="B41" s="77">
        <v>1</v>
      </c>
      <c r="C41" s="77" t="s">
        <v>193</v>
      </c>
      <c r="D41" s="77" t="s">
        <v>4</v>
      </c>
      <c r="E41" s="77">
        <v>127.283</v>
      </c>
      <c r="F41" s="77" t="s">
        <v>101</v>
      </c>
      <c r="G41" s="77" t="s">
        <v>101</v>
      </c>
      <c r="H41" s="77" t="s">
        <v>101</v>
      </c>
      <c r="I41" s="77" t="s">
        <v>101</v>
      </c>
      <c r="J41" s="77" t="s">
        <v>101</v>
      </c>
      <c r="K41" s="77">
        <v>42.546999999999997</v>
      </c>
      <c r="L41" s="77" t="s">
        <v>103</v>
      </c>
      <c r="M41" s="77" t="s">
        <v>107</v>
      </c>
      <c r="N41" s="77" t="s">
        <v>153</v>
      </c>
      <c r="O41" s="77" t="s">
        <v>161</v>
      </c>
      <c r="P41" s="77" t="s">
        <v>92</v>
      </c>
      <c r="Q41" s="77" t="s">
        <v>8</v>
      </c>
      <c r="R41" s="77" t="s">
        <v>90</v>
      </c>
      <c r="S41" s="77" t="s">
        <v>101</v>
      </c>
      <c r="T41" s="77"/>
    </row>
    <row r="42" spans="1:20" s="37" customFormat="1" ht="18" x14ac:dyDescent="0.3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 t="s">
        <v>141</v>
      </c>
      <c r="N42" s="69"/>
      <c r="O42" s="69"/>
      <c r="P42" s="71"/>
      <c r="Q42" s="71"/>
      <c r="R42" s="71"/>
      <c r="S42" s="71"/>
      <c r="T42" s="71"/>
    </row>
    <row r="43" spans="1:20" s="37" customFormat="1" ht="18" x14ac:dyDescent="0.3">
      <c r="A43" s="72">
        <v>1521192</v>
      </c>
      <c r="B43" s="73">
        <v>1</v>
      </c>
      <c r="C43" s="73" t="s">
        <v>193</v>
      </c>
      <c r="D43" s="73" t="s">
        <v>2</v>
      </c>
      <c r="E43" s="73">
        <v>133.75</v>
      </c>
      <c r="F43" s="73">
        <v>3</v>
      </c>
      <c r="G43" s="73">
        <v>1.75</v>
      </c>
      <c r="H43" s="73" t="s">
        <v>101</v>
      </c>
      <c r="I43" s="73">
        <v>9.625</v>
      </c>
      <c r="J43" s="73" t="s">
        <v>101</v>
      </c>
      <c r="K43" s="73">
        <v>20.125</v>
      </c>
      <c r="L43" s="73" t="s">
        <v>97</v>
      </c>
      <c r="M43" s="73" t="s">
        <v>105</v>
      </c>
      <c r="N43" s="73" t="s">
        <v>100</v>
      </c>
      <c r="O43" s="73" t="s">
        <v>141</v>
      </c>
      <c r="P43" s="73"/>
      <c r="Q43" s="73" t="s">
        <v>8</v>
      </c>
      <c r="R43" s="73" t="s">
        <v>87</v>
      </c>
      <c r="S43" s="73" t="s">
        <v>101</v>
      </c>
      <c r="T43" s="73"/>
    </row>
    <row r="44" spans="1:20" s="37" customFormat="1" ht="18" x14ac:dyDescent="0.3">
      <c r="A44" s="74">
        <v>1521199</v>
      </c>
      <c r="B44" s="75">
        <v>1</v>
      </c>
      <c r="C44" s="75" t="s">
        <v>193</v>
      </c>
      <c r="D44" s="75" t="s">
        <v>1</v>
      </c>
      <c r="E44" s="75">
        <v>133.75</v>
      </c>
      <c r="F44" s="75">
        <v>3</v>
      </c>
      <c r="G44" s="75">
        <v>1.75</v>
      </c>
      <c r="H44" s="75" t="s">
        <v>101</v>
      </c>
      <c r="I44" s="75">
        <v>8</v>
      </c>
      <c r="J44" s="75" t="s">
        <v>101</v>
      </c>
      <c r="K44" s="75">
        <v>18.5</v>
      </c>
      <c r="L44" s="75" t="s">
        <v>97</v>
      </c>
      <c r="M44" s="75" t="s">
        <v>105</v>
      </c>
      <c r="N44" s="75" t="s">
        <v>100</v>
      </c>
      <c r="O44" s="75" t="s">
        <v>141</v>
      </c>
      <c r="P44" s="75"/>
      <c r="Q44" s="75" t="s">
        <v>8</v>
      </c>
      <c r="R44" s="75" t="s">
        <v>85</v>
      </c>
      <c r="S44" s="75" t="s">
        <v>101</v>
      </c>
      <c r="T44" s="75"/>
    </row>
    <row r="45" spans="1:20" s="37" customFormat="1" ht="18" x14ac:dyDescent="0.3">
      <c r="A45" s="72">
        <v>1587051</v>
      </c>
      <c r="B45" s="73">
        <v>1</v>
      </c>
      <c r="C45" s="73" t="s">
        <v>193</v>
      </c>
      <c r="D45" s="73" t="s">
        <v>2</v>
      </c>
      <c r="E45" s="73">
        <v>17.0626</v>
      </c>
      <c r="F45" s="73">
        <v>3</v>
      </c>
      <c r="G45" s="73">
        <v>1.75</v>
      </c>
      <c r="H45" s="73" t="s">
        <v>101</v>
      </c>
      <c r="I45" s="73">
        <v>16</v>
      </c>
      <c r="J45" s="73" t="s">
        <v>101</v>
      </c>
      <c r="K45" s="73">
        <v>26.5</v>
      </c>
      <c r="L45" s="73" t="s">
        <v>97</v>
      </c>
      <c r="M45" s="73" t="s">
        <v>106</v>
      </c>
      <c r="N45" s="73" t="s">
        <v>100</v>
      </c>
      <c r="O45" s="73" t="s">
        <v>141</v>
      </c>
      <c r="P45" s="73"/>
      <c r="Q45" s="73" t="s">
        <v>8</v>
      </c>
      <c r="R45" s="73" t="s">
        <v>87</v>
      </c>
      <c r="S45" s="73" t="s">
        <v>101</v>
      </c>
      <c r="T45" s="73"/>
    </row>
    <row r="46" spans="1:20" s="37" customFormat="1" ht="18" x14ac:dyDescent="0.3">
      <c r="A46" s="72">
        <v>1521210</v>
      </c>
      <c r="B46" s="73">
        <v>1</v>
      </c>
      <c r="C46" s="73" t="s">
        <v>192</v>
      </c>
      <c r="D46" s="73" t="s">
        <v>2</v>
      </c>
      <c r="E46" s="73">
        <v>17.0626</v>
      </c>
      <c r="F46" s="73">
        <v>3</v>
      </c>
      <c r="G46" s="73">
        <v>1.75</v>
      </c>
      <c r="H46" s="73" t="s">
        <v>101</v>
      </c>
      <c r="I46" s="73">
        <v>16</v>
      </c>
      <c r="J46" s="73" t="s">
        <v>101</v>
      </c>
      <c r="K46" s="73">
        <v>26.5</v>
      </c>
      <c r="L46" s="73" t="s">
        <v>97</v>
      </c>
      <c r="M46" s="73" t="s">
        <v>106</v>
      </c>
      <c r="N46" s="73" t="s">
        <v>100</v>
      </c>
      <c r="O46" s="73" t="s">
        <v>141</v>
      </c>
      <c r="P46" s="73"/>
      <c r="Q46" s="73" t="s">
        <v>8</v>
      </c>
      <c r="R46" s="73" t="s">
        <v>87</v>
      </c>
      <c r="S46" s="73" t="s">
        <v>197</v>
      </c>
      <c r="T46" s="73"/>
    </row>
    <row r="47" spans="1:20" s="37" customFormat="1" ht="18" x14ac:dyDescent="0.3">
      <c r="A47" s="72">
        <v>1521220</v>
      </c>
      <c r="B47" s="73">
        <v>2</v>
      </c>
      <c r="C47" s="73" t="s">
        <v>193</v>
      </c>
      <c r="D47" s="73" t="s">
        <v>2</v>
      </c>
      <c r="E47" s="73">
        <v>17.0626</v>
      </c>
      <c r="F47" s="73">
        <v>3</v>
      </c>
      <c r="G47" s="73">
        <v>1.75</v>
      </c>
      <c r="H47" s="73" t="s">
        <v>101</v>
      </c>
      <c r="I47" s="73">
        <v>10.125</v>
      </c>
      <c r="J47" s="73" t="s">
        <v>101</v>
      </c>
      <c r="K47" s="73">
        <v>20.625</v>
      </c>
      <c r="L47" s="73" t="s">
        <v>97</v>
      </c>
      <c r="M47" s="73" t="s">
        <v>106</v>
      </c>
      <c r="N47" s="73" t="s">
        <v>100</v>
      </c>
      <c r="O47" s="73" t="s">
        <v>141</v>
      </c>
      <c r="P47" s="73"/>
      <c r="Q47" s="73" t="s">
        <v>8</v>
      </c>
      <c r="R47" s="73" t="s">
        <v>87</v>
      </c>
      <c r="S47" s="73" t="s">
        <v>101</v>
      </c>
      <c r="T47" s="73"/>
    </row>
    <row r="48" spans="1:20" s="37" customFormat="1" ht="18" x14ac:dyDescent="0.3">
      <c r="A48" s="72">
        <v>1521210</v>
      </c>
      <c r="B48" s="73">
        <v>2</v>
      </c>
      <c r="C48" s="73" t="s">
        <v>192</v>
      </c>
      <c r="D48" s="73" t="s">
        <v>2</v>
      </c>
      <c r="E48" s="73">
        <v>17.0626</v>
      </c>
      <c r="F48" s="73">
        <v>3</v>
      </c>
      <c r="G48" s="73">
        <v>1.75</v>
      </c>
      <c r="H48" s="73" t="s">
        <v>101</v>
      </c>
      <c r="I48" s="73">
        <v>16</v>
      </c>
      <c r="J48" s="73" t="s">
        <v>101</v>
      </c>
      <c r="K48" s="73">
        <v>26.5</v>
      </c>
      <c r="L48" s="73" t="s">
        <v>97</v>
      </c>
      <c r="M48" s="73" t="s">
        <v>106</v>
      </c>
      <c r="N48" s="73" t="s">
        <v>100</v>
      </c>
      <c r="O48" s="73" t="s">
        <v>141</v>
      </c>
      <c r="P48" s="73"/>
      <c r="Q48" s="73" t="s">
        <v>8</v>
      </c>
      <c r="R48" s="73" t="s">
        <v>87</v>
      </c>
      <c r="S48" s="73" t="s">
        <v>197</v>
      </c>
      <c r="T48" s="73"/>
    </row>
    <row r="49" spans="1:20" s="37" customFormat="1" ht="18" x14ac:dyDescent="0.3">
      <c r="A49" s="72">
        <v>1587050</v>
      </c>
      <c r="B49" s="73">
        <v>1</v>
      </c>
      <c r="C49" s="73" t="s">
        <v>193</v>
      </c>
      <c r="D49" s="73" t="s">
        <v>2</v>
      </c>
      <c r="E49" s="73">
        <v>17.0626</v>
      </c>
      <c r="F49" s="73">
        <v>3</v>
      </c>
      <c r="G49" s="73">
        <v>1.75</v>
      </c>
      <c r="H49" s="73" t="s">
        <v>101</v>
      </c>
      <c r="I49" s="73">
        <v>16</v>
      </c>
      <c r="J49" s="73" t="s">
        <v>101</v>
      </c>
      <c r="K49" s="73">
        <v>26.5</v>
      </c>
      <c r="L49" s="73" t="s">
        <v>97</v>
      </c>
      <c r="M49" s="73" t="s">
        <v>106</v>
      </c>
      <c r="N49" s="73" t="s">
        <v>100</v>
      </c>
      <c r="O49" s="73" t="s">
        <v>141</v>
      </c>
      <c r="P49" s="73"/>
      <c r="Q49" s="73" t="s">
        <v>8</v>
      </c>
      <c r="R49" s="73" t="s">
        <v>87</v>
      </c>
      <c r="S49" s="73" t="s">
        <v>101</v>
      </c>
      <c r="T49" s="73"/>
    </row>
    <row r="50" spans="1:20" s="37" customFormat="1" ht="18" x14ac:dyDescent="0.3">
      <c r="A50" s="74">
        <v>1521201</v>
      </c>
      <c r="B50" s="75">
        <v>1</v>
      </c>
      <c r="C50" s="75" t="s">
        <v>193</v>
      </c>
      <c r="D50" s="75" t="s">
        <v>1</v>
      </c>
      <c r="E50" s="75">
        <v>133.75</v>
      </c>
      <c r="F50" s="75">
        <v>3</v>
      </c>
      <c r="G50" s="75">
        <v>1.75</v>
      </c>
      <c r="H50" s="75" t="s">
        <v>101</v>
      </c>
      <c r="I50" s="75">
        <v>8</v>
      </c>
      <c r="J50" s="75" t="s">
        <v>101</v>
      </c>
      <c r="K50" s="75">
        <v>18</v>
      </c>
      <c r="L50" s="78" t="s">
        <v>95</v>
      </c>
      <c r="M50" s="75" t="s">
        <v>105</v>
      </c>
      <c r="N50" s="75" t="s">
        <v>100</v>
      </c>
      <c r="O50" s="75" t="s">
        <v>141</v>
      </c>
      <c r="P50" s="75"/>
      <c r="Q50" s="75" t="s">
        <v>8</v>
      </c>
      <c r="R50" s="75" t="s">
        <v>85</v>
      </c>
      <c r="S50" s="75" t="s">
        <v>101</v>
      </c>
      <c r="T50" s="75"/>
    </row>
    <row r="51" spans="1:20" s="37" customFormat="1" ht="18" x14ac:dyDescent="0.3">
      <c r="A51" s="72">
        <v>1521187</v>
      </c>
      <c r="B51" s="73">
        <v>1</v>
      </c>
      <c r="C51" s="73" t="s">
        <v>192</v>
      </c>
      <c r="D51" s="73" t="s">
        <v>2</v>
      </c>
      <c r="E51" s="73">
        <v>133.75</v>
      </c>
      <c r="F51" s="73">
        <v>3</v>
      </c>
      <c r="G51" s="73">
        <v>1.75</v>
      </c>
      <c r="H51" s="73" t="s">
        <v>101</v>
      </c>
      <c r="I51" s="73">
        <v>16</v>
      </c>
      <c r="J51" s="73" t="s">
        <v>101</v>
      </c>
      <c r="K51" s="73">
        <v>26.5</v>
      </c>
      <c r="L51" s="73" t="s">
        <v>97</v>
      </c>
      <c r="M51" s="73" t="s">
        <v>105</v>
      </c>
      <c r="N51" s="73" t="s">
        <v>100</v>
      </c>
      <c r="O51" s="73" t="s">
        <v>141</v>
      </c>
      <c r="P51" s="73"/>
      <c r="Q51" s="73" t="s">
        <v>8</v>
      </c>
      <c r="R51" s="73" t="s">
        <v>87</v>
      </c>
      <c r="S51" s="73" t="s">
        <v>197</v>
      </c>
      <c r="T51" s="73"/>
    </row>
    <row r="52" spans="1:20" s="37" customFormat="1" ht="18" x14ac:dyDescent="0.3">
      <c r="A52" s="72">
        <v>1521206</v>
      </c>
      <c r="B52" s="73">
        <v>1</v>
      </c>
      <c r="C52" s="73" t="s">
        <v>193</v>
      </c>
      <c r="D52" s="73" t="s">
        <v>2</v>
      </c>
      <c r="E52" s="73">
        <v>133.75</v>
      </c>
      <c r="F52" s="73">
        <v>3</v>
      </c>
      <c r="G52" s="73">
        <v>1.75</v>
      </c>
      <c r="H52" s="73" t="s">
        <v>101</v>
      </c>
      <c r="I52" s="73">
        <v>8.5625</v>
      </c>
      <c r="J52" s="73" t="s">
        <v>101</v>
      </c>
      <c r="K52" s="73">
        <v>19.0625</v>
      </c>
      <c r="L52" s="73" t="s">
        <v>97</v>
      </c>
      <c r="M52" s="73" t="s">
        <v>105</v>
      </c>
      <c r="N52" s="73" t="s">
        <v>100</v>
      </c>
      <c r="O52" s="73" t="s">
        <v>141</v>
      </c>
      <c r="P52" s="73"/>
      <c r="Q52" s="73" t="s">
        <v>8</v>
      </c>
      <c r="R52" s="73" t="s">
        <v>87</v>
      </c>
      <c r="S52" s="73" t="s">
        <v>101</v>
      </c>
      <c r="T52" s="73"/>
    </row>
    <row r="53" spans="1:20" s="37" customFormat="1" ht="18" x14ac:dyDescent="0.3">
      <c r="A53" s="74">
        <v>1499963</v>
      </c>
      <c r="B53" s="75">
        <v>1</v>
      </c>
      <c r="C53" s="75" t="s">
        <v>193</v>
      </c>
      <c r="D53" s="75" t="s">
        <v>1</v>
      </c>
      <c r="E53" s="75">
        <v>133.75</v>
      </c>
      <c r="F53" s="75">
        <v>3.125</v>
      </c>
      <c r="G53" s="75">
        <v>1.75</v>
      </c>
      <c r="H53" s="75" t="s">
        <v>101</v>
      </c>
      <c r="I53" s="75">
        <v>9</v>
      </c>
      <c r="J53" s="75">
        <v>9</v>
      </c>
      <c r="K53" s="75">
        <v>28.5</v>
      </c>
      <c r="L53" s="78" t="s">
        <v>108</v>
      </c>
      <c r="M53" s="75" t="s">
        <v>164</v>
      </c>
      <c r="N53" s="75" t="s">
        <v>109</v>
      </c>
      <c r="O53" s="75" t="s">
        <v>141</v>
      </c>
      <c r="P53" s="75"/>
      <c r="Q53" s="75" t="s">
        <v>8</v>
      </c>
      <c r="R53" s="75" t="s">
        <v>85</v>
      </c>
      <c r="S53" s="75" t="s">
        <v>101</v>
      </c>
      <c r="T53" s="75"/>
    </row>
    <row r="54" spans="1:20" s="37" customFormat="1" ht="18" x14ac:dyDescent="0.3">
      <c r="A54" s="76">
        <v>1513013</v>
      </c>
      <c r="B54" s="77">
        <v>1</v>
      </c>
      <c r="C54" s="77" t="s">
        <v>193</v>
      </c>
      <c r="D54" s="77" t="s">
        <v>4</v>
      </c>
      <c r="E54" s="77">
        <v>104.25</v>
      </c>
      <c r="F54" s="77" t="s">
        <v>101</v>
      </c>
      <c r="G54" s="77" t="s">
        <v>101</v>
      </c>
      <c r="H54" s="77" t="s">
        <v>101</v>
      </c>
      <c r="I54" s="77" t="s">
        <v>101</v>
      </c>
      <c r="J54" s="77" t="s">
        <v>101</v>
      </c>
      <c r="K54" s="77">
        <v>29.141999999999999</v>
      </c>
      <c r="L54" s="77" t="s">
        <v>103</v>
      </c>
      <c r="M54" s="77" t="s">
        <v>165</v>
      </c>
      <c r="N54" s="77" t="s">
        <v>153</v>
      </c>
      <c r="O54" s="77" t="s">
        <v>141</v>
      </c>
      <c r="P54" s="77"/>
      <c r="Q54" s="77" t="s">
        <v>8</v>
      </c>
      <c r="R54" s="77" t="s">
        <v>90</v>
      </c>
      <c r="S54" s="77" t="s">
        <v>101</v>
      </c>
      <c r="T54" s="77"/>
    </row>
    <row r="55" spans="1:20" s="37" customFormat="1" ht="18" x14ac:dyDescent="0.3">
      <c r="A55" s="76">
        <v>1511985</v>
      </c>
      <c r="B55" s="77">
        <v>1</v>
      </c>
      <c r="C55" s="77" t="s">
        <v>193</v>
      </c>
      <c r="D55" s="77" t="s">
        <v>4</v>
      </c>
      <c r="E55" s="77">
        <v>127.283</v>
      </c>
      <c r="F55" s="77" t="s">
        <v>101</v>
      </c>
      <c r="G55" s="77" t="s">
        <v>101</v>
      </c>
      <c r="H55" s="77" t="s">
        <v>101</v>
      </c>
      <c r="I55" s="77" t="s">
        <v>101</v>
      </c>
      <c r="J55" s="77" t="s">
        <v>101</v>
      </c>
      <c r="K55" s="77">
        <v>41.233400000000003</v>
      </c>
      <c r="L55" s="77" t="s">
        <v>103</v>
      </c>
      <c r="M55" s="77" t="s">
        <v>107</v>
      </c>
      <c r="N55" s="77" t="s">
        <v>153</v>
      </c>
      <c r="O55" s="77" t="s">
        <v>141</v>
      </c>
      <c r="P55" s="77" t="s">
        <v>92</v>
      </c>
      <c r="Q55" s="77" t="s">
        <v>8</v>
      </c>
      <c r="R55" s="77" t="s">
        <v>90</v>
      </c>
      <c r="S55" s="77" t="s">
        <v>101</v>
      </c>
      <c r="T55" s="77"/>
    </row>
    <row r="56" spans="1:20" s="36" customFormat="1" ht="18" x14ac:dyDescent="0.3">
      <c r="A56" s="74">
        <v>1517420</v>
      </c>
      <c r="B56" s="75">
        <v>1</v>
      </c>
      <c r="C56" s="75" t="s">
        <v>193</v>
      </c>
      <c r="D56" s="75" t="s">
        <v>1</v>
      </c>
      <c r="E56" s="75">
        <v>127.283</v>
      </c>
      <c r="F56" s="75" t="s">
        <v>101</v>
      </c>
      <c r="G56" s="75" t="s">
        <v>101</v>
      </c>
      <c r="H56" s="75" t="s">
        <v>101</v>
      </c>
      <c r="I56" s="75">
        <v>6.09</v>
      </c>
      <c r="J56" s="75">
        <v>6.0380000000000003</v>
      </c>
      <c r="K56" s="75">
        <v>11.96</v>
      </c>
      <c r="L56" s="78" t="s">
        <v>111</v>
      </c>
      <c r="M56" s="75" t="s">
        <v>166</v>
      </c>
      <c r="N56" s="75" t="s">
        <v>112</v>
      </c>
      <c r="O56" s="75" t="s">
        <v>141</v>
      </c>
      <c r="P56" s="75" t="s">
        <v>92</v>
      </c>
      <c r="Q56" s="75" t="s">
        <v>8</v>
      </c>
      <c r="R56" s="75" t="s">
        <v>85</v>
      </c>
      <c r="S56" s="75" t="s">
        <v>101</v>
      </c>
      <c r="T56" s="75"/>
    </row>
    <row r="57" spans="1:20" s="37" customFormat="1" ht="18" x14ac:dyDescent="0.3">
      <c r="A57" s="74">
        <v>1513399</v>
      </c>
      <c r="B57" s="75">
        <v>1</v>
      </c>
      <c r="C57" s="75" t="s">
        <v>193</v>
      </c>
      <c r="D57" s="75" t="s">
        <v>1</v>
      </c>
      <c r="E57" s="75">
        <v>100.125</v>
      </c>
      <c r="F57" s="75">
        <v>3.2168000000000001</v>
      </c>
      <c r="G57" s="75" t="s">
        <v>101</v>
      </c>
      <c r="H57" s="75" t="s">
        <v>101</v>
      </c>
      <c r="I57" s="75">
        <v>16</v>
      </c>
      <c r="J57" s="75" t="s">
        <v>101</v>
      </c>
      <c r="K57" s="75">
        <v>25.912299999999998</v>
      </c>
      <c r="L57" s="75" t="s">
        <v>138</v>
      </c>
      <c r="M57" s="75" t="s">
        <v>139</v>
      </c>
      <c r="N57" s="75" t="s">
        <v>140</v>
      </c>
      <c r="O57" s="75" t="s">
        <v>141</v>
      </c>
      <c r="P57" s="75"/>
      <c r="Q57" s="75" t="s">
        <v>8</v>
      </c>
      <c r="R57" s="75" t="s">
        <v>85</v>
      </c>
      <c r="S57" s="75" t="s">
        <v>101</v>
      </c>
      <c r="T57" s="75"/>
    </row>
    <row r="58" spans="1:20" s="37" customFormat="1" ht="18" x14ac:dyDescent="0.3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70" t="s">
        <v>167</v>
      </c>
      <c r="N58" s="69"/>
      <c r="O58" s="69"/>
      <c r="P58" s="71"/>
      <c r="Q58" s="71"/>
      <c r="R58" s="71"/>
      <c r="S58" s="71"/>
      <c r="T58" s="71"/>
    </row>
    <row r="59" spans="1:20" s="37" customFormat="1" ht="18" x14ac:dyDescent="0.3">
      <c r="A59" s="72">
        <v>1521370</v>
      </c>
      <c r="B59" s="73">
        <v>1</v>
      </c>
      <c r="C59" s="73" t="s">
        <v>193</v>
      </c>
      <c r="D59" s="73" t="s">
        <v>2</v>
      </c>
      <c r="E59" s="73">
        <v>138.928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</v>
      </c>
      <c r="L59" s="79" t="s">
        <v>95</v>
      </c>
      <c r="M59" s="73" t="s">
        <v>110</v>
      </c>
      <c r="N59" s="73" t="s">
        <v>100</v>
      </c>
      <c r="O59" s="73" t="s">
        <v>167</v>
      </c>
      <c r="P59" s="73"/>
      <c r="Q59" s="73" t="s">
        <v>8</v>
      </c>
      <c r="R59" s="73" t="s">
        <v>87</v>
      </c>
      <c r="S59" s="73" t="s">
        <v>101</v>
      </c>
      <c r="T59" s="73"/>
    </row>
    <row r="60" spans="1:20" s="37" customFormat="1" ht="18" x14ac:dyDescent="0.3">
      <c r="A60" s="72">
        <v>1521362</v>
      </c>
      <c r="B60" s="73">
        <v>1</v>
      </c>
      <c r="C60" s="73" t="s">
        <v>193</v>
      </c>
      <c r="D60" s="73" t="s">
        <v>2</v>
      </c>
      <c r="E60" s="73">
        <v>138.5146</v>
      </c>
      <c r="F60" s="73">
        <v>3</v>
      </c>
      <c r="G60" s="73">
        <v>1.75</v>
      </c>
      <c r="H60" s="73" t="s">
        <v>101</v>
      </c>
      <c r="I60" s="73">
        <v>10.9375</v>
      </c>
      <c r="J60" s="73" t="s">
        <v>101</v>
      </c>
      <c r="K60" s="73">
        <v>21.4375</v>
      </c>
      <c r="L60" s="73" t="s">
        <v>97</v>
      </c>
      <c r="M60" s="73" t="s">
        <v>110</v>
      </c>
      <c r="N60" s="73" t="s">
        <v>100</v>
      </c>
      <c r="O60" s="73" t="s">
        <v>167</v>
      </c>
      <c r="P60" s="73"/>
      <c r="Q60" s="73" t="s">
        <v>8</v>
      </c>
      <c r="R60" s="73" t="s">
        <v>87</v>
      </c>
      <c r="S60" s="73" t="s">
        <v>101</v>
      </c>
      <c r="T60" s="73"/>
    </row>
    <row r="61" spans="1:20" s="37" customFormat="1" ht="18" x14ac:dyDescent="0.3">
      <c r="A61" s="72">
        <v>1521359</v>
      </c>
      <c r="B61" s="73">
        <v>1</v>
      </c>
      <c r="C61" s="73" t="s">
        <v>193</v>
      </c>
      <c r="D61" s="73" t="s">
        <v>2</v>
      </c>
      <c r="E61" s="73">
        <v>138.10120000000001</v>
      </c>
      <c r="F61" s="73">
        <v>3</v>
      </c>
      <c r="G61" s="73">
        <v>1.75</v>
      </c>
      <c r="H61" s="73" t="s">
        <v>101</v>
      </c>
      <c r="I61" s="73">
        <v>10.9375</v>
      </c>
      <c r="J61" s="73" t="s">
        <v>101</v>
      </c>
      <c r="K61" s="73">
        <v>21.4375</v>
      </c>
      <c r="L61" s="73" t="s">
        <v>97</v>
      </c>
      <c r="M61" s="73" t="s">
        <v>110</v>
      </c>
      <c r="N61" s="73" t="s">
        <v>100</v>
      </c>
      <c r="O61" s="73" t="s">
        <v>167</v>
      </c>
      <c r="P61" s="73"/>
      <c r="Q61" s="73" t="s">
        <v>8</v>
      </c>
      <c r="R61" s="73" t="s">
        <v>87</v>
      </c>
      <c r="S61" s="73" t="s">
        <v>101</v>
      </c>
      <c r="T61" s="73"/>
    </row>
    <row r="62" spans="1:20" s="37" customFormat="1" ht="18" x14ac:dyDescent="0.3">
      <c r="A62" s="74">
        <v>1521358</v>
      </c>
      <c r="B62" s="75">
        <v>1</v>
      </c>
      <c r="C62" s="75" t="s">
        <v>193</v>
      </c>
      <c r="D62" s="75" t="s">
        <v>1</v>
      </c>
      <c r="E62" s="75">
        <v>137.79882000000001</v>
      </c>
      <c r="F62" s="75">
        <v>3</v>
      </c>
      <c r="G62" s="75">
        <v>1.75</v>
      </c>
      <c r="H62" s="75" t="s">
        <v>101</v>
      </c>
      <c r="I62" s="75">
        <v>8</v>
      </c>
      <c r="J62" s="75" t="s">
        <v>101</v>
      </c>
      <c r="K62" s="75">
        <v>18</v>
      </c>
      <c r="L62" s="75" t="s">
        <v>97</v>
      </c>
      <c r="M62" s="75" t="s">
        <v>110</v>
      </c>
      <c r="N62" s="75" t="s">
        <v>100</v>
      </c>
      <c r="O62" s="75" t="s">
        <v>167</v>
      </c>
      <c r="P62" s="75"/>
      <c r="Q62" s="75" t="s">
        <v>8</v>
      </c>
      <c r="R62" s="75" t="s">
        <v>85</v>
      </c>
      <c r="S62" s="75" t="s">
        <v>101</v>
      </c>
      <c r="T62" s="75"/>
    </row>
    <row r="63" spans="1:20" s="37" customFormat="1" ht="18" x14ac:dyDescent="0.3">
      <c r="A63" s="72">
        <v>1500349</v>
      </c>
      <c r="B63" s="73">
        <v>1</v>
      </c>
      <c r="C63" s="73" t="s">
        <v>193</v>
      </c>
      <c r="D63" s="73" t="s">
        <v>2</v>
      </c>
      <c r="E63" s="73">
        <v>36.752899999999997</v>
      </c>
      <c r="F63" s="73">
        <v>3</v>
      </c>
      <c r="G63" s="73">
        <v>1.75</v>
      </c>
      <c r="H63" s="73" t="s">
        <v>101</v>
      </c>
      <c r="I63" s="73">
        <v>11.125</v>
      </c>
      <c r="J63" s="73" t="s">
        <v>101</v>
      </c>
      <c r="K63" s="73">
        <v>21.625</v>
      </c>
      <c r="L63" s="73" t="s">
        <v>97</v>
      </c>
      <c r="M63" s="73" t="s">
        <v>115</v>
      </c>
      <c r="N63" s="73" t="s">
        <v>100</v>
      </c>
      <c r="O63" s="73" t="s">
        <v>167</v>
      </c>
      <c r="P63" s="73"/>
      <c r="Q63" s="73" t="s">
        <v>8</v>
      </c>
      <c r="R63" s="73" t="s">
        <v>87</v>
      </c>
      <c r="S63" s="73" t="s">
        <v>101</v>
      </c>
      <c r="T63" s="73"/>
    </row>
    <row r="64" spans="1:20" s="37" customFormat="1" ht="18" x14ac:dyDescent="0.3">
      <c r="A64" s="72">
        <v>1584447</v>
      </c>
      <c r="B64" s="73">
        <v>1</v>
      </c>
      <c r="C64" s="73" t="s">
        <v>193</v>
      </c>
      <c r="D64" s="73" t="s">
        <v>2</v>
      </c>
      <c r="E64" s="73">
        <v>36.375</v>
      </c>
      <c r="F64" s="73">
        <v>3</v>
      </c>
      <c r="G64" s="73">
        <v>1.75</v>
      </c>
      <c r="H64" s="73" t="s">
        <v>101</v>
      </c>
      <c r="I64" s="73">
        <v>10</v>
      </c>
      <c r="J64" s="73" t="s">
        <v>101</v>
      </c>
      <c r="K64" s="73">
        <v>20.5</v>
      </c>
      <c r="L64" s="73" t="s">
        <v>97</v>
      </c>
      <c r="M64" s="73" t="s">
        <v>115</v>
      </c>
      <c r="N64" s="73" t="s">
        <v>100</v>
      </c>
      <c r="O64" s="73" t="s">
        <v>167</v>
      </c>
      <c r="P64" s="73"/>
      <c r="Q64" s="73" t="s">
        <v>8</v>
      </c>
      <c r="R64" s="73" t="s">
        <v>87</v>
      </c>
      <c r="S64" s="73" t="s">
        <v>101</v>
      </c>
      <c r="T64" s="73"/>
    </row>
    <row r="65" spans="1:20" s="37" customFormat="1" ht="18" x14ac:dyDescent="0.3">
      <c r="A65" s="72">
        <v>1500348</v>
      </c>
      <c r="B65" s="73">
        <v>1</v>
      </c>
      <c r="C65" s="73" t="s">
        <v>193</v>
      </c>
      <c r="D65" s="73" t="s">
        <v>2</v>
      </c>
      <c r="E65" s="73">
        <v>35.997</v>
      </c>
      <c r="F65" s="73">
        <v>3</v>
      </c>
      <c r="G65" s="73">
        <v>1.75</v>
      </c>
      <c r="H65" s="73" t="s">
        <v>101</v>
      </c>
      <c r="I65" s="73">
        <v>10</v>
      </c>
      <c r="J65" s="73" t="s">
        <v>101</v>
      </c>
      <c r="K65" s="73">
        <v>20.5</v>
      </c>
      <c r="L65" s="73" t="s">
        <v>97</v>
      </c>
      <c r="M65" s="73" t="s">
        <v>115</v>
      </c>
      <c r="N65" s="73" t="s">
        <v>100</v>
      </c>
      <c r="O65" s="73" t="s">
        <v>167</v>
      </c>
      <c r="P65" s="73"/>
      <c r="Q65" s="73" t="s">
        <v>8</v>
      </c>
      <c r="R65" s="73" t="s">
        <v>87</v>
      </c>
      <c r="S65" s="73" t="s">
        <v>101</v>
      </c>
      <c r="T65" s="73"/>
    </row>
    <row r="66" spans="1:20" s="37" customFormat="1" ht="18" x14ac:dyDescent="0.3">
      <c r="A66" s="72">
        <v>1499909</v>
      </c>
      <c r="B66" s="73">
        <v>1</v>
      </c>
      <c r="C66" s="73" t="s">
        <v>193</v>
      </c>
      <c r="D66" s="73" t="s">
        <v>2</v>
      </c>
      <c r="E66" s="73">
        <v>35.619100000000003</v>
      </c>
      <c r="F66" s="73">
        <v>3</v>
      </c>
      <c r="G66" s="73">
        <v>1.75</v>
      </c>
      <c r="H66" s="73" t="s">
        <v>101</v>
      </c>
      <c r="I66" s="73">
        <v>10</v>
      </c>
      <c r="J66" s="73" t="s">
        <v>101</v>
      </c>
      <c r="K66" s="73">
        <v>20.5</v>
      </c>
      <c r="L66" s="73" t="s">
        <v>97</v>
      </c>
      <c r="M66" s="73" t="s">
        <v>115</v>
      </c>
      <c r="N66" s="73" t="s">
        <v>100</v>
      </c>
      <c r="O66" s="73" t="s">
        <v>167</v>
      </c>
      <c r="P66" s="73"/>
      <c r="Q66" s="73" t="s">
        <v>8</v>
      </c>
      <c r="R66" s="73" t="s">
        <v>87</v>
      </c>
      <c r="S66" s="73" t="s">
        <v>101</v>
      </c>
      <c r="T66" s="73"/>
    </row>
    <row r="67" spans="1:20" s="37" customFormat="1" ht="18" x14ac:dyDescent="0.3">
      <c r="A67" s="72">
        <v>1500350</v>
      </c>
      <c r="B67" s="73">
        <v>1</v>
      </c>
      <c r="C67" s="73" t="s">
        <v>193</v>
      </c>
      <c r="D67" s="73" t="s">
        <v>2</v>
      </c>
      <c r="E67" s="73">
        <v>35.198599999999999</v>
      </c>
      <c r="F67" s="73">
        <v>3</v>
      </c>
      <c r="G67" s="73">
        <v>1.75</v>
      </c>
      <c r="H67" s="73" t="s">
        <v>101</v>
      </c>
      <c r="I67" s="73">
        <v>11.125</v>
      </c>
      <c r="J67" s="73" t="s">
        <v>101</v>
      </c>
      <c r="K67" s="73">
        <v>21.625</v>
      </c>
      <c r="L67" s="73" t="s">
        <v>97</v>
      </c>
      <c r="M67" s="73" t="s">
        <v>115</v>
      </c>
      <c r="N67" s="73" t="s">
        <v>100</v>
      </c>
      <c r="O67" s="73" t="s">
        <v>167</v>
      </c>
      <c r="P67" s="73"/>
      <c r="Q67" s="73" t="s">
        <v>8</v>
      </c>
      <c r="R67" s="73" t="s">
        <v>87</v>
      </c>
      <c r="S67" s="73" t="s">
        <v>101</v>
      </c>
      <c r="T67" s="73"/>
    </row>
    <row r="68" spans="1:20" s="37" customFormat="1" ht="18" x14ac:dyDescent="0.3">
      <c r="A68" s="74">
        <v>1521355</v>
      </c>
      <c r="B68" s="75">
        <v>1</v>
      </c>
      <c r="C68" s="75" t="s">
        <v>193</v>
      </c>
      <c r="D68" s="75" t="s">
        <v>1</v>
      </c>
      <c r="E68" s="75">
        <v>135.52160000000001</v>
      </c>
      <c r="F68" s="75">
        <v>3</v>
      </c>
      <c r="G68" s="75">
        <v>1.75</v>
      </c>
      <c r="H68" s="75" t="s">
        <v>101</v>
      </c>
      <c r="I68" s="75">
        <v>8</v>
      </c>
      <c r="J68" s="75" t="s">
        <v>101</v>
      </c>
      <c r="K68" s="75">
        <v>18.5</v>
      </c>
      <c r="L68" s="78" t="s">
        <v>95</v>
      </c>
      <c r="M68" s="75" t="s">
        <v>168</v>
      </c>
      <c r="N68" s="75" t="s">
        <v>100</v>
      </c>
      <c r="O68" s="75" t="s">
        <v>167</v>
      </c>
      <c r="P68" s="75"/>
      <c r="Q68" s="75" t="s">
        <v>8</v>
      </c>
      <c r="R68" s="75" t="s">
        <v>85</v>
      </c>
      <c r="S68" s="75" t="s">
        <v>101</v>
      </c>
      <c r="T68" s="75"/>
    </row>
    <row r="69" spans="1:20" s="37" customFormat="1" ht="18" x14ac:dyDescent="0.3">
      <c r="A69" s="72">
        <v>1521351</v>
      </c>
      <c r="B69" s="73">
        <v>1</v>
      </c>
      <c r="C69" s="73" t="s">
        <v>192</v>
      </c>
      <c r="D69" s="73" t="s">
        <v>2</v>
      </c>
      <c r="E69" s="73">
        <v>134.9169</v>
      </c>
      <c r="F69" s="73">
        <v>3</v>
      </c>
      <c r="G69" s="73">
        <v>1.75</v>
      </c>
      <c r="H69" s="73" t="s">
        <v>101</v>
      </c>
      <c r="I69" s="73">
        <v>16</v>
      </c>
      <c r="J69" s="73" t="s">
        <v>101</v>
      </c>
      <c r="K69" s="73">
        <v>26.5</v>
      </c>
      <c r="L69" s="73" t="s">
        <v>97</v>
      </c>
      <c r="M69" s="73" t="s">
        <v>110</v>
      </c>
      <c r="N69" s="73" t="s">
        <v>100</v>
      </c>
      <c r="O69" s="73" t="s">
        <v>167</v>
      </c>
      <c r="P69" s="73"/>
      <c r="Q69" s="73" t="s">
        <v>8</v>
      </c>
      <c r="R69" s="73" t="s">
        <v>87</v>
      </c>
      <c r="S69" s="73" t="s">
        <v>197</v>
      </c>
      <c r="T69" s="73"/>
    </row>
    <row r="70" spans="1:20" s="37" customFormat="1" ht="18" x14ac:dyDescent="0.3">
      <c r="A70" s="72">
        <v>1521350</v>
      </c>
      <c r="B70" s="73">
        <v>1</v>
      </c>
      <c r="C70" s="73" t="s">
        <v>193</v>
      </c>
      <c r="D70" s="73" t="s">
        <v>2</v>
      </c>
      <c r="E70" s="73">
        <v>134.5035</v>
      </c>
      <c r="F70" s="73">
        <v>3</v>
      </c>
      <c r="G70" s="73">
        <v>1.75</v>
      </c>
      <c r="H70" s="73" t="s">
        <v>101</v>
      </c>
      <c r="I70" s="73">
        <v>10.9375</v>
      </c>
      <c r="J70" s="73" t="s">
        <v>101</v>
      </c>
      <c r="K70" s="73">
        <v>21.4375</v>
      </c>
      <c r="L70" s="73" t="s">
        <v>97</v>
      </c>
      <c r="M70" s="73" t="s">
        <v>110</v>
      </c>
      <c r="N70" s="73" t="s">
        <v>100</v>
      </c>
      <c r="O70" s="73" t="s">
        <v>167</v>
      </c>
      <c r="P70" s="73"/>
      <c r="Q70" s="73" t="s">
        <v>8</v>
      </c>
      <c r="R70" s="73" t="s">
        <v>87</v>
      </c>
      <c r="S70" s="73" t="s">
        <v>101</v>
      </c>
      <c r="T70" s="73"/>
    </row>
    <row r="71" spans="1:20" s="37" customFormat="1" ht="18" x14ac:dyDescent="0.3">
      <c r="A71" s="76">
        <v>1518711</v>
      </c>
      <c r="B71" s="77">
        <v>1</v>
      </c>
      <c r="C71" s="77" t="s">
        <v>193</v>
      </c>
      <c r="D71" s="77" t="s">
        <v>4</v>
      </c>
      <c r="E71" s="77">
        <v>127.283</v>
      </c>
      <c r="F71" s="77" t="s">
        <v>101</v>
      </c>
      <c r="G71" s="77" t="s">
        <v>101</v>
      </c>
      <c r="H71" s="77" t="s">
        <v>101</v>
      </c>
      <c r="I71" s="77" t="s">
        <v>101</v>
      </c>
      <c r="J71" s="77" t="s">
        <v>101</v>
      </c>
      <c r="K71" s="77">
        <v>16.186900000000001</v>
      </c>
      <c r="L71" s="77" t="s">
        <v>103</v>
      </c>
      <c r="M71" s="77" t="s">
        <v>113</v>
      </c>
      <c r="N71" s="77" t="s">
        <v>153</v>
      </c>
      <c r="O71" s="77" t="s">
        <v>167</v>
      </c>
      <c r="P71" s="77" t="s">
        <v>92</v>
      </c>
      <c r="Q71" s="77" t="s">
        <v>8</v>
      </c>
      <c r="R71" s="77" t="s">
        <v>90</v>
      </c>
      <c r="S71" s="77" t="s">
        <v>101</v>
      </c>
      <c r="T71" s="77"/>
    </row>
    <row r="72" spans="1:20" s="37" customFormat="1" ht="18" x14ac:dyDescent="0.3">
      <c r="A72" s="76">
        <v>1513014</v>
      </c>
      <c r="B72" s="77">
        <v>1</v>
      </c>
      <c r="C72" s="77" t="s">
        <v>193</v>
      </c>
      <c r="D72" s="77" t="s">
        <v>4</v>
      </c>
      <c r="E72" s="77">
        <v>100.1416</v>
      </c>
      <c r="F72" s="77" t="s">
        <v>101</v>
      </c>
      <c r="G72" s="77" t="s">
        <v>101</v>
      </c>
      <c r="H72" s="77" t="s">
        <v>101</v>
      </c>
      <c r="I72" s="77" t="s">
        <v>101</v>
      </c>
      <c r="J72" s="77" t="s">
        <v>101</v>
      </c>
      <c r="K72" s="77">
        <v>31.8125</v>
      </c>
      <c r="L72" s="77" t="s">
        <v>103</v>
      </c>
      <c r="M72" s="77" t="s">
        <v>113</v>
      </c>
      <c r="N72" s="77" t="s">
        <v>153</v>
      </c>
      <c r="O72" s="77" t="s">
        <v>167</v>
      </c>
      <c r="P72" s="77" t="s">
        <v>92</v>
      </c>
      <c r="Q72" s="77" t="s">
        <v>8</v>
      </c>
      <c r="R72" s="77" t="s">
        <v>90</v>
      </c>
      <c r="S72" s="77" t="s">
        <v>101</v>
      </c>
      <c r="T72" s="77"/>
    </row>
    <row r="73" spans="1:20" s="37" customFormat="1" ht="18" x14ac:dyDescent="0.3">
      <c r="A73" s="76">
        <v>1513008</v>
      </c>
      <c r="B73" s="77">
        <v>1</v>
      </c>
      <c r="C73" s="77" t="s">
        <v>193</v>
      </c>
      <c r="D73" s="77" t="s">
        <v>4</v>
      </c>
      <c r="E73" s="77">
        <v>119.0598</v>
      </c>
      <c r="F73" s="77" t="s">
        <v>101</v>
      </c>
      <c r="G73" s="77" t="s">
        <v>101</v>
      </c>
      <c r="H73" s="77" t="s">
        <v>101</v>
      </c>
      <c r="I73" s="77" t="s">
        <v>101</v>
      </c>
      <c r="J73" s="77" t="s">
        <v>101</v>
      </c>
      <c r="K73" s="77">
        <v>29.1416</v>
      </c>
      <c r="L73" s="77" t="s">
        <v>103</v>
      </c>
      <c r="M73" s="77" t="s">
        <v>169</v>
      </c>
      <c r="N73" s="77" t="s">
        <v>153</v>
      </c>
      <c r="O73" s="77" t="s">
        <v>167</v>
      </c>
      <c r="P73" s="77" t="s">
        <v>92</v>
      </c>
      <c r="Q73" s="77" t="s">
        <v>8</v>
      </c>
      <c r="R73" s="77" t="s">
        <v>90</v>
      </c>
      <c r="S73" s="77" t="s">
        <v>101</v>
      </c>
      <c r="T73" s="77"/>
    </row>
    <row r="74" spans="1:20" s="37" customFormat="1" ht="18" x14ac:dyDescent="0.3">
      <c r="A74" s="76">
        <v>1513015</v>
      </c>
      <c r="B74" s="77">
        <v>1</v>
      </c>
      <c r="C74" s="77" t="s">
        <v>193</v>
      </c>
      <c r="D74" s="77" t="s">
        <v>4</v>
      </c>
      <c r="E74" s="77">
        <v>100.1416</v>
      </c>
      <c r="F74" s="77" t="s">
        <v>101</v>
      </c>
      <c r="G74" s="77" t="s">
        <v>101</v>
      </c>
      <c r="H74" s="77" t="s">
        <v>101</v>
      </c>
      <c r="I74" s="77" t="s">
        <v>101</v>
      </c>
      <c r="J74" s="77" t="s">
        <v>101</v>
      </c>
      <c r="K74" s="77">
        <v>35.015999999999998</v>
      </c>
      <c r="L74" s="77" t="s">
        <v>103</v>
      </c>
      <c r="M74" s="77" t="s">
        <v>113</v>
      </c>
      <c r="N74" s="77" t="s">
        <v>153</v>
      </c>
      <c r="O74" s="77" t="s">
        <v>167</v>
      </c>
      <c r="P74" s="77" t="s">
        <v>92</v>
      </c>
      <c r="Q74" s="77" t="s">
        <v>8</v>
      </c>
      <c r="R74" s="77" t="s">
        <v>90</v>
      </c>
      <c r="S74" s="77" t="s">
        <v>101</v>
      </c>
      <c r="T74" s="77"/>
    </row>
    <row r="75" spans="1:20" s="37" customFormat="1" ht="18" x14ac:dyDescent="0.3">
      <c r="A75" s="76">
        <v>1518715</v>
      </c>
      <c r="B75" s="77">
        <v>1</v>
      </c>
      <c r="C75" s="77" t="s">
        <v>193</v>
      </c>
      <c r="D75" s="77" t="s">
        <v>4</v>
      </c>
      <c r="E75" s="77">
        <v>127.283</v>
      </c>
      <c r="F75" s="77" t="s">
        <v>101</v>
      </c>
      <c r="G75" s="77" t="s">
        <v>101</v>
      </c>
      <c r="H75" s="77" t="s">
        <v>101</v>
      </c>
      <c r="I75" s="77" t="s">
        <v>101</v>
      </c>
      <c r="J75" s="77" t="s">
        <v>101</v>
      </c>
      <c r="K75" s="77">
        <v>12.9674</v>
      </c>
      <c r="L75" s="77" t="s">
        <v>103</v>
      </c>
      <c r="M75" s="77" t="s">
        <v>113</v>
      </c>
      <c r="N75" s="77" t="s">
        <v>153</v>
      </c>
      <c r="O75" s="77" t="s">
        <v>167</v>
      </c>
      <c r="P75" s="77" t="s">
        <v>92</v>
      </c>
      <c r="Q75" s="77" t="s">
        <v>8</v>
      </c>
      <c r="R75" s="77" t="s">
        <v>90</v>
      </c>
      <c r="S75" s="77" t="s">
        <v>101</v>
      </c>
      <c r="T75" s="77"/>
    </row>
    <row r="76" spans="1:20" s="37" customFormat="1" ht="18" x14ac:dyDescent="0.3">
      <c r="A76" s="68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70" t="s">
        <v>170</v>
      </c>
      <c r="N76" s="69"/>
      <c r="O76" s="69"/>
      <c r="P76" s="71"/>
      <c r="Q76" s="71"/>
      <c r="R76" s="71"/>
      <c r="S76" s="71"/>
      <c r="T76" s="71"/>
    </row>
    <row r="77" spans="1:20" s="37" customFormat="1" ht="18" x14ac:dyDescent="0.3">
      <c r="A77" s="72">
        <v>1521250</v>
      </c>
      <c r="B77" s="73">
        <v>1</v>
      </c>
      <c r="C77" s="73" t="s">
        <v>193</v>
      </c>
      <c r="D77" s="73" t="s">
        <v>2</v>
      </c>
      <c r="E77" s="73">
        <v>132.1986</v>
      </c>
      <c r="F77" s="73">
        <v>3</v>
      </c>
      <c r="G77" s="73">
        <v>1.75</v>
      </c>
      <c r="H77" s="73" t="s">
        <v>101</v>
      </c>
      <c r="I77" s="73">
        <v>16</v>
      </c>
      <c r="J77" s="73" t="s">
        <v>101</v>
      </c>
      <c r="K77" s="73">
        <v>26</v>
      </c>
      <c r="L77" s="79" t="s">
        <v>95</v>
      </c>
      <c r="M77" s="73" t="s">
        <v>171</v>
      </c>
      <c r="N77" s="73" t="s">
        <v>100</v>
      </c>
      <c r="O77" s="73" t="s">
        <v>170</v>
      </c>
      <c r="P77" s="73"/>
      <c r="Q77" s="73" t="s">
        <v>8</v>
      </c>
      <c r="R77" s="73" t="s">
        <v>87</v>
      </c>
      <c r="S77" s="73" t="s">
        <v>101</v>
      </c>
      <c r="T77" s="73"/>
    </row>
    <row r="78" spans="1:20" s="37" customFormat="1" ht="18" x14ac:dyDescent="0.3">
      <c r="A78" s="72">
        <v>1521240</v>
      </c>
      <c r="B78" s="73">
        <v>1</v>
      </c>
      <c r="C78" s="73" t="s">
        <v>192</v>
      </c>
      <c r="D78" s="73" t="s">
        <v>2</v>
      </c>
      <c r="E78" s="73">
        <v>132.80330000000001</v>
      </c>
      <c r="F78" s="73">
        <v>3</v>
      </c>
      <c r="G78" s="73">
        <v>1.75</v>
      </c>
      <c r="H78" s="73" t="s">
        <v>101</v>
      </c>
      <c r="I78" s="73">
        <v>16</v>
      </c>
      <c r="J78" s="73" t="s">
        <v>101</v>
      </c>
      <c r="K78" s="73">
        <v>26.5</v>
      </c>
      <c r="L78" s="73" t="s">
        <v>97</v>
      </c>
      <c r="M78" s="73" t="s">
        <v>171</v>
      </c>
      <c r="N78" s="73" t="s">
        <v>100</v>
      </c>
      <c r="O78" s="73" t="s">
        <v>170</v>
      </c>
      <c r="P78" s="73"/>
      <c r="Q78" s="73" t="s">
        <v>8</v>
      </c>
      <c r="R78" s="73" t="s">
        <v>87</v>
      </c>
      <c r="S78" s="73" t="s">
        <v>197</v>
      </c>
      <c r="T78" s="73"/>
    </row>
    <row r="79" spans="1:20" s="37" customFormat="1" ht="18" x14ac:dyDescent="0.3">
      <c r="A79" s="72">
        <v>1521241</v>
      </c>
      <c r="B79" s="73">
        <v>1</v>
      </c>
      <c r="C79" s="73" t="s">
        <v>192</v>
      </c>
      <c r="D79" s="73" t="s">
        <v>2</v>
      </c>
      <c r="E79" s="73">
        <v>133.40799999999999</v>
      </c>
      <c r="F79" s="73">
        <v>3</v>
      </c>
      <c r="G79" s="73">
        <v>1.75</v>
      </c>
      <c r="H79" s="73" t="s">
        <v>101</v>
      </c>
      <c r="I79" s="73">
        <v>16</v>
      </c>
      <c r="J79" s="73" t="s">
        <v>101</v>
      </c>
      <c r="K79" s="73">
        <v>26.5</v>
      </c>
      <c r="L79" s="73" t="s">
        <v>97</v>
      </c>
      <c r="M79" s="73" t="s">
        <v>171</v>
      </c>
      <c r="N79" s="73" t="s">
        <v>100</v>
      </c>
      <c r="O79" s="73" t="s">
        <v>170</v>
      </c>
      <c r="P79" s="73"/>
      <c r="Q79" s="73" t="s">
        <v>8</v>
      </c>
      <c r="R79" s="73" t="s">
        <v>87</v>
      </c>
      <c r="S79" s="73" t="s">
        <v>197</v>
      </c>
      <c r="T79" s="73"/>
    </row>
    <row r="80" spans="1:20" s="37" customFormat="1" ht="18" x14ac:dyDescent="0.3">
      <c r="A80" s="72">
        <v>1521242</v>
      </c>
      <c r="B80" s="73">
        <v>1</v>
      </c>
      <c r="C80" s="73" t="s">
        <v>192</v>
      </c>
      <c r="D80" s="73" t="s">
        <v>2</v>
      </c>
      <c r="E80" s="73">
        <v>134.0127</v>
      </c>
      <c r="F80" s="73">
        <v>3</v>
      </c>
      <c r="G80" s="73">
        <v>1.75</v>
      </c>
      <c r="H80" s="73" t="s">
        <v>101</v>
      </c>
      <c r="I80" s="73">
        <v>16</v>
      </c>
      <c r="J80" s="73" t="s">
        <v>101</v>
      </c>
      <c r="K80" s="73">
        <v>26.5</v>
      </c>
      <c r="L80" s="73" t="s">
        <v>97</v>
      </c>
      <c r="M80" s="73" t="s">
        <v>171</v>
      </c>
      <c r="N80" s="73" t="s">
        <v>100</v>
      </c>
      <c r="O80" s="73" t="s">
        <v>170</v>
      </c>
      <c r="P80" s="73"/>
      <c r="Q80" s="73" t="s">
        <v>8</v>
      </c>
      <c r="R80" s="73" t="s">
        <v>87</v>
      </c>
      <c r="S80" s="73" t="s">
        <v>197</v>
      </c>
      <c r="T80" s="73"/>
    </row>
    <row r="81" spans="1:20" s="37" customFormat="1" ht="18" x14ac:dyDescent="0.3">
      <c r="A81" s="72">
        <v>1521243</v>
      </c>
      <c r="B81" s="73">
        <v>1</v>
      </c>
      <c r="C81" s="73" t="s">
        <v>192</v>
      </c>
      <c r="D81" s="73" t="s">
        <v>2</v>
      </c>
      <c r="E81" s="73">
        <v>134.61750000000001</v>
      </c>
      <c r="F81" s="73">
        <v>3</v>
      </c>
      <c r="G81" s="73">
        <v>1.75</v>
      </c>
      <c r="H81" s="73" t="s">
        <v>101</v>
      </c>
      <c r="I81" s="73">
        <v>16</v>
      </c>
      <c r="J81" s="73" t="s">
        <v>101</v>
      </c>
      <c r="K81" s="73">
        <v>26.5</v>
      </c>
      <c r="L81" s="73" t="s">
        <v>97</v>
      </c>
      <c r="M81" s="73" t="s">
        <v>171</v>
      </c>
      <c r="N81" s="73" t="s">
        <v>100</v>
      </c>
      <c r="O81" s="73" t="s">
        <v>170</v>
      </c>
      <c r="P81" s="73"/>
      <c r="Q81" s="73" t="s">
        <v>8</v>
      </c>
      <c r="R81" s="73" t="s">
        <v>87</v>
      </c>
      <c r="S81" s="73" t="s">
        <v>197</v>
      </c>
      <c r="T81" s="73"/>
    </row>
    <row r="82" spans="1:20" s="37" customFormat="1" ht="18" x14ac:dyDescent="0.3">
      <c r="A82" s="72">
        <v>1521245</v>
      </c>
      <c r="B82" s="73">
        <v>1</v>
      </c>
      <c r="C82" s="73" t="s">
        <v>192</v>
      </c>
      <c r="D82" s="73" t="s">
        <v>2</v>
      </c>
      <c r="E82" s="73">
        <v>135.22219999999999</v>
      </c>
      <c r="F82" s="73">
        <v>3</v>
      </c>
      <c r="G82" s="73">
        <v>1.75</v>
      </c>
      <c r="H82" s="73" t="s">
        <v>101</v>
      </c>
      <c r="I82" s="73">
        <v>16</v>
      </c>
      <c r="J82" s="73" t="s">
        <v>101</v>
      </c>
      <c r="K82" s="73">
        <v>26.5</v>
      </c>
      <c r="L82" s="73" t="s">
        <v>97</v>
      </c>
      <c r="M82" s="73" t="s">
        <v>171</v>
      </c>
      <c r="N82" s="73" t="s">
        <v>100</v>
      </c>
      <c r="O82" s="73" t="s">
        <v>170</v>
      </c>
      <c r="P82" s="73"/>
      <c r="Q82" s="73" t="s">
        <v>8</v>
      </c>
      <c r="R82" s="73" t="s">
        <v>87</v>
      </c>
      <c r="S82" s="73" t="s">
        <v>197</v>
      </c>
      <c r="T82" s="73"/>
    </row>
    <row r="83" spans="1:20" s="37" customFormat="1" ht="18" x14ac:dyDescent="0.3">
      <c r="A83" s="72">
        <v>1521246</v>
      </c>
      <c r="B83" s="73">
        <v>1</v>
      </c>
      <c r="C83" s="73" t="s">
        <v>192</v>
      </c>
      <c r="D83" s="73" t="s">
        <v>2</v>
      </c>
      <c r="E83" s="73">
        <v>135.82689999999999</v>
      </c>
      <c r="F83" s="73">
        <v>3</v>
      </c>
      <c r="G83" s="73">
        <v>1.75</v>
      </c>
      <c r="H83" s="73" t="s">
        <v>101</v>
      </c>
      <c r="I83" s="73">
        <v>16</v>
      </c>
      <c r="J83" s="73" t="s">
        <v>101</v>
      </c>
      <c r="K83" s="73">
        <v>26.5</v>
      </c>
      <c r="L83" s="73" t="s">
        <v>97</v>
      </c>
      <c r="M83" s="73" t="s">
        <v>171</v>
      </c>
      <c r="N83" s="73" t="s">
        <v>100</v>
      </c>
      <c r="O83" s="73" t="s">
        <v>170</v>
      </c>
      <c r="P83" s="73"/>
      <c r="Q83" s="73" t="s">
        <v>8</v>
      </c>
      <c r="R83" s="73" t="s">
        <v>87</v>
      </c>
      <c r="S83" s="73" t="s">
        <v>197</v>
      </c>
      <c r="T83" s="73"/>
    </row>
    <row r="84" spans="1:20" s="37" customFormat="1" ht="18" x14ac:dyDescent="0.3">
      <c r="A84" s="72">
        <v>1521247</v>
      </c>
      <c r="B84" s="73">
        <v>1</v>
      </c>
      <c r="C84" s="73" t="s">
        <v>192</v>
      </c>
      <c r="D84" s="73" t="s">
        <v>2</v>
      </c>
      <c r="E84" s="73">
        <v>136.4316</v>
      </c>
      <c r="F84" s="73">
        <v>3</v>
      </c>
      <c r="G84" s="73">
        <v>1.75</v>
      </c>
      <c r="H84" s="73" t="s">
        <v>101</v>
      </c>
      <c r="I84" s="73">
        <v>16</v>
      </c>
      <c r="J84" s="73" t="s">
        <v>101</v>
      </c>
      <c r="K84" s="73">
        <v>26.5</v>
      </c>
      <c r="L84" s="73" t="s">
        <v>97</v>
      </c>
      <c r="M84" s="73" t="s">
        <v>171</v>
      </c>
      <c r="N84" s="73" t="s">
        <v>100</v>
      </c>
      <c r="O84" s="73" t="s">
        <v>170</v>
      </c>
      <c r="P84" s="73"/>
      <c r="Q84" s="73" t="s">
        <v>8</v>
      </c>
      <c r="R84" s="73" t="s">
        <v>87</v>
      </c>
      <c r="S84" s="73" t="s">
        <v>197</v>
      </c>
      <c r="T84" s="73"/>
    </row>
    <row r="85" spans="1:20" s="37" customFormat="1" ht="18" x14ac:dyDescent="0.3">
      <c r="A85" s="76">
        <v>1518720</v>
      </c>
      <c r="B85" s="77">
        <v>1</v>
      </c>
      <c r="C85" s="77" t="s">
        <v>193</v>
      </c>
      <c r="D85" s="77" t="s">
        <v>4</v>
      </c>
      <c r="E85" s="77">
        <v>125.3916</v>
      </c>
      <c r="F85" s="77" t="s">
        <v>101</v>
      </c>
      <c r="G85" s="77" t="s">
        <v>101</v>
      </c>
      <c r="H85" s="77" t="s">
        <v>101</v>
      </c>
      <c r="I85" s="77" t="s">
        <v>101</v>
      </c>
      <c r="J85" s="77" t="s">
        <v>101</v>
      </c>
      <c r="K85" s="77">
        <v>16.186900000000001</v>
      </c>
      <c r="L85" s="77" t="s">
        <v>103</v>
      </c>
      <c r="M85" s="77" t="s">
        <v>172</v>
      </c>
      <c r="N85" s="77" t="s">
        <v>153</v>
      </c>
      <c r="O85" s="77" t="s">
        <v>170</v>
      </c>
      <c r="P85" s="77" t="s">
        <v>92</v>
      </c>
      <c r="Q85" s="77" t="s">
        <v>8</v>
      </c>
      <c r="R85" s="77" t="s">
        <v>90</v>
      </c>
      <c r="S85" s="77" t="s">
        <v>101</v>
      </c>
      <c r="T85" s="77"/>
    </row>
    <row r="86" spans="1:20" s="37" customFormat="1" ht="18" x14ac:dyDescent="0.3">
      <c r="A86" s="76">
        <v>1587100</v>
      </c>
      <c r="B86" s="77">
        <v>1</v>
      </c>
      <c r="C86" s="77" t="s">
        <v>193</v>
      </c>
      <c r="D86" s="77" t="s">
        <v>4</v>
      </c>
      <c r="E86" s="77">
        <v>125.392</v>
      </c>
      <c r="F86" s="77"/>
      <c r="G86" s="77"/>
      <c r="H86" s="77"/>
      <c r="I86" s="77"/>
      <c r="J86" s="77"/>
      <c r="K86" s="77">
        <v>50</v>
      </c>
      <c r="L86" s="77" t="s">
        <v>103</v>
      </c>
      <c r="M86" s="77" t="s">
        <v>172</v>
      </c>
      <c r="N86" s="77" t="s">
        <v>153</v>
      </c>
      <c r="O86" s="77" t="s">
        <v>170</v>
      </c>
      <c r="P86" s="77" t="s">
        <v>92</v>
      </c>
      <c r="Q86" s="77" t="s">
        <v>8</v>
      </c>
      <c r="R86" s="77" t="s">
        <v>90</v>
      </c>
      <c r="S86" s="77" t="s">
        <v>101</v>
      </c>
      <c r="T86" s="77"/>
    </row>
    <row r="87" spans="1:20" s="37" customFormat="1" ht="18" x14ac:dyDescent="0.3">
      <c r="A87" s="76">
        <v>1519125</v>
      </c>
      <c r="B87" s="77">
        <v>1</v>
      </c>
      <c r="C87" s="77" t="s">
        <v>193</v>
      </c>
      <c r="D87" s="77" t="s">
        <v>4</v>
      </c>
      <c r="E87" s="77">
        <v>125.3916</v>
      </c>
      <c r="F87" s="77" t="s">
        <v>101</v>
      </c>
      <c r="G87" s="77" t="s">
        <v>101</v>
      </c>
      <c r="H87" s="77" t="s">
        <v>101</v>
      </c>
      <c r="I87" s="77" t="s">
        <v>101</v>
      </c>
      <c r="J87" s="77" t="s">
        <v>101</v>
      </c>
      <c r="K87" s="77">
        <v>50</v>
      </c>
      <c r="L87" s="77" t="s">
        <v>103</v>
      </c>
      <c r="M87" s="77" t="s">
        <v>172</v>
      </c>
      <c r="N87" s="77" t="s">
        <v>114</v>
      </c>
      <c r="O87" s="77" t="s">
        <v>170</v>
      </c>
      <c r="P87" s="77"/>
      <c r="Q87" s="77" t="s">
        <v>8</v>
      </c>
      <c r="R87" s="77" t="s">
        <v>90</v>
      </c>
      <c r="S87" s="77" t="s">
        <v>101</v>
      </c>
      <c r="T87" s="77"/>
    </row>
    <row r="88" spans="1:20" s="37" customFormat="1" ht="18" x14ac:dyDescent="0.3">
      <c r="A88" s="76">
        <v>1511984</v>
      </c>
      <c r="B88" s="77">
        <v>1</v>
      </c>
      <c r="C88" s="77" t="s">
        <v>193</v>
      </c>
      <c r="D88" s="77" t="s">
        <v>4</v>
      </c>
      <c r="E88" s="77">
        <v>125.3916</v>
      </c>
      <c r="F88" s="77" t="s">
        <v>101</v>
      </c>
      <c r="G88" s="77" t="s">
        <v>101</v>
      </c>
      <c r="H88" s="77" t="s">
        <v>101</v>
      </c>
      <c r="I88" s="77" t="s">
        <v>101</v>
      </c>
      <c r="J88" s="77" t="s">
        <v>101</v>
      </c>
      <c r="K88" s="77">
        <v>34.029899999999998</v>
      </c>
      <c r="L88" s="77" t="s">
        <v>103</v>
      </c>
      <c r="M88" s="77" t="s">
        <v>172</v>
      </c>
      <c r="N88" s="77" t="s">
        <v>153</v>
      </c>
      <c r="O88" s="77" t="s">
        <v>170</v>
      </c>
      <c r="P88" s="77" t="s">
        <v>92</v>
      </c>
      <c r="Q88" s="77" t="s">
        <v>8</v>
      </c>
      <c r="R88" s="77" t="s">
        <v>90</v>
      </c>
      <c r="S88" s="77" t="s">
        <v>101</v>
      </c>
      <c r="T88" s="77"/>
    </row>
    <row r="89" spans="1:20" s="37" customFormat="1" ht="18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70" t="s">
        <v>116</v>
      </c>
      <c r="N89" s="69"/>
      <c r="O89" s="69"/>
      <c r="P89" s="71"/>
      <c r="Q89" s="71"/>
      <c r="R89" s="71"/>
      <c r="S89" s="71"/>
      <c r="T89" s="71"/>
    </row>
    <row r="90" spans="1:20" s="37" customFormat="1" ht="18" x14ac:dyDescent="0.3">
      <c r="A90" s="74">
        <v>1519898</v>
      </c>
      <c r="B90" s="75">
        <v>1</v>
      </c>
      <c r="C90" s="75" t="s">
        <v>193</v>
      </c>
      <c r="D90" s="75" t="s">
        <v>1</v>
      </c>
      <c r="E90" s="75">
        <v>166.50200000000001</v>
      </c>
      <c r="F90" s="75">
        <v>2</v>
      </c>
      <c r="G90" s="75" t="s">
        <v>101</v>
      </c>
      <c r="H90" s="75" t="s">
        <v>101</v>
      </c>
      <c r="I90" s="75">
        <v>10</v>
      </c>
      <c r="J90" s="75" t="s">
        <v>101</v>
      </c>
      <c r="K90" s="75">
        <v>13.1625</v>
      </c>
      <c r="L90" s="75" t="s">
        <v>173</v>
      </c>
      <c r="M90" s="75" t="s">
        <v>174</v>
      </c>
      <c r="N90" s="75" t="s">
        <v>175</v>
      </c>
      <c r="O90" s="75" t="s">
        <v>116</v>
      </c>
      <c r="P90" s="75"/>
      <c r="Q90" s="75" t="s">
        <v>8</v>
      </c>
      <c r="R90" s="75" t="s">
        <v>85</v>
      </c>
      <c r="S90" s="75" t="s">
        <v>101</v>
      </c>
      <c r="T90" s="75"/>
    </row>
    <row r="91" spans="1:20" s="37" customFormat="1" ht="18" x14ac:dyDescent="0.3">
      <c r="A91" s="74">
        <v>1502214</v>
      </c>
      <c r="B91" s="75">
        <v>1</v>
      </c>
      <c r="C91" s="75" t="s">
        <v>193</v>
      </c>
      <c r="D91" s="75" t="s">
        <v>1</v>
      </c>
      <c r="E91" s="75">
        <v>168</v>
      </c>
      <c r="F91" s="75">
        <v>4.7699999999999996</v>
      </c>
      <c r="G91" s="75" t="s">
        <v>101</v>
      </c>
      <c r="H91" s="75" t="s">
        <v>101</v>
      </c>
      <c r="I91" s="75">
        <v>2</v>
      </c>
      <c r="J91" s="75">
        <v>2</v>
      </c>
      <c r="K91" s="75">
        <v>8.3819999999999997</v>
      </c>
      <c r="L91" s="75" t="s">
        <v>120</v>
      </c>
      <c r="M91" s="75" t="s">
        <v>176</v>
      </c>
      <c r="N91" s="75" t="s">
        <v>177</v>
      </c>
      <c r="O91" s="75" t="s">
        <v>116</v>
      </c>
      <c r="P91" s="75"/>
      <c r="Q91" s="75" t="s">
        <v>8</v>
      </c>
      <c r="R91" s="75" t="s">
        <v>85</v>
      </c>
      <c r="S91" s="75" t="s">
        <v>101</v>
      </c>
      <c r="T91" s="75"/>
    </row>
    <row r="92" spans="1:20" s="37" customFormat="1" ht="18" x14ac:dyDescent="0.3">
      <c r="A92" s="76">
        <v>1502362</v>
      </c>
      <c r="B92" s="77">
        <v>1</v>
      </c>
      <c r="C92" s="77" t="s">
        <v>193</v>
      </c>
      <c r="D92" s="77" t="s">
        <v>4</v>
      </c>
      <c r="E92" s="77">
        <v>74</v>
      </c>
      <c r="F92" s="77" t="s">
        <v>101</v>
      </c>
      <c r="G92" s="77" t="s">
        <v>101</v>
      </c>
      <c r="H92" s="77" t="s">
        <v>101</v>
      </c>
      <c r="I92" s="77" t="s">
        <v>101</v>
      </c>
      <c r="J92" s="77" t="s">
        <v>101</v>
      </c>
      <c r="K92" s="77">
        <v>7</v>
      </c>
      <c r="L92" s="77" t="s">
        <v>47</v>
      </c>
      <c r="M92" s="77" t="s">
        <v>168</v>
      </c>
      <c r="N92" s="77" t="s">
        <v>178</v>
      </c>
      <c r="O92" s="77" t="s">
        <v>116</v>
      </c>
      <c r="P92" s="77" t="s">
        <v>92</v>
      </c>
      <c r="Q92" s="77" t="s">
        <v>8</v>
      </c>
      <c r="R92" s="77" t="s">
        <v>90</v>
      </c>
      <c r="S92" s="77" t="s">
        <v>101</v>
      </c>
      <c r="T92" s="77"/>
    </row>
    <row r="93" spans="1:20" s="37" customFormat="1" ht="18" x14ac:dyDescent="0.3">
      <c r="A93" s="76">
        <v>1411235</v>
      </c>
      <c r="B93" s="77">
        <v>2</v>
      </c>
      <c r="C93" s="77" t="s">
        <v>193</v>
      </c>
      <c r="D93" s="77" t="s">
        <v>4</v>
      </c>
      <c r="E93" s="77">
        <v>10.5</v>
      </c>
      <c r="F93" s="77" t="s">
        <v>101</v>
      </c>
      <c r="G93" s="77" t="s">
        <v>101</v>
      </c>
      <c r="H93" s="77" t="s">
        <v>101</v>
      </c>
      <c r="I93" s="77" t="s">
        <v>101</v>
      </c>
      <c r="J93" s="77" t="s">
        <v>101</v>
      </c>
      <c r="K93" s="77">
        <v>20</v>
      </c>
      <c r="L93" s="77" t="s">
        <v>47</v>
      </c>
      <c r="M93" s="77" t="s">
        <v>179</v>
      </c>
      <c r="N93" s="77" t="s">
        <v>180</v>
      </c>
      <c r="O93" s="77" t="s">
        <v>116</v>
      </c>
      <c r="P93" s="77" t="s">
        <v>92</v>
      </c>
      <c r="Q93" s="77" t="s">
        <v>8</v>
      </c>
      <c r="R93" s="77" t="s">
        <v>90</v>
      </c>
      <c r="S93" s="77" t="s">
        <v>101</v>
      </c>
      <c r="T93" s="77"/>
    </row>
    <row r="94" spans="1:20" s="37" customFormat="1" ht="18" x14ac:dyDescent="0.3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 t="s">
        <v>121</v>
      </c>
      <c r="N94" s="69"/>
      <c r="O94" s="69"/>
      <c r="P94" s="71"/>
      <c r="Q94" s="71"/>
      <c r="R94" s="71"/>
      <c r="S94" s="71"/>
      <c r="T94" s="71"/>
    </row>
    <row r="95" spans="1:20" s="37" customFormat="1" ht="18" x14ac:dyDescent="0.3">
      <c r="A95" s="76">
        <v>1412100</v>
      </c>
      <c r="B95" s="77">
        <v>8</v>
      </c>
      <c r="C95" s="77" t="s">
        <v>193</v>
      </c>
      <c r="D95" s="77" t="s">
        <v>4</v>
      </c>
      <c r="E95" s="77">
        <v>168</v>
      </c>
      <c r="F95" s="77" t="s">
        <v>117</v>
      </c>
      <c r="G95" s="77" t="s">
        <v>101</v>
      </c>
      <c r="H95" s="77" t="s">
        <v>101</v>
      </c>
      <c r="I95" s="77">
        <v>1.5</v>
      </c>
      <c r="J95" s="77">
        <v>1.5</v>
      </c>
      <c r="K95" s="77">
        <v>2.8729</v>
      </c>
      <c r="L95" s="77" t="s">
        <v>118</v>
      </c>
      <c r="M95" s="77" t="s">
        <v>98</v>
      </c>
      <c r="N95" s="77" t="s">
        <v>126</v>
      </c>
      <c r="O95" s="77" t="s">
        <v>121</v>
      </c>
      <c r="P95" s="77"/>
      <c r="Q95" s="77" t="s">
        <v>8</v>
      </c>
      <c r="R95" s="77" t="s">
        <v>91</v>
      </c>
      <c r="S95" s="77" t="s">
        <v>101</v>
      </c>
      <c r="T95" s="77"/>
    </row>
    <row r="96" spans="1:20" s="37" customFormat="1" ht="18" x14ac:dyDescent="0.3">
      <c r="A96" s="72">
        <v>1034272</v>
      </c>
      <c r="B96" s="73">
        <v>8</v>
      </c>
      <c r="C96" s="73" t="s">
        <v>193</v>
      </c>
      <c r="D96" s="73" t="s">
        <v>2</v>
      </c>
      <c r="E96" s="73">
        <v>168</v>
      </c>
      <c r="F96" s="73">
        <v>11.6469</v>
      </c>
      <c r="G96" s="73"/>
      <c r="H96" s="73"/>
      <c r="I96" s="73">
        <v>1.5</v>
      </c>
      <c r="J96" s="73">
        <v>4</v>
      </c>
      <c r="K96" s="73">
        <v>16.851099999999999</v>
      </c>
      <c r="L96" s="73" t="s">
        <v>120</v>
      </c>
      <c r="M96" s="73" t="s">
        <v>123</v>
      </c>
      <c r="N96" s="73" t="s">
        <v>181</v>
      </c>
      <c r="O96" s="73" t="s">
        <v>121</v>
      </c>
      <c r="P96" s="73"/>
      <c r="Q96" s="73" t="s">
        <v>8</v>
      </c>
      <c r="R96" s="73" t="s">
        <v>87</v>
      </c>
      <c r="S96" s="73" t="s">
        <v>101</v>
      </c>
      <c r="T96" s="73"/>
    </row>
    <row r="97" spans="1:20" s="37" customFormat="1" ht="18" x14ac:dyDescent="0.3">
      <c r="A97" s="72">
        <v>1034279</v>
      </c>
      <c r="B97" s="73">
        <v>7</v>
      </c>
      <c r="C97" s="73" t="s">
        <v>193</v>
      </c>
      <c r="D97" s="73" t="s">
        <v>2</v>
      </c>
      <c r="E97" s="73">
        <v>168</v>
      </c>
      <c r="F97" s="73">
        <v>3.282</v>
      </c>
      <c r="G97" s="73"/>
      <c r="H97" s="73"/>
      <c r="I97" s="73">
        <v>7.0460000000000003</v>
      </c>
      <c r="J97" s="73">
        <v>2</v>
      </c>
      <c r="K97" s="73">
        <v>12.698</v>
      </c>
      <c r="L97" s="73" t="s">
        <v>182</v>
      </c>
      <c r="M97" s="73" t="s">
        <v>119</v>
      </c>
      <c r="N97" s="73" t="s">
        <v>183</v>
      </c>
      <c r="O97" s="73" t="s">
        <v>121</v>
      </c>
      <c r="P97" s="73"/>
      <c r="Q97" s="73" t="s">
        <v>8</v>
      </c>
      <c r="R97" s="73" t="s">
        <v>87</v>
      </c>
      <c r="S97" s="73" t="s">
        <v>101</v>
      </c>
      <c r="T97" s="73"/>
    </row>
    <row r="98" spans="1:20" s="37" customFormat="1" ht="18" x14ac:dyDescent="0.3">
      <c r="A98" s="74">
        <v>1033907</v>
      </c>
      <c r="B98" s="75">
        <v>1</v>
      </c>
      <c r="C98" s="75" t="s">
        <v>193</v>
      </c>
      <c r="D98" s="75" t="s">
        <v>1</v>
      </c>
      <c r="E98" s="75">
        <v>166.119</v>
      </c>
      <c r="F98" s="75">
        <v>2</v>
      </c>
      <c r="G98" s="75" t="s">
        <v>101</v>
      </c>
      <c r="H98" s="75" t="s">
        <v>101</v>
      </c>
      <c r="I98" s="75">
        <v>9.625</v>
      </c>
      <c r="J98" s="75" t="s">
        <v>101</v>
      </c>
      <c r="K98" s="75">
        <v>15.91</v>
      </c>
      <c r="L98" s="75" t="s">
        <v>136</v>
      </c>
      <c r="M98" s="75" t="s">
        <v>184</v>
      </c>
      <c r="N98" s="75" t="s">
        <v>185</v>
      </c>
      <c r="O98" s="75" t="s">
        <v>121</v>
      </c>
      <c r="P98" s="75"/>
      <c r="Q98" s="75" t="s">
        <v>8</v>
      </c>
      <c r="R98" s="75" t="s">
        <v>85</v>
      </c>
      <c r="S98" s="75" t="s">
        <v>101</v>
      </c>
      <c r="T98" s="75"/>
    </row>
    <row r="99" spans="1:20" s="37" customFormat="1" ht="18" x14ac:dyDescent="0.3">
      <c r="A99" s="74">
        <v>1411100</v>
      </c>
      <c r="B99" s="75">
        <v>2</v>
      </c>
      <c r="C99" s="75" t="s">
        <v>193</v>
      </c>
      <c r="D99" s="75" t="s">
        <v>1</v>
      </c>
      <c r="E99" s="75">
        <v>168</v>
      </c>
      <c r="F99" s="75">
        <v>3.1254</v>
      </c>
      <c r="G99" s="75" t="s">
        <v>101</v>
      </c>
      <c r="H99" s="75" t="s">
        <v>101</v>
      </c>
      <c r="I99" s="75">
        <v>2</v>
      </c>
      <c r="J99" s="75">
        <v>2</v>
      </c>
      <c r="K99" s="75">
        <v>6.7878999999999996</v>
      </c>
      <c r="L99" s="75" t="s">
        <v>128</v>
      </c>
      <c r="M99" s="75" t="s">
        <v>186</v>
      </c>
      <c r="N99" s="75" t="s">
        <v>129</v>
      </c>
      <c r="O99" s="75" t="s">
        <v>121</v>
      </c>
      <c r="P99" s="75"/>
      <c r="Q99" s="75" t="s">
        <v>8</v>
      </c>
      <c r="R99" s="75" t="s">
        <v>85</v>
      </c>
      <c r="S99" s="75" t="s">
        <v>101</v>
      </c>
      <c r="T99" s="75"/>
    </row>
    <row r="100" spans="1:20" s="37" customFormat="1" ht="18" x14ac:dyDescent="0.3">
      <c r="A100" s="74">
        <v>1411200</v>
      </c>
      <c r="B100" s="75">
        <v>2</v>
      </c>
      <c r="C100" s="75" t="s">
        <v>193</v>
      </c>
      <c r="D100" s="75" t="s">
        <v>1</v>
      </c>
      <c r="E100" s="75">
        <v>168</v>
      </c>
      <c r="F100" s="75">
        <v>2.9998</v>
      </c>
      <c r="G100" s="75" t="s">
        <v>101</v>
      </c>
      <c r="H100" s="75" t="s">
        <v>101</v>
      </c>
      <c r="I100" s="75">
        <v>1.8754</v>
      </c>
      <c r="J100" s="75">
        <v>1.8754</v>
      </c>
      <c r="K100" s="75">
        <v>6.4131</v>
      </c>
      <c r="L100" s="75" t="s">
        <v>130</v>
      </c>
      <c r="M100" s="75" t="s">
        <v>186</v>
      </c>
      <c r="N100" s="75" t="s">
        <v>131</v>
      </c>
      <c r="O100" s="75" t="s">
        <v>121</v>
      </c>
      <c r="P100" s="75"/>
      <c r="Q100" s="75" t="s">
        <v>8</v>
      </c>
      <c r="R100" s="75" t="s">
        <v>85</v>
      </c>
      <c r="S100" s="75" t="s">
        <v>101</v>
      </c>
      <c r="T100" s="75"/>
    </row>
    <row r="101" spans="1:20" s="37" customFormat="1" ht="18" x14ac:dyDescent="0.3">
      <c r="A101" s="80">
        <v>1411300</v>
      </c>
      <c r="B101" s="81">
        <v>2</v>
      </c>
      <c r="C101" s="81" t="s">
        <v>193</v>
      </c>
      <c r="D101" s="81" t="s">
        <v>3</v>
      </c>
      <c r="E101" s="81">
        <v>168</v>
      </c>
      <c r="F101" s="81" t="s">
        <v>101</v>
      </c>
      <c r="G101" s="81" t="s">
        <v>101</v>
      </c>
      <c r="H101" s="81" t="s">
        <v>101</v>
      </c>
      <c r="I101" s="81" t="s">
        <v>101</v>
      </c>
      <c r="J101" s="81" t="s">
        <v>101</v>
      </c>
      <c r="K101" s="81">
        <v>3.2759999999999998</v>
      </c>
      <c r="L101" s="81" t="s">
        <v>127</v>
      </c>
      <c r="M101" s="81" t="s">
        <v>186</v>
      </c>
      <c r="N101" s="81" t="s">
        <v>132</v>
      </c>
      <c r="O101" s="81" t="s">
        <v>121</v>
      </c>
      <c r="P101" s="81"/>
      <c r="Q101" s="81" t="s">
        <v>8</v>
      </c>
      <c r="R101" s="81" t="s">
        <v>89</v>
      </c>
      <c r="S101" s="81" t="s">
        <v>101</v>
      </c>
      <c r="T101" s="81"/>
    </row>
    <row r="102" spans="1:20" s="37" customFormat="1" ht="18" x14ac:dyDescent="0.3">
      <c r="A102" s="74">
        <v>1411301</v>
      </c>
      <c r="B102" s="75">
        <v>8</v>
      </c>
      <c r="C102" s="75" t="s">
        <v>193</v>
      </c>
      <c r="D102" s="75" t="s">
        <v>1</v>
      </c>
      <c r="E102" s="75">
        <v>165.32400000000001</v>
      </c>
      <c r="F102" s="75" t="s">
        <v>117</v>
      </c>
      <c r="G102" s="75" t="s">
        <v>101</v>
      </c>
      <c r="H102" s="75" t="s">
        <v>101</v>
      </c>
      <c r="I102" s="75">
        <v>3</v>
      </c>
      <c r="J102" s="75">
        <v>4.5</v>
      </c>
      <c r="K102" s="75">
        <v>7.3129999999999997</v>
      </c>
      <c r="L102" s="75" t="s">
        <v>118</v>
      </c>
      <c r="M102" s="75" t="s">
        <v>124</v>
      </c>
      <c r="N102" s="75" t="s">
        <v>125</v>
      </c>
      <c r="O102" s="75" t="s">
        <v>121</v>
      </c>
      <c r="P102" s="75"/>
      <c r="Q102" s="75" t="s">
        <v>8</v>
      </c>
      <c r="R102" s="75" t="s">
        <v>85</v>
      </c>
      <c r="S102" s="75" t="s">
        <v>101</v>
      </c>
      <c r="T102" s="75"/>
    </row>
    <row r="103" spans="1:20" s="37" customFormat="1" ht="18" x14ac:dyDescent="0.3">
      <c r="A103" s="72">
        <v>1028633</v>
      </c>
      <c r="B103" s="73">
        <v>30</v>
      </c>
      <c r="C103" s="73" t="s">
        <v>193</v>
      </c>
      <c r="D103" s="73" t="s">
        <v>2</v>
      </c>
      <c r="E103" s="73">
        <v>2</v>
      </c>
      <c r="F103" s="73">
        <v>13.75</v>
      </c>
      <c r="G103" s="73"/>
      <c r="H103" s="73"/>
      <c r="I103" s="73">
        <v>2.4375</v>
      </c>
      <c r="J103" s="73">
        <v>2.4375</v>
      </c>
      <c r="K103" s="73">
        <v>20.221900000000002</v>
      </c>
      <c r="L103" s="73" t="s">
        <v>122</v>
      </c>
      <c r="M103" s="73" t="s">
        <v>123</v>
      </c>
      <c r="N103" s="73" t="s">
        <v>122</v>
      </c>
      <c r="O103" s="73" t="s">
        <v>121</v>
      </c>
      <c r="P103" s="73"/>
      <c r="Q103" s="73" t="s">
        <v>8</v>
      </c>
      <c r="R103" s="73" t="s">
        <v>87</v>
      </c>
      <c r="S103" s="73" t="s">
        <v>101</v>
      </c>
      <c r="T103" s="73"/>
    </row>
    <row r="104" spans="1:20" s="37" customFormat="1" ht="18" x14ac:dyDescent="0.3">
      <c r="A104" s="68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70" t="s">
        <v>135</v>
      </c>
      <c r="N104" s="69"/>
      <c r="O104" s="69"/>
      <c r="P104" s="71"/>
      <c r="Q104" s="71"/>
      <c r="R104" s="71"/>
      <c r="S104" s="71"/>
      <c r="T104" s="71"/>
    </row>
    <row r="105" spans="1:20" s="37" customFormat="1" ht="18" x14ac:dyDescent="0.3">
      <c r="A105" s="74">
        <v>1411900</v>
      </c>
      <c r="B105" s="75">
        <v>1</v>
      </c>
      <c r="C105" s="75" t="s">
        <v>193</v>
      </c>
      <c r="D105" s="75" t="s">
        <v>1</v>
      </c>
      <c r="E105" s="75">
        <v>168</v>
      </c>
      <c r="F105" s="75">
        <v>5.5</v>
      </c>
      <c r="G105" s="75" t="s">
        <v>101</v>
      </c>
      <c r="H105" s="75" t="s">
        <v>101</v>
      </c>
      <c r="I105" s="75">
        <v>1.625</v>
      </c>
      <c r="J105" s="75">
        <v>1.625</v>
      </c>
      <c r="K105" s="75">
        <v>8.9130000000000003</v>
      </c>
      <c r="L105" s="75" t="s">
        <v>133</v>
      </c>
      <c r="M105" s="75" t="s">
        <v>187</v>
      </c>
      <c r="N105" s="75" t="s">
        <v>134</v>
      </c>
      <c r="O105" s="75" t="s">
        <v>135</v>
      </c>
      <c r="P105" s="75"/>
      <c r="Q105" s="75" t="s">
        <v>8</v>
      </c>
      <c r="R105" s="75" t="s">
        <v>85</v>
      </c>
      <c r="S105" s="75" t="s">
        <v>101</v>
      </c>
      <c r="T105" s="75"/>
    </row>
    <row r="106" spans="1:20" s="37" customFormat="1" ht="18" x14ac:dyDescent="0.3">
      <c r="A106" s="74">
        <v>1411900</v>
      </c>
      <c r="B106" s="75">
        <v>7</v>
      </c>
      <c r="C106" s="75" t="s">
        <v>193</v>
      </c>
      <c r="D106" s="75" t="s">
        <v>1</v>
      </c>
      <c r="E106" s="75">
        <v>168</v>
      </c>
      <c r="F106" s="75">
        <v>4.875</v>
      </c>
      <c r="G106" s="75" t="s">
        <v>101</v>
      </c>
      <c r="H106" s="75" t="s">
        <v>101</v>
      </c>
      <c r="I106" s="75">
        <v>1.625</v>
      </c>
      <c r="J106" s="75">
        <v>1.625</v>
      </c>
      <c r="K106" s="75">
        <v>8.9130000000000003</v>
      </c>
      <c r="L106" s="75" t="s">
        <v>133</v>
      </c>
      <c r="M106" s="75" t="s">
        <v>188</v>
      </c>
      <c r="N106" s="75" t="s">
        <v>134</v>
      </c>
      <c r="O106" s="75" t="s">
        <v>135</v>
      </c>
      <c r="P106" s="75"/>
      <c r="Q106" s="75" t="s">
        <v>8</v>
      </c>
      <c r="R106" s="75" t="s">
        <v>85</v>
      </c>
      <c r="S106" s="75" t="s">
        <v>101</v>
      </c>
      <c r="T106" s="75"/>
    </row>
    <row r="107" spans="1:20" s="37" customFormat="1" ht="18" x14ac:dyDescent="0.3">
      <c r="A107" s="68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70" t="s">
        <v>137</v>
      </c>
      <c r="N107" s="69"/>
      <c r="O107" s="69"/>
      <c r="P107" s="71"/>
      <c r="Q107" s="71"/>
      <c r="R107" s="71"/>
      <c r="S107" s="71"/>
      <c r="T107" s="71"/>
    </row>
    <row r="108" spans="1:20" s="37" customFormat="1" ht="18" x14ac:dyDescent="0.3">
      <c r="A108" s="72">
        <v>1521441</v>
      </c>
      <c r="B108" s="73">
        <v>1</v>
      </c>
      <c r="C108" s="73" t="s">
        <v>193</v>
      </c>
      <c r="D108" s="73" t="s">
        <v>2</v>
      </c>
      <c r="E108" s="73">
        <v>166.11850000000001</v>
      </c>
      <c r="F108" s="73">
        <v>3</v>
      </c>
      <c r="G108" s="73" t="s">
        <v>101</v>
      </c>
      <c r="H108" s="73" t="s">
        <v>101</v>
      </c>
      <c r="I108" s="73">
        <v>16</v>
      </c>
      <c r="J108" s="73" t="s">
        <v>101</v>
      </c>
      <c r="K108" s="73">
        <v>26</v>
      </c>
      <c r="L108" s="79" t="s">
        <v>95</v>
      </c>
      <c r="M108" s="73" t="s">
        <v>96</v>
      </c>
      <c r="N108" s="73" t="s">
        <v>189</v>
      </c>
      <c r="O108" s="73" t="s">
        <v>142</v>
      </c>
      <c r="P108" s="73" t="s">
        <v>92</v>
      </c>
      <c r="Q108" s="73" t="s">
        <v>8</v>
      </c>
      <c r="R108" s="73" t="s">
        <v>87</v>
      </c>
      <c r="S108" s="73" t="s">
        <v>101</v>
      </c>
      <c r="T108" s="73"/>
    </row>
    <row r="109" spans="1:20" s="37" customFormat="1" ht="18" x14ac:dyDescent="0.3">
      <c r="A109" s="72">
        <v>1587682</v>
      </c>
      <c r="B109" s="73">
        <v>1</v>
      </c>
      <c r="C109" s="73" t="s">
        <v>193</v>
      </c>
      <c r="D109" s="73" t="s">
        <v>2</v>
      </c>
      <c r="E109" s="73">
        <v>166.11850000000001</v>
      </c>
      <c r="F109" s="73">
        <v>3</v>
      </c>
      <c r="G109" s="73" t="s">
        <v>101</v>
      </c>
      <c r="H109" s="73" t="s">
        <v>101</v>
      </c>
      <c r="I109" s="73">
        <v>16</v>
      </c>
      <c r="J109" s="73" t="s">
        <v>101</v>
      </c>
      <c r="K109" s="73">
        <v>26.5</v>
      </c>
      <c r="L109" s="73" t="s">
        <v>97</v>
      </c>
      <c r="M109" s="73" t="s">
        <v>96</v>
      </c>
      <c r="N109" s="73" t="s">
        <v>143</v>
      </c>
      <c r="O109" s="73" t="s">
        <v>142</v>
      </c>
      <c r="P109" s="73" t="s">
        <v>92</v>
      </c>
      <c r="Q109" s="73" t="s">
        <v>8</v>
      </c>
      <c r="R109" s="73" t="s">
        <v>87</v>
      </c>
      <c r="S109" s="73" t="s">
        <v>101</v>
      </c>
      <c r="T109" s="73"/>
    </row>
    <row r="110" spans="1:20" s="37" customFormat="1" ht="18" x14ac:dyDescent="0.3">
      <c r="A110" s="72">
        <v>1499957</v>
      </c>
      <c r="B110" s="73">
        <v>1</v>
      </c>
      <c r="C110" s="73" t="s">
        <v>193</v>
      </c>
      <c r="D110" s="73" t="s">
        <v>2</v>
      </c>
      <c r="E110" s="73">
        <v>166.11850000000001</v>
      </c>
      <c r="F110" s="73">
        <v>3</v>
      </c>
      <c r="G110" s="73" t="s">
        <v>101</v>
      </c>
      <c r="H110" s="73" t="s">
        <v>101</v>
      </c>
      <c r="I110" s="73">
        <v>12</v>
      </c>
      <c r="J110" s="73" t="s">
        <v>101</v>
      </c>
      <c r="K110" s="73">
        <v>22.5</v>
      </c>
      <c r="L110" s="73" t="s">
        <v>97</v>
      </c>
      <c r="M110" s="73" t="s">
        <v>96</v>
      </c>
      <c r="N110" s="73" t="s">
        <v>143</v>
      </c>
      <c r="O110" s="73" t="s">
        <v>142</v>
      </c>
      <c r="P110" s="73"/>
      <c r="Q110" s="73" t="s">
        <v>8</v>
      </c>
      <c r="R110" s="73" t="s">
        <v>87</v>
      </c>
      <c r="S110" s="73" t="s">
        <v>101</v>
      </c>
      <c r="T110" s="73"/>
    </row>
    <row r="111" spans="1:20" s="37" customFormat="1" ht="18" x14ac:dyDescent="0.3">
      <c r="A111" s="72">
        <v>1587595</v>
      </c>
      <c r="B111" s="73">
        <v>1</v>
      </c>
      <c r="C111" s="73" t="s">
        <v>193</v>
      </c>
      <c r="D111" s="73" t="s">
        <v>2</v>
      </c>
      <c r="E111" s="73">
        <v>166.11850000000001</v>
      </c>
      <c r="F111" s="73">
        <v>3</v>
      </c>
      <c r="G111" s="73" t="s">
        <v>101</v>
      </c>
      <c r="H111" s="73" t="s">
        <v>101</v>
      </c>
      <c r="I111" s="73">
        <v>16</v>
      </c>
      <c r="J111" s="73" t="s">
        <v>101</v>
      </c>
      <c r="K111" s="73">
        <v>26.5</v>
      </c>
      <c r="L111" s="73" t="s">
        <v>97</v>
      </c>
      <c r="M111" s="73" t="s">
        <v>96</v>
      </c>
      <c r="N111" s="73" t="s">
        <v>143</v>
      </c>
      <c r="O111" s="73" t="s">
        <v>144</v>
      </c>
      <c r="P111" s="73"/>
      <c r="Q111" s="73" t="s">
        <v>8</v>
      </c>
      <c r="R111" s="73" t="s">
        <v>87</v>
      </c>
      <c r="S111" s="73" t="s">
        <v>101</v>
      </c>
      <c r="T111" s="73"/>
    </row>
    <row r="112" spans="1:20" s="37" customFormat="1" ht="18" x14ac:dyDescent="0.3">
      <c r="A112" s="72">
        <v>1521436</v>
      </c>
      <c r="B112" s="73">
        <v>1</v>
      </c>
      <c r="C112" s="73" t="s">
        <v>193</v>
      </c>
      <c r="D112" s="73" t="s">
        <v>2</v>
      </c>
      <c r="E112" s="73">
        <v>166.11850000000001</v>
      </c>
      <c r="F112" s="73">
        <v>3</v>
      </c>
      <c r="G112" s="73" t="s">
        <v>101</v>
      </c>
      <c r="H112" s="73" t="s">
        <v>101</v>
      </c>
      <c r="I112" s="73">
        <v>12</v>
      </c>
      <c r="J112" s="73" t="s">
        <v>101</v>
      </c>
      <c r="K112" s="73">
        <v>22.5</v>
      </c>
      <c r="L112" s="73" t="s">
        <v>97</v>
      </c>
      <c r="M112" s="73" t="s">
        <v>96</v>
      </c>
      <c r="N112" s="73" t="s">
        <v>143</v>
      </c>
      <c r="O112" s="73" t="s">
        <v>145</v>
      </c>
      <c r="P112" s="73" t="s">
        <v>92</v>
      </c>
      <c r="Q112" s="73" t="s">
        <v>8</v>
      </c>
      <c r="R112" s="73" t="s">
        <v>87</v>
      </c>
      <c r="S112" s="73" t="s">
        <v>101</v>
      </c>
      <c r="T112" s="73"/>
    </row>
    <row r="113" spans="1:20" s="37" customFormat="1" ht="18" x14ac:dyDescent="0.3">
      <c r="A113" s="72">
        <v>1520969</v>
      </c>
      <c r="B113" s="73">
        <v>1</v>
      </c>
      <c r="C113" s="73" t="s">
        <v>193</v>
      </c>
      <c r="D113" s="73" t="s">
        <v>2</v>
      </c>
      <c r="E113" s="73">
        <v>154.5</v>
      </c>
      <c r="F113" s="73">
        <v>3</v>
      </c>
      <c r="G113" s="73" t="s">
        <v>101</v>
      </c>
      <c r="H113" s="73" t="s">
        <v>101</v>
      </c>
      <c r="I113" s="73">
        <v>15.75</v>
      </c>
      <c r="J113" s="73" t="s">
        <v>101</v>
      </c>
      <c r="K113" s="73">
        <v>26.25</v>
      </c>
      <c r="L113" s="73" t="s">
        <v>97</v>
      </c>
      <c r="M113" s="73" t="s">
        <v>98</v>
      </c>
      <c r="N113" s="73" t="s">
        <v>147</v>
      </c>
      <c r="O113" s="73" t="s">
        <v>146</v>
      </c>
      <c r="P113" s="73"/>
      <c r="Q113" s="73" t="s">
        <v>8</v>
      </c>
      <c r="R113" s="73" t="s">
        <v>87</v>
      </c>
      <c r="S113" s="73" t="s">
        <v>101</v>
      </c>
      <c r="T113" s="73"/>
    </row>
    <row r="114" spans="1:20" s="37" customFormat="1" ht="18" x14ac:dyDescent="0.3">
      <c r="A114" s="72">
        <v>1520972</v>
      </c>
      <c r="B114" s="73">
        <v>1</v>
      </c>
      <c r="C114" s="73" t="s">
        <v>193</v>
      </c>
      <c r="D114" s="73" t="s">
        <v>2</v>
      </c>
      <c r="E114" s="73">
        <v>154.5</v>
      </c>
      <c r="F114" s="73">
        <v>3</v>
      </c>
      <c r="G114" s="73" t="s">
        <v>101</v>
      </c>
      <c r="H114" s="73" t="s">
        <v>101</v>
      </c>
      <c r="I114" s="73">
        <v>8.125</v>
      </c>
      <c r="J114" s="73" t="s">
        <v>101</v>
      </c>
      <c r="K114" s="73">
        <v>18.1249</v>
      </c>
      <c r="L114" s="79" t="s">
        <v>95</v>
      </c>
      <c r="M114" s="73" t="s">
        <v>98</v>
      </c>
      <c r="N114" s="73" t="s">
        <v>190</v>
      </c>
      <c r="O114" s="73" t="s">
        <v>148</v>
      </c>
      <c r="P114" s="73" t="s">
        <v>92</v>
      </c>
      <c r="Q114" s="73" t="s">
        <v>8</v>
      </c>
      <c r="R114" s="73" t="s">
        <v>87</v>
      </c>
      <c r="S114" s="73" t="s">
        <v>101</v>
      </c>
      <c r="T114" s="73"/>
    </row>
    <row r="115" spans="1:20" s="37" customFormat="1" ht="18" x14ac:dyDescent="0.3">
      <c r="A115" s="72">
        <v>1587726</v>
      </c>
      <c r="B115" s="73">
        <v>1</v>
      </c>
      <c r="C115" s="73" t="s">
        <v>193</v>
      </c>
      <c r="D115" s="73" t="s">
        <v>2</v>
      </c>
      <c r="E115" s="73">
        <v>154.5</v>
      </c>
      <c r="F115" s="73">
        <v>3</v>
      </c>
      <c r="G115" s="73" t="s">
        <v>101</v>
      </c>
      <c r="H115" s="73" t="s">
        <v>101</v>
      </c>
      <c r="I115" s="73">
        <v>16</v>
      </c>
      <c r="J115" s="73" t="s">
        <v>101</v>
      </c>
      <c r="K115" s="73">
        <v>26.5</v>
      </c>
      <c r="L115" s="73" t="s">
        <v>97</v>
      </c>
      <c r="M115" s="73" t="s">
        <v>98</v>
      </c>
      <c r="N115" s="73" t="s">
        <v>147</v>
      </c>
      <c r="O115" s="73" t="s">
        <v>148</v>
      </c>
      <c r="P115" s="73" t="s">
        <v>92</v>
      </c>
      <c r="Q115" s="73" t="s">
        <v>8</v>
      </c>
      <c r="R115" s="73" t="s">
        <v>87</v>
      </c>
      <c r="S115" s="73" t="s">
        <v>101</v>
      </c>
      <c r="T115" s="73"/>
    </row>
    <row r="116" spans="1:20" s="37" customFormat="1" ht="18" x14ac:dyDescent="0.3">
      <c r="A116" s="72">
        <v>1520971</v>
      </c>
      <c r="B116" s="73">
        <v>1</v>
      </c>
      <c r="C116" s="73" t="s">
        <v>193</v>
      </c>
      <c r="D116" s="73" t="s">
        <v>2</v>
      </c>
      <c r="E116" s="73">
        <v>154.5</v>
      </c>
      <c r="F116" s="73">
        <v>3</v>
      </c>
      <c r="G116" s="73" t="s">
        <v>101</v>
      </c>
      <c r="H116" s="73" t="s">
        <v>101</v>
      </c>
      <c r="I116" s="73">
        <v>8</v>
      </c>
      <c r="J116" s="73" t="s">
        <v>101</v>
      </c>
      <c r="K116" s="73">
        <v>18.5</v>
      </c>
      <c r="L116" s="73" t="s">
        <v>97</v>
      </c>
      <c r="M116" s="73" t="s">
        <v>98</v>
      </c>
      <c r="N116" s="73" t="s">
        <v>147</v>
      </c>
      <c r="O116" s="73" t="s">
        <v>148</v>
      </c>
      <c r="P116" s="73"/>
      <c r="Q116" s="73" t="s">
        <v>8</v>
      </c>
      <c r="R116" s="73" t="s">
        <v>87</v>
      </c>
      <c r="S116" s="73" t="s">
        <v>101</v>
      </c>
      <c r="T116" s="73"/>
    </row>
    <row r="117" spans="1:20" s="37" customFormat="1" ht="18" x14ac:dyDescent="0.3">
      <c r="A117" s="72">
        <v>1521143</v>
      </c>
      <c r="B117" s="73">
        <v>1</v>
      </c>
      <c r="C117" s="73" t="s">
        <v>193</v>
      </c>
      <c r="D117" s="73" t="s">
        <v>2</v>
      </c>
      <c r="E117" s="73">
        <v>139.75</v>
      </c>
      <c r="F117" s="73">
        <v>3</v>
      </c>
      <c r="G117" s="73">
        <v>1.75</v>
      </c>
      <c r="H117" s="73" t="s">
        <v>101</v>
      </c>
      <c r="I117" s="73">
        <v>13</v>
      </c>
      <c r="J117" s="73" t="s">
        <v>101</v>
      </c>
      <c r="K117" s="73">
        <v>23.5</v>
      </c>
      <c r="L117" s="73" t="s">
        <v>97</v>
      </c>
      <c r="M117" s="73" t="s">
        <v>99</v>
      </c>
      <c r="N117" s="73" t="s">
        <v>100</v>
      </c>
      <c r="O117" s="73" t="s">
        <v>149</v>
      </c>
      <c r="P117" s="73"/>
      <c r="Q117" s="73" t="s">
        <v>8</v>
      </c>
      <c r="R117" s="73" t="s">
        <v>87</v>
      </c>
      <c r="S117" s="73" t="s">
        <v>101</v>
      </c>
      <c r="T117" s="73"/>
    </row>
    <row r="118" spans="1:20" s="37" customFormat="1" ht="18" x14ac:dyDescent="0.3">
      <c r="A118" s="72">
        <v>1521180</v>
      </c>
      <c r="B118" s="73">
        <v>1</v>
      </c>
      <c r="C118" s="73" t="s">
        <v>193</v>
      </c>
      <c r="D118" s="73" t="s">
        <v>2</v>
      </c>
      <c r="E118" s="73">
        <v>139.75</v>
      </c>
      <c r="F118" s="73">
        <v>3</v>
      </c>
      <c r="G118" s="73">
        <v>1.75</v>
      </c>
      <c r="H118" s="73" t="s">
        <v>101</v>
      </c>
      <c r="I118" s="73">
        <v>14.75</v>
      </c>
      <c r="J118" s="73" t="s">
        <v>101</v>
      </c>
      <c r="K118" s="73">
        <v>25.25</v>
      </c>
      <c r="L118" s="73" t="s">
        <v>97</v>
      </c>
      <c r="M118" s="73" t="s">
        <v>99</v>
      </c>
      <c r="N118" s="73" t="s">
        <v>100</v>
      </c>
      <c r="O118" s="73" t="s">
        <v>155</v>
      </c>
      <c r="P118" s="73"/>
      <c r="Q118" s="73" t="s">
        <v>8</v>
      </c>
      <c r="R118" s="73" t="s">
        <v>87</v>
      </c>
      <c r="S118" s="73" t="s">
        <v>101</v>
      </c>
      <c r="T118" s="73"/>
    </row>
    <row r="119" spans="1:20" s="37" customFormat="1" ht="18" x14ac:dyDescent="0.3">
      <c r="A119" s="72">
        <v>1521195</v>
      </c>
      <c r="B119" s="73">
        <v>1</v>
      </c>
      <c r="C119" s="73" t="s">
        <v>193</v>
      </c>
      <c r="D119" s="73" t="s">
        <v>2</v>
      </c>
      <c r="E119" s="73">
        <v>133.75</v>
      </c>
      <c r="F119" s="73">
        <v>3</v>
      </c>
      <c r="G119" s="73">
        <v>1.75</v>
      </c>
      <c r="H119" s="73" t="s">
        <v>101</v>
      </c>
      <c r="I119" s="73">
        <v>13</v>
      </c>
      <c r="J119" s="73" t="s">
        <v>101</v>
      </c>
      <c r="K119" s="73">
        <v>23.5</v>
      </c>
      <c r="L119" s="73" t="s">
        <v>97</v>
      </c>
      <c r="M119" s="73" t="s">
        <v>105</v>
      </c>
      <c r="N119" s="73" t="s">
        <v>100</v>
      </c>
      <c r="O119" s="73" t="s">
        <v>161</v>
      </c>
      <c r="P119" s="73"/>
      <c r="Q119" s="73" t="s">
        <v>8</v>
      </c>
      <c r="R119" s="73" t="s">
        <v>87</v>
      </c>
      <c r="S119" s="73" t="s">
        <v>101</v>
      </c>
      <c r="T119" s="73"/>
    </row>
    <row r="120" spans="1:20" s="37" customFormat="1" ht="18" x14ac:dyDescent="0.3">
      <c r="A120" s="72">
        <v>1521207</v>
      </c>
      <c r="B120" s="73">
        <v>1</v>
      </c>
      <c r="C120" s="73" t="s">
        <v>193</v>
      </c>
      <c r="D120" s="73" t="s">
        <v>2</v>
      </c>
      <c r="E120" s="73">
        <v>133.75</v>
      </c>
      <c r="F120" s="73">
        <v>3</v>
      </c>
      <c r="G120" s="73">
        <v>1.75</v>
      </c>
      <c r="H120" s="73" t="s">
        <v>101</v>
      </c>
      <c r="I120" s="73">
        <v>8.5625</v>
      </c>
      <c r="J120" s="73" t="s">
        <v>101</v>
      </c>
      <c r="K120" s="73">
        <v>19.0625</v>
      </c>
      <c r="L120" s="73" t="s">
        <v>97</v>
      </c>
      <c r="M120" s="73" t="s">
        <v>105</v>
      </c>
      <c r="N120" s="73" t="s">
        <v>100</v>
      </c>
      <c r="O120" s="73" t="s">
        <v>141</v>
      </c>
      <c r="P120" s="73"/>
      <c r="Q120" s="73" t="s">
        <v>8</v>
      </c>
      <c r="R120" s="73" t="s">
        <v>87</v>
      </c>
      <c r="S120" s="73" t="s">
        <v>101</v>
      </c>
      <c r="T120" s="73"/>
    </row>
    <row r="121" spans="1:20" s="37" customFormat="1" ht="18" x14ac:dyDescent="0.3">
      <c r="A121" s="72">
        <v>1521336</v>
      </c>
      <c r="B121" s="73">
        <v>1</v>
      </c>
      <c r="C121" s="73" t="s">
        <v>193</v>
      </c>
      <c r="D121" s="73" t="s">
        <v>2</v>
      </c>
      <c r="E121" s="73">
        <v>134.09020000000001</v>
      </c>
      <c r="F121" s="73">
        <v>3</v>
      </c>
      <c r="G121" s="73">
        <v>1.75</v>
      </c>
      <c r="H121" s="73" t="s">
        <v>101</v>
      </c>
      <c r="I121" s="73">
        <v>10.9375</v>
      </c>
      <c r="J121" s="73" t="s">
        <v>101</v>
      </c>
      <c r="K121" s="73">
        <v>21.4375</v>
      </c>
      <c r="L121" s="73" t="s">
        <v>97</v>
      </c>
      <c r="M121" s="73" t="s">
        <v>110</v>
      </c>
      <c r="N121" s="73" t="s">
        <v>100</v>
      </c>
      <c r="O121" s="73" t="s">
        <v>167</v>
      </c>
      <c r="P121" s="73"/>
      <c r="Q121" s="73" t="s">
        <v>8</v>
      </c>
      <c r="R121" s="73" t="s">
        <v>87</v>
      </c>
      <c r="S121" s="73" t="s">
        <v>101</v>
      </c>
      <c r="T121" s="73"/>
    </row>
    <row r="122" spans="1:20" ht="18" x14ac:dyDescent="0.3">
      <c r="A122" s="82">
        <v>1521248</v>
      </c>
      <c r="B122" s="83">
        <v>1</v>
      </c>
      <c r="C122" s="83" t="s">
        <v>193</v>
      </c>
      <c r="D122" s="83" t="s">
        <v>2</v>
      </c>
      <c r="E122" s="83">
        <v>137.03639999999999</v>
      </c>
      <c r="F122" s="83">
        <v>3</v>
      </c>
      <c r="G122" s="83">
        <v>1.75</v>
      </c>
      <c r="H122" s="83" t="s">
        <v>101</v>
      </c>
      <c r="I122" s="83">
        <v>16</v>
      </c>
      <c r="J122" s="83" t="s">
        <v>101</v>
      </c>
      <c r="K122" s="83">
        <v>26.5</v>
      </c>
      <c r="L122" s="83" t="s">
        <v>97</v>
      </c>
      <c r="M122" s="83" t="s">
        <v>171</v>
      </c>
      <c r="N122" s="83" t="s">
        <v>100</v>
      </c>
      <c r="O122" s="83" t="s">
        <v>170</v>
      </c>
      <c r="P122" s="83"/>
      <c r="Q122" s="83" t="s">
        <v>8</v>
      </c>
      <c r="R122" s="83" t="s">
        <v>87</v>
      </c>
      <c r="S122" s="83" t="s">
        <v>101</v>
      </c>
      <c r="T122" s="83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2EBB25-1FC2-497F-85FB-D5A66AF32C59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2407D0-6C3C-4D43-9798-7E72837BD71A}">
          <x14:formula1>
            <xm:f>'Sheet Metal Std'!$E$1:$K$1</xm:f>
          </x14:formula1>
          <x14:formula2>
            <xm:f>0</xm:f>
          </x14:formula2>
          <xm:sqref>P123:P124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1FC7-058E-452D-B69A-55FE4593E784}">
  <sheetPr codeName="Sheet5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72">
        <v>1521167</v>
      </c>
      <c r="B16" s="73">
        <v>1</v>
      </c>
      <c r="C16" s="73" t="s">
        <v>193</v>
      </c>
      <c r="D16" s="73" t="s">
        <v>2</v>
      </c>
      <c r="E16" s="73">
        <v>139.75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99</v>
      </c>
      <c r="N16" s="73" t="s">
        <v>100</v>
      </c>
      <c r="O16" s="73" t="s">
        <v>149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74">
        <v>1520979</v>
      </c>
      <c r="B17" s="75">
        <v>1</v>
      </c>
      <c r="C17" s="75" t="s">
        <v>193</v>
      </c>
      <c r="D17" s="75" t="s">
        <v>1</v>
      </c>
      <c r="E17" s="75">
        <v>139.53270000000001</v>
      </c>
      <c r="F17" s="75">
        <v>3.125</v>
      </c>
      <c r="G17" s="75">
        <v>1.75</v>
      </c>
      <c r="H17" s="75" t="s">
        <v>101</v>
      </c>
      <c r="I17" s="75">
        <v>9</v>
      </c>
      <c r="J17" s="75">
        <v>9</v>
      </c>
      <c r="K17" s="75">
        <v>28.5</v>
      </c>
      <c r="L17" s="75" t="s">
        <v>150</v>
      </c>
      <c r="M17" s="75" t="s">
        <v>151</v>
      </c>
      <c r="N17" s="75" t="s">
        <v>109</v>
      </c>
      <c r="O17" s="75" t="s">
        <v>149</v>
      </c>
      <c r="P17" s="75"/>
      <c r="Q17" s="75" t="s">
        <v>8</v>
      </c>
      <c r="R17" s="75" t="s">
        <v>85</v>
      </c>
      <c r="S17" s="75" t="s">
        <v>101</v>
      </c>
      <c r="T17" s="75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155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4">
        <v>1499783</v>
      </c>
      <c r="B19" s="75">
        <v>1</v>
      </c>
      <c r="C19" s="75" t="s">
        <v>193</v>
      </c>
      <c r="D19" s="75" t="s">
        <v>1</v>
      </c>
      <c r="E19" s="75">
        <v>139.75</v>
      </c>
      <c r="F19" s="75">
        <v>3</v>
      </c>
      <c r="G19" s="75">
        <v>1.75</v>
      </c>
      <c r="H19" s="75" t="s">
        <v>101</v>
      </c>
      <c r="I19" s="75">
        <v>9</v>
      </c>
      <c r="J19" s="75">
        <v>9</v>
      </c>
      <c r="K19" s="75">
        <v>28.5</v>
      </c>
      <c r="L19" s="78" t="s">
        <v>156</v>
      </c>
      <c r="M19" s="75" t="s">
        <v>157</v>
      </c>
      <c r="N19" s="75" t="s">
        <v>109</v>
      </c>
      <c r="O19" s="75" t="s">
        <v>155</v>
      </c>
      <c r="P19" s="75"/>
      <c r="Q19" s="75" t="s">
        <v>8</v>
      </c>
      <c r="R19" s="75" t="s">
        <v>85</v>
      </c>
      <c r="S19" s="75" t="s">
        <v>101</v>
      </c>
      <c r="T19" s="75"/>
    </row>
    <row r="20" spans="1:20" s="37" customFormat="1" ht="18" x14ac:dyDescent="0.3">
      <c r="A20" s="72">
        <v>1521184</v>
      </c>
      <c r="B20" s="73">
        <v>1</v>
      </c>
      <c r="C20" s="73" t="s">
        <v>193</v>
      </c>
      <c r="D20" s="73" t="s">
        <v>2</v>
      </c>
      <c r="E20" s="73">
        <v>51.062600000000003</v>
      </c>
      <c r="F20" s="73">
        <v>3</v>
      </c>
      <c r="G20" s="73">
        <v>1.75</v>
      </c>
      <c r="H20" s="73" t="s">
        <v>101</v>
      </c>
      <c r="I20" s="73">
        <v>16</v>
      </c>
      <c r="J20" s="73" t="s">
        <v>101</v>
      </c>
      <c r="K20" s="73">
        <v>26.5</v>
      </c>
      <c r="L20" s="73" t="s">
        <v>97</v>
      </c>
      <c r="M20" s="73" t="s">
        <v>102</v>
      </c>
      <c r="N20" s="73" t="s">
        <v>100</v>
      </c>
      <c r="O20" s="73" t="s">
        <v>155</v>
      </c>
      <c r="P20" s="73"/>
      <c r="Q20" s="73" t="s">
        <v>8</v>
      </c>
      <c r="R20" s="73" t="s">
        <v>87</v>
      </c>
      <c r="S20" s="73" t="s">
        <v>101</v>
      </c>
      <c r="T20" s="73"/>
    </row>
    <row r="21" spans="1:20" s="37" customFormat="1" ht="18" x14ac:dyDescent="0.3">
      <c r="A21" s="72">
        <v>1521185</v>
      </c>
      <c r="B21" s="73">
        <v>1</v>
      </c>
      <c r="C21" s="73" t="s">
        <v>193</v>
      </c>
      <c r="D21" s="73" t="s">
        <v>2</v>
      </c>
      <c r="E21" s="73">
        <v>51.062600000000003</v>
      </c>
      <c r="F21" s="73">
        <v>3</v>
      </c>
      <c r="G21" s="73">
        <v>1.75</v>
      </c>
      <c r="H21" s="73" t="s">
        <v>101</v>
      </c>
      <c r="I21" s="73">
        <v>8.25</v>
      </c>
      <c r="J21" s="73" t="s">
        <v>101</v>
      </c>
      <c r="K21" s="73">
        <v>18.75</v>
      </c>
      <c r="L21" s="73" t="s">
        <v>97</v>
      </c>
      <c r="M21" s="73" t="s">
        <v>102</v>
      </c>
      <c r="N21" s="73" t="s">
        <v>100</v>
      </c>
      <c r="O21" s="73" t="s">
        <v>155</v>
      </c>
      <c r="P21" s="73"/>
      <c r="Q21" s="73" t="s">
        <v>8</v>
      </c>
      <c r="R21" s="73" t="s">
        <v>87</v>
      </c>
      <c r="S21" s="73" t="s">
        <v>101</v>
      </c>
      <c r="T21" s="73"/>
    </row>
    <row r="22" spans="1:20" s="37" customFormat="1" ht="18" x14ac:dyDescent="0.3">
      <c r="A22" s="72">
        <v>1521183</v>
      </c>
      <c r="B22" s="73">
        <v>1</v>
      </c>
      <c r="C22" s="73" t="s">
        <v>193</v>
      </c>
      <c r="D22" s="73" t="s">
        <v>2</v>
      </c>
      <c r="E22" s="73">
        <v>51.062600000000003</v>
      </c>
      <c r="F22" s="73">
        <v>3</v>
      </c>
      <c r="G22" s="73">
        <v>2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102</v>
      </c>
      <c r="N22" s="73" t="s">
        <v>100</v>
      </c>
      <c r="O22" s="73" t="s">
        <v>155</v>
      </c>
      <c r="P22" s="73"/>
      <c r="Q22" s="73" t="s">
        <v>8</v>
      </c>
      <c r="R22" s="73" t="s">
        <v>87</v>
      </c>
      <c r="S22" s="73" t="s">
        <v>101</v>
      </c>
      <c r="T22" s="73"/>
    </row>
    <row r="23" spans="1:20" s="37" customFormat="1" ht="18" x14ac:dyDescent="0.3">
      <c r="A23" s="74">
        <v>1521181</v>
      </c>
      <c r="B23" s="75">
        <v>1</v>
      </c>
      <c r="C23" s="75" t="s">
        <v>193</v>
      </c>
      <c r="D23" s="75" t="s">
        <v>1</v>
      </c>
      <c r="E23" s="75">
        <v>139.75</v>
      </c>
      <c r="F23" s="75">
        <v>3</v>
      </c>
      <c r="G23" s="75">
        <v>1.75</v>
      </c>
      <c r="H23" s="75" t="s">
        <v>101</v>
      </c>
      <c r="I23" s="75">
        <v>8</v>
      </c>
      <c r="J23" s="75" t="s">
        <v>101</v>
      </c>
      <c r="K23" s="75">
        <v>18</v>
      </c>
      <c r="L23" s="78" t="s">
        <v>95</v>
      </c>
      <c r="M23" s="75" t="s">
        <v>158</v>
      </c>
      <c r="N23" s="75" t="s">
        <v>100</v>
      </c>
      <c r="O23" s="75" t="s">
        <v>155</v>
      </c>
      <c r="P23" s="75"/>
      <c r="Q23" s="75" t="s">
        <v>8</v>
      </c>
      <c r="R23" s="75" t="s">
        <v>85</v>
      </c>
      <c r="S23" s="75" t="s">
        <v>101</v>
      </c>
      <c r="T23" s="75"/>
    </row>
    <row r="24" spans="1:20" s="37" customFormat="1" ht="18" x14ac:dyDescent="0.3">
      <c r="A24" s="72">
        <v>1521179</v>
      </c>
      <c r="B24" s="73">
        <v>6</v>
      </c>
      <c r="C24" s="73" t="s">
        <v>192</v>
      </c>
      <c r="D24" s="73" t="s">
        <v>2</v>
      </c>
      <c r="E24" s="73">
        <v>139.75</v>
      </c>
      <c r="F24" s="73">
        <v>3</v>
      </c>
      <c r="G24" s="73">
        <v>1.75</v>
      </c>
      <c r="H24" s="73" t="s">
        <v>101</v>
      </c>
      <c r="I24" s="73">
        <v>16</v>
      </c>
      <c r="J24" s="73" t="s">
        <v>101</v>
      </c>
      <c r="K24" s="73">
        <v>26.5</v>
      </c>
      <c r="L24" s="73" t="s">
        <v>97</v>
      </c>
      <c r="M24" s="73" t="s">
        <v>99</v>
      </c>
      <c r="N24" s="73" t="s">
        <v>100</v>
      </c>
      <c r="O24" s="73" t="s">
        <v>155</v>
      </c>
      <c r="P24" s="73"/>
      <c r="Q24" s="73" t="s">
        <v>8</v>
      </c>
      <c r="R24" s="73" t="s">
        <v>87</v>
      </c>
      <c r="S24" s="73" t="s">
        <v>197</v>
      </c>
      <c r="T24" s="73"/>
    </row>
    <row r="25" spans="1:20" s="37" customFormat="1" ht="18" x14ac:dyDescent="0.3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0" t="s">
        <v>161</v>
      </c>
      <c r="N25" s="69"/>
      <c r="O25" s="69"/>
      <c r="P25" s="71"/>
      <c r="Q25" s="71"/>
      <c r="R25" s="71"/>
      <c r="S25" s="71"/>
      <c r="T25" s="71"/>
    </row>
    <row r="26" spans="1:20" s="37" customFormat="1" ht="18" x14ac:dyDescent="0.3">
      <c r="A26" s="74">
        <v>1521139</v>
      </c>
      <c r="B26" s="75">
        <v>1</v>
      </c>
      <c r="C26" s="75" t="s">
        <v>193</v>
      </c>
      <c r="D26" s="75" t="s">
        <v>1</v>
      </c>
      <c r="E26" s="75">
        <v>133.75</v>
      </c>
      <c r="F26" s="75">
        <v>3.125</v>
      </c>
      <c r="G26" s="75">
        <v>1.75</v>
      </c>
      <c r="H26" s="75" t="s">
        <v>101</v>
      </c>
      <c r="I26" s="75">
        <v>9</v>
      </c>
      <c r="J26" s="75">
        <v>9</v>
      </c>
      <c r="K26" s="75">
        <v>28.5</v>
      </c>
      <c r="L26" s="75" t="s">
        <v>150</v>
      </c>
      <c r="M26" s="75" t="s">
        <v>162</v>
      </c>
      <c r="N26" s="75" t="s">
        <v>109</v>
      </c>
      <c r="O26" s="75" t="s">
        <v>161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72">
        <v>1521186</v>
      </c>
      <c r="B27" s="73">
        <v>1</v>
      </c>
      <c r="C27" s="73" t="s">
        <v>193</v>
      </c>
      <c r="D27" s="73" t="s">
        <v>2</v>
      </c>
      <c r="E27" s="73">
        <v>133.75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</v>
      </c>
      <c r="L27" s="79" t="s">
        <v>95</v>
      </c>
      <c r="M27" s="73" t="s">
        <v>105</v>
      </c>
      <c r="N27" s="73" t="s">
        <v>100</v>
      </c>
      <c r="O27" s="73" t="s">
        <v>161</v>
      </c>
      <c r="P27" s="73"/>
      <c r="Q27" s="73" t="s">
        <v>8</v>
      </c>
      <c r="R27" s="73" t="s">
        <v>87</v>
      </c>
      <c r="S27" s="73" t="s">
        <v>101</v>
      </c>
      <c r="T27" s="73"/>
    </row>
    <row r="28" spans="1:20" s="37" customFormat="1" ht="18" x14ac:dyDescent="0.3">
      <c r="A28" s="72">
        <v>1521187</v>
      </c>
      <c r="B28" s="73">
        <v>18</v>
      </c>
      <c r="C28" s="73" t="s">
        <v>192</v>
      </c>
      <c r="D28" s="73" t="s">
        <v>2</v>
      </c>
      <c r="E28" s="73">
        <v>133.75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26.5</v>
      </c>
      <c r="L28" s="73" t="s">
        <v>97</v>
      </c>
      <c r="M28" s="73" t="s">
        <v>105</v>
      </c>
      <c r="N28" s="73" t="s">
        <v>100</v>
      </c>
      <c r="O28" s="73" t="s">
        <v>161</v>
      </c>
      <c r="P28" s="73"/>
      <c r="Q28" s="73" t="s">
        <v>8</v>
      </c>
      <c r="R28" s="73" t="s">
        <v>87</v>
      </c>
      <c r="S28" s="73" t="s">
        <v>197</v>
      </c>
      <c r="T28" s="73"/>
    </row>
    <row r="29" spans="1:20" s="37" customFormat="1" ht="18" x14ac:dyDescent="0.3">
      <c r="A29" s="72">
        <v>1521189</v>
      </c>
      <c r="B29" s="73">
        <v>1</v>
      </c>
      <c r="C29" s="73" t="s">
        <v>193</v>
      </c>
      <c r="D29" s="73" t="s">
        <v>2</v>
      </c>
      <c r="E29" s="73">
        <v>133.75</v>
      </c>
      <c r="F29" s="73">
        <v>3</v>
      </c>
      <c r="G29" s="73">
        <v>1.75</v>
      </c>
      <c r="H29" s="73" t="s">
        <v>101</v>
      </c>
      <c r="I29" s="73">
        <v>10</v>
      </c>
      <c r="J29" s="73" t="s">
        <v>101</v>
      </c>
      <c r="K29" s="73">
        <v>20.5</v>
      </c>
      <c r="L29" s="73" t="s">
        <v>97</v>
      </c>
      <c r="M29" s="73" t="s">
        <v>105</v>
      </c>
      <c r="N29" s="73" t="s">
        <v>100</v>
      </c>
      <c r="O29" s="73" t="s">
        <v>161</v>
      </c>
      <c r="P29" s="73"/>
      <c r="Q29" s="73" t="s">
        <v>8</v>
      </c>
      <c r="R29" s="73" t="s">
        <v>87</v>
      </c>
      <c r="S29" s="73" t="s">
        <v>101</v>
      </c>
      <c r="T29" s="73"/>
    </row>
    <row r="30" spans="1:20" s="37" customFormat="1" ht="18" x14ac:dyDescent="0.3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70" t="s">
        <v>141</v>
      </c>
      <c r="N30" s="69"/>
      <c r="O30" s="69"/>
      <c r="P30" s="71"/>
      <c r="Q30" s="71"/>
      <c r="R30" s="71"/>
      <c r="S30" s="71"/>
      <c r="T30" s="71"/>
    </row>
    <row r="31" spans="1:20" s="37" customFormat="1" ht="18" x14ac:dyDescent="0.3">
      <c r="A31" s="72">
        <v>1521192</v>
      </c>
      <c r="B31" s="73">
        <v>1</v>
      </c>
      <c r="C31" s="73" t="s">
        <v>193</v>
      </c>
      <c r="D31" s="73" t="s">
        <v>2</v>
      </c>
      <c r="E31" s="73">
        <v>133.75</v>
      </c>
      <c r="F31" s="73">
        <v>3</v>
      </c>
      <c r="G31" s="73">
        <v>1.75</v>
      </c>
      <c r="H31" s="73" t="s">
        <v>101</v>
      </c>
      <c r="I31" s="73">
        <v>9.625</v>
      </c>
      <c r="J31" s="73" t="s">
        <v>101</v>
      </c>
      <c r="K31" s="73">
        <v>20.125</v>
      </c>
      <c r="L31" s="73" t="s">
        <v>97</v>
      </c>
      <c r="M31" s="73" t="s">
        <v>105</v>
      </c>
      <c r="N31" s="73" t="s">
        <v>100</v>
      </c>
      <c r="O31" s="73" t="s">
        <v>141</v>
      </c>
      <c r="P31" s="73"/>
      <c r="Q31" s="73" t="s">
        <v>8</v>
      </c>
      <c r="R31" s="73" t="s">
        <v>87</v>
      </c>
      <c r="S31" s="73" t="s">
        <v>101</v>
      </c>
      <c r="T31" s="73"/>
    </row>
    <row r="32" spans="1:20" s="37" customFormat="1" ht="18" x14ac:dyDescent="0.3">
      <c r="A32" s="74">
        <v>1521199</v>
      </c>
      <c r="B32" s="75">
        <v>1</v>
      </c>
      <c r="C32" s="75" t="s">
        <v>193</v>
      </c>
      <c r="D32" s="75" t="s">
        <v>1</v>
      </c>
      <c r="E32" s="75">
        <v>133.75</v>
      </c>
      <c r="F32" s="75">
        <v>3</v>
      </c>
      <c r="G32" s="75">
        <v>1.75</v>
      </c>
      <c r="H32" s="75" t="s">
        <v>101</v>
      </c>
      <c r="I32" s="75">
        <v>8</v>
      </c>
      <c r="J32" s="75" t="s">
        <v>101</v>
      </c>
      <c r="K32" s="75">
        <v>18.5</v>
      </c>
      <c r="L32" s="75" t="s">
        <v>97</v>
      </c>
      <c r="M32" s="75" t="s">
        <v>105</v>
      </c>
      <c r="N32" s="75" t="s">
        <v>100</v>
      </c>
      <c r="O32" s="75" t="s">
        <v>141</v>
      </c>
      <c r="P32" s="75"/>
      <c r="Q32" s="75" t="s">
        <v>8</v>
      </c>
      <c r="R32" s="75" t="s">
        <v>85</v>
      </c>
      <c r="S32" s="75" t="s">
        <v>101</v>
      </c>
      <c r="T32" s="75"/>
    </row>
    <row r="33" spans="1:20" s="37" customFormat="1" ht="18" x14ac:dyDescent="0.3">
      <c r="A33" s="72">
        <v>1587051</v>
      </c>
      <c r="B33" s="73">
        <v>1</v>
      </c>
      <c r="C33" s="73" t="s">
        <v>193</v>
      </c>
      <c r="D33" s="73" t="s">
        <v>2</v>
      </c>
      <c r="E33" s="73">
        <v>17.0626</v>
      </c>
      <c r="F33" s="73">
        <v>3</v>
      </c>
      <c r="G33" s="73">
        <v>1.75</v>
      </c>
      <c r="H33" s="73" t="s">
        <v>101</v>
      </c>
      <c r="I33" s="73">
        <v>16</v>
      </c>
      <c r="J33" s="73" t="s">
        <v>101</v>
      </c>
      <c r="K33" s="73">
        <v>26.5</v>
      </c>
      <c r="L33" s="73" t="s">
        <v>97</v>
      </c>
      <c r="M33" s="73" t="s">
        <v>106</v>
      </c>
      <c r="N33" s="73" t="s">
        <v>100</v>
      </c>
      <c r="O33" s="73" t="s">
        <v>141</v>
      </c>
      <c r="P33" s="73"/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1521210</v>
      </c>
      <c r="B34" s="73">
        <v>1</v>
      </c>
      <c r="C34" s="73" t="s">
        <v>192</v>
      </c>
      <c r="D34" s="73" t="s">
        <v>2</v>
      </c>
      <c r="E34" s="73">
        <v>17.0626</v>
      </c>
      <c r="F34" s="73">
        <v>3</v>
      </c>
      <c r="G34" s="73">
        <v>1.75</v>
      </c>
      <c r="H34" s="73" t="s">
        <v>101</v>
      </c>
      <c r="I34" s="73">
        <v>16</v>
      </c>
      <c r="J34" s="73" t="s">
        <v>101</v>
      </c>
      <c r="K34" s="73">
        <v>26.5</v>
      </c>
      <c r="L34" s="73" t="s">
        <v>97</v>
      </c>
      <c r="M34" s="73" t="s">
        <v>106</v>
      </c>
      <c r="N34" s="73" t="s">
        <v>100</v>
      </c>
      <c r="O34" s="73" t="s">
        <v>141</v>
      </c>
      <c r="P34" s="73"/>
      <c r="Q34" s="73" t="s">
        <v>8</v>
      </c>
      <c r="R34" s="73" t="s">
        <v>87</v>
      </c>
      <c r="S34" s="73" t="s">
        <v>197</v>
      </c>
      <c r="T34" s="73"/>
    </row>
    <row r="35" spans="1:20" s="37" customFormat="1" ht="18" x14ac:dyDescent="0.3">
      <c r="A35" s="72">
        <v>1521220</v>
      </c>
      <c r="B35" s="73">
        <v>2</v>
      </c>
      <c r="C35" s="73" t="s">
        <v>193</v>
      </c>
      <c r="D35" s="73" t="s">
        <v>2</v>
      </c>
      <c r="E35" s="73">
        <v>17.0626</v>
      </c>
      <c r="F35" s="73">
        <v>3</v>
      </c>
      <c r="G35" s="73">
        <v>1.75</v>
      </c>
      <c r="H35" s="73" t="s">
        <v>101</v>
      </c>
      <c r="I35" s="73">
        <v>10.125</v>
      </c>
      <c r="J35" s="73" t="s">
        <v>101</v>
      </c>
      <c r="K35" s="73">
        <v>20.625</v>
      </c>
      <c r="L35" s="73" t="s">
        <v>97</v>
      </c>
      <c r="M35" s="73" t="s">
        <v>106</v>
      </c>
      <c r="N35" s="73" t="s">
        <v>100</v>
      </c>
      <c r="O35" s="73" t="s">
        <v>141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1521210</v>
      </c>
      <c r="B36" s="73">
        <v>2</v>
      </c>
      <c r="C36" s="73" t="s">
        <v>192</v>
      </c>
      <c r="D36" s="73" t="s">
        <v>2</v>
      </c>
      <c r="E36" s="73">
        <v>17.0626</v>
      </c>
      <c r="F36" s="73">
        <v>3</v>
      </c>
      <c r="G36" s="73">
        <v>1.75</v>
      </c>
      <c r="H36" s="73" t="s">
        <v>101</v>
      </c>
      <c r="I36" s="73">
        <v>16</v>
      </c>
      <c r="J36" s="73" t="s">
        <v>101</v>
      </c>
      <c r="K36" s="73">
        <v>26.5</v>
      </c>
      <c r="L36" s="73" t="s">
        <v>97</v>
      </c>
      <c r="M36" s="73" t="s">
        <v>106</v>
      </c>
      <c r="N36" s="73" t="s">
        <v>100</v>
      </c>
      <c r="O36" s="73" t="s">
        <v>141</v>
      </c>
      <c r="P36" s="73"/>
      <c r="Q36" s="73" t="s">
        <v>8</v>
      </c>
      <c r="R36" s="73" t="s">
        <v>87</v>
      </c>
      <c r="S36" s="73" t="s">
        <v>197</v>
      </c>
      <c r="T36" s="73"/>
    </row>
    <row r="37" spans="1:20" s="37" customFormat="1" ht="18" x14ac:dyDescent="0.3">
      <c r="A37" s="72">
        <v>1587050</v>
      </c>
      <c r="B37" s="73">
        <v>1</v>
      </c>
      <c r="C37" s="73" t="s">
        <v>193</v>
      </c>
      <c r="D37" s="73" t="s">
        <v>2</v>
      </c>
      <c r="E37" s="73">
        <v>17.0626</v>
      </c>
      <c r="F37" s="73">
        <v>3</v>
      </c>
      <c r="G37" s="73">
        <v>1.75</v>
      </c>
      <c r="H37" s="73" t="s">
        <v>101</v>
      </c>
      <c r="I37" s="73">
        <v>16</v>
      </c>
      <c r="J37" s="73" t="s">
        <v>101</v>
      </c>
      <c r="K37" s="73">
        <v>26.5</v>
      </c>
      <c r="L37" s="73" t="s">
        <v>97</v>
      </c>
      <c r="M37" s="73" t="s">
        <v>106</v>
      </c>
      <c r="N37" s="73" t="s">
        <v>100</v>
      </c>
      <c r="O37" s="73" t="s">
        <v>141</v>
      </c>
      <c r="P37" s="73"/>
      <c r="Q37" s="73" t="s">
        <v>8</v>
      </c>
      <c r="R37" s="73" t="s">
        <v>87</v>
      </c>
      <c r="S37" s="73" t="s">
        <v>101</v>
      </c>
      <c r="T37" s="73"/>
    </row>
    <row r="38" spans="1:20" s="37" customFormat="1" ht="18" x14ac:dyDescent="0.3">
      <c r="A38" s="74">
        <v>1521201</v>
      </c>
      <c r="B38" s="75">
        <v>1</v>
      </c>
      <c r="C38" s="75" t="s">
        <v>193</v>
      </c>
      <c r="D38" s="75" t="s">
        <v>1</v>
      </c>
      <c r="E38" s="75">
        <v>133.75</v>
      </c>
      <c r="F38" s="75">
        <v>3</v>
      </c>
      <c r="G38" s="75">
        <v>1.75</v>
      </c>
      <c r="H38" s="75" t="s">
        <v>101</v>
      </c>
      <c r="I38" s="75">
        <v>8</v>
      </c>
      <c r="J38" s="75" t="s">
        <v>101</v>
      </c>
      <c r="K38" s="75">
        <v>18</v>
      </c>
      <c r="L38" s="78" t="s">
        <v>95</v>
      </c>
      <c r="M38" s="75" t="s">
        <v>105</v>
      </c>
      <c r="N38" s="75" t="s">
        <v>100</v>
      </c>
      <c r="O38" s="75" t="s">
        <v>141</v>
      </c>
      <c r="P38" s="75"/>
      <c r="Q38" s="75" t="s">
        <v>8</v>
      </c>
      <c r="R38" s="75" t="s">
        <v>85</v>
      </c>
      <c r="S38" s="75" t="s">
        <v>101</v>
      </c>
      <c r="T38" s="75"/>
    </row>
    <row r="39" spans="1:20" s="37" customFormat="1" ht="18" x14ac:dyDescent="0.3">
      <c r="A39" s="72">
        <v>1521187</v>
      </c>
      <c r="B39" s="73">
        <v>1</v>
      </c>
      <c r="C39" s="73" t="s">
        <v>192</v>
      </c>
      <c r="D39" s="73" t="s">
        <v>2</v>
      </c>
      <c r="E39" s="73">
        <v>133.75</v>
      </c>
      <c r="F39" s="73">
        <v>3</v>
      </c>
      <c r="G39" s="73">
        <v>1.75</v>
      </c>
      <c r="H39" s="73" t="s">
        <v>101</v>
      </c>
      <c r="I39" s="73">
        <v>16</v>
      </c>
      <c r="J39" s="73" t="s">
        <v>101</v>
      </c>
      <c r="K39" s="73">
        <v>26.5</v>
      </c>
      <c r="L39" s="73" t="s">
        <v>97</v>
      </c>
      <c r="M39" s="73" t="s">
        <v>105</v>
      </c>
      <c r="N39" s="73" t="s">
        <v>100</v>
      </c>
      <c r="O39" s="73" t="s">
        <v>141</v>
      </c>
      <c r="P39" s="73"/>
      <c r="Q39" s="73" t="s">
        <v>8</v>
      </c>
      <c r="R39" s="73" t="s">
        <v>87</v>
      </c>
      <c r="S39" s="73" t="s">
        <v>197</v>
      </c>
      <c r="T39" s="73"/>
    </row>
    <row r="40" spans="1:20" s="37" customFormat="1" ht="18" x14ac:dyDescent="0.3">
      <c r="A40" s="72">
        <v>1521206</v>
      </c>
      <c r="B40" s="73">
        <v>1</v>
      </c>
      <c r="C40" s="73" t="s">
        <v>193</v>
      </c>
      <c r="D40" s="73" t="s">
        <v>2</v>
      </c>
      <c r="E40" s="73">
        <v>133.75</v>
      </c>
      <c r="F40" s="73">
        <v>3</v>
      </c>
      <c r="G40" s="73">
        <v>1.75</v>
      </c>
      <c r="H40" s="73" t="s">
        <v>101</v>
      </c>
      <c r="I40" s="73">
        <v>8.5625</v>
      </c>
      <c r="J40" s="73" t="s">
        <v>101</v>
      </c>
      <c r="K40" s="73">
        <v>19.0625</v>
      </c>
      <c r="L40" s="73" t="s">
        <v>97</v>
      </c>
      <c r="M40" s="73" t="s">
        <v>105</v>
      </c>
      <c r="N40" s="73" t="s">
        <v>100</v>
      </c>
      <c r="O40" s="73" t="s">
        <v>141</v>
      </c>
      <c r="P40" s="73"/>
      <c r="Q40" s="73" t="s">
        <v>8</v>
      </c>
      <c r="R40" s="73" t="s">
        <v>87</v>
      </c>
      <c r="S40" s="73" t="s">
        <v>101</v>
      </c>
      <c r="T40" s="73"/>
    </row>
    <row r="41" spans="1:20" s="37" customFormat="1" ht="18" x14ac:dyDescent="0.3">
      <c r="A41" s="74">
        <v>1499963</v>
      </c>
      <c r="B41" s="75">
        <v>1</v>
      </c>
      <c r="C41" s="75" t="s">
        <v>193</v>
      </c>
      <c r="D41" s="75" t="s">
        <v>1</v>
      </c>
      <c r="E41" s="75">
        <v>133.75</v>
      </c>
      <c r="F41" s="75">
        <v>3.125</v>
      </c>
      <c r="G41" s="75">
        <v>1.75</v>
      </c>
      <c r="H41" s="75" t="s">
        <v>101</v>
      </c>
      <c r="I41" s="75">
        <v>9</v>
      </c>
      <c r="J41" s="75">
        <v>9</v>
      </c>
      <c r="K41" s="75">
        <v>28.5</v>
      </c>
      <c r="L41" s="78" t="s">
        <v>108</v>
      </c>
      <c r="M41" s="75" t="s">
        <v>164</v>
      </c>
      <c r="N41" s="75" t="s">
        <v>109</v>
      </c>
      <c r="O41" s="75" t="s">
        <v>141</v>
      </c>
      <c r="P41" s="75"/>
      <c r="Q41" s="75" t="s">
        <v>8</v>
      </c>
      <c r="R41" s="75" t="s">
        <v>85</v>
      </c>
      <c r="S41" s="75" t="s">
        <v>101</v>
      </c>
      <c r="T41" s="75"/>
    </row>
    <row r="42" spans="1:20" s="37" customFormat="1" ht="18" x14ac:dyDescent="0.3">
      <c r="A42" s="74">
        <v>1513399</v>
      </c>
      <c r="B42" s="75">
        <v>1</v>
      </c>
      <c r="C42" s="75" t="s">
        <v>193</v>
      </c>
      <c r="D42" s="75" t="s">
        <v>1</v>
      </c>
      <c r="E42" s="75">
        <v>100.125</v>
      </c>
      <c r="F42" s="75">
        <v>3.2168000000000001</v>
      </c>
      <c r="G42" s="75" t="s">
        <v>101</v>
      </c>
      <c r="H42" s="75" t="s">
        <v>101</v>
      </c>
      <c r="I42" s="75">
        <v>16</v>
      </c>
      <c r="J42" s="75" t="s">
        <v>101</v>
      </c>
      <c r="K42" s="75">
        <v>25.912299999999998</v>
      </c>
      <c r="L42" s="75" t="s">
        <v>138</v>
      </c>
      <c r="M42" s="75" t="s">
        <v>139</v>
      </c>
      <c r="N42" s="75" t="s">
        <v>140</v>
      </c>
      <c r="O42" s="75" t="s">
        <v>141</v>
      </c>
      <c r="P42" s="75"/>
      <c r="Q42" s="75" t="s">
        <v>8</v>
      </c>
      <c r="R42" s="75" t="s">
        <v>85</v>
      </c>
      <c r="S42" s="75" t="s">
        <v>101</v>
      </c>
      <c r="T42" s="75"/>
    </row>
    <row r="43" spans="1:20" s="37" customFormat="1" ht="18" x14ac:dyDescent="0.3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70" t="s">
        <v>167</v>
      </c>
      <c r="N43" s="69"/>
      <c r="O43" s="69"/>
      <c r="P43" s="71"/>
      <c r="Q43" s="71"/>
      <c r="R43" s="71"/>
      <c r="S43" s="71"/>
      <c r="T43" s="71"/>
    </row>
    <row r="44" spans="1:20" s="37" customFormat="1" ht="18" x14ac:dyDescent="0.3">
      <c r="A44" s="72">
        <v>1521370</v>
      </c>
      <c r="B44" s="73">
        <v>1</v>
      </c>
      <c r="C44" s="73" t="s">
        <v>193</v>
      </c>
      <c r="D44" s="73" t="s">
        <v>2</v>
      </c>
      <c r="E44" s="73">
        <v>138.928</v>
      </c>
      <c r="F44" s="73">
        <v>3</v>
      </c>
      <c r="G44" s="73">
        <v>1.75</v>
      </c>
      <c r="H44" s="73" t="s">
        <v>101</v>
      </c>
      <c r="I44" s="73">
        <v>16</v>
      </c>
      <c r="J44" s="73" t="s">
        <v>101</v>
      </c>
      <c r="K44" s="73">
        <v>26</v>
      </c>
      <c r="L44" s="79" t="s">
        <v>95</v>
      </c>
      <c r="M44" s="73" t="s">
        <v>110</v>
      </c>
      <c r="N44" s="73" t="s">
        <v>100</v>
      </c>
      <c r="O44" s="73" t="s">
        <v>167</v>
      </c>
      <c r="P44" s="73"/>
      <c r="Q44" s="73" t="s">
        <v>8</v>
      </c>
      <c r="R44" s="73" t="s">
        <v>87</v>
      </c>
      <c r="S44" s="73" t="s">
        <v>101</v>
      </c>
      <c r="T44" s="73"/>
    </row>
    <row r="45" spans="1:20" s="37" customFormat="1" ht="18" x14ac:dyDescent="0.3">
      <c r="A45" s="72">
        <v>1521362</v>
      </c>
      <c r="B45" s="73">
        <v>1</v>
      </c>
      <c r="C45" s="73" t="s">
        <v>193</v>
      </c>
      <c r="D45" s="73" t="s">
        <v>2</v>
      </c>
      <c r="E45" s="73">
        <v>138.5146</v>
      </c>
      <c r="F45" s="73">
        <v>3</v>
      </c>
      <c r="G45" s="73">
        <v>1.75</v>
      </c>
      <c r="H45" s="73" t="s">
        <v>101</v>
      </c>
      <c r="I45" s="73">
        <v>10.9375</v>
      </c>
      <c r="J45" s="73" t="s">
        <v>101</v>
      </c>
      <c r="K45" s="73">
        <v>21.4375</v>
      </c>
      <c r="L45" s="73" t="s">
        <v>97</v>
      </c>
      <c r="M45" s="73" t="s">
        <v>110</v>
      </c>
      <c r="N45" s="73" t="s">
        <v>100</v>
      </c>
      <c r="O45" s="73" t="s">
        <v>167</v>
      </c>
      <c r="P45" s="73"/>
      <c r="Q45" s="73" t="s">
        <v>8</v>
      </c>
      <c r="R45" s="73" t="s">
        <v>87</v>
      </c>
      <c r="S45" s="73" t="s">
        <v>101</v>
      </c>
      <c r="T45" s="73"/>
    </row>
    <row r="46" spans="1:20" s="37" customFormat="1" ht="18" x14ac:dyDescent="0.3">
      <c r="A46" s="72">
        <v>1521359</v>
      </c>
      <c r="B46" s="73">
        <v>1</v>
      </c>
      <c r="C46" s="73" t="s">
        <v>193</v>
      </c>
      <c r="D46" s="73" t="s">
        <v>2</v>
      </c>
      <c r="E46" s="73">
        <v>138.10120000000001</v>
      </c>
      <c r="F46" s="73">
        <v>3</v>
      </c>
      <c r="G46" s="73">
        <v>1.75</v>
      </c>
      <c r="H46" s="73" t="s">
        <v>101</v>
      </c>
      <c r="I46" s="73">
        <v>10.9375</v>
      </c>
      <c r="J46" s="73" t="s">
        <v>101</v>
      </c>
      <c r="K46" s="73">
        <v>21.4375</v>
      </c>
      <c r="L46" s="73" t="s">
        <v>97</v>
      </c>
      <c r="M46" s="73" t="s">
        <v>110</v>
      </c>
      <c r="N46" s="73" t="s">
        <v>100</v>
      </c>
      <c r="O46" s="73" t="s">
        <v>167</v>
      </c>
      <c r="P46" s="73"/>
      <c r="Q46" s="73" t="s">
        <v>8</v>
      </c>
      <c r="R46" s="73" t="s">
        <v>87</v>
      </c>
      <c r="S46" s="73" t="s">
        <v>101</v>
      </c>
      <c r="T46" s="73"/>
    </row>
    <row r="47" spans="1:20" s="37" customFormat="1" ht="18" x14ac:dyDescent="0.3">
      <c r="A47" s="74">
        <v>1521358</v>
      </c>
      <c r="B47" s="75">
        <v>1</v>
      </c>
      <c r="C47" s="75" t="s">
        <v>193</v>
      </c>
      <c r="D47" s="75" t="s">
        <v>1</v>
      </c>
      <c r="E47" s="75">
        <v>137.79882000000001</v>
      </c>
      <c r="F47" s="75">
        <v>3</v>
      </c>
      <c r="G47" s="75">
        <v>1.75</v>
      </c>
      <c r="H47" s="75" t="s">
        <v>101</v>
      </c>
      <c r="I47" s="75">
        <v>8</v>
      </c>
      <c r="J47" s="75" t="s">
        <v>101</v>
      </c>
      <c r="K47" s="75">
        <v>18</v>
      </c>
      <c r="L47" s="75" t="s">
        <v>97</v>
      </c>
      <c r="M47" s="75" t="s">
        <v>110</v>
      </c>
      <c r="N47" s="75" t="s">
        <v>100</v>
      </c>
      <c r="O47" s="75" t="s">
        <v>167</v>
      </c>
      <c r="P47" s="75"/>
      <c r="Q47" s="75" t="s">
        <v>8</v>
      </c>
      <c r="R47" s="75" t="s">
        <v>85</v>
      </c>
      <c r="S47" s="75" t="s">
        <v>101</v>
      </c>
      <c r="T47" s="75"/>
    </row>
    <row r="48" spans="1:20" s="37" customFormat="1" ht="18" x14ac:dyDescent="0.3">
      <c r="A48" s="72">
        <v>1500349</v>
      </c>
      <c r="B48" s="73">
        <v>1</v>
      </c>
      <c r="C48" s="73" t="s">
        <v>193</v>
      </c>
      <c r="D48" s="73" t="s">
        <v>2</v>
      </c>
      <c r="E48" s="73">
        <v>36.752899999999997</v>
      </c>
      <c r="F48" s="73">
        <v>3</v>
      </c>
      <c r="G48" s="73">
        <v>1.75</v>
      </c>
      <c r="H48" s="73" t="s">
        <v>101</v>
      </c>
      <c r="I48" s="73">
        <v>11.125</v>
      </c>
      <c r="J48" s="73" t="s">
        <v>101</v>
      </c>
      <c r="K48" s="73">
        <v>21.625</v>
      </c>
      <c r="L48" s="73" t="s">
        <v>97</v>
      </c>
      <c r="M48" s="73" t="s">
        <v>115</v>
      </c>
      <c r="N48" s="73" t="s">
        <v>100</v>
      </c>
      <c r="O48" s="73" t="s">
        <v>167</v>
      </c>
      <c r="P48" s="73"/>
      <c r="Q48" s="73" t="s">
        <v>8</v>
      </c>
      <c r="R48" s="73" t="s">
        <v>87</v>
      </c>
      <c r="S48" s="73" t="s">
        <v>101</v>
      </c>
      <c r="T48" s="73"/>
    </row>
    <row r="49" spans="1:20" s="37" customFormat="1" ht="18" x14ac:dyDescent="0.3">
      <c r="A49" s="72">
        <v>1584447</v>
      </c>
      <c r="B49" s="73">
        <v>1</v>
      </c>
      <c r="C49" s="73" t="s">
        <v>193</v>
      </c>
      <c r="D49" s="73" t="s">
        <v>2</v>
      </c>
      <c r="E49" s="73">
        <v>36.375</v>
      </c>
      <c r="F49" s="73">
        <v>3</v>
      </c>
      <c r="G49" s="73">
        <v>1.75</v>
      </c>
      <c r="H49" s="73" t="s">
        <v>101</v>
      </c>
      <c r="I49" s="73">
        <v>10</v>
      </c>
      <c r="J49" s="73" t="s">
        <v>101</v>
      </c>
      <c r="K49" s="73">
        <v>20.5</v>
      </c>
      <c r="L49" s="73" t="s">
        <v>97</v>
      </c>
      <c r="M49" s="73" t="s">
        <v>115</v>
      </c>
      <c r="N49" s="73" t="s">
        <v>100</v>
      </c>
      <c r="O49" s="73" t="s">
        <v>167</v>
      </c>
      <c r="P49" s="73"/>
      <c r="Q49" s="73" t="s">
        <v>8</v>
      </c>
      <c r="R49" s="73" t="s">
        <v>87</v>
      </c>
      <c r="S49" s="73" t="s">
        <v>101</v>
      </c>
      <c r="T49" s="73"/>
    </row>
    <row r="50" spans="1:20" s="37" customFormat="1" ht="18" x14ac:dyDescent="0.3">
      <c r="A50" s="72">
        <v>1500348</v>
      </c>
      <c r="B50" s="73">
        <v>1</v>
      </c>
      <c r="C50" s="73" t="s">
        <v>193</v>
      </c>
      <c r="D50" s="73" t="s">
        <v>2</v>
      </c>
      <c r="E50" s="73">
        <v>35.997</v>
      </c>
      <c r="F50" s="73">
        <v>3</v>
      </c>
      <c r="G50" s="73">
        <v>1.75</v>
      </c>
      <c r="H50" s="73" t="s">
        <v>101</v>
      </c>
      <c r="I50" s="73">
        <v>10</v>
      </c>
      <c r="J50" s="73" t="s">
        <v>101</v>
      </c>
      <c r="K50" s="73">
        <v>20.5</v>
      </c>
      <c r="L50" s="73" t="s">
        <v>97</v>
      </c>
      <c r="M50" s="73" t="s">
        <v>115</v>
      </c>
      <c r="N50" s="73" t="s">
        <v>100</v>
      </c>
      <c r="O50" s="73" t="s">
        <v>167</v>
      </c>
      <c r="P50" s="73"/>
      <c r="Q50" s="73" t="s">
        <v>8</v>
      </c>
      <c r="R50" s="73" t="s">
        <v>87</v>
      </c>
      <c r="S50" s="73" t="s">
        <v>101</v>
      </c>
      <c r="T50" s="73"/>
    </row>
    <row r="51" spans="1:20" s="37" customFormat="1" ht="18" x14ac:dyDescent="0.3">
      <c r="A51" s="72">
        <v>1499909</v>
      </c>
      <c r="B51" s="73">
        <v>1</v>
      </c>
      <c r="C51" s="73" t="s">
        <v>193</v>
      </c>
      <c r="D51" s="73" t="s">
        <v>2</v>
      </c>
      <c r="E51" s="73">
        <v>35.619100000000003</v>
      </c>
      <c r="F51" s="73">
        <v>3</v>
      </c>
      <c r="G51" s="73">
        <v>1.75</v>
      </c>
      <c r="H51" s="73" t="s">
        <v>101</v>
      </c>
      <c r="I51" s="73">
        <v>10</v>
      </c>
      <c r="J51" s="73" t="s">
        <v>101</v>
      </c>
      <c r="K51" s="73">
        <v>20.5</v>
      </c>
      <c r="L51" s="73" t="s">
        <v>97</v>
      </c>
      <c r="M51" s="73" t="s">
        <v>115</v>
      </c>
      <c r="N51" s="73" t="s">
        <v>100</v>
      </c>
      <c r="O51" s="73" t="s">
        <v>167</v>
      </c>
      <c r="P51" s="73"/>
      <c r="Q51" s="73" t="s">
        <v>8</v>
      </c>
      <c r="R51" s="73" t="s">
        <v>87</v>
      </c>
      <c r="S51" s="73" t="s">
        <v>101</v>
      </c>
      <c r="T51" s="73"/>
    </row>
    <row r="52" spans="1:20" s="37" customFormat="1" ht="18" x14ac:dyDescent="0.3">
      <c r="A52" s="72">
        <v>1500350</v>
      </c>
      <c r="B52" s="73">
        <v>1</v>
      </c>
      <c r="C52" s="73" t="s">
        <v>193</v>
      </c>
      <c r="D52" s="73" t="s">
        <v>2</v>
      </c>
      <c r="E52" s="73">
        <v>35.198599999999999</v>
      </c>
      <c r="F52" s="73">
        <v>3</v>
      </c>
      <c r="G52" s="73">
        <v>1.75</v>
      </c>
      <c r="H52" s="73" t="s">
        <v>101</v>
      </c>
      <c r="I52" s="73">
        <v>11.125</v>
      </c>
      <c r="J52" s="73" t="s">
        <v>101</v>
      </c>
      <c r="K52" s="73">
        <v>21.625</v>
      </c>
      <c r="L52" s="73" t="s">
        <v>97</v>
      </c>
      <c r="M52" s="73" t="s">
        <v>115</v>
      </c>
      <c r="N52" s="73" t="s">
        <v>100</v>
      </c>
      <c r="O52" s="73" t="s">
        <v>167</v>
      </c>
      <c r="P52" s="73"/>
      <c r="Q52" s="73" t="s">
        <v>8</v>
      </c>
      <c r="R52" s="73" t="s">
        <v>87</v>
      </c>
      <c r="S52" s="73" t="s">
        <v>101</v>
      </c>
      <c r="T52" s="73"/>
    </row>
    <row r="53" spans="1:20" s="37" customFormat="1" ht="18" x14ac:dyDescent="0.3">
      <c r="A53" s="74">
        <v>1521355</v>
      </c>
      <c r="B53" s="75">
        <v>1</v>
      </c>
      <c r="C53" s="75" t="s">
        <v>193</v>
      </c>
      <c r="D53" s="75" t="s">
        <v>1</v>
      </c>
      <c r="E53" s="75">
        <v>135.52160000000001</v>
      </c>
      <c r="F53" s="75">
        <v>3</v>
      </c>
      <c r="G53" s="75">
        <v>1.75</v>
      </c>
      <c r="H53" s="75" t="s">
        <v>101</v>
      </c>
      <c r="I53" s="75">
        <v>8</v>
      </c>
      <c r="J53" s="75" t="s">
        <v>101</v>
      </c>
      <c r="K53" s="75">
        <v>18.5</v>
      </c>
      <c r="L53" s="78" t="s">
        <v>95</v>
      </c>
      <c r="M53" s="75" t="s">
        <v>168</v>
      </c>
      <c r="N53" s="75" t="s">
        <v>100</v>
      </c>
      <c r="O53" s="75" t="s">
        <v>167</v>
      </c>
      <c r="P53" s="75"/>
      <c r="Q53" s="75" t="s">
        <v>8</v>
      </c>
      <c r="R53" s="75" t="s">
        <v>85</v>
      </c>
      <c r="S53" s="75" t="s">
        <v>101</v>
      </c>
      <c r="T53" s="75"/>
    </row>
    <row r="54" spans="1:20" s="37" customFormat="1" ht="18" x14ac:dyDescent="0.3">
      <c r="A54" s="72">
        <v>1521351</v>
      </c>
      <c r="B54" s="73">
        <v>1</v>
      </c>
      <c r="C54" s="73" t="s">
        <v>192</v>
      </c>
      <c r="D54" s="73" t="s">
        <v>2</v>
      </c>
      <c r="E54" s="73">
        <v>134.9169</v>
      </c>
      <c r="F54" s="73">
        <v>3</v>
      </c>
      <c r="G54" s="73">
        <v>1.75</v>
      </c>
      <c r="H54" s="73" t="s">
        <v>101</v>
      </c>
      <c r="I54" s="73">
        <v>16</v>
      </c>
      <c r="J54" s="73" t="s">
        <v>101</v>
      </c>
      <c r="K54" s="73">
        <v>26.5</v>
      </c>
      <c r="L54" s="73" t="s">
        <v>97</v>
      </c>
      <c r="M54" s="73" t="s">
        <v>110</v>
      </c>
      <c r="N54" s="73" t="s">
        <v>100</v>
      </c>
      <c r="O54" s="73" t="s">
        <v>167</v>
      </c>
      <c r="P54" s="73"/>
      <c r="Q54" s="73" t="s">
        <v>8</v>
      </c>
      <c r="R54" s="73" t="s">
        <v>87</v>
      </c>
      <c r="S54" s="73" t="s">
        <v>197</v>
      </c>
      <c r="T54" s="73"/>
    </row>
    <row r="55" spans="1:20" s="37" customFormat="1" ht="18" x14ac:dyDescent="0.3">
      <c r="A55" s="72">
        <v>1521350</v>
      </c>
      <c r="B55" s="73">
        <v>1</v>
      </c>
      <c r="C55" s="73" t="s">
        <v>193</v>
      </c>
      <c r="D55" s="73" t="s">
        <v>2</v>
      </c>
      <c r="E55" s="73">
        <v>134.5035</v>
      </c>
      <c r="F55" s="73">
        <v>3</v>
      </c>
      <c r="G55" s="73">
        <v>1.75</v>
      </c>
      <c r="H55" s="73" t="s">
        <v>101</v>
      </c>
      <c r="I55" s="73">
        <v>10.9375</v>
      </c>
      <c r="J55" s="73" t="s">
        <v>101</v>
      </c>
      <c r="K55" s="73">
        <v>21.4375</v>
      </c>
      <c r="L55" s="73" t="s">
        <v>97</v>
      </c>
      <c r="M55" s="73" t="s">
        <v>110</v>
      </c>
      <c r="N55" s="73" t="s">
        <v>100</v>
      </c>
      <c r="O55" s="73" t="s">
        <v>167</v>
      </c>
      <c r="P55" s="73"/>
      <c r="Q55" s="73" t="s">
        <v>8</v>
      </c>
      <c r="R55" s="73" t="s">
        <v>87</v>
      </c>
      <c r="S55" s="73" t="s">
        <v>101</v>
      </c>
      <c r="T55" s="73"/>
    </row>
    <row r="56" spans="1:20" s="37" customFormat="1" ht="18" x14ac:dyDescent="0.3">
      <c r="A56" s="68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70" t="s">
        <v>170</v>
      </c>
      <c r="N56" s="69"/>
      <c r="O56" s="69"/>
      <c r="P56" s="71"/>
      <c r="Q56" s="71"/>
      <c r="R56" s="71"/>
      <c r="S56" s="71"/>
      <c r="T56" s="71"/>
    </row>
    <row r="57" spans="1:20" s="36" customFormat="1" ht="18" x14ac:dyDescent="0.3">
      <c r="A57" s="72">
        <v>1521250</v>
      </c>
      <c r="B57" s="73">
        <v>1</v>
      </c>
      <c r="C57" s="73" t="s">
        <v>193</v>
      </c>
      <c r="D57" s="73" t="s">
        <v>2</v>
      </c>
      <c r="E57" s="73">
        <v>132.1986</v>
      </c>
      <c r="F57" s="73">
        <v>3</v>
      </c>
      <c r="G57" s="73">
        <v>1.75</v>
      </c>
      <c r="H57" s="73" t="s">
        <v>101</v>
      </c>
      <c r="I57" s="73">
        <v>16</v>
      </c>
      <c r="J57" s="73" t="s">
        <v>101</v>
      </c>
      <c r="K57" s="73">
        <v>26</v>
      </c>
      <c r="L57" s="79" t="s">
        <v>95</v>
      </c>
      <c r="M57" s="73" t="s">
        <v>171</v>
      </c>
      <c r="N57" s="73" t="s">
        <v>100</v>
      </c>
      <c r="O57" s="73" t="s">
        <v>170</v>
      </c>
      <c r="P57" s="73"/>
      <c r="Q57" s="73" t="s">
        <v>8</v>
      </c>
      <c r="R57" s="73" t="s">
        <v>87</v>
      </c>
      <c r="S57" s="73" t="s">
        <v>101</v>
      </c>
      <c r="T57" s="73"/>
    </row>
    <row r="58" spans="1:20" s="37" customFormat="1" ht="18" x14ac:dyDescent="0.3">
      <c r="A58" s="72">
        <v>1521240</v>
      </c>
      <c r="B58" s="73">
        <v>1</v>
      </c>
      <c r="C58" s="73" t="s">
        <v>192</v>
      </c>
      <c r="D58" s="73" t="s">
        <v>2</v>
      </c>
      <c r="E58" s="73">
        <v>132.80330000000001</v>
      </c>
      <c r="F58" s="73">
        <v>3</v>
      </c>
      <c r="G58" s="73">
        <v>1.75</v>
      </c>
      <c r="H58" s="73" t="s">
        <v>101</v>
      </c>
      <c r="I58" s="73">
        <v>16</v>
      </c>
      <c r="J58" s="73" t="s">
        <v>101</v>
      </c>
      <c r="K58" s="73">
        <v>26.5</v>
      </c>
      <c r="L58" s="73" t="s">
        <v>97</v>
      </c>
      <c r="M58" s="73" t="s">
        <v>171</v>
      </c>
      <c r="N58" s="73" t="s">
        <v>100</v>
      </c>
      <c r="O58" s="73" t="s">
        <v>170</v>
      </c>
      <c r="P58" s="73"/>
      <c r="Q58" s="73" t="s">
        <v>8</v>
      </c>
      <c r="R58" s="73" t="s">
        <v>87</v>
      </c>
      <c r="S58" s="73" t="s">
        <v>197</v>
      </c>
      <c r="T58" s="73"/>
    </row>
    <row r="59" spans="1:20" s="37" customFormat="1" ht="18" x14ac:dyDescent="0.3">
      <c r="A59" s="72">
        <v>1521241</v>
      </c>
      <c r="B59" s="73">
        <v>1</v>
      </c>
      <c r="C59" s="73" t="s">
        <v>192</v>
      </c>
      <c r="D59" s="73" t="s">
        <v>2</v>
      </c>
      <c r="E59" s="73">
        <v>133.40799999999999</v>
      </c>
      <c r="F59" s="73">
        <v>3</v>
      </c>
      <c r="G59" s="73">
        <v>1.75</v>
      </c>
      <c r="H59" s="73" t="s">
        <v>101</v>
      </c>
      <c r="I59" s="73">
        <v>16</v>
      </c>
      <c r="J59" s="73" t="s">
        <v>101</v>
      </c>
      <c r="K59" s="73">
        <v>26.5</v>
      </c>
      <c r="L59" s="73" t="s">
        <v>97</v>
      </c>
      <c r="M59" s="73" t="s">
        <v>171</v>
      </c>
      <c r="N59" s="73" t="s">
        <v>100</v>
      </c>
      <c r="O59" s="73" t="s">
        <v>170</v>
      </c>
      <c r="P59" s="73"/>
      <c r="Q59" s="73" t="s">
        <v>8</v>
      </c>
      <c r="R59" s="73" t="s">
        <v>87</v>
      </c>
      <c r="S59" s="73" t="s">
        <v>197</v>
      </c>
      <c r="T59" s="73"/>
    </row>
    <row r="60" spans="1:20" s="37" customFormat="1" ht="18" x14ac:dyDescent="0.3">
      <c r="A60" s="72">
        <v>1521242</v>
      </c>
      <c r="B60" s="73">
        <v>1</v>
      </c>
      <c r="C60" s="73" t="s">
        <v>192</v>
      </c>
      <c r="D60" s="73" t="s">
        <v>2</v>
      </c>
      <c r="E60" s="73">
        <v>134.0127</v>
      </c>
      <c r="F60" s="73">
        <v>3</v>
      </c>
      <c r="G60" s="73">
        <v>1.75</v>
      </c>
      <c r="H60" s="73" t="s">
        <v>101</v>
      </c>
      <c r="I60" s="73">
        <v>16</v>
      </c>
      <c r="J60" s="73" t="s">
        <v>101</v>
      </c>
      <c r="K60" s="73">
        <v>26.5</v>
      </c>
      <c r="L60" s="73" t="s">
        <v>97</v>
      </c>
      <c r="M60" s="73" t="s">
        <v>171</v>
      </c>
      <c r="N60" s="73" t="s">
        <v>100</v>
      </c>
      <c r="O60" s="73" t="s">
        <v>170</v>
      </c>
      <c r="P60" s="73"/>
      <c r="Q60" s="73" t="s">
        <v>8</v>
      </c>
      <c r="R60" s="73" t="s">
        <v>87</v>
      </c>
      <c r="S60" s="73" t="s">
        <v>197</v>
      </c>
      <c r="T60" s="73"/>
    </row>
    <row r="61" spans="1:20" s="37" customFormat="1" ht="18" x14ac:dyDescent="0.3">
      <c r="A61" s="72">
        <v>1521243</v>
      </c>
      <c r="B61" s="73">
        <v>1</v>
      </c>
      <c r="C61" s="73" t="s">
        <v>192</v>
      </c>
      <c r="D61" s="73" t="s">
        <v>2</v>
      </c>
      <c r="E61" s="73">
        <v>134.61750000000001</v>
      </c>
      <c r="F61" s="73">
        <v>3</v>
      </c>
      <c r="G61" s="73">
        <v>1.75</v>
      </c>
      <c r="H61" s="73" t="s">
        <v>101</v>
      </c>
      <c r="I61" s="73">
        <v>16</v>
      </c>
      <c r="J61" s="73" t="s">
        <v>101</v>
      </c>
      <c r="K61" s="73">
        <v>26.5</v>
      </c>
      <c r="L61" s="73" t="s">
        <v>97</v>
      </c>
      <c r="M61" s="73" t="s">
        <v>171</v>
      </c>
      <c r="N61" s="73" t="s">
        <v>100</v>
      </c>
      <c r="O61" s="73" t="s">
        <v>170</v>
      </c>
      <c r="P61" s="73"/>
      <c r="Q61" s="73" t="s">
        <v>8</v>
      </c>
      <c r="R61" s="73" t="s">
        <v>87</v>
      </c>
      <c r="S61" s="73" t="s">
        <v>197</v>
      </c>
      <c r="T61" s="73"/>
    </row>
    <row r="62" spans="1:20" s="37" customFormat="1" ht="18" x14ac:dyDescent="0.3">
      <c r="A62" s="72">
        <v>1521245</v>
      </c>
      <c r="B62" s="73">
        <v>1</v>
      </c>
      <c r="C62" s="73" t="s">
        <v>192</v>
      </c>
      <c r="D62" s="73" t="s">
        <v>2</v>
      </c>
      <c r="E62" s="73">
        <v>135.22219999999999</v>
      </c>
      <c r="F62" s="73">
        <v>3</v>
      </c>
      <c r="G62" s="73">
        <v>1.75</v>
      </c>
      <c r="H62" s="73" t="s">
        <v>101</v>
      </c>
      <c r="I62" s="73">
        <v>16</v>
      </c>
      <c r="J62" s="73" t="s">
        <v>101</v>
      </c>
      <c r="K62" s="73">
        <v>26.5</v>
      </c>
      <c r="L62" s="73" t="s">
        <v>97</v>
      </c>
      <c r="M62" s="73" t="s">
        <v>171</v>
      </c>
      <c r="N62" s="73" t="s">
        <v>100</v>
      </c>
      <c r="O62" s="73" t="s">
        <v>170</v>
      </c>
      <c r="P62" s="73"/>
      <c r="Q62" s="73" t="s">
        <v>8</v>
      </c>
      <c r="R62" s="73" t="s">
        <v>87</v>
      </c>
      <c r="S62" s="73" t="s">
        <v>197</v>
      </c>
      <c r="T62" s="73"/>
    </row>
    <row r="63" spans="1:20" s="37" customFormat="1" ht="18" x14ac:dyDescent="0.3">
      <c r="A63" s="72">
        <v>1521246</v>
      </c>
      <c r="B63" s="73">
        <v>1</v>
      </c>
      <c r="C63" s="73" t="s">
        <v>192</v>
      </c>
      <c r="D63" s="73" t="s">
        <v>2</v>
      </c>
      <c r="E63" s="73">
        <v>135.82689999999999</v>
      </c>
      <c r="F63" s="73">
        <v>3</v>
      </c>
      <c r="G63" s="73">
        <v>1.75</v>
      </c>
      <c r="H63" s="73" t="s">
        <v>101</v>
      </c>
      <c r="I63" s="73">
        <v>16</v>
      </c>
      <c r="J63" s="73" t="s">
        <v>101</v>
      </c>
      <c r="K63" s="73">
        <v>26.5</v>
      </c>
      <c r="L63" s="73" t="s">
        <v>97</v>
      </c>
      <c r="M63" s="73" t="s">
        <v>171</v>
      </c>
      <c r="N63" s="73" t="s">
        <v>100</v>
      </c>
      <c r="O63" s="73" t="s">
        <v>170</v>
      </c>
      <c r="P63" s="73"/>
      <c r="Q63" s="73" t="s">
        <v>8</v>
      </c>
      <c r="R63" s="73" t="s">
        <v>87</v>
      </c>
      <c r="S63" s="73" t="s">
        <v>197</v>
      </c>
      <c r="T63" s="73"/>
    </row>
    <row r="64" spans="1:20" s="37" customFormat="1" ht="18" x14ac:dyDescent="0.3">
      <c r="A64" s="72">
        <v>1521247</v>
      </c>
      <c r="B64" s="73">
        <v>1</v>
      </c>
      <c r="C64" s="73" t="s">
        <v>192</v>
      </c>
      <c r="D64" s="73" t="s">
        <v>2</v>
      </c>
      <c r="E64" s="73">
        <v>136.4316</v>
      </c>
      <c r="F64" s="73">
        <v>3</v>
      </c>
      <c r="G64" s="73">
        <v>1.75</v>
      </c>
      <c r="H64" s="73" t="s">
        <v>101</v>
      </c>
      <c r="I64" s="73">
        <v>16</v>
      </c>
      <c r="J64" s="73" t="s">
        <v>101</v>
      </c>
      <c r="K64" s="73">
        <v>26.5</v>
      </c>
      <c r="L64" s="73" t="s">
        <v>97</v>
      </c>
      <c r="M64" s="73" t="s">
        <v>171</v>
      </c>
      <c r="N64" s="73" t="s">
        <v>100</v>
      </c>
      <c r="O64" s="73" t="s">
        <v>170</v>
      </c>
      <c r="P64" s="73"/>
      <c r="Q64" s="73" t="s">
        <v>8</v>
      </c>
      <c r="R64" s="73" t="s">
        <v>87</v>
      </c>
      <c r="S64" s="73" t="s">
        <v>197</v>
      </c>
      <c r="T64" s="73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27ABA0-F7F6-4450-9177-D7115B94435E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351F9-4964-447E-9608-35AA9160CC20}">
          <x14:formula1>
            <xm:f>'Sheet Metal Std'!$E$1:$K$1</xm:f>
          </x14:formula1>
          <x14:formula2>
            <xm:f>0</xm:f>
          </x14:formula2>
          <xm:sqref>P65:P66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DB17-BC15-4253-B2CA-734229E07C23}">
  <sheetPr codeName="Sheet6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142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1521435</v>
      </c>
      <c r="B5" s="73">
        <v>9</v>
      </c>
      <c r="C5" s="73" t="s">
        <v>192</v>
      </c>
      <c r="D5" s="73" t="s">
        <v>3</v>
      </c>
      <c r="E5" s="84">
        <v>170</v>
      </c>
      <c r="F5" s="73">
        <v>3</v>
      </c>
      <c r="G5" s="73" t="s">
        <v>101</v>
      </c>
      <c r="H5" s="73" t="s">
        <v>101</v>
      </c>
      <c r="I5" s="73">
        <v>16</v>
      </c>
      <c r="J5" s="73" t="s">
        <v>101</v>
      </c>
      <c r="K5" s="73">
        <v>26.5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210</v>
      </c>
      <c r="S5" s="73" t="s">
        <v>198</v>
      </c>
      <c r="T5" s="73"/>
    </row>
    <row r="6" spans="1:1015" s="37" customFormat="1" ht="18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 t="s">
        <v>144</v>
      </c>
      <c r="N6" s="69"/>
      <c r="O6" s="69"/>
      <c r="P6" s="71"/>
      <c r="Q6" s="71"/>
      <c r="R6" s="71"/>
      <c r="S6" s="71"/>
      <c r="T6" s="71"/>
    </row>
    <row r="7" spans="1:1015" s="37" customFormat="1" ht="18" x14ac:dyDescent="0.3">
      <c r="A7" s="72">
        <v>1521435</v>
      </c>
      <c r="B7" s="73">
        <v>9</v>
      </c>
      <c r="C7" s="73" t="s">
        <v>192</v>
      </c>
      <c r="D7" s="73" t="s">
        <v>2</v>
      </c>
      <c r="E7" s="73">
        <v>166.11850000000001</v>
      </c>
      <c r="F7" s="73">
        <v>3</v>
      </c>
      <c r="G7" s="73" t="s">
        <v>101</v>
      </c>
      <c r="H7" s="73" t="s">
        <v>101</v>
      </c>
      <c r="I7" s="73">
        <v>16</v>
      </c>
      <c r="J7" s="73" t="s">
        <v>101</v>
      </c>
      <c r="K7" s="73">
        <v>26.5</v>
      </c>
      <c r="L7" s="73" t="s">
        <v>97</v>
      </c>
      <c r="M7" s="73" t="s">
        <v>96</v>
      </c>
      <c r="N7" s="73" t="s">
        <v>143</v>
      </c>
      <c r="O7" s="73" t="s">
        <v>144</v>
      </c>
      <c r="P7" s="73"/>
      <c r="Q7" s="73" t="s">
        <v>8</v>
      </c>
      <c r="R7" s="73" t="s">
        <v>87</v>
      </c>
      <c r="S7" s="73" t="s">
        <v>197</v>
      </c>
      <c r="T7" s="73"/>
    </row>
    <row r="8" spans="1:1015" s="37" customFormat="1" ht="18" x14ac:dyDescent="0.3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0" t="s">
        <v>145</v>
      </c>
      <c r="N8" s="69"/>
      <c r="O8" s="69"/>
      <c r="P8" s="71"/>
      <c r="Q8" s="71"/>
      <c r="R8" s="71"/>
      <c r="S8" s="71"/>
      <c r="T8" s="71"/>
    </row>
    <row r="9" spans="1:1015" s="37" customFormat="1" ht="18" x14ac:dyDescent="0.3">
      <c r="A9" s="72">
        <v>1521435</v>
      </c>
      <c r="B9" s="73">
        <v>9</v>
      </c>
      <c r="C9" s="73" t="s">
        <v>192</v>
      </c>
      <c r="D9" s="73" t="s">
        <v>2</v>
      </c>
      <c r="E9" s="73">
        <v>166.11850000000001</v>
      </c>
      <c r="F9" s="73">
        <v>3</v>
      </c>
      <c r="G9" s="73" t="s">
        <v>101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96</v>
      </c>
      <c r="N9" s="73" t="s">
        <v>143</v>
      </c>
      <c r="O9" s="73" t="s">
        <v>145</v>
      </c>
      <c r="P9" s="73"/>
      <c r="Q9" s="73" t="s">
        <v>8</v>
      </c>
      <c r="R9" s="73" t="s">
        <v>87</v>
      </c>
      <c r="S9" s="73" t="s">
        <v>197</v>
      </c>
      <c r="T9" s="73"/>
    </row>
    <row r="10" spans="1:1015" s="37" customFormat="1" ht="18" x14ac:dyDescent="0.3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 t="s">
        <v>146</v>
      </c>
      <c r="N10" s="69"/>
      <c r="O10" s="69"/>
      <c r="P10" s="71"/>
      <c r="Q10" s="71"/>
      <c r="R10" s="71"/>
      <c r="S10" s="71"/>
      <c r="T10" s="71"/>
    </row>
    <row r="11" spans="1:1015" s="37" customFormat="1" ht="18" x14ac:dyDescent="0.3">
      <c r="A11" s="72">
        <v>1520970</v>
      </c>
      <c r="B11" s="73">
        <v>18</v>
      </c>
      <c r="C11" s="73" t="s">
        <v>192</v>
      </c>
      <c r="D11" s="73" t="s">
        <v>2</v>
      </c>
      <c r="E11" s="73">
        <v>154.5</v>
      </c>
      <c r="F11" s="73">
        <v>3</v>
      </c>
      <c r="G11" s="73" t="s">
        <v>101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98</v>
      </c>
      <c r="N11" s="73" t="s">
        <v>147</v>
      </c>
      <c r="O11" s="73" t="s">
        <v>146</v>
      </c>
      <c r="P11" s="73"/>
      <c r="Q11" s="73" t="s">
        <v>8</v>
      </c>
      <c r="R11" s="73" t="s">
        <v>87</v>
      </c>
      <c r="S11" s="73" t="s">
        <v>197</v>
      </c>
      <c r="T11" s="73"/>
    </row>
    <row r="12" spans="1:1015" s="37" customFormat="1" ht="18" x14ac:dyDescent="0.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70" t="s">
        <v>148</v>
      </c>
      <c r="N12" s="69"/>
      <c r="O12" s="69"/>
      <c r="P12" s="71"/>
      <c r="Q12" s="71"/>
      <c r="R12" s="71"/>
      <c r="S12" s="71"/>
      <c r="T12" s="71"/>
    </row>
    <row r="13" spans="1:1015" s="37" customFormat="1" ht="18" x14ac:dyDescent="0.3">
      <c r="A13" s="72">
        <v>1520970</v>
      </c>
      <c r="B13" s="73">
        <v>10</v>
      </c>
      <c r="C13" s="73" t="s">
        <v>192</v>
      </c>
      <c r="D13" s="73" t="s">
        <v>2</v>
      </c>
      <c r="E13" s="73">
        <v>154.5</v>
      </c>
      <c r="F13" s="73">
        <v>3</v>
      </c>
      <c r="G13" s="73" t="s">
        <v>101</v>
      </c>
      <c r="H13" s="73" t="s">
        <v>101</v>
      </c>
      <c r="I13" s="73">
        <v>16</v>
      </c>
      <c r="J13" s="73" t="s">
        <v>101</v>
      </c>
      <c r="K13" s="73">
        <v>26.5</v>
      </c>
      <c r="L13" s="73" t="s">
        <v>97</v>
      </c>
      <c r="M13" s="73" t="s">
        <v>98</v>
      </c>
      <c r="N13" s="73" t="s">
        <v>147</v>
      </c>
      <c r="O13" s="73" t="s">
        <v>148</v>
      </c>
      <c r="P13" s="73"/>
      <c r="Q13" s="73" t="s">
        <v>8</v>
      </c>
      <c r="R13" s="73" t="s">
        <v>87</v>
      </c>
      <c r="S13" s="73" t="s">
        <v>197</v>
      </c>
      <c r="T13" s="73"/>
    </row>
    <row r="14" spans="1:1015" s="37" customFormat="1" ht="18" x14ac:dyDescent="0.3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 t="s">
        <v>149</v>
      </c>
      <c r="N14" s="69"/>
      <c r="O14" s="69"/>
      <c r="P14" s="71"/>
      <c r="Q14" s="71"/>
      <c r="R14" s="71"/>
      <c r="S14" s="71"/>
      <c r="T14" s="71"/>
    </row>
    <row r="15" spans="1:1015" s="37" customFormat="1" ht="18" x14ac:dyDescent="0.3">
      <c r="A15" s="72">
        <v>1521179</v>
      </c>
      <c r="B15" s="73">
        <v>19</v>
      </c>
      <c r="C15" s="73" t="s">
        <v>192</v>
      </c>
      <c r="D15" s="73" t="s">
        <v>2</v>
      </c>
      <c r="E15" s="73">
        <v>139.75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26.5</v>
      </c>
      <c r="L15" s="73" t="s">
        <v>97</v>
      </c>
      <c r="M15" s="73" t="s">
        <v>99</v>
      </c>
      <c r="N15" s="73" t="s">
        <v>100</v>
      </c>
      <c r="O15" s="73" t="s">
        <v>149</v>
      </c>
      <c r="P15" s="73"/>
      <c r="Q15" s="73" t="s">
        <v>8</v>
      </c>
      <c r="R15" s="73" t="s">
        <v>87</v>
      </c>
      <c r="S15" s="73" t="s">
        <v>197</v>
      </c>
      <c r="T15" s="73"/>
    </row>
    <row r="16" spans="1:1015" s="37" customFormat="1" ht="18" x14ac:dyDescent="0.3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70" t="s">
        <v>155</v>
      </c>
      <c r="N16" s="69"/>
      <c r="O16" s="69"/>
      <c r="P16" s="71"/>
      <c r="Q16" s="71"/>
      <c r="R16" s="71"/>
      <c r="S16" s="71"/>
      <c r="T16" s="71"/>
    </row>
    <row r="17" spans="1:20" s="37" customFormat="1" ht="18" x14ac:dyDescent="0.3">
      <c r="A17" s="72">
        <v>1521179</v>
      </c>
      <c r="B17" s="73">
        <v>6</v>
      </c>
      <c r="C17" s="73" t="s">
        <v>192</v>
      </c>
      <c r="D17" s="73" t="s">
        <v>2</v>
      </c>
      <c r="E17" s="73">
        <v>139.75</v>
      </c>
      <c r="F17" s="73">
        <v>3</v>
      </c>
      <c r="G17" s="73">
        <v>1.75</v>
      </c>
      <c r="H17" s="73" t="s">
        <v>101</v>
      </c>
      <c r="I17" s="73">
        <v>16</v>
      </c>
      <c r="J17" s="73" t="s">
        <v>101</v>
      </c>
      <c r="K17" s="73">
        <v>26.5</v>
      </c>
      <c r="L17" s="73" t="s">
        <v>97</v>
      </c>
      <c r="M17" s="73" t="s">
        <v>99</v>
      </c>
      <c r="N17" s="73" t="s">
        <v>100</v>
      </c>
      <c r="O17" s="73" t="s">
        <v>155</v>
      </c>
      <c r="P17" s="73"/>
      <c r="Q17" s="73" t="s">
        <v>8</v>
      </c>
      <c r="R17" s="73" t="s">
        <v>87</v>
      </c>
      <c r="S17" s="73" t="s">
        <v>197</v>
      </c>
      <c r="T17" s="73"/>
    </row>
    <row r="18" spans="1:20" s="37" customFormat="1" ht="18" x14ac:dyDescent="0.3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 t="s">
        <v>161</v>
      </c>
      <c r="N18" s="69"/>
      <c r="O18" s="69"/>
      <c r="P18" s="71"/>
      <c r="Q18" s="71"/>
      <c r="R18" s="71"/>
      <c r="S18" s="71"/>
      <c r="T18" s="71"/>
    </row>
    <row r="19" spans="1:20" s="37" customFormat="1" ht="18" x14ac:dyDescent="0.3">
      <c r="A19" s="72">
        <v>1521187</v>
      </c>
      <c r="B19" s="73">
        <v>18</v>
      </c>
      <c r="C19" s="73" t="s">
        <v>192</v>
      </c>
      <c r="D19" s="73" t="s">
        <v>2</v>
      </c>
      <c r="E19" s="73">
        <v>133.75</v>
      </c>
      <c r="F19" s="73">
        <v>3</v>
      </c>
      <c r="G19" s="73">
        <v>1.75</v>
      </c>
      <c r="H19" s="73" t="s">
        <v>101</v>
      </c>
      <c r="I19" s="73">
        <v>16</v>
      </c>
      <c r="J19" s="73" t="s">
        <v>101</v>
      </c>
      <c r="K19" s="73">
        <v>26.5</v>
      </c>
      <c r="L19" s="73" t="s">
        <v>97</v>
      </c>
      <c r="M19" s="73" t="s">
        <v>105</v>
      </c>
      <c r="N19" s="73" t="s">
        <v>100</v>
      </c>
      <c r="O19" s="73" t="s">
        <v>161</v>
      </c>
      <c r="P19" s="73"/>
      <c r="Q19" s="73" t="s">
        <v>8</v>
      </c>
      <c r="R19" s="73" t="s">
        <v>87</v>
      </c>
      <c r="S19" s="73" t="s">
        <v>197</v>
      </c>
      <c r="T19" s="73"/>
    </row>
    <row r="20" spans="1:20" s="37" customFormat="1" ht="18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70" t="s">
        <v>141</v>
      </c>
      <c r="N20" s="69"/>
      <c r="O20" s="69"/>
      <c r="P20" s="71"/>
      <c r="Q20" s="71"/>
      <c r="R20" s="71"/>
      <c r="S20" s="71"/>
      <c r="T20" s="71"/>
    </row>
    <row r="21" spans="1:20" s="37" customFormat="1" ht="18" x14ac:dyDescent="0.3">
      <c r="A21" s="72">
        <v>1521210</v>
      </c>
      <c r="B21" s="73">
        <v>1</v>
      </c>
      <c r="C21" s="73" t="s">
        <v>192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101</v>
      </c>
      <c r="I21" s="73">
        <v>16</v>
      </c>
      <c r="J21" s="73" t="s">
        <v>101</v>
      </c>
      <c r="K21" s="73">
        <v>26.5</v>
      </c>
      <c r="L21" s="73" t="s">
        <v>97</v>
      </c>
      <c r="M21" s="73" t="s">
        <v>106</v>
      </c>
      <c r="N21" s="73" t="s">
        <v>100</v>
      </c>
      <c r="O21" s="73" t="s">
        <v>141</v>
      </c>
      <c r="P21" s="73"/>
      <c r="Q21" s="73" t="s">
        <v>8</v>
      </c>
      <c r="R21" s="73" t="s">
        <v>87</v>
      </c>
      <c r="S21" s="73" t="s">
        <v>197</v>
      </c>
      <c r="T21" s="73"/>
    </row>
    <row r="22" spans="1:20" s="37" customFormat="1" ht="18" x14ac:dyDescent="0.3">
      <c r="A22" s="72">
        <v>1521210</v>
      </c>
      <c r="B22" s="73">
        <v>2</v>
      </c>
      <c r="C22" s="73" t="s">
        <v>192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106</v>
      </c>
      <c r="N22" s="73" t="s">
        <v>100</v>
      </c>
      <c r="O22" s="73" t="s">
        <v>141</v>
      </c>
      <c r="P22" s="73"/>
      <c r="Q22" s="73" t="s">
        <v>8</v>
      </c>
      <c r="R22" s="73" t="s">
        <v>87</v>
      </c>
      <c r="S22" s="73" t="s">
        <v>197</v>
      </c>
      <c r="T22" s="73"/>
    </row>
    <row r="23" spans="1:20" s="37" customFormat="1" ht="18" x14ac:dyDescent="0.3">
      <c r="A23" s="72">
        <v>1521187</v>
      </c>
      <c r="B23" s="73">
        <v>1</v>
      </c>
      <c r="C23" s="73" t="s">
        <v>192</v>
      </c>
      <c r="D23" s="73" t="s">
        <v>2</v>
      </c>
      <c r="E23" s="73">
        <v>133.75</v>
      </c>
      <c r="F23" s="73">
        <v>3</v>
      </c>
      <c r="G23" s="73">
        <v>1.75</v>
      </c>
      <c r="H23" s="73" t="s">
        <v>101</v>
      </c>
      <c r="I23" s="73">
        <v>16</v>
      </c>
      <c r="J23" s="73" t="s">
        <v>101</v>
      </c>
      <c r="K23" s="73">
        <v>26.5</v>
      </c>
      <c r="L23" s="73" t="s">
        <v>97</v>
      </c>
      <c r="M23" s="73" t="s">
        <v>105</v>
      </c>
      <c r="N23" s="73" t="s">
        <v>100</v>
      </c>
      <c r="O23" s="73" t="s">
        <v>141</v>
      </c>
      <c r="P23" s="73"/>
      <c r="Q23" s="73" t="s">
        <v>8</v>
      </c>
      <c r="R23" s="73" t="s">
        <v>87</v>
      </c>
      <c r="S23" s="73" t="s">
        <v>197</v>
      </c>
      <c r="T23" s="73"/>
    </row>
    <row r="24" spans="1:20" s="37" customFormat="1" ht="18" x14ac:dyDescent="0.3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 t="s">
        <v>167</v>
      </c>
      <c r="N24" s="69"/>
      <c r="O24" s="69"/>
      <c r="P24" s="71"/>
      <c r="Q24" s="71"/>
      <c r="R24" s="71"/>
      <c r="S24" s="71"/>
      <c r="T24" s="71"/>
    </row>
    <row r="25" spans="1:20" s="37" customFormat="1" ht="18" x14ac:dyDescent="0.3">
      <c r="A25" s="72">
        <v>1521351</v>
      </c>
      <c r="B25" s="73">
        <v>1</v>
      </c>
      <c r="C25" s="73" t="s">
        <v>192</v>
      </c>
      <c r="D25" s="73" t="s">
        <v>2</v>
      </c>
      <c r="E25" s="73">
        <v>134.9169</v>
      </c>
      <c r="F25" s="73">
        <v>3</v>
      </c>
      <c r="G25" s="73">
        <v>1.75</v>
      </c>
      <c r="H25" s="73" t="s">
        <v>101</v>
      </c>
      <c r="I25" s="73">
        <v>16</v>
      </c>
      <c r="J25" s="73" t="s">
        <v>101</v>
      </c>
      <c r="K25" s="73">
        <v>26.5</v>
      </c>
      <c r="L25" s="73" t="s">
        <v>97</v>
      </c>
      <c r="M25" s="73" t="s">
        <v>110</v>
      </c>
      <c r="N25" s="73" t="s">
        <v>100</v>
      </c>
      <c r="O25" s="73" t="s">
        <v>167</v>
      </c>
      <c r="P25" s="73"/>
      <c r="Q25" s="73" t="s">
        <v>8</v>
      </c>
      <c r="R25" s="73" t="s">
        <v>87</v>
      </c>
      <c r="S25" s="73" t="s">
        <v>197</v>
      </c>
      <c r="T25" s="73"/>
    </row>
    <row r="26" spans="1:20" s="37" customFormat="1" ht="18" x14ac:dyDescent="0.3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 t="s">
        <v>170</v>
      </c>
      <c r="N26" s="69"/>
      <c r="O26" s="69"/>
      <c r="P26" s="71"/>
      <c r="Q26" s="71"/>
      <c r="R26" s="71"/>
      <c r="S26" s="71"/>
      <c r="T26" s="71"/>
    </row>
    <row r="27" spans="1:20" s="37" customFormat="1" ht="18" x14ac:dyDescent="0.3">
      <c r="A27" s="72">
        <v>1521240</v>
      </c>
      <c r="B27" s="73">
        <v>1</v>
      </c>
      <c r="C27" s="73" t="s">
        <v>192</v>
      </c>
      <c r="D27" s="73" t="s">
        <v>2</v>
      </c>
      <c r="E27" s="73">
        <v>132.80330000000001</v>
      </c>
      <c r="F27" s="73">
        <v>3</v>
      </c>
      <c r="G27" s="73">
        <v>1.75</v>
      </c>
      <c r="H27" s="73" t="s">
        <v>101</v>
      </c>
      <c r="I27" s="73">
        <v>16</v>
      </c>
      <c r="J27" s="73" t="s">
        <v>101</v>
      </c>
      <c r="K27" s="73">
        <v>26.5</v>
      </c>
      <c r="L27" s="73" t="s">
        <v>97</v>
      </c>
      <c r="M27" s="73" t="s">
        <v>171</v>
      </c>
      <c r="N27" s="73" t="s">
        <v>100</v>
      </c>
      <c r="O27" s="73" t="s">
        <v>170</v>
      </c>
      <c r="P27" s="73"/>
      <c r="Q27" s="73" t="s">
        <v>8</v>
      </c>
      <c r="R27" s="73" t="s">
        <v>87</v>
      </c>
      <c r="S27" s="73" t="s">
        <v>197</v>
      </c>
      <c r="T27" s="73"/>
    </row>
    <row r="28" spans="1:20" s="37" customFormat="1" ht="18" x14ac:dyDescent="0.3">
      <c r="A28" s="72">
        <v>1521241</v>
      </c>
      <c r="B28" s="73">
        <v>1</v>
      </c>
      <c r="C28" s="73" t="s">
        <v>192</v>
      </c>
      <c r="D28" s="73" t="s">
        <v>2</v>
      </c>
      <c r="E28" s="73">
        <v>133.40799999999999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26.5</v>
      </c>
      <c r="L28" s="73" t="s">
        <v>97</v>
      </c>
      <c r="M28" s="73" t="s">
        <v>171</v>
      </c>
      <c r="N28" s="73" t="s">
        <v>100</v>
      </c>
      <c r="O28" s="73" t="s">
        <v>170</v>
      </c>
      <c r="P28" s="73"/>
      <c r="Q28" s="73" t="s">
        <v>8</v>
      </c>
      <c r="R28" s="73" t="s">
        <v>87</v>
      </c>
      <c r="S28" s="73" t="s">
        <v>197</v>
      </c>
      <c r="T28" s="73"/>
    </row>
    <row r="29" spans="1:20" s="37" customFormat="1" ht="18" x14ac:dyDescent="0.3">
      <c r="A29" s="72">
        <v>1521242</v>
      </c>
      <c r="B29" s="73">
        <v>1</v>
      </c>
      <c r="C29" s="73" t="s">
        <v>192</v>
      </c>
      <c r="D29" s="73" t="s">
        <v>2</v>
      </c>
      <c r="E29" s="73">
        <v>134.0127</v>
      </c>
      <c r="F29" s="73">
        <v>3</v>
      </c>
      <c r="G29" s="73">
        <v>1.75</v>
      </c>
      <c r="H29" s="73" t="s">
        <v>101</v>
      </c>
      <c r="I29" s="73">
        <v>16</v>
      </c>
      <c r="J29" s="73" t="s">
        <v>101</v>
      </c>
      <c r="K29" s="73">
        <v>26.5</v>
      </c>
      <c r="L29" s="73" t="s">
        <v>97</v>
      </c>
      <c r="M29" s="73" t="s">
        <v>171</v>
      </c>
      <c r="N29" s="73" t="s">
        <v>100</v>
      </c>
      <c r="O29" s="73" t="s">
        <v>170</v>
      </c>
      <c r="P29" s="73"/>
      <c r="Q29" s="73" t="s">
        <v>8</v>
      </c>
      <c r="R29" s="73" t="s">
        <v>87</v>
      </c>
      <c r="S29" s="73" t="s">
        <v>197</v>
      </c>
      <c r="T29" s="73"/>
    </row>
    <row r="30" spans="1:20" s="37" customFormat="1" ht="18" x14ac:dyDescent="0.3">
      <c r="A30" s="72">
        <v>1521243</v>
      </c>
      <c r="B30" s="73">
        <v>1</v>
      </c>
      <c r="C30" s="73" t="s">
        <v>192</v>
      </c>
      <c r="D30" s="73" t="s">
        <v>2</v>
      </c>
      <c r="E30" s="73">
        <v>134.61750000000001</v>
      </c>
      <c r="F30" s="73">
        <v>3</v>
      </c>
      <c r="G30" s="73">
        <v>1.75</v>
      </c>
      <c r="H30" s="73" t="s">
        <v>101</v>
      </c>
      <c r="I30" s="73">
        <v>16</v>
      </c>
      <c r="J30" s="73" t="s">
        <v>101</v>
      </c>
      <c r="K30" s="73">
        <v>26.5</v>
      </c>
      <c r="L30" s="73" t="s">
        <v>97</v>
      </c>
      <c r="M30" s="73" t="s">
        <v>171</v>
      </c>
      <c r="N30" s="73" t="s">
        <v>100</v>
      </c>
      <c r="O30" s="73" t="s">
        <v>170</v>
      </c>
      <c r="P30" s="73"/>
      <c r="Q30" s="73" t="s">
        <v>8</v>
      </c>
      <c r="R30" s="73" t="s">
        <v>87</v>
      </c>
      <c r="S30" s="73" t="s">
        <v>197</v>
      </c>
      <c r="T30" s="73"/>
    </row>
    <row r="31" spans="1:20" s="37" customFormat="1" ht="18" x14ac:dyDescent="0.3">
      <c r="A31" s="72">
        <v>1521245</v>
      </c>
      <c r="B31" s="73">
        <v>1</v>
      </c>
      <c r="C31" s="73" t="s">
        <v>192</v>
      </c>
      <c r="D31" s="73" t="s">
        <v>2</v>
      </c>
      <c r="E31" s="73">
        <v>135.22219999999999</v>
      </c>
      <c r="F31" s="73">
        <v>3</v>
      </c>
      <c r="G31" s="73">
        <v>1.75</v>
      </c>
      <c r="H31" s="73" t="s">
        <v>101</v>
      </c>
      <c r="I31" s="73">
        <v>16</v>
      </c>
      <c r="J31" s="73" t="s">
        <v>101</v>
      </c>
      <c r="K31" s="73">
        <v>26.5</v>
      </c>
      <c r="L31" s="73" t="s">
        <v>97</v>
      </c>
      <c r="M31" s="73" t="s">
        <v>171</v>
      </c>
      <c r="N31" s="73" t="s">
        <v>100</v>
      </c>
      <c r="O31" s="73" t="s">
        <v>170</v>
      </c>
      <c r="P31" s="73"/>
      <c r="Q31" s="73" t="s">
        <v>8</v>
      </c>
      <c r="R31" s="73" t="s">
        <v>87</v>
      </c>
      <c r="S31" s="73" t="s">
        <v>197</v>
      </c>
      <c r="T31" s="73"/>
    </row>
    <row r="32" spans="1:20" s="37" customFormat="1" ht="18" x14ac:dyDescent="0.3">
      <c r="A32" s="72">
        <v>1521246</v>
      </c>
      <c r="B32" s="73">
        <v>1</v>
      </c>
      <c r="C32" s="73" t="s">
        <v>192</v>
      </c>
      <c r="D32" s="73" t="s">
        <v>2</v>
      </c>
      <c r="E32" s="73">
        <v>135.82689999999999</v>
      </c>
      <c r="F32" s="73">
        <v>3</v>
      </c>
      <c r="G32" s="73">
        <v>1.75</v>
      </c>
      <c r="H32" s="73" t="s">
        <v>101</v>
      </c>
      <c r="I32" s="73">
        <v>16</v>
      </c>
      <c r="J32" s="73" t="s">
        <v>101</v>
      </c>
      <c r="K32" s="73">
        <v>26.5</v>
      </c>
      <c r="L32" s="73" t="s">
        <v>97</v>
      </c>
      <c r="M32" s="73" t="s">
        <v>171</v>
      </c>
      <c r="N32" s="73" t="s">
        <v>100</v>
      </c>
      <c r="O32" s="73" t="s">
        <v>170</v>
      </c>
      <c r="P32" s="73"/>
      <c r="Q32" s="73" t="s">
        <v>8</v>
      </c>
      <c r="R32" s="73" t="s">
        <v>87</v>
      </c>
      <c r="S32" s="73" t="s">
        <v>197</v>
      </c>
      <c r="T32" s="73"/>
    </row>
    <row r="33" spans="1:20" s="37" customFormat="1" ht="18" x14ac:dyDescent="0.3">
      <c r="A33" s="72">
        <v>1521247</v>
      </c>
      <c r="B33" s="73">
        <v>1</v>
      </c>
      <c r="C33" s="73" t="s">
        <v>192</v>
      </c>
      <c r="D33" s="73" t="s">
        <v>2</v>
      </c>
      <c r="E33" s="73">
        <v>136.4316</v>
      </c>
      <c r="F33" s="73">
        <v>3</v>
      </c>
      <c r="G33" s="73">
        <v>1.75</v>
      </c>
      <c r="H33" s="73" t="s">
        <v>101</v>
      </c>
      <c r="I33" s="73">
        <v>16</v>
      </c>
      <c r="J33" s="73" t="s">
        <v>101</v>
      </c>
      <c r="K33" s="73">
        <v>26.5</v>
      </c>
      <c r="L33" s="73" t="s">
        <v>97</v>
      </c>
      <c r="M33" s="73" t="s">
        <v>171</v>
      </c>
      <c r="N33" s="73" t="s">
        <v>100</v>
      </c>
      <c r="O33" s="73" t="s">
        <v>170</v>
      </c>
      <c r="P33" s="73"/>
      <c r="Q33" s="73" t="s">
        <v>8</v>
      </c>
      <c r="R33" s="73" t="s">
        <v>87</v>
      </c>
      <c r="S33" s="73" t="s">
        <v>197</v>
      </c>
      <c r="T33" s="73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06E53DE-F11E-45C4-9199-920D2EC2D437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F806E7-27F3-46F6-AB47-E06392B5B92E}">
          <x14:formula1>
            <xm:f>'Sheet Metal Std'!$E$1:$K$1</xm:f>
          </x14:formula1>
          <x14:formula2>
            <xm:f>0</xm:f>
          </x14:formula2>
          <xm:sqref>P34:P35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63AB-D6C3-43E0-BC0C-F879264643AC}">
  <sheetPr codeName="Sheet7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1521167</v>
      </c>
      <c r="B5" s="73">
        <v>1</v>
      </c>
      <c r="C5" s="73" t="s">
        <v>193</v>
      </c>
      <c r="D5" s="73" t="s">
        <v>2</v>
      </c>
      <c r="E5" s="73">
        <v>139.75</v>
      </c>
      <c r="F5" s="73">
        <v>3</v>
      </c>
      <c r="G5" s="73">
        <v>1.75</v>
      </c>
      <c r="H5" s="73" t="s">
        <v>101</v>
      </c>
      <c r="I5" s="73">
        <v>10</v>
      </c>
      <c r="J5" s="73" t="s">
        <v>101</v>
      </c>
      <c r="K5" s="73">
        <v>20.5</v>
      </c>
      <c r="L5" s="73" t="s">
        <v>97</v>
      </c>
      <c r="M5" s="73" t="s">
        <v>99</v>
      </c>
      <c r="N5" s="73" t="s">
        <v>100</v>
      </c>
      <c r="O5" s="73" t="s">
        <v>149</v>
      </c>
      <c r="P5" s="73"/>
      <c r="Q5" s="73" t="s">
        <v>8</v>
      </c>
      <c r="R5" s="73" t="s">
        <v>87</v>
      </c>
      <c r="S5" s="73" t="s">
        <v>101</v>
      </c>
      <c r="T5" s="73"/>
    </row>
    <row r="6" spans="1:1015" s="37" customFormat="1" ht="18" x14ac:dyDescent="0.3">
      <c r="A6" s="74">
        <v>1520979</v>
      </c>
      <c r="B6" s="75">
        <v>1</v>
      </c>
      <c r="C6" s="75" t="s">
        <v>193</v>
      </c>
      <c r="D6" s="75" t="s">
        <v>1</v>
      </c>
      <c r="E6" s="75">
        <v>139.53270000000001</v>
      </c>
      <c r="F6" s="75">
        <v>3.125</v>
      </c>
      <c r="G6" s="75">
        <v>1.75</v>
      </c>
      <c r="H6" s="75" t="s">
        <v>101</v>
      </c>
      <c r="I6" s="75">
        <v>9</v>
      </c>
      <c r="J6" s="75">
        <v>9</v>
      </c>
      <c r="K6" s="75">
        <v>28.5</v>
      </c>
      <c r="L6" s="75" t="s">
        <v>150</v>
      </c>
      <c r="M6" s="75" t="s">
        <v>151</v>
      </c>
      <c r="N6" s="75" t="s">
        <v>109</v>
      </c>
      <c r="O6" s="75" t="s">
        <v>149</v>
      </c>
      <c r="P6" s="75"/>
      <c r="Q6" s="75" t="s">
        <v>8</v>
      </c>
      <c r="R6" s="75" t="s">
        <v>85</v>
      </c>
      <c r="S6" s="75" t="s">
        <v>101</v>
      </c>
      <c r="T6" s="75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155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4">
        <v>1499783</v>
      </c>
      <c r="B8" s="75">
        <v>1</v>
      </c>
      <c r="C8" s="75" t="s">
        <v>193</v>
      </c>
      <c r="D8" s="75" t="s">
        <v>1</v>
      </c>
      <c r="E8" s="75">
        <v>139.75</v>
      </c>
      <c r="F8" s="75">
        <v>3</v>
      </c>
      <c r="G8" s="75">
        <v>1.75</v>
      </c>
      <c r="H8" s="75" t="s">
        <v>101</v>
      </c>
      <c r="I8" s="75">
        <v>9</v>
      </c>
      <c r="J8" s="75">
        <v>9</v>
      </c>
      <c r="K8" s="75">
        <v>28.5</v>
      </c>
      <c r="L8" s="78" t="s">
        <v>156</v>
      </c>
      <c r="M8" s="75" t="s">
        <v>157</v>
      </c>
      <c r="N8" s="75" t="s">
        <v>109</v>
      </c>
      <c r="O8" s="75" t="s">
        <v>155</v>
      </c>
      <c r="P8" s="75"/>
      <c r="Q8" s="75" t="s">
        <v>8</v>
      </c>
      <c r="R8" s="75" t="s">
        <v>85</v>
      </c>
      <c r="S8" s="75" t="s">
        <v>101</v>
      </c>
      <c r="T8" s="75"/>
    </row>
    <row r="9" spans="1:1015" s="37" customFormat="1" ht="18" x14ac:dyDescent="0.3">
      <c r="A9" s="72">
        <v>1521184</v>
      </c>
      <c r="B9" s="73">
        <v>1</v>
      </c>
      <c r="C9" s="73" t="s">
        <v>193</v>
      </c>
      <c r="D9" s="73" t="s">
        <v>2</v>
      </c>
      <c r="E9" s="73">
        <v>51.062600000000003</v>
      </c>
      <c r="F9" s="73">
        <v>3</v>
      </c>
      <c r="G9" s="73">
        <v>1.75</v>
      </c>
      <c r="H9" s="73" t="s">
        <v>101</v>
      </c>
      <c r="I9" s="73">
        <v>16</v>
      </c>
      <c r="J9" s="73" t="s">
        <v>101</v>
      </c>
      <c r="K9" s="73">
        <v>26.5</v>
      </c>
      <c r="L9" s="73" t="s">
        <v>97</v>
      </c>
      <c r="M9" s="73" t="s">
        <v>102</v>
      </c>
      <c r="N9" s="73" t="s">
        <v>100</v>
      </c>
      <c r="O9" s="73" t="s">
        <v>155</v>
      </c>
      <c r="P9" s="73"/>
      <c r="Q9" s="73" t="s">
        <v>8</v>
      </c>
      <c r="R9" s="73" t="s">
        <v>87</v>
      </c>
      <c r="S9" s="73" t="s">
        <v>101</v>
      </c>
      <c r="T9" s="73"/>
    </row>
    <row r="10" spans="1:1015" s="37" customFormat="1" ht="18" x14ac:dyDescent="0.3">
      <c r="A10" s="72">
        <v>1521185</v>
      </c>
      <c r="B10" s="73">
        <v>1</v>
      </c>
      <c r="C10" s="73" t="s">
        <v>193</v>
      </c>
      <c r="D10" s="73" t="s">
        <v>2</v>
      </c>
      <c r="E10" s="73">
        <v>51.062600000000003</v>
      </c>
      <c r="F10" s="73">
        <v>3</v>
      </c>
      <c r="G10" s="73">
        <v>1.75</v>
      </c>
      <c r="H10" s="73" t="s">
        <v>101</v>
      </c>
      <c r="I10" s="73">
        <v>8.25</v>
      </c>
      <c r="J10" s="73" t="s">
        <v>101</v>
      </c>
      <c r="K10" s="73">
        <v>18.75</v>
      </c>
      <c r="L10" s="73" t="s">
        <v>97</v>
      </c>
      <c r="M10" s="73" t="s">
        <v>102</v>
      </c>
      <c r="N10" s="73" t="s">
        <v>100</v>
      </c>
      <c r="O10" s="73" t="s">
        <v>155</v>
      </c>
      <c r="P10" s="73"/>
      <c r="Q10" s="73" t="s">
        <v>8</v>
      </c>
      <c r="R10" s="73" t="s">
        <v>87</v>
      </c>
      <c r="S10" s="73" t="s">
        <v>101</v>
      </c>
      <c r="T10" s="73"/>
    </row>
    <row r="11" spans="1:1015" s="37" customFormat="1" ht="18" x14ac:dyDescent="0.3">
      <c r="A11" s="72">
        <v>1521183</v>
      </c>
      <c r="B11" s="73">
        <v>1</v>
      </c>
      <c r="C11" s="73" t="s">
        <v>193</v>
      </c>
      <c r="D11" s="73" t="s">
        <v>2</v>
      </c>
      <c r="E11" s="73">
        <v>51.062600000000003</v>
      </c>
      <c r="F11" s="73">
        <v>3</v>
      </c>
      <c r="G11" s="73">
        <v>2</v>
      </c>
      <c r="H11" s="73" t="s">
        <v>101</v>
      </c>
      <c r="I11" s="73">
        <v>16</v>
      </c>
      <c r="J11" s="73" t="s">
        <v>101</v>
      </c>
      <c r="K11" s="73">
        <v>26.5</v>
      </c>
      <c r="L11" s="73" t="s">
        <v>97</v>
      </c>
      <c r="M11" s="73" t="s">
        <v>102</v>
      </c>
      <c r="N11" s="73" t="s">
        <v>100</v>
      </c>
      <c r="O11" s="73" t="s">
        <v>155</v>
      </c>
      <c r="P11" s="73"/>
      <c r="Q11" s="73" t="s">
        <v>8</v>
      </c>
      <c r="R11" s="73" t="s">
        <v>87</v>
      </c>
      <c r="S11" s="73" t="s">
        <v>101</v>
      </c>
      <c r="T11" s="73"/>
    </row>
    <row r="12" spans="1:1015" s="37" customFormat="1" ht="18" x14ac:dyDescent="0.3">
      <c r="A12" s="74">
        <v>1521181</v>
      </c>
      <c r="B12" s="75">
        <v>1</v>
      </c>
      <c r="C12" s="75" t="s">
        <v>193</v>
      </c>
      <c r="D12" s="75" t="s">
        <v>1</v>
      </c>
      <c r="E12" s="75">
        <v>139.75</v>
      </c>
      <c r="F12" s="75">
        <v>3</v>
      </c>
      <c r="G12" s="75">
        <v>1.75</v>
      </c>
      <c r="H12" s="75" t="s">
        <v>101</v>
      </c>
      <c r="I12" s="75">
        <v>8</v>
      </c>
      <c r="J12" s="75" t="s">
        <v>101</v>
      </c>
      <c r="K12" s="75">
        <v>18</v>
      </c>
      <c r="L12" s="78" t="s">
        <v>95</v>
      </c>
      <c r="M12" s="75" t="s">
        <v>158</v>
      </c>
      <c r="N12" s="75" t="s">
        <v>100</v>
      </c>
      <c r="O12" s="75" t="s">
        <v>155</v>
      </c>
      <c r="P12" s="75"/>
      <c r="Q12" s="75" t="s">
        <v>8</v>
      </c>
      <c r="R12" s="75" t="s">
        <v>85</v>
      </c>
      <c r="S12" s="75" t="s">
        <v>101</v>
      </c>
      <c r="T12" s="75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161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4">
        <v>1521139</v>
      </c>
      <c r="B14" s="75">
        <v>1</v>
      </c>
      <c r="C14" s="75" t="s">
        <v>193</v>
      </c>
      <c r="D14" s="75" t="s">
        <v>1</v>
      </c>
      <c r="E14" s="75">
        <v>133.75</v>
      </c>
      <c r="F14" s="75">
        <v>3.125</v>
      </c>
      <c r="G14" s="75">
        <v>1.75</v>
      </c>
      <c r="H14" s="75" t="s">
        <v>101</v>
      </c>
      <c r="I14" s="75">
        <v>9</v>
      </c>
      <c r="J14" s="75">
        <v>9</v>
      </c>
      <c r="K14" s="75">
        <v>28.5</v>
      </c>
      <c r="L14" s="75" t="s">
        <v>150</v>
      </c>
      <c r="M14" s="75" t="s">
        <v>162</v>
      </c>
      <c r="N14" s="75" t="s">
        <v>109</v>
      </c>
      <c r="O14" s="75" t="s">
        <v>161</v>
      </c>
      <c r="P14" s="75"/>
      <c r="Q14" s="75" t="s">
        <v>8</v>
      </c>
      <c r="R14" s="75" t="s">
        <v>85</v>
      </c>
      <c r="S14" s="75" t="s">
        <v>101</v>
      </c>
      <c r="T14" s="75"/>
    </row>
    <row r="15" spans="1:1015" s="37" customFormat="1" ht="18" x14ac:dyDescent="0.3">
      <c r="A15" s="72">
        <v>1521186</v>
      </c>
      <c r="B15" s="73">
        <v>1</v>
      </c>
      <c r="C15" s="73" t="s">
        <v>193</v>
      </c>
      <c r="D15" s="73" t="s">
        <v>2</v>
      </c>
      <c r="E15" s="73">
        <v>133.75</v>
      </c>
      <c r="F15" s="73">
        <v>3</v>
      </c>
      <c r="G15" s="73">
        <v>1.75</v>
      </c>
      <c r="H15" s="73" t="s">
        <v>101</v>
      </c>
      <c r="I15" s="73">
        <v>16</v>
      </c>
      <c r="J15" s="73" t="s">
        <v>101</v>
      </c>
      <c r="K15" s="73">
        <v>26</v>
      </c>
      <c r="L15" s="79" t="s">
        <v>95</v>
      </c>
      <c r="M15" s="73" t="s">
        <v>105</v>
      </c>
      <c r="N15" s="73" t="s">
        <v>100</v>
      </c>
      <c r="O15" s="73" t="s">
        <v>161</v>
      </c>
      <c r="P15" s="73"/>
      <c r="Q15" s="73" t="s">
        <v>8</v>
      </c>
      <c r="R15" s="73" t="s">
        <v>87</v>
      </c>
      <c r="S15" s="73" t="s">
        <v>101</v>
      </c>
      <c r="T15" s="73"/>
    </row>
    <row r="16" spans="1:1015" s="37" customFormat="1" ht="18" x14ac:dyDescent="0.3">
      <c r="A16" s="72">
        <v>1521189</v>
      </c>
      <c r="B16" s="73">
        <v>1</v>
      </c>
      <c r="C16" s="73" t="s">
        <v>193</v>
      </c>
      <c r="D16" s="73" t="s">
        <v>2</v>
      </c>
      <c r="E16" s="73">
        <v>133.75</v>
      </c>
      <c r="F16" s="73">
        <v>3</v>
      </c>
      <c r="G16" s="73">
        <v>1.75</v>
      </c>
      <c r="H16" s="73" t="s">
        <v>101</v>
      </c>
      <c r="I16" s="73">
        <v>10</v>
      </c>
      <c r="J16" s="73" t="s">
        <v>101</v>
      </c>
      <c r="K16" s="73">
        <v>20.5</v>
      </c>
      <c r="L16" s="73" t="s">
        <v>97</v>
      </c>
      <c r="M16" s="73" t="s">
        <v>105</v>
      </c>
      <c r="N16" s="73" t="s">
        <v>100</v>
      </c>
      <c r="O16" s="73" t="s">
        <v>161</v>
      </c>
      <c r="P16" s="73"/>
      <c r="Q16" s="73" t="s">
        <v>8</v>
      </c>
      <c r="R16" s="73" t="s">
        <v>87</v>
      </c>
      <c r="S16" s="73" t="s">
        <v>101</v>
      </c>
      <c r="T16" s="73"/>
    </row>
    <row r="17" spans="1:20" s="37" customFormat="1" ht="18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 t="s">
        <v>141</v>
      </c>
      <c r="N17" s="69"/>
      <c r="O17" s="69"/>
      <c r="P17" s="71"/>
      <c r="Q17" s="71"/>
      <c r="R17" s="71"/>
      <c r="S17" s="71"/>
      <c r="T17" s="71"/>
    </row>
    <row r="18" spans="1:20" s="37" customFormat="1" ht="18" x14ac:dyDescent="0.3">
      <c r="A18" s="72">
        <v>1521192</v>
      </c>
      <c r="B18" s="73">
        <v>1</v>
      </c>
      <c r="C18" s="73" t="s">
        <v>193</v>
      </c>
      <c r="D18" s="73" t="s">
        <v>2</v>
      </c>
      <c r="E18" s="73">
        <v>133.75</v>
      </c>
      <c r="F18" s="73">
        <v>3</v>
      </c>
      <c r="G18" s="73">
        <v>1.75</v>
      </c>
      <c r="H18" s="73" t="s">
        <v>101</v>
      </c>
      <c r="I18" s="73">
        <v>9.625</v>
      </c>
      <c r="J18" s="73" t="s">
        <v>101</v>
      </c>
      <c r="K18" s="73">
        <v>20.125</v>
      </c>
      <c r="L18" s="73" t="s">
        <v>97</v>
      </c>
      <c r="M18" s="73" t="s">
        <v>105</v>
      </c>
      <c r="N18" s="73" t="s">
        <v>100</v>
      </c>
      <c r="O18" s="73" t="s">
        <v>141</v>
      </c>
      <c r="P18" s="73"/>
      <c r="Q18" s="73" t="s">
        <v>8</v>
      </c>
      <c r="R18" s="73" t="s">
        <v>87</v>
      </c>
      <c r="S18" s="73" t="s">
        <v>101</v>
      </c>
      <c r="T18" s="73"/>
    </row>
    <row r="19" spans="1:20" s="37" customFormat="1" ht="18" x14ac:dyDescent="0.3">
      <c r="A19" s="74">
        <v>1521199</v>
      </c>
      <c r="B19" s="75">
        <v>1</v>
      </c>
      <c r="C19" s="75" t="s">
        <v>193</v>
      </c>
      <c r="D19" s="75" t="s">
        <v>1</v>
      </c>
      <c r="E19" s="75">
        <v>133.75</v>
      </c>
      <c r="F19" s="75">
        <v>3</v>
      </c>
      <c r="G19" s="75">
        <v>1.75</v>
      </c>
      <c r="H19" s="75" t="s">
        <v>101</v>
      </c>
      <c r="I19" s="75">
        <v>8</v>
      </c>
      <c r="J19" s="75" t="s">
        <v>101</v>
      </c>
      <c r="K19" s="75">
        <v>18.5</v>
      </c>
      <c r="L19" s="75" t="s">
        <v>97</v>
      </c>
      <c r="M19" s="75" t="s">
        <v>105</v>
      </c>
      <c r="N19" s="75" t="s">
        <v>100</v>
      </c>
      <c r="O19" s="75" t="s">
        <v>141</v>
      </c>
      <c r="P19" s="75"/>
      <c r="Q19" s="75" t="s">
        <v>8</v>
      </c>
      <c r="R19" s="75" t="s">
        <v>85</v>
      </c>
      <c r="S19" s="75" t="s">
        <v>101</v>
      </c>
      <c r="T19" s="75"/>
    </row>
    <row r="20" spans="1:20" s="37" customFormat="1" ht="18" x14ac:dyDescent="0.3">
      <c r="A20" s="72">
        <v>1587051</v>
      </c>
      <c r="B20" s="73">
        <v>1</v>
      </c>
      <c r="C20" s="73" t="s">
        <v>193</v>
      </c>
      <c r="D20" s="73" t="s">
        <v>2</v>
      </c>
      <c r="E20" s="73">
        <v>17.0626</v>
      </c>
      <c r="F20" s="73">
        <v>3</v>
      </c>
      <c r="G20" s="73">
        <v>1.75</v>
      </c>
      <c r="H20" s="73" t="s">
        <v>101</v>
      </c>
      <c r="I20" s="73">
        <v>16</v>
      </c>
      <c r="J20" s="73" t="s">
        <v>101</v>
      </c>
      <c r="K20" s="73">
        <v>26.5</v>
      </c>
      <c r="L20" s="73" t="s">
        <v>97</v>
      </c>
      <c r="M20" s="73" t="s">
        <v>106</v>
      </c>
      <c r="N20" s="73" t="s">
        <v>100</v>
      </c>
      <c r="O20" s="73" t="s">
        <v>141</v>
      </c>
      <c r="P20" s="73"/>
      <c r="Q20" s="73" t="s">
        <v>8</v>
      </c>
      <c r="R20" s="73" t="s">
        <v>87</v>
      </c>
      <c r="S20" s="73" t="s">
        <v>101</v>
      </c>
      <c r="T20" s="73"/>
    </row>
    <row r="21" spans="1:20" s="37" customFormat="1" ht="18" x14ac:dyDescent="0.3">
      <c r="A21" s="72">
        <v>1521220</v>
      </c>
      <c r="B21" s="73">
        <v>2</v>
      </c>
      <c r="C21" s="73" t="s">
        <v>193</v>
      </c>
      <c r="D21" s="73" t="s">
        <v>2</v>
      </c>
      <c r="E21" s="73">
        <v>17.0626</v>
      </c>
      <c r="F21" s="73">
        <v>3</v>
      </c>
      <c r="G21" s="73">
        <v>1.75</v>
      </c>
      <c r="H21" s="73" t="s">
        <v>101</v>
      </c>
      <c r="I21" s="73">
        <v>10.125</v>
      </c>
      <c r="J21" s="73" t="s">
        <v>101</v>
      </c>
      <c r="K21" s="73">
        <v>20.625</v>
      </c>
      <c r="L21" s="73" t="s">
        <v>97</v>
      </c>
      <c r="M21" s="73" t="s">
        <v>106</v>
      </c>
      <c r="N21" s="73" t="s">
        <v>100</v>
      </c>
      <c r="O21" s="73" t="s">
        <v>141</v>
      </c>
      <c r="P21" s="73"/>
      <c r="Q21" s="73" t="s">
        <v>8</v>
      </c>
      <c r="R21" s="73" t="s">
        <v>87</v>
      </c>
      <c r="S21" s="73" t="s">
        <v>101</v>
      </c>
      <c r="T21" s="73"/>
    </row>
    <row r="22" spans="1:20" s="37" customFormat="1" ht="18" x14ac:dyDescent="0.3">
      <c r="A22" s="72">
        <v>1587050</v>
      </c>
      <c r="B22" s="73">
        <v>1</v>
      </c>
      <c r="C22" s="73" t="s">
        <v>193</v>
      </c>
      <c r="D22" s="73" t="s">
        <v>2</v>
      </c>
      <c r="E22" s="73">
        <v>17.0626</v>
      </c>
      <c r="F22" s="73">
        <v>3</v>
      </c>
      <c r="G22" s="73">
        <v>1.75</v>
      </c>
      <c r="H22" s="73" t="s">
        <v>101</v>
      </c>
      <c r="I22" s="73">
        <v>16</v>
      </c>
      <c r="J22" s="73" t="s">
        <v>101</v>
      </c>
      <c r="K22" s="73">
        <v>26.5</v>
      </c>
      <c r="L22" s="73" t="s">
        <v>97</v>
      </c>
      <c r="M22" s="73" t="s">
        <v>106</v>
      </c>
      <c r="N22" s="73" t="s">
        <v>100</v>
      </c>
      <c r="O22" s="73" t="s">
        <v>141</v>
      </c>
      <c r="P22" s="73"/>
      <c r="Q22" s="73" t="s">
        <v>8</v>
      </c>
      <c r="R22" s="73" t="s">
        <v>87</v>
      </c>
      <c r="S22" s="73" t="s">
        <v>101</v>
      </c>
      <c r="T22" s="73"/>
    </row>
    <row r="23" spans="1:20" s="37" customFormat="1" ht="18" x14ac:dyDescent="0.3">
      <c r="A23" s="74">
        <v>1521201</v>
      </c>
      <c r="B23" s="75">
        <v>1</v>
      </c>
      <c r="C23" s="75" t="s">
        <v>193</v>
      </c>
      <c r="D23" s="75" t="s">
        <v>1</v>
      </c>
      <c r="E23" s="75">
        <v>133.75</v>
      </c>
      <c r="F23" s="75">
        <v>3</v>
      </c>
      <c r="G23" s="75">
        <v>1.75</v>
      </c>
      <c r="H23" s="75" t="s">
        <v>101</v>
      </c>
      <c r="I23" s="75">
        <v>8</v>
      </c>
      <c r="J23" s="75" t="s">
        <v>101</v>
      </c>
      <c r="K23" s="75">
        <v>18</v>
      </c>
      <c r="L23" s="78" t="s">
        <v>95</v>
      </c>
      <c r="M23" s="75" t="s">
        <v>105</v>
      </c>
      <c r="N23" s="75" t="s">
        <v>100</v>
      </c>
      <c r="O23" s="75" t="s">
        <v>141</v>
      </c>
      <c r="P23" s="75"/>
      <c r="Q23" s="75" t="s">
        <v>8</v>
      </c>
      <c r="R23" s="75" t="s">
        <v>85</v>
      </c>
      <c r="S23" s="75" t="s">
        <v>101</v>
      </c>
      <c r="T23" s="75"/>
    </row>
    <row r="24" spans="1:20" s="37" customFormat="1" ht="18" x14ac:dyDescent="0.3">
      <c r="A24" s="72">
        <v>1521206</v>
      </c>
      <c r="B24" s="73">
        <v>1</v>
      </c>
      <c r="C24" s="73" t="s">
        <v>193</v>
      </c>
      <c r="D24" s="73" t="s">
        <v>2</v>
      </c>
      <c r="E24" s="73">
        <v>133.75</v>
      </c>
      <c r="F24" s="73">
        <v>3</v>
      </c>
      <c r="G24" s="73">
        <v>1.75</v>
      </c>
      <c r="H24" s="73" t="s">
        <v>101</v>
      </c>
      <c r="I24" s="73">
        <v>8.5625</v>
      </c>
      <c r="J24" s="73" t="s">
        <v>101</v>
      </c>
      <c r="K24" s="73">
        <v>19.0625</v>
      </c>
      <c r="L24" s="73" t="s">
        <v>97</v>
      </c>
      <c r="M24" s="73" t="s">
        <v>105</v>
      </c>
      <c r="N24" s="73" t="s">
        <v>100</v>
      </c>
      <c r="O24" s="73" t="s">
        <v>141</v>
      </c>
      <c r="P24" s="73"/>
      <c r="Q24" s="73" t="s">
        <v>8</v>
      </c>
      <c r="R24" s="73" t="s">
        <v>87</v>
      </c>
      <c r="S24" s="73" t="s">
        <v>101</v>
      </c>
      <c r="T24" s="73"/>
    </row>
    <row r="25" spans="1:20" s="37" customFormat="1" ht="18" x14ac:dyDescent="0.3">
      <c r="A25" s="74">
        <v>1499963</v>
      </c>
      <c r="B25" s="75">
        <v>1</v>
      </c>
      <c r="C25" s="75" t="s">
        <v>193</v>
      </c>
      <c r="D25" s="75" t="s">
        <v>1</v>
      </c>
      <c r="E25" s="75">
        <v>133.75</v>
      </c>
      <c r="F25" s="75">
        <v>3.125</v>
      </c>
      <c r="G25" s="75">
        <v>1.75</v>
      </c>
      <c r="H25" s="75" t="s">
        <v>101</v>
      </c>
      <c r="I25" s="75">
        <v>9</v>
      </c>
      <c r="J25" s="75">
        <v>9</v>
      </c>
      <c r="K25" s="75">
        <v>28.5</v>
      </c>
      <c r="L25" s="78" t="s">
        <v>108</v>
      </c>
      <c r="M25" s="75" t="s">
        <v>164</v>
      </c>
      <c r="N25" s="75" t="s">
        <v>109</v>
      </c>
      <c r="O25" s="75" t="s">
        <v>141</v>
      </c>
      <c r="P25" s="75"/>
      <c r="Q25" s="75" t="s">
        <v>8</v>
      </c>
      <c r="R25" s="75" t="s">
        <v>85</v>
      </c>
      <c r="S25" s="75" t="s">
        <v>101</v>
      </c>
      <c r="T25" s="75"/>
    </row>
    <row r="26" spans="1:20" s="37" customFormat="1" ht="18" x14ac:dyDescent="0.3">
      <c r="A26" s="74">
        <v>1513399</v>
      </c>
      <c r="B26" s="75">
        <v>1</v>
      </c>
      <c r="C26" s="75" t="s">
        <v>193</v>
      </c>
      <c r="D26" s="75" t="s">
        <v>1</v>
      </c>
      <c r="E26" s="75">
        <v>100.125</v>
      </c>
      <c r="F26" s="75">
        <v>3.2168000000000001</v>
      </c>
      <c r="G26" s="75" t="s">
        <v>101</v>
      </c>
      <c r="H26" s="75" t="s">
        <v>101</v>
      </c>
      <c r="I26" s="75">
        <v>16</v>
      </c>
      <c r="J26" s="75" t="s">
        <v>101</v>
      </c>
      <c r="K26" s="75">
        <v>25.912299999999998</v>
      </c>
      <c r="L26" s="75" t="s">
        <v>138</v>
      </c>
      <c r="M26" s="75" t="s">
        <v>139</v>
      </c>
      <c r="N26" s="75" t="s">
        <v>140</v>
      </c>
      <c r="O26" s="75" t="s">
        <v>141</v>
      </c>
      <c r="P26" s="75"/>
      <c r="Q26" s="75" t="s">
        <v>8</v>
      </c>
      <c r="R26" s="75" t="s">
        <v>85</v>
      </c>
      <c r="S26" s="75" t="s">
        <v>101</v>
      </c>
      <c r="T26" s="75"/>
    </row>
    <row r="27" spans="1:20" s="37" customFormat="1" ht="18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70" t="s">
        <v>167</v>
      </c>
      <c r="N27" s="69"/>
      <c r="O27" s="69"/>
      <c r="P27" s="71"/>
      <c r="Q27" s="71"/>
      <c r="R27" s="71"/>
      <c r="S27" s="71"/>
      <c r="T27" s="71"/>
    </row>
    <row r="28" spans="1:20" s="37" customFormat="1" ht="18" x14ac:dyDescent="0.3">
      <c r="A28" s="72">
        <v>1521370</v>
      </c>
      <c r="B28" s="73">
        <v>1</v>
      </c>
      <c r="C28" s="73" t="s">
        <v>193</v>
      </c>
      <c r="D28" s="73" t="s">
        <v>2</v>
      </c>
      <c r="E28" s="73">
        <v>138.928</v>
      </c>
      <c r="F28" s="73">
        <v>3</v>
      </c>
      <c r="G28" s="73">
        <v>1.75</v>
      </c>
      <c r="H28" s="73" t="s">
        <v>101</v>
      </c>
      <c r="I28" s="73">
        <v>16</v>
      </c>
      <c r="J28" s="73" t="s">
        <v>101</v>
      </c>
      <c r="K28" s="73">
        <v>26</v>
      </c>
      <c r="L28" s="79" t="s">
        <v>95</v>
      </c>
      <c r="M28" s="73" t="s">
        <v>110</v>
      </c>
      <c r="N28" s="73" t="s">
        <v>100</v>
      </c>
      <c r="O28" s="73" t="s">
        <v>167</v>
      </c>
      <c r="P28" s="73"/>
      <c r="Q28" s="73" t="s">
        <v>8</v>
      </c>
      <c r="R28" s="73" t="s">
        <v>87</v>
      </c>
      <c r="S28" s="73" t="s">
        <v>101</v>
      </c>
      <c r="T28" s="73"/>
    </row>
    <row r="29" spans="1:20" s="37" customFormat="1" ht="18" x14ac:dyDescent="0.3">
      <c r="A29" s="72">
        <v>1521362</v>
      </c>
      <c r="B29" s="73">
        <v>1</v>
      </c>
      <c r="C29" s="73" t="s">
        <v>193</v>
      </c>
      <c r="D29" s="73" t="s">
        <v>2</v>
      </c>
      <c r="E29" s="73">
        <v>138.5146</v>
      </c>
      <c r="F29" s="73">
        <v>3</v>
      </c>
      <c r="G29" s="73">
        <v>1.75</v>
      </c>
      <c r="H29" s="73" t="s">
        <v>101</v>
      </c>
      <c r="I29" s="73">
        <v>10.9375</v>
      </c>
      <c r="J29" s="73" t="s">
        <v>101</v>
      </c>
      <c r="K29" s="73">
        <v>21.4375</v>
      </c>
      <c r="L29" s="73" t="s">
        <v>97</v>
      </c>
      <c r="M29" s="73" t="s">
        <v>110</v>
      </c>
      <c r="N29" s="73" t="s">
        <v>100</v>
      </c>
      <c r="O29" s="73" t="s">
        <v>167</v>
      </c>
      <c r="P29" s="73"/>
      <c r="Q29" s="73" t="s">
        <v>8</v>
      </c>
      <c r="R29" s="73" t="s">
        <v>87</v>
      </c>
      <c r="S29" s="73" t="s">
        <v>101</v>
      </c>
      <c r="T29" s="73"/>
    </row>
    <row r="30" spans="1:20" s="37" customFormat="1" ht="18" x14ac:dyDescent="0.3">
      <c r="A30" s="72">
        <v>1521359</v>
      </c>
      <c r="B30" s="73">
        <v>1</v>
      </c>
      <c r="C30" s="73" t="s">
        <v>193</v>
      </c>
      <c r="D30" s="73" t="s">
        <v>2</v>
      </c>
      <c r="E30" s="73">
        <v>138.10120000000001</v>
      </c>
      <c r="F30" s="73">
        <v>3</v>
      </c>
      <c r="G30" s="73">
        <v>1.75</v>
      </c>
      <c r="H30" s="73" t="s">
        <v>101</v>
      </c>
      <c r="I30" s="73">
        <v>10.9375</v>
      </c>
      <c r="J30" s="73" t="s">
        <v>101</v>
      </c>
      <c r="K30" s="73">
        <v>21.4375</v>
      </c>
      <c r="L30" s="73" t="s">
        <v>97</v>
      </c>
      <c r="M30" s="73" t="s">
        <v>110</v>
      </c>
      <c r="N30" s="73" t="s">
        <v>100</v>
      </c>
      <c r="O30" s="73" t="s">
        <v>167</v>
      </c>
      <c r="P30" s="73"/>
      <c r="Q30" s="73" t="s">
        <v>8</v>
      </c>
      <c r="R30" s="73" t="s">
        <v>87</v>
      </c>
      <c r="S30" s="73" t="s">
        <v>101</v>
      </c>
      <c r="T30" s="73"/>
    </row>
    <row r="31" spans="1:20" s="37" customFormat="1" ht="18" x14ac:dyDescent="0.3">
      <c r="A31" s="74">
        <v>1521358</v>
      </c>
      <c r="B31" s="75">
        <v>1</v>
      </c>
      <c r="C31" s="75" t="s">
        <v>193</v>
      </c>
      <c r="D31" s="75" t="s">
        <v>1</v>
      </c>
      <c r="E31" s="75">
        <v>137.79882000000001</v>
      </c>
      <c r="F31" s="75">
        <v>3</v>
      </c>
      <c r="G31" s="75">
        <v>1.75</v>
      </c>
      <c r="H31" s="75" t="s">
        <v>101</v>
      </c>
      <c r="I31" s="75">
        <v>8</v>
      </c>
      <c r="J31" s="75" t="s">
        <v>101</v>
      </c>
      <c r="K31" s="75">
        <v>18</v>
      </c>
      <c r="L31" s="75" t="s">
        <v>97</v>
      </c>
      <c r="M31" s="75" t="s">
        <v>110</v>
      </c>
      <c r="N31" s="75" t="s">
        <v>100</v>
      </c>
      <c r="O31" s="75" t="s">
        <v>167</v>
      </c>
      <c r="P31" s="75"/>
      <c r="Q31" s="75" t="s">
        <v>8</v>
      </c>
      <c r="R31" s="75" t="s">
        <v>85</v>
      </c>
      <c r="S31" s="75" t="s">
        <v>101</v>
      </c>
      <c r="T31" s="75"/>
    </row>
    <row r="32" spans="1:20" s="37" customFormat="1" ht="18" x14ac:dyDescent="0.3">
      <c r="A32" s="72">
        <v>1500349</v>
      </c>
      <c r="B32" s="73">
        <v>1</v>
      </c>
      <c r="C32" s="73" t="s">
        <v>193</v>
      </c>
      <c r="D32" s="73" t="s">
        <v>2</v>
      </c>
      <c r="E32" s="73">
        <v>36.752899999999997</v>
      </c>
      <c r="F32" s="73">
        <v>3</v>
      </c>
      <c r="G32" s="73">
        <v>1.75</v>
      </c>
      <c r="H32" s="73" t="s">
        <v>101</v>
      </c>
      <c r="I32" s="73">
        <v>11.125</v>
      </c>
      <c r="J32" s="73" t="s">
        <v>101</v>
      </c>
      <c r="K32" s="73">
        <v>21.625</v>
      </c>
      <c r="L32" s="73" t="s">
        <v>97</v>
      </c>
      <c r="M32" s="73" t="s">
        <v>115</v>
      </c>
      <c r="N32" s="73" t="s">
        <v>100</v>
      </c>
      <c r="O32" s="73" t="s">
        <v>167</v>
      </c>
      <c r="P32" s="73"/>
      <c r="Q32" s="73" t="s">
        <v>8</v>
      </c>
      <c r="R32" s="73" t="s">
        <v>87</v>
      </c>
      <c r="S32" s="73" t="s">
        <v>101</v>
      </c>
      <c r="T32" s="73"/>
    </row>
    <row r="33" spans="1:20" s="37" customFormat="1" ht="18" x14ac:dyDescent="0.3">
      <c r="A33" s="72">
        <v>1584447</v>
      </c>
      <c r="B33" s="73">
        <v>1</v>
      </c>
      <c r="C33" s="73" t="s">
        <v>193</v>
      </c>
      <c r="D33" s="73" t="s">
        <v>2</v>
      </c>
      <c r="E33" s="73">
        <v>36.375</v>
      </c>
      <c r="F33" s="73">
        <v>3</v>
      </c>
      <c r="G33" s="73">
        <v>1.75</v>
      </c>
      <c r="H33" s="73" t="s">
        <v>101</v>
      </c>
      <c r="I33" s="73">
        <v>10</v>
      </c>
      <c r="J33" s="73" t="s">
        <v>101</v>
      </c>
      <c r="K33" s="73">
        <v>20.5</v>
      </c>
      <c r="L33" s="73" t="s">
        <v>97</v>
      </c>
      <c r="M33" s="73" t="s">
        <v>115</v>
      </c>
      <c r="N33" s="73" t="s">
        <v>100</v>
      </c>
      <c r="O33" s="73" t="s">
        <v>167</v>
      </c>
      <c r="P33" s="73"/>
      <c r="Q33" s="73" t="s">
        <v>8</v>
      </c>
      <c r="R33" s="73" t="s">
        <v>87</v>
      </c>
      <c r="S33" s="73" t="s">
        <v>101</v>
      </c>
      <c r="T33" s="73"/>
    </row>
    <row r="34" spans="1:20" s="37" customFormat="1" ht="18" x14ac:dyDescent="0.3">
      <c r="A34" s="72">
        <v>1500348</v>
      </c>
      <c r="B34" s="73">
        <v>1</v>
      </c>
      <c r="C34" s="73" t="s">
        <v>193</v>
      </c>
      <c r="D34" s="73" t="s">
        <v>2</v>
      </c>
      <c r="E34" s="73">
        <v>35.997</v>
      </c>
      <c r="F34" s="73">
        <v>3</v>
      </c>
      <c r="G34" s="73">
        <v>1.75</v>
      </c>
      <c r="H34" s="73" t="s">
        <v>101</v>
      </c>
      <c r="I34" s="73">
        <v>10</v>
      </c>
      <c r="J34" s="73" t="s">
        <v>101</v>
      </c>
      <c r="K34" s="73">
        <v>20.5</v>
      </c>
      <c r="L34" s="73" t="s">
        <v>97</v>
      </c>
      <c r="M34" s="73" t="s">
        <v>115</v>
      </c>
      <c r="N34" s="73" t="s">
        <v>100</v>
      </c>
      <c r="O34" s="73" t="s">
        <v>167</v>
      </c>
      <c r="P34" s="73"/>
      <c r="Q34" s="73" t="s">
        <v>8</v>
      </c>
      <c r="R34" s="73" t="s">
        <v>87</v>
      </c>
      <c r="S34" s="73" t="s">
        <v>101</v>
      </c>
      <c r="T34" s="73"/>
    </row>
    <row r="35" spans="1:20" s="37" customFormat="1" ht="18" x14ac:dyDescent="0.3">
      <c r="A35" s="72">
        <v>1499909</v>
      </c>
      <c r="B35" s="73">
        <v>1</v>
      </c>
      <c r="C35" s="73" t="s">
        <v>193</v>
      </c>
      <c r="D35" s="73" t="s">
        <v>2</v>
      </c>
      <c r="E35" s="73">
        <v>35.619100000000003</v>
      </c>
      <c r="F35" s="73">
        <v>3</v>
      </c>
      <c r="G35" s="73">
        <v>1.75</v>
      </c>
      <c r="H35" s="73" t="s">
        <v>101</v>
      </c>
      <c r="I35" s="73">
        <v>10</v>
      </c>
      <c r="J35" s="73" t="s">
        <v>101</v>
      </c>
      <c r="K35" s="73">
        <v>20.5</v>
      </c>
      <c r="L35" s="73" t="s">
        <v>97</v>
      </c>
      <c r="M35" s="73" t="s">
        <v>115</v>
      </c>
      <c r="N35" s="73" t="s">
        <v>100</v>
      </c>
      <c r="O35" s="73" t="s">
        <v>167</v>
      </c>
      <c r="P35" s="73"/>
      <c r="Q35" s="73" t="s">
        <v>8</v>
      </c>
      <c r="R35" s="73" t="s">
        <v>87</v>
      </c>
      <c r="S35" s="73" t="s">
        <v>101</v>
      </c>
      <c r="T35" s="73"/>
    </row>
    <row r="36" spans="1:20" s="37" customFormat="1" ht="18" x14ac:dyDescent="0.3">
      <c r="A36" s="72">
        <v>1500350</v>
      </c>
      <c r="B36" s="73">
        <v>1</v>
      </c>
      <c r="C36" s="73" t="s">
        <v>193</v>
      </c>
      <c r="D36" s="73" t="s">
        <v>2</v>
      </c>
      <c r="E36" s="73">
        <v>35.198599999999999</v>
      </c>
      <c r="F36" s="73">
        <v>3</v>
      </c>
      <c r="G36" s="73">
        <v>1.75</v>
      </c>
      <c r="H36" s="73" t="s">
        <v>101</v>
      </c>
      <c r="I36" s="73">
        <v>11.125</v>
      </c>
      <c r="J36" s="73" t="s">
        <v>101</v>
      </c>
      <c r="K36" s="73">
        <v>21.625</v>
      </c>
      <c r="L36" s="73" t="s">
        <v>97</v>
      </c>
      <c r="M36" s="73" t="s">
        <v>115</v>
      </c>
      <c r="N36" s="73" t="s">
        <v>100</v>
      </c>
      <c r="O36" s="73" t="s">
        <v>167</v>
      </c>
      <c r="P36" s="73"/>
      <c r="Q36" s="73" t="s">
        <v>8</v>
      </c>
      <c r="R36" s="73" t="s">
        <v>87</v>
      </c>
      <c r="S36" s="73" t="s">
        <v>101</v>
      </c>
      <c r="T36" s="73"/>
    </row>
    <row r="37" spans="1:20" s="37" customFormat="1" ht="18" x14ac:dyDescent="0.3">
      <c r="A37" s="74">
        <v>1521355</v>
      </c>
      <c r="B37" s="75">
        <v>1</v>
      </c>
      <c r="C37" s="75" t="s">
        <v>193</v>
      </c>
      <c r="D37" s="75" t="s">
        <v>1</v>
      </c>
      <c r="E37" s="75">
        <v>135.52160000000001</v>
      </c>
      <c r="F37" s="75">
        <v>3</v>
      </c>
      <c r="G37" s="75">
        <v>1.75</v>
      </c>
      <c r="H37" s="75" t="s">
        <v>101</v>
      </c>
      <c r="I37" s="75">
        <v>8</v>
      </c>
      <c r="J37" s="75" t="s">
        <v>101</v>
      </c>
      <c r="K37" s="75">
        <v>18.5</v>
      </c>
      <c r="L37" s="78" t="s">
        <v>95</v>
      </c>
      <c r="M37" s="75" t="s">
        <v>168</v>
      </c>
      <c r="N37" s="75" t="s">
        <v>100</v>
      </c>
      <c r="O37" s="75" t="s">
        <v>167</v>
      </c>
      <c r="P37" s="75"/>
      <c r="Q37" s="75" t="s">
        <v>8</v>
      </c>
      <c r="R37" s="75" t="s">
        <v>85</v>
      </c>
      <c r="S37" s="75" t="s">
        <v>101</v>
      </c>
      <c r="T37" s="75"/>
    </row>
    <row r="38" spans="1:20" s="37" customFormat="1" ht="18" x14ac:dyDescent="0.3">
      <c r="A38" s="72">
        <v>1521350</v>
      </c>
      <c r="B38" s="73">
        <v>1</v>
      </c>
      <c r="C38" s="73" t="s">
        <v>193</v>
      </c>
      <c r="D38" s="73" t="s">
        <v>2</v>
      </c>
      <c r="E38" s="73">
        <v>134.5035</v>
      </c>
      <c r="F38" s="73">
        <v>3</v>
      </c>
      <c r="G38" s="73">
        <v>1.75</v>
      </c>
      <c r="H38" s="73" t="s">
        <v>101</v>
      </c>
      <c r="I38" s="73">
        <v>10.9375</v>
      </c>
      <c r="J38" s="73" t="s">
        <v>101</v>
      </c>
      <c r="K38" s="73">
        <v>21.4375</v>
      </c>
      <c r="L38" s="73" t="s">
        <v>97</v>
      </c>
      <c r="M38" s="73" t="s">
        <v>110</v>
      </c>
      <c r="N38" s="73" t="s">
        <v>100</v>
      </c>
      <c r="O38" s="73" t="s">
        <v>167</v>
      </c>
      <c r="P38" s="73"/>
      <c r="Q38" s="73" t="s">
        <v>8</v>
      </c>
      <c r="R38" s="73" t="s">
        <v>87</v>
      </c>
      <c r="S38" s="73" t="s">
        <v>101</v>
      </c>
      <c r="T38" s="73"/>
    </row>
    <row r="39" spans="1:20" s="37" customFormat="1" ht="18" x14ac:dyDescent="0.3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70" t="s">
        <v>170</v>
      </c>
      <c r="N39" s="69"/>
      <c r="O39" s="69"/>
      <c r="P39" s="71"/>
      <c r="Q39" s="71"/>
      <c r="R39" s="71"/>
      <c r="S39" s="71"/>
      <c r="T39" s="71"/>
    </row>
    <row r="40" spans="1:20" s="37" customFormat="1" ht="18" x14ac:dyDescent="0.3">
      <c r="A40" s="72">
        <v>1521250</v>
      </c>
      <c r="B40" s="73">
        <v>1</v>
      </c>
      <c r="C40" s="73" t="s">
        <v>193</v>
      </c>
      <c r="D40" s="73" t="s">
        <v>2</v>
      </c>
      <c r="E40" s="73">
        <v>132.1986</v>
      </c>
      <c r="F40" s="73">
        <v>3</v>
      </c>
      <c r="G40" s="73">
        <v>1.75</v>
      </c>
      <c r="H40" s="73" t="s">
        <v>101</v>
      </c>
      <c r="I40" s="73">
        <v>16</v>
      </c>
      <c r="J40" s="73" t="s">
        <v>101</v>
      </c>
      <c r="K40" s="73">
        <v>26</v>
      </c>
      <c r="L40" s="79" t="s">
        <v>95</v>
      </c>
      <c r="M40" s="73" t="s">
        <v>171</v>
      </c>
      <c r="N40" s="73" t="s">
        <v>100</v>
      </c>
      <c r="O40" s="73" t="s">
        <v>170</v>
      </c>
      <c r="P40" s="73"/>
      <c r="Q40" s="73" t="s">
        <v>8</v>
      </c>
      <c r="R40" s="73" t="s">
        <v>87</v>
      </c>
      <c r="S40" s="73" t="s">
        <v>101</v>
      </c>
      <c r="T40" s="73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97DB20D-30B9-4B94-A821-576BBBF5D86A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7CC2F6-D1A1-466F-877C-66FC5735545F}">
          <x14:formula1>
            <xm:f>'Sheet Metal Std'!$E$1:$K$1</xm:f>
          </x14:formula1>
          <x14:formula2>
            <xm:f>0</xm:f>
          </x14:formula2>
          <xm:sqref>P41:P42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1EB1-5B71-476E-B82B-2C9EE180AC18}">
  <sheetPr codeName="Sheet8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137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2">
        <v>1499957</v>
      </c>
      <c r="B5" s="73">
        <v>1</v>
      </c>
      <c r="C5" s="73" t="s">
        <v>193</v>
      </c>
      <c r="D5" s="73" t="s">
        <v>2</v>
      </c>
      <c r="E5" s="73">
        <v>166.11850000000001</v>
      </c>
      <c r="F5" s="73">
        <v>3</v>
      </c>
      <c r="G5" s="73" t="s">
        <v>101</v>
      </c>
      <c r="H5" s="73" t="s">
        <v>101</v>
      </c>
      <c r="I5" s="73">
        <v>12</v>
      </c>
      <c r="J5" s="73" t="s">
        <v>101</v>
      </c>
      <c r="K5" s="73">
        <v>22.5</v>
      </c>
      <c r="L5" s="73" t="s">
        <v>97</v>
      </c>
      <c r="M5" s="73" t="s">
        <v>96</v>
      </c>
      <c r="N5" s="73" t="s">
        <v>143</v>
      </c>
      <c r="O5" s="73" t="s">
        <v>142</v>
      </c>
      <c r="P5" s="73"/>
      <c r="Q5" s="73" t="s">
        <v>8</v>
      </c>
      <c r="R5" s="73" t="s">
        <v>87</v>
      </c>
      <c r="S5" s="73" t="s">
        <v>101</v>
      </c>
      <c r="T5" s="73"/>
    </row>
    <row r="6" spans="1:1015" s="37" customFormat="1" ht="18" x14ac:dyDescent="0.3">
      <c r="A6" s="72">
        <v>1587595</v>
      </c>
      <c r="B6" s="73">
        <v>1</v>
      </c>
      <c r="C6" s="73" t="s">
        <v>193</v>
      </c>
      <c r="D6" s="73" t="s">
        <v>2</v>
      </c>
      <c r="E6" s="73">
        <v>166.11850000000001</v>
      </c>
      <c r="F6" s="73">
        <v>3</v>
      </c>
      <c r="G6" s="73" t="s">
        <v>101</v>
      </c>
      <c r="H6" s="73" t="s">
        <v>101</v>
      </c>
      <c r="I6" s="73">
        <v>16</v>
      </c>
      <c r="J6" s="73" t="s">
        <v>101</v>
      </c>
      <c r="K6" s="73">
        <v>26.5</v>
      </c>
      <c r="L6" s="73" t="s">
        <v>97</v>
      </c>
      <c r="M6" s="73" t="s">
        <v>96</v>
      </c>
      <c r="N6" s="73" t="s">
        <v>143</v>
      </c>
      <c r="O6" s="73" t="s">
        <v>144</v>
      </c>
      <c r="P6" s="73"/>
      <c r="Q6" s="73" t="s">
        <v>8</v>
      </c>
      <c r="R6" s="73" t="s">
        <v>87</v>
      </c>
      <c r="S6" s="73" t="s">
        <v>101</v>
      </c>
      <c r="T6" s="73"/>
    </row>
    <row r="7" spans="1:1015" s="37" customFormat="1" ht="18" x14ac:dyDescent="0.3">
      <c r="A7" s="72">
        <v>1520969</v>
      </c>
      <c r="B7" s="73">
        <v>1</v>
      </c>
      <c r="C7" s="73" t="s">
        <v>193</v>
      </c>
      <c r="D7" s="73" t="s">
        <v>2</v>
      </c>
      <c r="E7" s="73">
        <v>154.5</v>
      </c>
      <c r="F7" s="73">
        <v>3</v>
      </c>
      <c r="G7" s="73" t="s">
        <v>101</v>
      </c>
      <c r="H7" s="73" t="s">
        <v>101</v>
      </c>
      <c r="I7" s="73">
        <v>15.75</v>
      </c>
      <c r="J7" s="73" t="s">
        <v>101</v>
      </c>
      <c r="K7" s="73">
        <v>26.25</v>
      </c>
      <c r="L7" s="73" t="s">
        <v>97</v>
      </c>
      <c r="M7" s="73" t="s">
        <v>98</v>
      </c>
      <c r="N7" s="73" t="s">
        <v>147</v>
      </c>
      <c r="O7" s="73" t="s">
        <v>146</v>
      </c>
      <c r="P7" s="73"/>
      <c r="Q7" s="73" t="s">
        <v>8</v>
      </c>
      <c r="R7" s="73" t="s">
        <v>87</v>
      </c>
      <c r="S7" s="73" t="s">
        <v>101</v>
      </c>
      <c r="T7" s="73"/>
    </row>
    <row r="8" spans="1:1015" s="37" customFormat="1" ht="18" x14ac:dyDescent="0.3">
      <c r="A8" s="72">
        <v>1520971</v>
      </c>
      <c r="B8" s="73">
        <v>1</v>
      </c>
      <c r="C8" s="73" t="s">
        <v>193</v>
      </c>
      <c r="D8" s="73" t="s">
        <v>2</v>
      </c>
      <c r="E8" s="73">
        <v>154.5</v>
      </c>
      <c r="F8" s="73">
        <v>3</v>
      </c>
      <c r="G8" s="73" t="s">
        <v>101</v>
      </c>
      <c r="H8" s="73" t="s">
        <v>101</v>
      </c>
      <c r="I8" s="73">
        <v>8</v>
      </c>
      <c r="J8" s="73" t="s">
        <v>101</v>
      </c>
      <c r="K8" s="73">
        <v>18.5</v>
      </c>
      <c r="L8" s="73" t="s">
        <v>97</v>
      </c>
      <c r="M8" s="73" t="s">
        <v>98</v>
      </c>
      <c r="N8" s="73" t="s">
        <v>147</v>
      </c>
      <c r="O8" s="73" t="s">
        <v>148</v>
      </c>
      <c r="P8" s="73"/>
      <c r="Q8" s="73" t="s">
        <v>8</v>
      </c>
      <c r="R8" s="73" t="s">
        <v>87</v>
      </c>
      <c r="S8" s="73" t="s">
        <v>101</v>
      </c>
      <c r="T8" s="73"/>
    </row>
    <row r="9" spans="1:1015" s="37" customFormat="1" ht="18" x14ac:dyDescent="0.3">
      <c r="A9" s="72">
        <v>1521143</v>
      </c>
      <c r="B9" s="73">
        <v>1</v>
      </c>
      <c r="C9" s="73" t="s">
        <v>193</v>
      </c>
      <c r="D9" s="73" t="s">
        <v>2</v>
      </c>
      <c r="E9" s="73">
        <v>139.75</v>
      </c>
      <c r="F9" s="73">
        <v>3</v>
      </c>
      <c r="G9" s="73">
        <v>1.75</v>
      </c>
      <c r="H9" s="73" t="s">
        <v>101</v>
      </c>
      <c r="I9" s="73">
        <v>13</v>
      </c>
      <c r="J9" s="73" t="s">
        <v>101</v>
      </c>
      <c r="K9" s="73">
        <v>23.5</v>
      </c>
      <c r="L9" s="73" t="s">
        <v>97</v>
      </c>
      <c r="M9" s="73" t="s">
        <v>99</v>
      </c>
      <c r="N9" s="73" t="s">
        <v>100</v>
      </c>
      <c r="O9" s="73" t="s">
        <v>149</v>
      </c>
      <c r="P9" s="73"/>
      <c r="Q9" s="73" t="s">
        <v>8</v>
      </c>
      <c r="R9" s="73" t="s">
        <v>87</v>
      </c>
      <c r="S9" s="73" t="s">
        <v>101</v>
      </c>
      <c r="T9" s="73"/>
    </row>
    <row r="10" spans="1:1015" s="37" customFormat="1" ht="18" x14ac:dyDescent="0.3">
      <c r="A10" s="72">
        <v>1521180</v>
      </c>
      <c r="B10" s="73">
        <v>1</v>
      </c>
      <c r="C10" s="73" t="s">
        <v>193</v>
      </c>
      <c r="D10" s="73" t="s">
        <v>2</v>
      </c>
      <c r="E10" s="73">
        <v>139.75</v>
      </c>
      <c r="F10" s="73">
        <v>3</v>
      </c>
      <c r="G10" s="73">
        <v>1.75</v>
      </c>
      <c r="H10" s="73" t="s">
        <v>101</v>
      </c>
      <c r="I10" s="73">
        <v>14.75</v>
      </c>
      <c r="J10" s="73" t="s">
        <v>101</v>
      </c>
      <c r="K10" s="73">
        <v>25.25</v>
      </c>
      <c r="L10" s="73" t="s">
        <v>97</v>
      </c>
      <c r="M10" s="73" t="s">
        <v>99</v>
      </c>
      <c r="N10" s="73" t="s">
        <v>100</v>
      </c>
      <c r="O10" s="73" t="s">
        <v>155</v>
      </c>
      <c r="P10" s="73"/>
      <c r="Q10" s="73" t="s">
        <v>8</v>
      </c>
      <c r="R10" s="73" t="s">
        <v>87</v>
      </c>
      <c r="S10" s="73" t="s">
        <v>101</v>
      </c>
      <c r="T10" s="73"/>
    </row>
    <row r="11" spans="1:1015" s="37" customFormat="1" ht="18" x14ac:dyDescent="0.3">
      <c r="A11" s="72">
        <v>1521195</v>
      </c>
      <c r="B11" s="73">
        <v>1</v>
      </c>
      <c r="C11" s="73" t="s">
        <v>193</v>
      </c>
      <c r="D11" s="73" t="s">
        <v>2</v>
      </c>
      <c r="E11" s="73">
        <v>133.75</v>
      </c>
      <c r="F11" s="73">
        <v>3</v>
      </c>
      <c r="G11" s="73">
        <v>1.75</v>
      </c>
      <c r="H11" s="73" t="s">
        <v>101</v>
      </c>
      <c r="I11" s="73">
        <v>13</v>
      </c>
      <c r="J11" s="73" t="s">
        <v>101</v>
      </c>
      <c r="K11" s="73">
        <v>23.5</v>
      </c>
      <c r="L11" s="73" t="s">
        <v>97</v>
      </c>
      <c r="M11" s="73" t="s">
        <v>105</v>
      </c>
      <c r="N11" s="73" t="s">
        <v>100</v>
      </c>
      <c r="O11" s="73" t="s">
        <v>161</v>
      </c>
      <c r="P11" s="73"/>
      <c r="Q11" s="73" t="s">
        <v>8</v>
      </c>
      <c r="R11" s="73" t="s">
        <v>87</v>
      </c>
      <c r="S11" s="73" t="s">
        <v>101</v>
      </c>
      <c r="T11" s="73"/>
    </row>
    <row r="12" spans="1:1015" s="37" customFormat="1" ht="18" x14ac:dyDescent="0.3">
      <c r="A12" s="72">
        <v>1521207</v>
      </c>
      <c r="B12" s="73">
        <v>1</v>
      </c>
      <c r="C12" s="73" t="s">
        <v>193</v>
      </c>
      <c r="D12" s="73" t="s">
        <v>2</v>
      </c>
      <c r="E12" s="73">
        <v>133.75</v>
      </c>
      <c r="F12" s="73">
        <v>3</v>
      </c>
      <c r="G12" s="73">
        <v>1.75</v>
      </c>
      <c r="H12" s="73" t="s">
        <v>101</v>
      </c>
      <c r="I12" s="73">
        <v>8.5625</v>
      </c>
      <c r="J12" s="73" t="s">
        <v>101</v>
      </c>
      <c r="K12" s="73">
        <v>19.0625</v>
      </c>
      <c r="L12" s="73" t="s">
        <v>97</v>
      </c>
      <c r="M12" s="73" t="s">
        <v>105</v>
      </c>
      <c r="N12" s="73" t="s">
        <v>100</v>
      </c>
      <c r="O12" s="73" t="s">
        <v>141</v>
      </c>
      <c r="P12" s="73"/>
      <c r="Q12" s="73" t="s">
        <v>8</v>
      </c>
      <c r="R12" s="73" t="s">
        <v>87</v>
      </c>
      <c r="S12" s="73" t="s">
        <v>101</v>
      </c>
      <c r="T12" s="73"/>
    </row>
    <row r="13" spans="1:1015" s="37" customFormat="1" ht="18" x14ac:dyDescent="0.3">
      <c r="A13" s="72">
        <v>1521336</v>
      </c>
      <c r="B13" s="73">
        <v>1</v>
      </c>
      <c r="C13" s="73" t="s">
        <v>193</v>
      </c>
      <c r="D13" s="73" t="s">
        <v>2</v>
      </c>
      <c r="E13" s="73">
        <v>134.09020000000001</v>
      </c>
      <c r="F13" s="73">
        <v>3</v>
      </c>
      <c r="G13" s="73">
        <v>1.75</v>
      </c>
      <c r="H13" s="73" t="s">
        <v>101</v>
      </c>
      <c r="I13" s="73">
        <v>10.9375</v>
      </c>
      <c r="J13" s="73" t="s">
        <v>101</v>
      </c>
      <c r="K13" s="73">
        <v>21.4375</v>
      </c>
      <c r="L13" s="73" t="s">
        <v>97</v>
      </c>
      <c r="M13" s="73" t="s">
        <v>110</v>
      </c>
      <c r="N13" s="73" t="s">
        <v>100</v>
      </c>
      <c r="O13" s="73" t="s">
        <v>167</v>
      </c>
      <c r="P13" s="73"/>
      <c r="Q13" s="73" t="s">
        <v>8</v>
      </c>
      <c r="R13" s="73" t="s">
        <v>87</v>
      </c>
      <c r="S13" s="73" t="s">
        <v>101</v>
      </c>
      <c r="T13" s="73"/>
    </row>
    <row r="14" spans="1:1015" s="37" customFormat="1" ht="18" x14ac:dyDescent="0.3">
      <c r="A14" s="82">
        <v>1521248</v>
      </c>
      <c r="B14" s="83">
        <v>1</v>
      </c>
      <c r="C14" s="83" t="s">
        <v>193</v>
      </c>
      <c r="D14" s="83" t="s">
        <v>2</v>
      </c>
      <c r="E14" s="83">
        <v>137.03639999999999</v>
      </c>
      <c r="F14" s="83">
        <v>3</v>
      </c>
      <c r="G14" s="83">
        <v>1.75</v>
      </c>
      <c r="H14" s="83" t="s">
        <v>101</v>
      </c>
      <c r="I14" s="83">
        <v>16</v>
      </c>
      <c r="J14" s="83" t="s">
        <v>101</v>
      </c>
      <c r="K14" s="83">
        <v>26.5</v>
      </c>
      <c r="L14" s="83" t="s">
        <v>97</v>
      </c>
      <c r="M14" s="83" t="s">
        <v>171</v>
      </c>
      <c r="N14" s="83" t="s">
        <v>100</v>
      </c>
      <c r="O14" s="83" t="s">
        <v>170</v>
      </c>
      <c r="P14" s="83"/>
      <c r="Q14" s="83" t="s">
        <v>8</v>
      </c>
      <c r="R14" s="83" t="s">
        <v>87</v>
      </c>
      <c r="S14" s="83" t="s">
        <v>101</v>
      </c>
      <c r="T14" s="83"/>
    </row>
    <row r="15" spans="1:1015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16"/>
      <c r="M15" s="21"/>
      <c r="N15" s="20"/>
      <c r="O15" s="20"/>
      <c r="P15" s="20"/>
      <c r="Q15" s="20"/>
      <c r="R15" s="20"/>
      <c r="S15" s="20"/>
      <c r="T15" s="17"/>
    </row>
    <row r="16" spans="1:1015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16"/>
      <c r="M16" s="21"/>
      <c r="N16" s="20"/>
      <c r="O16" s="20"/>
      <c r="P16" s="20"/>
      <c r="Q16" s="20"/>
      <c r="R16" s="20"/>
      <c r="S16" s="20"/>
      <c r="T16" s="1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C5910B-6C36-4233-92FD-700AF2DBD44C}">
          <x14:formula1>
            <xm:f>'Sheet Metal Std'!$E$1:$K$1</xm:f>
          </x14:formula1>
          <x14:formula2>
            <xm:f>0</xm:f>
          </x14:formula2>
          <xm:sqref>P15:P16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AD1F-4D06-44F7-991D-D6002C030C03}">
  <sheetPr codeName="Sheet9">
    <pageSetUpPr fitToPage="1"/>
  </sheetPr>
  <dimension ref="A1:AMA122"/>
  <sheetViews>
    <sheetView showGridLines="0" zoomScale="55" zoomScaleNormal="55" workbookViewId="0">
      <selection sqref="A1:B1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4.21875" style="19" bestFit="1" customWidth="1"/>
    <col min="6" max="6" width="11.21875" style="19" bestFit="1" customWidth="1"/>
    <col min="7" max="7" width="8.5546875" style="19" bestFit="1" customWidth="1"/>
    <col min="8" max="8" width="8.441406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5.109375" style="16" bestFit="1" customWidth="1"/>
    <col min="13" max="13" width="43.77734375" style="21" bestFit="1" customWidth="1"/>
    <col min="14" max="14" width="50.7773437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20.6640625" style="20" bestFit="1" customWidth="1"/>
    <col min="19" max="19" width="23.77734375" style="20" bestFit="1" customWidth="1"/>
    <col min="20" max="20" width="15.88671875" style="17" bestFit="1" customWidth="1"/>
    <col min="21" max="1015" width="10.44140625" style="15"/>
    <col min="1016" max="16384" width="10.44140625" style="17"/>
  </cols>
  <sheetData>
    <row r="1" spans="1:1015" ht="18" customHeight="1" x14ac:dyDescent="0.3">
      <c r="A1" s="105" t="s">
        <v>79</v>
      </c>
      <c r="B1" s="105"/>
      <c r="C1" s="106" t="s">
        <v>203</v>
      </c>
      <c r="D1" s="107"/>
      <c r="E1" s="107"/>
      <c r="F1" s="107"/>
      <c r="G1" s="107"/>
      <c r="H1" s="107"/>
      <c r="I1" s="108"/>
      <c r="J1" s="38" t="s">
        <v>94</v>
      </c>
      <c r="K1" s="54">
        <v>0</v>
      </c>
      <c r="L1" s="38" t="s">
        <v>81</v>
      </c>
      <c r="M1" s="38" t="s">
        <v>204</v>
      </c>
      <c r="N1" s="99" t="s">
        <v>205</v>
      </c>
      <c r="O1" s="101"/>
      <c r="P1" s="99" t="s">
        <v>206</v>
      </c>
      <c r="Q1" s="100"/>
      <c r="R1" s="100"/>
      <c r="S1" s="100"/>
      <c r="T1" s="10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customHeight="1" x14ac:dyDescent="0.3">
      <c r="A2" s="105" t="s">
        <v>80</v>
      </c>
      <c r="B2" s="105"/>
      <c r="C2" s="109" t="s">
        <v>203</v>
      </c>
      <c r="D2" s="110"/>
      <c r="E2" s="110"/>
      <c r="F2" s="110"/>
      <c r="G2" s="110"/>
      <c r="H2" s="110"/>
      <c r="I2" s="111"/>
      <c r="J2" s="39" t="s">
        <v>82</v>
      </c>
      <c r="K2" s="55">
        <v>45519</v>
      </c>
      <c r="L2" s="39" t="s">
        <v>83</v>
      </c>
      <c r="M2" s="38" t="s">
        <v>204</v>
      </c>
      <c r="N2" s="102"/>
      <c r="O2" s="104"/>
      <c r="P2" s="102"/>
      <c r="Q2" s="103"/>
      <c r="R2" s="103"/>
      <c r="S2" s="103"/>
      <c r="T2" s="104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6" customFormat="1" ht="18" x14ac:dyDescent="0.3">
      <c r="A3" s="32" t="s">
        <v>93</v>
      </c>
      <c r="B3" s="33" t="s">
        <v>202</v>
      </c>
      <c r="C3" s="33" t="s">
        <v>201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207</v>
      </c>
      <c r="M3" s="33" t="s">
        <v>40</v>
      </c>
      <c r="N3" s="33" t="s">
        <v>39</v>
      </c>
      <c r="O3" s="33" t="s">
        <v>208</v>
      </c>
      <c r="P3" s="33" t="s">
        <v>92</v>
      </c>
      <c r="Q3" s="56" t="s">
        <v>48</v>
      </c>
      <c r="R3" s="57" t="s">
        <v>84</v>
      </c>
      <c r="S3" s="57" t="s">
        <v>200</v>
      </c>
      <c r="T3" s="57" t="s">
        <v>78</v>
      </c>
    </row>
    <row r="4" spans="1:1015" s="37" customFormat="1" ht="18" x14ac:dyDescent="0.3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 t="s">
        <v>149</v>
      </c>
      <c r="N4" s="69"/>
      <c r="O4" s="69"/>
      <c r="P4" s="71"/>
      <c r="Q4" s="71"/>
      <c r="R4" s="71"/>
      <c r="S4" s="71"/>
      <c r="T4" s="71"/>
    </row>
    <row r="5" spans="1:1015" s="37" customFormat="1" ht="18" x14ac:dyDescent="0.3">
      <c r="A5" s="76">
        <v>1499696</v>
      </c>
      <c r="B5" s="77">
        <v>6</v>
      </c>
      <c r="C5" s="77" t="s">
        <v>193</v>
      </c>
      <c r="D5" s="77" t="s">
        <v>4</v>
      </c>
      <c r="E5" s="77">
        <v>127.28319999999999</v>
      </c>
      <c r="F5" s="77" t="s">
        <v>101</v>
      </c>
      <c r="G5" s="77" t="s">
        <v>101</v>
      </c>
      <c r="H5" s="77" t="s">
        <v>101</v>
      </c>
      <c r="I5" s="77" t="s">
        <v>101</v>
      </c>
      <c r="J5" s="77" t="s">
        <v>101</v>
      </c>
      <c r="K5" s="77">
        <v>50</v>
      </c>
      <c r="L5" s="77" t="s">
        <v>103</v>
      </c>
      <c r="M5" s="77" t="s">
        <v>104</v>
      </c>
      <c r="N5" s="77" t="s">
        <v>114</v>
      </c>
      <c r="O5" s="77" t="s">
        <v>149</v>
      </c>
      <c r="P5" s="77"/>
      <c r="Q5" s="77" t="s">
        <v>8</v>
      </c>
      <c r="R5" s="77" t="s">
        <v>90</v>
      </c>
      <c r="S5" s="77" t="s">
        <v>101</v>
      </c>
      <c r="T5" s="77"/>
    </row>
    <row r="6" spans="1:1015" s="37" customFormat="1" ht="18" x14ac:dyDescent="0.3">
      <c r="A6" s="76">
        <v>1511978</v>
      </c>
      <c r="B6" s="77">
        <v>1</v>
      </c>
      <c r="C6" s="77" t="s">
        <v>193</v>
      </c>
      <c r="D6" s="77" t="s">
        <v>4</v>
      </c>
      <c r="E6" s="77">
        <v>127.283</v>
      </c>
      <c r="F6" s="77" t="s">
        <v>101</v>
      </c>
      <c r="G6" s="77" t="s">
        <v>101</v>
      </c>
      <c r="H6" s="77" t="s">
        <v>101</v>
      </c>
      <c r="I6" s="77" t="s">
        <v>101</v>
      </c>
      <c r="J6" s="77" t="s">
        <v>101</v>
      </c>
      <c r="K6" s="77">
        <v>25</v>
      </c>
      <c r="L6" s="77" t="s">
        <v>103</v>
      </c>
      <c r="M6" s="77" t="s">
        <v>152</v>
      </c>
      <c r="N6" s="77" t="s">
        <v>153</v>
      </c>
      <c r="O6" s="77" t="s">
        <v>149</v>
      </c>
      <c r="P6" s="77"/>
      <c r="Q6" s="77" t="s">
        <v>8</v>
      </c>
      <c r="R6" s="77" t="s">
        <v>90</v>
      </c>
      <c r="S6" s="77" t="s">
        <v>101</v>
      </c>
      <c r="T6" s="77"/>
    </row>
    <row r="7" spans="1:1015" s="37" customFormat="1" ht="18" x14ac:dyDescent="0.3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70" t="s">
        <v>155</v>
      </c>
      <c r="N7" s="69"/>
      <c r="O7" s="69"/>
      <c r="P7" s="71"/>
      <c r="Q7" s="71"/>
      <c r="R7" s="71"/>
      <c r="S7" s="71"/>
      <c r="T7" s="71"/>
    </row>
    <row r="8" spans="1:1015" s="37" customFormat="1" ht="18" x14ac:dyDescent="0.3">
      <c r="A8" s="76">
        <v>1499693</v>
      </c>
      <c r="B8" s="77">
        <v>1</v>
      </c>
      <c r="C8" s="77" t="s">
        <v>193</v>
      </c>
      <c r="D8" s="77" t="s">
        <v>4</v>
      </c>
      <c r="E8" s="77">
        <v>41.142000000000003</v>
      </c>
      <c r="F8" s="77" t="s">
        <v>101</v>
      </c>
      <c r="G8" s="77" t="s">
        <v>101</v>
      </c>
      <c r="H8" s="77" t="s">
        <v>101</v>
      </c>
      <c r="I8" s="77" t="s">
        <v>101</v>
      </c>
      <c r="J8" s="77" t="s">
        <v>101</v>
      </c>
      <c r="K8" s="77">
        <v>44.171999999999997</v>
      </c>
      <c r="L8" s="77" t="s">
        <v>103</v>
      </c>
      <c r="M8" s="77" t="s">
        <v>160</v>
      </c>
      <c r="N8" s="77" t="s">
        <v>153</v>
      </c>
      <c r="O8" s="77" t="s">
        <v>155</v>
      </c>
      <c r="P8" s="77"/>
      <c r="Q8" s="77" t="s">
        <v>8</v>
      </c>
      <c r="R8" s="77" t="s">
        <v>90</v>
      </c>
      <c r="S8" s="77" t="s">
        <v>101</v>
      </c>
      <c r="T8" s="77"/>
    </row>
    <row r="9" spans="1:1015" s="37" customFormat="1" ht="18" x14ac:dyDescent="0.3">
      <c r="A9" s="76">
        <v>1499699</v>
      </c>
      <c r="B9" s="77">
        <v>1</v>
      </c>
      <c r="C9" s="77" t="s">
        <v>193</v>
      </c>
      <c r="D9" s="77" t="s">
        <v>4</v>
      </c>
      <c r="E9" s="77">
        <v>127.283</v>
      </c>
      <c r="F9" s="77" t="s">
        <v>101</v>
      </c>
      <c r="G9" s="77" t="s">
        <v>101</v>
      </c>
      <c r="H9" s="77" t="s">
        <v>101</v>
      </c>
      <c r="I9" s="77" t="s">
        <v>101</v>
      </c>
      <c r="J9" s="77" t="s">
        <v>101</v>
      </c>
      <c r="K9" s="77">
        <v>40.078499999999998</v>
      </c>
      <c r="L9" s="77" t="s">
        <v>103</v>
      </c>
      <c r="M9" s="77" t="s">
        <v>104</v>
      </c>
      <c r="N9" s="77" t="s">
        <v>153</v>
      </c>
      <c r="O9" s="77" t="s">
        <v>155</v>
      </c>
      <c r="P9" s="77"/>
      <c r="Q9" s="77" t="s">
        <v>8</v>
      </c>
      <c r="R9" s="77" t="s">
        <v>90</v>
      </c>
      <c r="S9" s="77" t="s">
        <v>101</v>
      </c>
      <c r="T9" s="77"/>
    </row>
    <row r="10" spans="1:1015" s="37" customFormat="1" ht="18" x14ac:dyDescent="0.3">
      <c r="A10" s="76">
        <v>1499696</v>
      </c>
      <c r="B10" s="77">
        <v>1</v>
      </c>
      <c r="C10" s="77" t="s">
        <v>193</v>
      </c>
      <c r="D10" s="77" t="s">
        <v>4</v>
      </c>
      <c r="E10" s="77">
        <v>127.28319999999999</v>
      </c>
      <c r="F10" s="77" t="s">
        <v>101</v>
      </c>
      <c r="G10" s="77" t="s">
        <v>101</v>
      </c>
      <c r="H10" s="77" t="s">
        <v>101</v>
      </c>
      <c r="I10" s="77" t="s">
        <v>101</v>
      </c>
      <c r="J10" s="77" t="s">
        <v>101</v>
      </c>
      <c r="K10" s="77">
        <v>50</v>
      </c>
      <c r="L10" s="77" t="s">
        <v>103</v>
      </c>
      <c r="M10" s="77" t="s">
        <v>104</v>
      </c>
      <c r="N10" s="77" t="s">
        <v>153</v>
      </c>
      <c r="O10" s="77" t="s">
        <v>155</v>
      </c>
      <c r="P10" s="77"/>
      <c r="Q10" s="77" t="s">
        <v>8</v>
      </c>
      <c r="R10" s="77" t="s">
        <v>90</v>
      </c>
      <c r="S10" s="77" t="s">
        <v>101</v>
      </c>
      <c r="T10" s="77"/>
    </row>
    <row r="11" spans="1:1015" s="37" customFormat="1" ht="18" x14ac:dyDescent="0.3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 t="s">
        <v>161</v>
      </c>
      <c r="N11" s="69"/>
      <c r="O11" s="69"/>
      <c r="P11" s="71"/>
      <c r="Q11" s="71"/>
      <c r="R11" s="71"/>
      <c r="S11" s="71"/>
      <c r="T11" s="71"/>
    </row>
    <row r="12" spans="1:1015" s="37" customFormat="1" ht="18" x14ac:dyDescent="0.3">
      <c r="A12" s="76">
        <v>1499696</v>
      </c>
      <c r="B12" s="77">
        <v>6</v>
      </c>
      <c r="C12" s="77" t="s">
        <v>193</v>
      </c>
      <c r="D12" s="77" t="s">
        <v>4</v>
      </c>
      <c r="E12" s="77">
        <v>127.28319999999999</v>
      </c>
      <c r="F12" s="77" t="s">
        <v>101</v>
      </c>
      <c r="G12" s="77" t="s">
        <v>101</v>
      </c>
      <c r="H12" s="77" t="s">
        <v>101</v>
      </c>
      <c r="I12" s="77" t="s">
        <v>101</v>
      </c>
      <c r="J12" s="77" t="s">
        <v>101</v>
      </c>
      <c r="K12" s="77">
        <v>50</v>
      </c>
      <c r="L12" s="77" t="s">
        <v>103</v>
      </c>
      <c r="M12" s="77" t="s">
        <v>107</v>
      </c>
      <c r="N12" s="77" t="s">
        <v>114</v>
      </c>
      <c r="O12" s="77" t="s">
        <v>161</v>
      </c>
      <c r="P12" s="77"/>
      <c r="Q12" s="77" t="s">
        <v>8</v>
      </c>
      <c r="R12" s="77" t="s">
        <v>90</v>
      </c>
      <c r="S12" s="77" t="s">
        <v>101</v>
      </c>
      <c r="T12" s="77"/>
    </row>
    <row r="13" spans="1:1015" s="37" customFormat="1" ht="18" x14ac:dyDescent="0.3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 t="s">
        <v>141</v>
      </c>
      <c r="N13" s="69"/>
      <c r="O13" s="69"/>
      <c r="P13" s="71"/>
      <c r="Q13" s="71"/>
      <c r="R13" s="71"/>
      <c r="S13" s="71"/>
      <c r="T13" s="71"/>
    </row>
    <row r="14" spans="1:1015" s="37" customFormat="1" ht="18" x14ac:dyDescent="0.3">
      <c r="A14" s="76">
        <v>1513013</v>
      </c>
      <c r="B14" s="77">
        <v>1</v>
      </c>
      <c r="C14" s="77" t="s">
        <v>193</v>
      </c>
      <c r="D14" s="77" t="s">
        <v>4</v>
      </c>
      <c r="E14" s="77">
        <v>104.25</v>
      </c>
      <c r="F14" s="77" t="s">
        <v>101</v>
      </c>
      <c r="G14" s="77" t="s">
        <v>101</v>
      </c>
      <c r="H14" s="77" t="s">
        <v>101</v>
      </c>
      <c r="I14" s="77" t="s">
        <v>101</v>
      </c>
      <c r="J14" s="77" t="s">
        <v>101</v>
      </c>
      <c r="K14" s="77">
        <v>29.141999999999999</v>
      </c>
      <c r="L14" s="77" t="s">
        <v>103</v>
      </c>
      <c r="M14" s="77" t="s">
        <v>165</v>
      </c>
      <c r="N14" s="77" t="s">
        <v>153</v>
      </c>
      <c r="O14" s="77" t="s">
        <v>141</v>
      </c>
      <c r="P14" s="77"/>
      <c r="Q14" s="77" t="s">
        <v>8</v>
      </c>
      <c r="R14" s="77" t="s">
        <v>90</v>
      </c>
      <c r="S14" s="77" t="s">
        <v>101</v>
      </c>
      <c r="T14" s="77"/>
    </row>
    <row r="15" spans="1:1015" s="37" customFormat="1" ht="18" x14ac:dyDescent="0.3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 t="s">
        <v>170</v>
      </c>
      <c r="N15" s="69"/>
      <c r="O15" s="69"/>
      <c r="P15" s="71"/>
      <c r="Q15" s="71"/>
      <c r="R15" s="71"/>
      <c r="S15" s="71"/>
      <c r="T15" s="71"/>
    </row>
    <row r="16" spans="1:1015" s="37" customFormat="1" ht="18" x14ac:dyDescent="0.3">
      <c r="A16" s="76">
        <v>1519125</v>
      </c>
      <c r="B16" s="77">
        <v>1</v>
      </c>
      <c r="C16" s="77" t="s">
        <v>193</v>
      </c>
      <c r="D16" s="77" t="s">
        <v>4</v>
      </c>
      <c r="E16" s="77">
        <v>125.3916</v>
      </c>
      <c r="F16" s="77" t="s">
        <v>101</v>
      </c>
      <c r="G16" s="77" t="s">
        <v>101</v>
      </c>
      <c r="H16" s="77" t="s">
        <v>101</v>
      </c>
      <c r="I16" s="77" t="s">
        <v>101</v>
      </c>
      <c r="J16" s="77" t="s">
        <v>101</v>
      </c>
      <c r="K16" s="77">
        <v>50</v>
      </c>
      <c r="L16" s="77" t="s">
        <v>103</v>
      </c>
      <c r="M16" s="77" t="s">
        <v>172</v>
      </c>
      <c r="N16" s="77" t="s">
        <v>114</v>
      </c>
      <c r="O16" s="77" t="s">
        <v>170</v>
      </c>
      <c r="P16" s="77"/>
      <c r="Q16" s="77" t="s">
        <v>8</v>
      </c>
      <c r="R16" s="77" t="s">
        <v>90</v>
      </c>
      <c r="S16" s="77" t="s">
        <v>101</v>
      </c>
      <c r="T16" s="77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16"/>
      <c r="M17" s="21"/>
      <c r="N17" s="20"/>
      <c r="O17" s="20"/>
      <c r="P17" s="20"/>
      <c r="Q17" s="20"/>
      <c r="R17" s="20"/>
      <c r="S17" s="20"/>
      <c r="T17" s="17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16"/>
      <c r="M18" s="21"/>
      <c r="N18" s="20"/>
      <c r="O18" s="20"/>
      <c r="P18" s="20"/>
      <c r="Q18" s="20"/>
      <c r="R18" s="20"/>
      <c r="S18" s="20"/>
      <c r="T18" s="17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16"/>
      <c r="M19" s="21"/>
      <c r="N19" s="20"/>
      <c r="O19" s="20"/>
      <c r="P19" s="20"/>
      <c r="Q19" s="20"/>
      <c r="R19" s="20"/>
      <c r="S19" s="20"/>
      <c r="T19" s="17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16"/>
      <c r="M20" s="21"/>
      <c r="N20" s="20"/>
      <c r="O20" s="20"/>
      <c r="P20" s="20"/>
      <c r="Q20" s="20"/>
      <c r="R20" s="20"/>
      <c r="S20" s="20"/>
      <c r="T20" s="17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16"/>
      <c r="M21" s="21"/>
      <c r="N21" s="20"/>
      <c r="O21" s="20"/>
      <c r="P21" s="20"/>
      <c r="Q21" s="20"/>
      <c r="R21" s="20"/>
      <c r="S21" s="20"/>
      <c r="T21" s="17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21"/>
      <c r="N22" s="20"/>
      <c r="O22" s="20"/>
      <c r="P22" s="20"/>
      <c r="Q22" s="20"/>
      <c r="R22" s="20"/>
      <c r="S22" s="20"/>
      <c r="T22" s="17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16"/>
      <c r="M23" s="21"/>
      <c r="N23" s="20"/>
      <c r="O23" s="20"/>
      <c r="P23" s="20"/>
      <c r="Q23" s="20"/>
      <c r="R23" s="20"/>
      <c r="S23" s="20"/>
      <c r="T23" s="17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16"/>
      <c r="M24" s="21"/>
      <c r="N24" s="20"/>
      <c r="O24" s="20"/>
      <c r="P24" s="20"/>
      <c r="Q24" s="20"/>
      <c r="R24" s="20"/>
      <c r="S24" s="20"/>
      <c r="T24" s="17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16"/>
      <c r="M25" s="21"/>
      <c r="N25" s="20"/>
      <c r="O25" s="20"/>
      <c r="P25" s="20"/>
      <c r="Q25" s="20"/>
      <c r="R25" s="20"/>
      <c r="S25" s="20"/>
      <c r="T25" s="17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16"/>
      <c r="M26" s="21"/>
      <c r="N26" s="20"/>
      <c r="O26" s="20"/>
      <c r="P26" s="20"/>
      <c r="Q26" s="20"/>
      <c r="R26" s="20"/>
      <c r="S26" s="20"/>
      <c r="T26" s="17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16"/>
      <c r="M27" s="21"/>
      <c r="N27" s="20"/>
      <c r="O27" s="20"/>
      <c r="P27" s="20"/>
      <c r="Q27" s="20"/>
      <c r="R27" s="20"/>
      <c r="S27" s="20"/>
      <c r="T27" s="17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16"/>
      <c r="M28" s="21"/>
      <c r="N28" s="20"/>
      <c r="O28" s="20"/>
      <c r="P28" s="20"/>
      <c r="Q28" s="20"/>
      <c r="R28" s="20"/>
      <c r="S28" s="20"/>
      <c r="T28" s="17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16"/>
      <c r="M29" s="21"/>
      <c r="N29" s="20"/>
      <c r="O29" s="20"/>
      <c r="P29" s="20"/>
      <c r="Q29" s="20"/>
      <c r="R29" s="20"/>
      <c r="S29" s="20"/>
      <c r="T29" s="17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16"/>
      <c r="M30" s="21"/>
      <c r="N30" s="20"/>
      <c r="O30" s="20"/>
      <c r="P30" s="20"/>
      <c r="Q30" s="20"/>
      <c r="R30" s="20"/>
      <c r="S30" s="20"/>
      <c r="T30" s="17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16"/>
      <c r="M31" s="21"/>
      <c r="N31" s="20"/>
      <c r="O31" s="20"/>
      <c r="P31" s="20"/>
      <c r="Q31" s="20"/>
      <c r="R31" s="20"/>
      <c r="S31" s="20"/>
      <c r="T31" s="17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16"/>
      <c r="M32" s="21"/>
      <c r="N32" s="20"/>
      <c r="O32" s="20"/>
      <c r="P32" s="20"/>
      <c r="Q32" s="20"/>
      <c r="R32" s="20"/>
      <c r="S32" s="20"/>
      <c r="T32" s="17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16"/>
      <c r="M33" s="21"/>
      <c r="N33" s="20"/>
      <c r="O33" s="20"/>
      <c r="P33" s="20"/>
      <c r="Q33" s="20"/>
      <c r="R33" s="20"/>
      <c r="S33" s="20"/>
      <c r="T33" s="17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16"/>
      <c r="M34" s="21"/>
      <c r="N34" s="20"/>
      <c r="O34" s="20"/>
      <c r="P34" s="20"/>
      <c r="Q34" s="20"/>
      <c r="R34" s="20"/>
      <c r="S34" s="20"/>
      <c r="T34" s="17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16"/>
      <c r="M35" s="21"/>
      <c r="N35" s="20"/>
      <c r="O35" s="20"/>
      <c r="P35" s="20"/>
      <c r="Q35" s="20"/>
      <c r="R35" s="20"/>
      <c r="S35" s="20"/>
      <c r="T35" s="17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16"/>
      <c r="M36" s="21"/>
      <c r="N36" s="20"/>
      <c r="O36" s="20"/>
      <c r="P36" s="20"/>
      <c r="Q36" s="20"/>
      <c r="R36" s="20"/>
      <c r="S36" s="20"/>
      <c r="T36" s="17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16"/>
      <c r="M37" s="21"/>
      <c r="N37" s="20"/>
      <c r="O37" s="20"/>
      <c r="P37" s="20"/>
      <c r="Q37" s="20"/>
      <c r="R37" s="20"/>
      <c r="S37" s="20"/>
      <c r="T37" s="17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16"/>
      <c r="M38" s="21"/>
      <c r="N38" s="20"/>
      <c r="O38" s="20"/>
      <c r="P38" s="20"/>
      <c r="Q38" s="20"/>
      <c r="R38" s="20"/>
      <c r="S38" s="20"/>
      <c r="T38" s="17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16"/>
      <c r="M39" s="21"/>
      <c r="N39" s="20"/>
      <c r="O39" s="20"/>
      <c r="P39" s="20"/>
      <c r="Q39" s="20"/>
      <c r="R39" s="20"/>
      <c r="S39" s="20"/>
      <c r="T39" s="17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16"/>
      <c r="M40" s="21"/>
      <c r="N40" s="20"/>
      <c r="O40" s="20"/>
      <c r="P40" s="20"/>
      <c r="Q40" s="20"/>
      <c r="R40" s="20"/>
      <c r="S40" s="20"/>
      <c r="T40" s="17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16"/>
      <c r="M41" s="21"/>
      <c r="N41" s="20"/>
      <c r="O41" s="20"/>
      <c r="P41" s="20"/>
      <c r="Q41" s="20"/>
      <c r="R41" s="20"/>
      <c r="S41" s="20"/>
      <c r="T41" s="17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16"/>
      <c r="M42" s="21"/>
      <c r="N42" s="20"/>
      <c r="O42" s="20"/>
      <c r="P42" s="20"/>
      <c r="Q42" s="20"/>
      <c r="R42" s="20"/>
      <c r="S42" s="20"/>
      <c r="T42" s="17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16"/>
      <c r="M43" s="21"/>
      <c r="N43" s="20"/>
      <c r="O43" s="20"/>
      <c r="P43" s="20"/>
      <c r="Q43" s="20"/>
      <c r="R43" s="20"/>
      <c r="S43" s="20"/>
      <c r="T43" s="17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16"/>
      <c r="M44" s="21"/>
      <c r="N44" s="20"/>
      <c r="O44" s="20"/>
      <c r="P44" s="20"/>
      <c r="Q44" s="20"/>
      <c r="R44" s="20"/>
      <c r="S44" s="20"/>
      <c r="T44" s="17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16"/>
      <c r="M45" s="21"/>
      <c r="N45" s="20"/>
      <c r="O45" s="20"/>
      <c r="P45" s="20"/>
      <c r="Q45" s="20"/>
      <c r="R45" s="20"/>
      <c r="S45" s="20"/>
      <c r="T45" s="17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16"/>
      <c r="M46" s="21"/>
      <c r="N46" s="20"/>
      <c r="O46" s="20"/>
      <c r="P46" s="20"/>
      <c r="Q46" s="20"/>
      <c r="R46" s="20"/>
      <c r="S46" s="20"/>
      <c r="T46" s="17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16"/>
      <c r="M47" s="21"/>
      <c r="N47" s="20"/>
      <c r="O47" s="20"/>
      <c r="P47" s="20"/>
      <c r="Q47" s="20"/>
      <c r="R47" s="20"/>
      <c r="S47" s="20"/>
      <c r="T47" s="17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16"/>
      <c r="M48" s="21"/>
      <c r="N48" s="20"/>
      <c r="O48" s="20"/>
      <c r="P48" s="20"/>
      <c r="Q48" s="20"/>
      <c r="R48" s="20"/>
      <c r="S48" s="20"/>
      <c r="T48" s="17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16"/>
      <c r="M49" s="21"/>
      <c r="N49" s="20"/>
      <c r="O49" s="20"/>
      <c r="P49" s="20"/>
      <c r="Q49" s="20"/>
      <c r="R49" s="20"/>
      <c r="S49" s="20"/>
      <c r="T49" s="17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16"/>
      <c r="M50" s="21"/>
      <c r="N50" s="20"/>
      <c r="O50" s="20"/>
      <c r="P50" s="20"/>
      <c r="Q50" s="20"/>
      <c r="R50" s="20"/>
      <c r="S50" s="20"/>
      <c r="T50" s="17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16"/>
      <c r="M51" s="21"/>
      <c r="N51" s="20"/>
      <c r="O51" s="20"/>
      <c r="P51" s="20"/>
      <c r="Q51" s="20"/>
      <c r="R51" s="20"/>
      <c r="S51" s="20"/>
      <c r="T51" s="17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16"/>
      <c r="M52" s="21"/>
      <c r="N52" s="20"/>
      <c r="O52" s="20"/>
      <c r="P52" s="20"/>
      <c r="Q52" s="20"/>
      <c r="R52" s="20"/>
      <c r="S52" s="20"/>
      <c r="T52" s="17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16"/>
      <c r="M53" s="21"/>
      <c r="N53" s="20"/>
      <c r="O53" s="20"/>
      <c r="P53" s="20"/>
      <c r="Q53" s="20"/>
      <c r="R53" s="20"/>
      <c r="S53" s="20"/>
      <c r="T53" s="17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16"/>
      <c r="M54" s="21"/>
      <c r="N54" s="20"/>
      <c r="O54" s="20"/>
      <c r="P54" s="20"/>
      <c r="Q54" s="20"/>
      <c r="R54" s="20"/>
      <c r="S54" s="20"/>
      <c r="T54" s="17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16"/>
      <c r="M55" s="21"/>
      <c r="N55" s="20"/>
      <c r="O55" s="20"/>
      <c r="P55" s="20"/>
      <c r="Q55" s="20"/>
      <c r="R55" s="20"/>
      <c r="S55" s="20"/>
      <c r="T55" s="17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16"/>
      <c r="M56" s="21"/>
      <c r="N56" s="20"/>
      <c r="O56" s="20"/>
      <c r="P56" s="20"/>
      <c r="Q56" s="20"/>
      <c r="R56" s="20"/>
      <c r="S56" s="20"/>
      <c r="T56" s="17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16"/>
      <c r="M57" s="21"/>
      <c r="N57" s="20"/>
      <c r="O57" s="20"/>
      <c r="P57" s="20"/>
      <c r="Q57" s="20"/>
      <c r="R57" s="20"/>
      <c r="S57" s="20"/>
      <c r="T57" s="17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16"/>
      <c r="M58" s="21"/>
      <c r="N58" s="20"/>
      <c r="O58" s="20"/>
      <c r="P58" s="20"/>
      <c r="Q58" s="20"/>
      <c r="R58" s="20"/>
      <c r="S58" s="20"/>
      <c r="T58" s="17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16"/>
      <c r="M59" s="21"/>
      <c r="N59" s="20"/>
      <c r="O59" s="20"/>
      <c r="P59" s="20"/>
      <c r="Q59" s="20"/>
      <c r="R59" s="20"/>
      <c r="S59" s="20"/>
      <c r="T59" s="17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16"/>
      <c r="M60" s="21"/>
      <c r="N60" s="20"/>
      <c r="O60" s="20"/>
      <c r="P60" s="20"/>
      <c r="Q60" s="20"/>
      <c r="R60" s="20"/>
      <c r="S60" s="20"/>
      <c r="T60" s="17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16"/>
      <c r="M61" s="21"/>
      <c r="N61" s="20"/>
      <c r="O61" s="20"/>
      <c r="P61" s="20"/>
      <c r="Q61" s="20"/>
      <c r="R61" s="20"/>
      <c r="S61" s="20"/>
      <c r="T61" s="17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16"/>
      <c r="M62" s="21"/>
      <c r="N62" s="20"/>
      <c r="O62" s="20"/>
      <c r="P62" s="20"/>
      <c r="Q62" s="20"/>
      <c r="R62" s="20"/>
      <c r="S62" s="20"/>
      <c r="T62" s="17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16"/>
      <c r="M63" s="21"/>
      <c r="N63" s="20"/>
      <c r="O63" s="20"/>
      <c r="P63" s="20"/>
      <c r="Q63" s="20"/>
      <c r="R63" s="20"/>
      <c r="S63" s="20"/>
      <c r="T63" s="17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16"/>
      <c r="M64" s="21"/>
      <c r="N64" s="20"/>
      <c r="O64" s="20"/>
      <c r="P64" s="20"/>
      <c r="Q64" s="20"/>
      <c r="R64" s="20"/>
      <c r="S64" s="20"/>
      <c r="T64" s="17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16"/>
      <c r="M65" s="21"/>
      <c r="N65" s="20"/>
      <c r="O65" s="20"/>
      <c r="P65" s="20"/>
      <c r="Q65" s="20"/>
      <c r="R65" s="20"/>
      <c r="S65" s="20"/>
      <c r="T65" s="17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16"/>
      <c r="M66" s="21"/>
      <c r="N66" s="20"/>
      <c r="O66" s="20"/>
      <c r="P66" s="20"/>
      <c r="Q66" s="20"/>
      <c r="R66" s="20"/>
      <c r="S66" s="20"/>
      <c r="T66" s="17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16"/>
      <c r="M67" s="21"/>
      <c r="N67" s="20"/>
      <c r="O67" s="20"/>
      <c r="P67" s="20"/>
      <c r="Q67" s="20"/>
      <c r="R67" s="20"/>
      <c r="S67" s="20"/>
      <c r="T67" s="17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16"/>
      <c r="M68" s="21"/>
      <c r="N68" s="20"/>
      <c r="O68" s="20"/>
      <c r="P68" s="20"/>
      <c r="Q68" s="20"/>
      <c r="R68" s="20"/>
      <c r="S68" s="20"/>
      <c r="T68" s="17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16"/>
      <c r="M69" s="21"/>
      <c r="N69" s="20"/>
      <c r="O69" s="20"/>
      <c r="P69" s="20"/>
      <c r="Q69" s="20"/>
      <c r="R69" s="20"/>
      <c r="S69" s="20"/>
      <c r="T69" s="17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16"/>
      <c r="M70" s="21"/>
      <c r="N70" s="20"/>
      <c r="O70" s="20"/>
      <c r="P70" s="20"/>
      <c r="Q70" s="20"/>
      <c r="R70" s="20"/>
      <c r="S70" s="20"/>
      <c r="T70" s="17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16"/>
      <c r="M71" s="21"/>
      <c r="N71" s="20"/>
      <c r="O71" s="20"/>
      <c r="P71" s="20"/>
      <c r="Q71" s="20"/>
      <c r="R71" s="20"/>
      <c r="S71" s="20"/>
      <c r="T71" s="17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16"/>
      <c r="M72" s="21"/>
      <c r="N72" s="20"/>
      <c r="O72" s="20"/>
      <c r="P72" s="20"/>
      <c r="Q72" s="20"/>
      <c r="R72" s="20"/>
      <c r="S72" s="20"/>
      <c r="T72" s="17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16"/>
      <c r="M73" s="21"/>
      <c r="N73" s="20"/>
      <c r="O73" s="20"/>
      <c r="P73" s="20"/>
      <c r="Q73" s="20"/>
      <c r="R73" s="20"/>
      <c r="S73" s="20"/>
      <c r="T73" s="17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16"/>
      <c r="M74" s="21"/>
      <c r="N74" s="20"/>
      <c r="O74" s="20"/>
      <c r="P74" s="20"/>
      <c r="Q74" s="20"/>
      <c r="R74" s="20"/>
      <c r="S74" s="20"/>
      <c r="T74" s="17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16"/>
      <c r="M75" s="21"/>
      <c r="N75" s="20"/>
      <c r="O75" s="20"/>
      <c r="P75" s="20"/>
      <c r="Q75" s="20"/>
      <c r="R75" s="20"/>
      <c r="S75" s="20"/>
      <c r="T75" s="17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16"/>
      <c r="M76" s="21"/>
      <c r="N76" s="20"/>
      <c r="O76" s="20"/>
      <c r="P76" s="20"/>
      <c r="Q76" s="20"/>
      <c r="R76" s="20"/>
      <c r="S76" s="20"/>
      <c r="T76" s="17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16"/>
      <c r="M77" s="21"/>
      <c r="N77" s="20"/>
      <c r="O77" s="20"/>
      <c r="P77" s="20"/>
      <c r="Q77" s="20"/>
      <c r="R77" s="20"/>
      <c r="S77" s="20"/>
      <c r="T77" s="17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16"/>
      <c r="M78" s="21"/>
      <c r="N78" s="20"/>
      <c r="O78" s="20"/>
      <c r="P78" s="20"/>
      <c r="Q78" s="20"/>
      <c r="R78" s="20"/>
      <c r="S78" s="20"/>
      <c r="T78" s="17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16"/>
      <c r="M79" s="21"/>
      <c r="N79" s="20"/>
      <c r="O79" s="20"/>
      <c r="P79" s="20"/>
      <c r="Q79" s="20"/>
      <c r="R79" s="20"/>
      <c r="S79" s="20"/>
      <c r="T79" s="17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16"/>
      <c r="M80" s="21"/>
      <c r="N80" s="20"/>
      <c r="O80" s="20"/>
      <c r="P80" s="20"/>
      <c r="Q80" s="20"/>
      <c r="R80" s="20"/>
      <c r="S80" s="20"/>
      <c r="T80" s="17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16"/>
      <c r="M81" s="21"/>
      <c r="N81" s="20"/>
      <c r="O81" s="20"/>
      <c r="P81" s="20"/>
      <c r="Q81" s="20"/>
      <c r="R81" s="20"/>
      <c r="S81" s="20"/>
      <c r="T81" s="17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16"/>
      <c r="M82" s="21"/>
      <c r="N82" s="20"/>
      <c r="O82" s="20"/>
      <c r="P82" s="20"/>
      <c r="Q82" s="20"/>
      <c r="R82" s="20"/>
      <c r="S82" s="20"/>
      <c r="T82" s="17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16"/>
      <c r="M83" s="21"/>
      <c r="N83" s="20"/>
      <c r="O83" s="20"/>
      <c r="P83" s="20"/>
      <c r="Q83" s="20"/>
      <c r="R83" s="20"/>
      <c r="S83" s="20"/>
      <c r="T83" s="17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16"/>
      <c r="M84" s="21"/>
      <c r="N84" s="20"/>
      <c r="O84" s="20"/>
      <c r="P84" s="20"/>
      <c r="Q84" s="20"/>
      <c r="R84" s="20"/>
      <c r="S84" s="20"/>
      <c r="T84" s="17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16"/>
      <c r="M85" s="21"/>
      <c r="N85" s="20"/>
      <c r="O85" s="20"/>
      <c r="P85" s="20"/>
      <c r="Q85" s="20"/>
      <c r="R85" s="20"/>
      <c r="S85" s="20"/>
      <c r="T85" s="17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16"/>
      <c r="M86" s="21"/>
      <c r="N86" s="20"/>
      <c r="O86" s="20"/>
      <c r="P86" s="20"/>
      <c r="Q86" s="20"/>
      <c r="R86" s="20"/>
      <c r="S86" s="20"/>
      <c r="T86" s="17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16"/>
      <c r="M87" s="21"/>
      <c r="N87" s="20"/>
      <c r="O87" s="20"/>
      <c r="P87" s="20"/>
      <c r="Q87" s="20"/>
      <c r="R87" s="20"/>
      <c r="S87" s="20"/>
      <c r="T87" s="17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16"/>
      <c r="M88" s="21"/>
      <c r="N88" s="20"/>
      <c r="O88" s="20"/>
      <c r="P88" s="20"/>
      <c r="Q88" s="20"/>
      <c r="R88" s="20"/>
      <c r="S88" s="20"/>
      <c r="T88" s="17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16"/>
      <c r="M89" s="21"/>
      <c r="N89" s="20"/>
      <c r="O89" s="20"/>
      <c r="P89" s="20"/>
      <c r="Q89" s="20"/>
      <c r="R89" s="20"/>
      <c r="S89" s="20"/>
      <c r="T89" s="17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16"/>
      <c r="M90" s="21"/>
      <c r="N90" s="20"/>
      <c r="O90" s="20"/>
      <c r="P90" s="20"/>
      <c r="Q90" s="20"/>
      <c r="R90" s="20"/>
      <c r="S90" s="20"/>
      <c r="T90" s="17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16"/>
      <c r="M91" s="21"/>
      <c r="N91" s="20"/>
      <c r="O91" s="20"/>
      <c r="P91" s="20"/>
      <c r="Q91" s="20"/>
      <c r="R91" s="20"/>
      <c r="S91" s="20"/>
      <c r="T91" s="17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16"/>
      <c r="M92" s="21"/>
      <c r="N92" s="20"/>
      <c r="O92" s="20"/>
      <c r="P92" s="20"/>
      <c r="Q92" s="20"/>
      <c r="R92" s="20"/>
      <c r="S92" s="20"/>
      <c r="T92" s="17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16"/>
      <c r="M93" s="21"/>
      <c r="N93" s="20"/>
      <c r="O93" s="20"/>
      <c r="P93" s="20"/>
      <c r="Q93" s="20"/>
      <c r="R93" s="20"/>
      <c r="S93" s="20"/>
      <c r="T93" s="17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16"/>
      <c r="M94" s="21"/>
      <c r="N94" s="20"/>
      <c r="O94" s="20"/>
      <c r="P94" s="20"/>
      <c r="Q94" s="20"/>
      <c r="R94" s="20"/>
      <c r="S94" s="20"/>
      <c r="T94" s="17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16"/>
      <c r="M95" s="21"/>
      <c r="N95" s="20"/>
      <c r="O95" s="20"/>
      <c r="P95" s="20"/>
      <c r="Q95" s="20"/>
      <c r="R95" s="20"/>
      <c r="S95" s="20"/>
      <c r="T95" s="17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16"/>
      <c r="M96" s="21"/>
      <c r="N96" s="20"/>
      <c r="O96" s="20"/>
      <c r="P96" s="20"/>
      <c r="Q96" s="20"/>
      <c r="R96" s="20"/>
      <c r="S96" s="20"/>
      <c r="T96" s="17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16"/>
      <c r="M97" s="21"/>
      <c r="N97" s="20"/>
      <c r="O97" s="20"/>
      <c r="P97" s="20"/>
      <c r="Q97" s="20"/>
      <c r="R97" s="20"/>
      <c r="S97" s="20"/>
      <c r="T97" s="17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16"/>
      <c r="M98" s="21"/>
      <c r="N98" s="20"/>
      <c r="O98" s="20"/>
      <c r="P98" s="20"/>
      <c r="Q98" s="20"/>
      <c r="R98" s="20"/>
      <c r="S98" s="20"/>
      <c r="T98" s="17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16"/>
      <c r="M99" s="21"/>
      <c r="N99" s="20"/>
      <c r="O99" s="20"/>
      <c r="P99" s="20"/>
      <c r="Q99" s="20"/>
      <c r="R99" s="20"/>
      <c r="S99" s="20"/>
      <c r="T99" s="17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16"/>
      <c r="M100" s="21"/>
      <c r="N100" s="20"/>
      <c r="O100" s="20"/>
      <c r="P100" s="20"/>
      <c r="Q100" s="20"/>
      <c r="R100" s="20"/>
      <c r="S100" s="20"/>
      <c r="T100" s="17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16"/>
      <c r="M101" s="21"/>
      <c r="N101" s="20"/>
      <c r="O101" s="20"/>
      <c r="P101" s="20"/>
      <c r="Q101" s="20"/>
      <c r="R101" s="20"/>
      <c r="S101" s="20"/>
      <c r="T101" s="17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16"/>
      <c r="M102" s="21"/>
      <c r="N102" s="20"/>
      <c r="O102" s="20"/>
      <c r="P102" s="20"/>
      <c r="Q102" s="20"/>
      <c r="R102" s="20"/>
      <c r="S102" s="20"/>
      <c r="T102" s="17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16"/>
      <c r="M103" s="21"/>
      <c r="N103" s="20"/>
      <c r="O103" s="20"/>
      <c r="P103" s="20"/>
      <c r="Q103" s="20"/>
      <c r="R103" s="20"/>
      <c r="S103" s="20"/>
      <c r="T103" s="17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16"/>
      <c r="M104" s="21"/>
      <c r="N104" s="20"/>
      <c r="O104" s="20"/>
      <c r="P104" s="20"/>
      <c r="Q104" s="20"/>
      <c r="R104" s="20"/>
      <c r="S104" s="20"/>
      <c r="T104" s="17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16"/>
      <c r="M105" s="21"/>
      <c r="N105" s="20"/>
      <c r="O105" s="20"/>
      <c r="P105" s="20"/>
      <c r="Q105" s="20"/>
      <c r="R105" s="20"/>
      <c r="S105" s="20"/>
      <c r="T105" s="17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16"/>
      <c r="M106" s="21"/>
      <c r="N106" s="20"/>
      <c r="O106" s="20"/>
      <c r="P106" s="20"/>
      <c r="Q106" s="20"/>
      <c r="R106" s="20"/>
      <c r="S106" s="20"/>
      <c r="T106" s="17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16"/>
      <c r="M107" s="21"/>
      <c r="N107" s="20"/>
      <c r="O107" s="20"/>
      <c r="P107" s="20"/>
      <c r="Q107" s="20"/>
      <c r="R107" s="20"/>
      <c r="S107" s="20"/>
      <c r="T107" s="17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16"/>
      <c r="M108" s="21"/>
      <c r="N108" s="20"/>
      <c r="O108" s="20"/>
      <c r="P108" s="20"/>
      <c r="Q108" s="20"/>
      <c r="R108" s="20"/>
      <c r="S108" s="20"/>
      <c r="T108" s="17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16"/>
      <c r="M109" s="21"/>
      <c r="N109" s="20"/>
      <c r="O109" s="20"/>
      <c r="P109" s="20"/>
      <c r="Q109" s="20"/>
      <c r="R109" s="20"/>
      <c r="S109" s="20"/>
      <c r="T109" s="17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16"/>
      <c r="M110" s="21"/>
      <c r="N110" s="20"/>
      <c r="O110" s="20"/>
      <c r="P110" s="20"/>
      <c r="Q110" s="20"/>
      <c r="R110" s="20"/>
      <c r="S110" s="20"/>
      <c r="T110" s="17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16"/>
      <c r="M111" s="21"/>
      <c r="N111" s="20"/>
      <c r="O111" s="20"/>
      <c r="P111" s="20"/>
      <c r="Q111" s="20"/>
      <c r="R111" s="20"/>
      <c r="S111" s="20"/>
      <c r="T111" s="17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16"/>
      <c r="M112" s="21"/>
      <c r="N112" s="20"/>
      <c r="O112" s="20"/>
      <c r="P112" s="20"/>
      <c r="Q112" s="20"/>
      <c r="R112" s="20"/>
      <c r="S112" s="20"/>
      <c r="T112" s="17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16"/>
      <c r="M113" s="21"/>
      <c r="N113" s="20"/>
      <c r="O113" s="20"/>
      <c r="P113" s="20"/>
      <c r="Q113" s="20"/>
      <c r="R113" s="20"/>
      <c r="S113" s="20"/>
      <c r="T113" s="17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16"/>
      <c r="M114" s="21"/>
      <c r="N114" s="20"/>
      <c r="O114" s="20"/>
      <c r="P114" s="20"/>
      <c r="Q114" s="20"/>
      <c r="R114" s="20"/>
      <c r="S114" s="20"/>
      <c r="T114" s="17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16"/>
      <c r="M115" s="21"/>
      <c r="N115" s="20"/>
      <c r="O115" s="20"/>
      <c r="P115" s="20"/>
      <c r="Q115" s="20"/>
      <c r="R115" s="20"/>
      <c r="S115" s="20"/>
      <c r="T115" s="17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16"/>
      <c r="M116" s="21"/>
      <c r="N116" s="20"/>
      <c r="O116" s="20"/>
      <c r="P116" s="20"/>
      <c r="Q116" s="20"/>
      <c r="R116" s="20"/>
      <c r="S116" s="20"/>
      <c r="T116" s="17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16"/>
      <c r="M117" s="21"/>
      <c r="N117" s="20"/>
      <c r="O117" s="20"/>
      <c r="P117" s="20"/>
      <c r="Q117" s="20"/>
      <c r="R117" s="20"/>
      <c r="S117" s="20"/>
      <c r="T117" s="17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16"/>
      <c r="M118" s="21"/>
      <c r="N118" s="20"/>
      <c r="O118" s="20"/>
      <c r="P118" s="20"/>
      <c r="Q118" s="20"/>
      <c r="R118" s="20"/>
      <c r="S118" s="20"/>
      <c r="T118" s="17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16"/>
      <c r="M119" s="21"/>
      <c r="N119" s="20"/>
      <c r="O119" s="20"/>
      <c r="P119" s="20"/>
      <c r="Q119" s="20"/>
      <c r="R119" s="20"/>
      <c r="S119" s="20"/>
      <c r="T119" s="17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16"/>
      <c r="M120" s="21"/>
      <c r="N120" s="20"/>
      <c r="O120" s="20"/>
      <c r="P120" s="20"/>
      <c r="Q120" s="20"/>
      <c r="R120" s="20"/>
      <c r="S120" s="20"/>
      <c r="T120" s="17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16"/>
      <c r="M121" s="21"/>
      <c r="N121" s="20"/>
      <c r="O121" s="20"/>
      <c r="P121" s="20"/>
      <c r="Q121" s="20"/>
      <c r="R121" s="20"/>
      <c r="S121" s="20"/>
      <c r="T121" s="17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16"/>
      <c r="M122" s="21"/>
      <c r="N122" s="20"/>
      <c r="O122" s="20"/>
      <c r="P122" s="20"/>
      <c r="Q122" s="20"/>
      <c r="R122" s="20"/>
      <c r="S122" s="20"/>
      <c r="T122" s="17"/>
    </row>
  </sheetData>
  <mergeCells count="6">
    <mergeCell ref="A1:B1"/>
    <mergeCell ref="C1:I1"/>
    <mergeCell ref="N1:O2"/>
    <mergeCell ref="P1:T2"/>
    <mergeCell ref="A2:B2"/>
    <mergeCell ref="C2:I2"/>
  </mergeCells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1DAC998-D1BA-499A-A4D7-A6B53C0E1B5E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2B1A5E-3DE2-41EA-B375-77FAF7F929AD}">
          <x14:formula1>
            <xm:f>'Sheet Metal Std'!$E$1:$K$1</xm:f>
          </x14:formula1>
          <x14:formula2>
            <xm:f>0</xm:f>
          </x14:formula2>
          <xm:sqref>P17:P18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MATERIAL SUMMARY</vt:lpstr>
      <vt:lpstr>Sheet Metal Std</vt:lpstr>
      <vt:lpstr>Cumulative BOM</vt:lpstr>
      <vt:lpstr>Production BOM</vt:lpstr>
      <vt:lpstr>InterlockingPanels</vt:lpstr>
      <vt:lpstr>Rollformer</vt:lpstr>
      <vt:lpstr>Non-Rollformer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2024-08-23T05:46:34Z</cp:lastPrinted>
  <dcterms:created xsi:type="dcterms:W3CDTF">2006-09-16T00:00:00Z</dcterms:created>
  <dcterms:modified xsi:type="dcterms:W3CDTF">2024-09-25T10:27:02Z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