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IN-2\Dropbox\FBD\IMP E-Mails and Information\STANDARDS\FORMATS\Sheet metal BOM\"/>
    </mc:Choice>
  </mc:AlternateContent>
  <xr:revisionPtr revIDLastSave="0" documentId="13_ncr:1_{4AE6D52E-DFDE-470B-9915-ACAD4E28BAE0}" xr6:coauthVersionLast="47" xr6:coauthVersionMax="47" xr10:uidLastSave="{00000000-0000-0000-0000-000000000000}"/>
  <bookViews>
    <workbookView xWindow="-108" yWindow="-108" windowWidth="23256" windowHeight="12456" tabRatio="856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132" r:id="rId4"/>
    <sheet name="InterlockingPanels" sheetId="133" r:id="rId5"/>
    <sheet name="Rollformer" sheetId="134" r:id="rId6"/>
    <sheet name="Non-Rollformer" sheetId="135" r:id="rId7"/>
    <sheet name="MakeUpPanels" sheetId="136" r:id="rId8"/>
    <sheet name="LinerPanels" sheetId="137" r:id="rId9"/>
    <sheet name="HoldOutPanels" sheetId="138" r:id="rId10"/>
    <sheet name="FLOOR Z &amp; C" sheetId="139" r:id="rId11"/>
  </sheets>
  <definedNames>
    <definedName name="_xlnm._FilterDatabase" localSheetId="1" hidden="1">'Sheet Metal Std'!$A$1:$K$96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29" i="1"/>
  <c r="A30" i="1"/>
  <c r="A31" i="1"/>
  <c r="A29" i="1"/>
  <c r="C32" i="1" l="1"/>
  <c r="AB122" i="3" l="1"/>
  <c r="X122" i="3"/>
  <c r="V122" i="3"/>
  <c r="W122" i="3" s="1"/>
  <c r="U122" i="3"/>
  <c r="S122" i="3"/>
  <c r="AB121" i="3"/>
  <c r="X121" i="3"/>
  <c r="V121" i="3"/>
  <c r="W121" i="3" s="1"/>
  <c r="U121" i="3"/>
  <c r="S121" i="3"/>
  <c r="AB120" i="3"/>
  <c r="X120" i="3"/>
  <c r="V120" i="3"/>
  <c r="W120" i="3" s="1"/>
  <c r="U120" i="3"/>
  <c r="S120" i="3"/>
  <c r="AB119" i="3"/>
  <c r="X119" i="3"/>
  <c r="V119" i="3"/>
  <c r="W119" i="3" s="1"/>
  <c r="U119" i="3"/>
  <c r="S119" i="3"/>
  <c r="AB118" i="3"/>
  <c r="X118" i="3"/>
  <c r="V118" i="3"/>
  <c r="W118" i="3" s="1"/>
  <c r="U118" i="3"/>
  <c r="S118" i="3"/>
  <c r="AB117" i="3"/>
  <c r="X117" i="3"/>
  <c r="V117" i="3"/>
  <c r="W117" i="3" s="1"/>
  <c r="U117" i="3"/>
  <c r="S117" i="3"/>
  <c r="AB116" i="3"/>
  <c r="X116" i="3"/>
  <c r="V116" i="3"/>
  <c r="W116" i="3" s="1"/>
  <c r="U116" i="3"/>
  <c r="S116" i="3"/>
  <c r="AB115" i="3"/>
  <c r="X115" i="3"/>
  <c r="V115" i="3"/>
  <c r="W115" i="3" s="1"/>
  <c r="U115" i="3"/>
  <c r="S115" i="3"/>
  <c r="AB114" i="3"/>
  <c r="X114" i="3"/>
  <c r="V114" i="3"/>
  <c r="W114" i="3" s="1"/>
  <c r="U114" i="3"/>
  <c r="R114" i="3" s="1"/>
  <c r="S114" i="3"/>
  <c r="AB113" i="3"/>
  <c r="X113" i="3"/>
  <c r="V113" i="3"/>
  <c r="W113" i="3" s="1"/>
  <c r="U113" i="3"/>
  <c r="S113" i="3"/>
  <c r="AB112" i="3"/>
  <c r="X112" i="3"/>
  <c r="V112" i="3"/>
  <c r="W112" i="3" s="1"/>
  <c r="U112" i="3"/>
  <c r="S112" i="3"/>
  <c r="AB111" i="3"/>
  <c r="X111" i="3"/>
  <c r="V111" i="3"/>
  <c r="W111" i="3" s="1"/>
  <c r="U111" i="3"/>
  <c r="S111" i="3"/>
  <c r="AB110" i="3"/>
  <c r="X110" i="3"/>
  <c r="V110" i="3"/>
  <c r="W110" i="3" s="1"/>
  <c r="U110" i="3"/>
  <c r="S110" i="3"/>
  <c r="AB109" i="3"/>
  <c r="X109" i="3"/>
  <c r="V109" i="3"/>
  <c r="W109" i="3" s="1"/>
  <c r="U109" i="3"/>
  <c r="S109" i="3"/>
  <c r="AB108" i="3"/>
  <c r="X108" i="3"/>
  <c r="V108" i="3"/>
  <c r="W108" i="3" s="1"/>
  <c r="U108" i="3"/>
  <c r="R108" i="3" s="1"/>
  <c r="S108" i="3"/>
  <c r="AB106" i="3"/>
  <c r="X106" i="3"/>
  <c r="V106" i="3"/>
  <c r="W106" i="3" s="1"/>
  <c r="U106" i="3"/>
  <c r="S106" i="3"/>
  <c r="AB105" i="3"/>
  <c r="X105" i="3"/>
  <c r="V105" i="3"/>
  <c r="W105" i="3" s="1"/>
  <c r="U105" i="3"/>
  <c r="S105" i="3"/>
  <c r="AB103" i="3"/>
  <c r="X103" i="3"/>
  <c r="V103" i="3"/>
  <c r="W103" i="3" s="1"/>
  <c r="U103" i="3"/>
  <c r="S103" i="3"/>
  <c r="AB102" i="3"/>
  <c r="X102" i="3"/>
  <c r="V102" i="3"/>
  <c r="W102" i="3" s="1"/>
  <c r="U102" i="3"/>
  <c r="S102" i="3"/>
  <c r="AB101" i="3"/>
  <c r="X101" i="3"/>
  <c r="V101" i="3"/>
  <c r="W101" i="3" s="1"/>
  <c r="U101" i="3"/>
  <c r="S101" i="3"/>
  <c r="AB100" i="3"/>
  <c r="X100" i="3"/>
  <c r="V100" i="3"/>
  <c r="W100" i="3" s="1"/>
  <c r="U100" i="3"/>
  <c r="S100" i="3"/>
  <c r="AB99" i="3"/>
  <c r="X99" i="3"/>
  <c r="V99" i="3"/>
  <c r="W99" i="3" s="1"/>
  <c r="U99" i="3"/>
  <c r="S99" i="3"/>
  <c r="AB98" i="3"/>
  <c r="X98" i="3"/>
  <c r="V98" i="3"/>
  <c r="W98" i="3" s="1"/>
  <c r="U98" i="3"/>
  <c r="R98" i="3" s="1"/>
  <c r="S98" i="3"/>
  <c r="AB97" i="3"/>
  <c r="X97" i="3"/>
  <c r="V97" i="3"/>
  <c r="W97" i="3" s="1"/>
  <c r="U97" i="3"/>
  <c r="S97" i="3"/>
  <c r="AB96" i="3"/>
  <c r="X96" i="3"/>
  <c r="V96" i="3"/>
  <c r="W96" i="3" s="1"/>
  <c r="U96" i="3"/>
  <c r="R96" i="3" s="1"/>
  <c r="S96" i="3"/>
  <c r="AB95" i="3"/>
  <c r="X95" i="3"/>
  <c r="V95" i="3"/>
  <c r="W95" i="3" s="1"/>
  <c r="U95" i="3"/>
  <c r="S95" i="3"/>
  <c r="AB93" i="3"/>
  <c r="X93" i="3"/>
  <c r="V93" i="3"/>
  <c r="W93" i="3" s="1"/>
  <c r="U93" i="3"/>
  <c r="S93" i="3"/>
  <c r="AB92" i="3"/>
  <c r="X92" i="3"/>
  <c r="V92" i="3"/>
  <c r="W92" i="3" s="1"/>
  <c r="U92" i="3"/>
  <c r="S92" i="3"/>
  <c r="AB91" i="3"/>
  <c r="X91" i="3"/>
  <c r="V91" i="3"/>
  <c r="W91" i="3" s="1"/>
  <c r="U91" i="3"/>
  <c r="R91" i="3" s="1"/>
  <c r="S91" i="3"/>
  <c r="AB90" i="3"/>
  <c r="X90" i="3"/>
  <c r="V90" i="3"/>
  <c r="W90" i="3" s="1"/>
  <c r="U90" i="3"/>
  <c r="S90" i="3"/>
  <c r="AB88" i="3"/>
  <c r="X88" i="3"/>
  <c r="V88" i="3"/>
  <c r="W88" i="3" s="1"/>
  <c r="U88" i="3"/>
  <c r="S88" i="3"/>
  <c r="AB87" i="3"/>
  <c r="X87" i="3"/>
  <c r="V87" i="3"/>
  <c r="W87" i="3" s="1"/>
  <c r="U87" i="3"/>
  <c r="S87" i="3"/>
  <c r="AB86" i="3"/>
  <c r="X86" i="3"/>
  <c r="V86" i="3"/>
  <c r="W86" i="3" s="1"/>
  <c r="U86" i="3"/>
  <c r="S86" i="3"/>
  <c r="AB85" i="3"/>
  <c r="X85" i="3"/>
  <c r="V85" i="3"/>
  <c r="W85" i="3" s="1"/>
  <c r="U85" i="3"/>
  <c r="R85" i="3" s="1"/>
  <c r="S85" i="3"/>
  <c r="AB84" i="3"/>
  <c r="X84" i="3"/>
  <c r="V84" i="3"/>
  <c r="W84" i="3" s="1"/>
  <c r="U84" i="3"/>
  <c r="R84" i="3" s="1"/>
  <c r="S84" i="3"/>
  <c r="AB83" i="3"/>
  <c r="X83" i="3"/>
  <c r="V83" i="3"/>
  <c r="U83" i="3"/>
  <c r="S83" i="3"/>
  <c r="AB82" i="3"/>
  <c r="X82" i="3"/>
  <c r="V82" i="3"/>
  <c r="W82" i="3" s="1"/>
  <c r="U82" i="3"/>
  <c r="S82" i="3"/>
  <c r="AB81" i="3"/>
  <c r="X81" i="3"/>
  <c r="V81" i="3"/>
  <c r="U81" i="3"/>
  <c r="S81" i="3"/>
  <c r="AB80" i="3"/>
  <c r="X80" i="3"/>
  <c r="V80" i="3"/>
  <c r="W80" i="3" s="1"/>
  <c r="U80" i="3"/>
  <c r="S80" i="3"/>
  <c r="AB79" i="3"/>
  <c r="X79" i="3"/>
  <c r="V79" i="3"/>
  <c r="W79" i="3" s="1"/>
  <c r="U79" i="3"/>
  <c r="S79" i="3"/>
  <c r="AB78" i="3"/>
  <c r="X78" i="3"/>
  <c r="V78" i="3"/>
  <c r="W78" i="3" s="1"/>
  <c r="U78" i="3"/>
  <c r="S78" i="3"/>
  <c r="AB77" i="3"/>
  <c r="X77" i="3"/>
  <c r="V77" i="3"/>
  <c r="W77" i="3" s="1"/>
  <c r="U77" i="3"/>
  <c r="Y77" i="3" s="1"/>
  <c r="Z77" i="3" s="1"/>
  <c r="S77" i="3"/>
  <c r="AB75" i="3"/>
  <c r="X75" i="3"/>
  <c r="V75" i="3"/>
  <c r="W75" i="3" s="1"/>
  <c r="U75" i="3"/>
  <c r="S75" i="3"/>
  <c r="AB74" i="3"/>
  <c r="X74" i="3"/>
  <c r="V74" i="3"/>
  <c r="W74" i="3" s="1"/>
  <c r="U74" i="3"/>
  <c r="S74" i="3"/>
  <c r="AB73" i="3"/>
  <c r="X73" i="3"/>
  <c r="V73" i="3"/>
  <c r="W73" i="3" s="1"/>
  <c r="U73" i="3"/>
  <c r="S73" i="3"/>
  <c r="AB72" i="3"/>
  <c r="X72" i="3"/>
  <c r="V72" i="3"/>
  <c r="U72" i="3"/>
  <c r="S72" i="3"/>
  <c r="AB71" i="3"/>
  <c r="X71" i="3"/>
  <c r="V71" i="3"/>
  <c r="W71" i="3" s="1"/>
  <c r="U71" i="3"/>
  <c r="S71" i="3"/>
  <c r="AB70" i="3"/>
  <c r="X70" i="3"/>
  <c r="V70" i="3"/>
  <c r="W70" i="3" s="1"/>
  <c r="U70" i="3"/>
  <c r="S70" i="3"/>
  <c r="AB69" i="3"/>
  <c r="X69" i="3"/>
  <c r="V69" i="3"/>
  <c r="W69" i="3" s="1"/>
  <c r="U69" i="3"/>
  <c r="S69" i="3"/>
  <c r="AB68" i="3"/>
  <c r="X68" i="3"/>
  <c r="V68" i="3"/>
  <c r="W68" i="3" s="1"/>
  <c r="U68" i="3"/>
  <c r="S68" i="3"/>
  <c r="AB67" i="3"/>
  <c r="X67" i="3"/>
  <c r="V67" i="3"/>
  <c r="W67" i="3" s="1"/>
  <c r="U67" i="3"/>
  <c r="S67" i="3"/>
  <c r="AB66" i="3"/>
  <c r="X66" i="3"/>
  <c r="V66" i="3"/>
  <c r="W66" i="3" s="1"/>
  <c r="U66" i="3"/>
  <c r="S66" i="3"/>
  <c r="AB65" i="3"/>
  <c r="X65" i="3"/>
  <c r="V65" i="3"/>
  <c r="W65" i="3" s="1"/>
  <c r="U65" i="3"/>
  <c r="S65" i="3"/>
  <c r="AB64" i="3"/>
  <c r="X64" i="3"/>
  <c r="V64" i="3"/>
  <c r="W64" i="3" s="1"/>
  <c r="U64" i="3"/>
  <c r="S64" i="3"/>
  <c r="AB63" i="3"/>
  <c r="X63" i="3"/>
  <c r="V63" i="3"/>
  <c r="W63" i="3" s="1"/>
  <c r="U63" i="3"/>
  <c r="S63" i="3"/>
  <c r="AB62" i="3"/>
  <c r="X62" i="3"/>
  <c r="V62" i="3"/>
  <c r="W62" i="3" s="1"/>
  <c r="U62" i="3"/>
  <c r="S62" i="3"/>
  <c r="AB61" i="3"/>
  <c r="X61" i="3"/>
  <c r="V61" i="3"/>
  <c r="W61" i="3" s="1"/>
  <c r="U61" i="3"/>
  <c r="S61" i="3"/>
  <c r="AB60" i="3"/>
  <c r="X60" i="3"/>
  <c r="V60" i="3"/>
  <c r="W60" i="3" s="1"/>
  <c r="U60" i="3"/>
  <c r="R60" i="3" s="1"/>
  <c r="S60" i="3"/>
  <c r="AB59" i="3"/>
  <c r="X59" i="3"/>
  <c r="V59" i="3"/>
  <c r="W59" i="3" s="1"/>
  <c r="U59" i="3"/>
  <c r="S59" i="3"/>
  <c r="AB57" i="3"/>
  <c r="X57" i="3"/>
  <c r="V57" i="3"/>
  <c r="W57" i="3" s="1"/>
  <c r="U57" i="3"/>
  <c r="R57" i="3" s="1"/>
  <c r="S57" i="3"/>
  <c r="AB56" i="3"/>
  <c r="X56" i="3"/>
  <c r="V56" i="3"/>
  <c r="W56" i="3" s="1"/>
  <c r="U56" i="3"/>
  <c r="S56" i="3"/>
  <c r="AB55" i="3"/>
  <c r="X55" i="3"/>
  <c r="V55" i="3"/>
  <c r="W55" i="3" s="1"/>
  <c r="U55" i="3"/>
  <c r="S55" i="3"/>
  <c r="AB54" i="3"/>
  <c r="X54" i="3"/>
  <c r="V54" i="3"/>
  <c r="W54" i="3" s="1"/>
  <c r="U54" i="3"/>
  <c r="S54" i="3"/>
  <c r="AB53" i="3"/>
  <c r="X53" i="3"/>
  <c r="V53" i="3"/>
  <c r="W53" i="3" s="1"/>
  <c r="U53" i="3"/>
  <c r="S53" i="3"/>
  <c r="AB52" i="3"/>
  <c r="X52" i="3"/>
  <c r="V52" i="3"/>
  <c r="W52" i="3" s="1"/>
  <c r="U52" i="3"/>
  <c r="S52" i="3"/>
  <c r="AB51" i="3"/>
  <c r="X51" i="3"/>
  <c r="V51" i="3"/>
  <c r="W51" i="3" s="1"/>
  <c r="U51" i="3"/>
  <c r="S51" i="3"/>
  <c r="AB50" i="3"/>
  <c r="X50" i="3"/>
  <c r="V50" i="3"/>
  <c r="W50" i="3" s="1"/>
  <c r="U50" i="3"/>
  <c r="S50" i="3"/>
  <c r="AB49" i="3"/>
  <c r="X49" i="3"/>
  <c r="V49" i="3"/>
  <c r="W49" i="3" s="1"/>
  <c r="U49" i="3"/>
  <c r="R49" i="3" s="1"/>
  <c r="S49" i="3"/>
  <c r="AB48" i="3"/>
  <c r="X48" i="3"/>
  <c r="V48" i="3"/>
  <c r="W48" i="3" s="1"/>
  <c r="U48" i="3"/>
  <c r="S48" i="3"/>
  <c r="AB47" i="3"/>
  <c r="X47" i="3"/>
  <c r="V47" i="3"/>
  <c r="W47" i="3" s="1"/>
  <c r="U47" i="3"/>
  <c r="S47" i="3"/>
  <c r="AB46" i="3"/>
  <c r="X46" i="3"/>
  <c r="V46" i="3"/>
  <c r="W46" i="3" s="1"/>
  <c r="U46" i="3"/>
  <c r="S46" i="3"/>
  <c r="AB45" i="3"/>
  <c r="X45" i="3"/>
  <c r="V45" i="3"/>
  <c r="W45" i="3" s="1"/>
  <c r="U45" i="3"/>
  <c r="S45" i="3"/>
  <c r="AB44" i="3"/>
  <c r="X44" i="3"/>
  <c r="V44" i="3"/>
  <c r="W44" i="3" s="1"/>
  <c r="U44" i="3"/>
  <c r="S44" i="3"/>
  <c r="AB43" i="3"/>
  <c r="X43" i="3"/>
  <c r="V43" i="3"/>
  <c r="W43" i="3" s="1"/>
  <c r="U43" i="3"/>
  <c r="S43" i="3"/>
  <c r="AB41" i="3"/>
  <c r="X41" i="3"/>
  <c r="V41" i="3"/>
  <c r="W41" i="3" s="1"/>
  <c r="U41" i="3"/>
  <c r="R41" i="3" s="1"/>
  <c r="S41" i="3"/>
  <c r="AB40" i="3"/>
  <c r="X40" i="3"/>
  <c r="V40" i="3"/>
  <c r="W40" i="3" s="1"/>
  <c r="U40" i="3"/>
  <c r="S40" i="3"/>
  <c r="AB39" i="3"/>
  <c r="X39" i="3"/>
  <c r="V39" i="3"/>
  <c r="W39" i="3" s="1"/>
  <c r="U39" i="3"/>
  <c r="S39" i="3"/>
  <c r="AB38" i="3"/>
  <c r="X38" i="3"/>
  <c r="V38" i="3"/>
  <c r="W38" i="3" s="1"/>
  <c r="U38" i="3"/>
  <c r="R38" i="3" s="1"/>
  <c r="S38" i="3"/>
  <c r="AB37" i="3"/>
  <c r="X37" i="3"/>
  <c r="V37" i="3"/>
  <c r="W37" i="3" s="1"/>
  <c r="U37" i="3"/>
  <c r="S37" i="3"/>
  <c r="AB36" i="3"/>
  <c r="X36" i="3"/>
  <c r="V36" i="3"/>
  <c r="W36" i="3" s="1"/>
  <c r="U36" i="3"/>
  <c r="S36" i="3"/>
  <c r="AB35" i="3"/>
  <c r="X35" i="3"/>
  <c r="V35" i="3"/>
  <c r="W35" i="3" s="1"/>
  <c r="U35" i="3"/>
  <c r="S35" i="3"/>
  <c r="AB34" i="3"/>
  <c r="X34" i="3"/>
  <c r="V34" i="3"/>
  <c r="W34" i="3" s="1"/>
  <c r="U34" i="3"/>
  <c r="S34" i="3"/>
  <c r="AB32" i="3"/>
  <c r="X32" i="3"/>
  <c r="V32" i="3"/>
  <c r="W32" i="3" s="1"/>
  <c r="U32" i="3"/>
  <c r="R32" i="3" s="1"/>
  <c r="S32" i="3"/>
  <c r="AB31" i="3"/>
  <c r="X31" i="3"/>
  <c r="V31" i="3"/>
  <c r="W31" i="3" s="1"/>
  <c r="U31" i="3"/>
  <c r="R31" i="3" s="1"/>
  <c r="S31" i="3"/>
  <c r="AB30" i="3"/>
  <c r="X30" i="3"/>
  <c r="V30" i="3"/>
  <c r="W30" i="3" s="1"/>
  <c r="U30" i="3"/>
  <c r="S30" i="3"/>
  <c r="AB29" i="3"/>
  <c r="X29" i="3"/>
  <c r="V29" i="3"/>
  <c r="W29" i="3" s="1"/>
  <c r="U29" i="3"/>
  <c r="S29" i="3"/>
  <c r="AB28" i="3"/>
  <c r="X28" i="3"/>
  <c r="V28" i="3"/>
  <c r="W28" i="3" s="1"/>
  <c r="U28" i="3"/>
  <c r="S28" i="3"/>
  <c r="AB27" i="3"/>
  <c r="X27" i="3"/>
  <c r="V27" i="3"/>
  <c r="W27" i="3" s="1"/>
  <c r="U27" i="3"/>
  <c r="R27" i="3" s="1"/>
  <c r="S27" i="3"/>
  <c r="AB26" i="3"/>
  <c r="X26" i="3"/>
  <c r="V26" i="3"/>
  <c r="W26" i="3" s="1"/>
  <c r="U26" i="3"/>
  <c r="S26" i="3"/>
  <c r="AB25" i="3"/>
  <c r="X25" i="3"/>
  <c r="V25" i="3"/>
  <c r="W25" i="3" s="1"/>
  <c r="U25" i="3"/>
  <c r="S25" i="3"/>
  <c r="AB24" i="3"/>
  <c r="X24" i="3"/>
  <c r="V24" i="3"/>
  <c r="W24" i="3" s="1"/>
  <c r="U24" i="3"/>
  <c r="S24" i="3"/>
  <c r="AB23" i="3"/>
  <c r="X23" i="3"/>
  <c r="V23" i="3"/>
  <c r="W23" i="3" s="1"/>
  <c r="U23" i="3"/>
  <c r="R23" i="3" s="1"/>
  <c r="S23" i="3"/>
  <c r="AB22" i="3"/>
  <c r="X22" i="3"/>
  <c r="V22" i="3"/>
  <c r="W22" i="3" s="1"/>
  <c r="U22" i="3"/>
  <c r="S22" i="3"/>
  <c r="AB20" i="3"/>
  <c r="X20" i="3"/>
  <c r="V20" i="3"/>
  <c r="W20" i="3" s="1"/>
  <c r="U20" i="3"/>
  <c r="S20" i="3"/>
  <c r="AB19" i="3"/>
  <c r="X19" i="3"/>
  <c r="V19" i="3"/>
  <c r="W19" i="3" s="1"/>
  <c r="U19" i="3"/>
  <c r="S19" i="3"/>
  <c r="AB18" i="3"/>
  <c r="X18" i="3"/>
  <c r="V18" i="3"/>
  <c r="W18" i="3" s="1"/>
  <c r="U18" i="3"/>
  <c r="S18" i="3"/>
  <c r="AB17" i="3"/>
  <c r="X17" i="3"/>
  <c r="V17" i="3"/>
  <c r="W17" i="3" s="1"/>
  <c r="U17" i="3"/>
  <c r="S17" i="3"/>
  <c r="AB16" i="3"/>
  <c r="X16" i="3"/>
  <c r="V16" i="3"/>
  <c r="W16" i="3" s="1"/>
  <c r="U16" i="3"/>
  <c r="S16" i="3"/>
  <c r="AB15" i="3"/>
  <c r="X15" i="3"/>
  <c r="V15" i="3"/>
  <c r="W15" i="3" s="1"/>
  <c r="U15" i="3"/>
  <c r="S15" i="3"/>
  <c r="AB13" i="3"/>
  <c r="X13" i="3"/>
  <c r="V13" i="3"/>
  <c r="W13" i="3" s="1"/>
  <c r="U13" i="3"/>
  <c r="R13" i="3" s="1"/>
  <c r="S13" i="3"/>
  <c r="AB11" i="3"/>
  <c r="X11" i="3"/>
  <c r="V11" i="3"/>
  <c r="W11" i="3" s="1"/>
  <c r="U11" i="3"/>
  <c r="S11" i="3"/>
  <c r="AB9" i="3"/>
  <c r="X9" i="3"/>
  <c r="V9" i="3"/>
  <c r="W9" i="3" s="1"/>
  <c r="U9" i="3"/>
  <c r="S9" i="3"/>
  <c r="AB7" i="3"/>
  <c r="X7" i="3"/>
  <c r="V7" i="3"/>
  <c r="W7" i="3" s="1"/>
  <c r="U7" i="3"/>
  <c r="S7" i="3"/>
  <c r="S5" i="3"/>
  <c r="R83" i="3"/>
  <c r="R72" i="3"/>
  <c r="R66" i="3"/>
  <c r="Y122" i="3" l="1"/>
  <c r="Z122" i="3" s="1"/>
  <c r="AA122" i="3" s="1"/>
  <c r="R122" i="3"/>
  <c r="Y121" i="3"/>
  <c r="Z121" i="3" s="1"/>
  <c r="AA121" i="3" s="1"/>
  <c r="R121" i="3"/>
  <c r="R120" i="3"/>
  <c r="Y120" i="3"/>
  <c r="Z120" i="3" s="1"/>
  <c r="AA120" i="3" s="1"/>
  <c r="R119" i="3"/>
  <c r="Y119" i="3"/>
  <c r="Z119" i="3" s="1"/>
  <c r="AA119" i="3" s="1"/>
  <c r="Y118" i="3"/>
  <c r="Z118" i="3" s="1"/>
  <c r="AA118" i="3" s="1"/>
  <c r="R118" i="3"/>
  <c r="R117" i="3"/>
  <c r="Y117" i="3"/>
  <c r="Z117" i="3" s="1"/>
  <c r="AA117" i="3" s="1"/>
  <c r="Y116" i="3"/>
  <c r="Z116" i="3" s="1"/>
  <c r="AA116" i="3" s="1"/>
  <c r="R116" i="3"/>
  <c r="R115" i="3"/>
  <c r="Y115" i="3"/>
  <c r="Z115" i="3" s="1"/>
  <c r="AA115" i="3" s="1"/>
  <c r="Y114" i="3"/>
  <c r="Z114" i="3" s="1"/>
  <c r="AA114" i="3" s="1"/>
  <c r="R113" i="3"/>
  <c r="Y113" i="3"/>
  <c r="Z113" i="3" s="1"/>
  <c r="AA113" i="3" s="1"/>
  <c r="Y112" i="3"/>
  <c r="Z112" i="3" s="1"/>
  <c r="AA112" i="3" s="1"/>
  <c r="R112" i="3"/>
  <c r="Y111" i="3"/>
  <c r="Z111" i="3" s="1"/>
  <c r="AA111" i="3" s="1"/>
  <c r="R111" i="3"/>
  <c r="Y110" i="3"/>
  <c r="Z110" i="3" s="1"/>
  <c r="AA110" i="3" s="1"/>
  <c r="R110" i="3"/>
  <c r="R109" i="3"/>
  <c r="Y109" i="3"/>
  <c r="Z109" i="3" s="1"/>
  <c r="AA109" i="3" s="1"/>
  <c r="Y108" i="3"/>
  <c r="Z108" i="3" s="1"/>
  <c r="AA108" i="3" s="1"/>
  <c r="R106" i="3"/>
  <c r="Y106" i="3"/>
  <c r="Z106" i="3" s="1"/>
  <c r="AA106" i="3" s="1"/>
  <c r="Y105" i="3"/>
  <c r="Z105" i="3" s="1"/>
  <c r="AA105" i="3" s="1"/>
  <c r="R105" i="3"/>
  <c r="Y103" i="3"/>
  <c r="Z103" i="3" s="1"/>
  <c r="AA103" i="3" s="1"/>
  <c r="R103" i="3"/>
  <c r="R102" i="3"/>
  <c r="Y102" i="3"/>
  <c r="Z102" i="3" s="1"/>
  <c r="AA102" i="3" s="1"/>
  <c r="R101" i="3"/>
  <c r="Y101" i="3"/>
  <c r="Z101" i="3" s="1"/>
  <c r="AA101" i="3" s="1"/>
  <c r="Y100" i="3"/>
  <c r="Z100" i="3" s="1"/>
  <c r="AA100" i="3" s="1"/>
  <c r="R100" i="3"/>
  <c r="R99" i="3"/>
  <c r="Y99" i="3"/>
  <c r="Z99" i="3" s="1"/>
  <c r="AA99" i="3" s="1"/>
  <c r="Y98" i="3"/>
  <c r="Z98" i="3" s="1"/>
  <c r="AA98" i="3" s="1"/>
  <c r="Y97" i="3"/>
  <c r="Z97" i="3" s="1"/>
  <c r="AA97" i="3" s="1"/>
  <c r="R97" i="3"/>
  <c r="Y96" i="3"/>
  <c r="Z96" i="3" s="1"/>
  <c r="AA96" i="3" s="1"/>
  <c r="R95" i="3"/>
  <c r="Y95" i="3"/>
  <c r="Z95" i="3" s="1"/>
  <c r="AA95" i="3" s="1"/>
  <c r="R93" i="3"/>
  <c r="Y93" i="3"/>
  <c r="Z93" i="3" s="1"/>
  <c r="AA93" i="3" s="1"/>
  <c r="Y92" i="3"/>
  <c r="Z92" i="3" s="1"/>
  <c r="AA92" i="3" s="1"/>
  <c r="R92" i="3"/>
  <c r="Y91" i="3"/>
  <c r="Z91" i="3" s="1"/>
  <c r="AA91" i="3" s="1"/>
  <c r="R90" i="3"/>
  <c r="Y90" i="3"/>
  <c r="Z90" i="3" s="1"/>
  <c r="AA90" i="3" s="1"/>
  <c r="R88" i="3"/>
  <c r="Y88" i="3"/>
  <c r="Z88" i="3" s="1"/>
  <c r="AA88" i="3" s="1"/>
  <c r="Y87" i="3"/>
  <c r="Z87" i="3" s="1"/>
  <c r="AA87" i="3" s="1"/>
  <c r="R87" i="3"/>
  <c r="R86" i="3"/>
  <c r="Y86" i="3"/>
  <c r="Z86" i="3" s="1"/>
  <c r="AA86" i="3" s="1"/>
  <c r="Y85" i="3"/>
  <c r="Z85" i="3" s="1"/>
  <c r="AA85" i="3" s="1"/>
  <c r="Y84" i="3"/>
  <c r="Z84" i="3" s="1"/>
  <c r="AA84" i="3" s="1"/>
  <c r="W83" i="3"/>
  <c r="Y83" i="3"/>
  <c r="Z83" i="3" s="1"/>
  <c r="AA83" i="3" s="1"/>
  <c r="Y82" i="3"/>
  <c r="Z82" i="3" s="1"/>
  <c r="AA82" i="3" s="1"/>
  <c r="R82" i="3"/>
  <c r="W81" i="3"/>
  <c r="Y81" i="3"/>
  <c r="Z81" i="3" s="1"/>
  <c r="AA81" i="3" s="1"/>
  <c r="R81" i="3"/>
  <c r="Y80" i="3"/>
  <c r="Z80" i="3" s="1"/>
  <c r="AA80" i="3" s="1"/>
  <c r="R80" i="3"/>
  <c r="R79" i="3"/>
  <c r="Y79" i="3"/>
  <c r="Z79" i="3" s="1"/>
  <c r="AA79" i="3" s="1"/>
  <c r="Y78" i="3"/>
  <c r="Z78" i="3" s="1"/>
  <c r="AA78" i="3" s="1"/>
  <c r="R78" i="3"/>
  <c r="R77" i="3"/>
  <c r="AA77" i="3"/>
  <c r="Y75" i="3"/>
  <c r="Z75" i="3" s="1"/>
  <c r="AA75" i="3" s="1"/>
  <c r="R75" i="3"/>
  <c r="Y74" i="3"/>
  <c r="Z74" i="3" s="1"/>
  <c r="AA74" i="3" s="1"/>
  <c r="R74" i="3"/>
  <c r="R73" i="3"/>
  <c r="Y73" i="3"/>
  <c r="Z73" i="3" s="1"/>
  <c r="AA73" i="3" s="1"/>
  <c r="W72" i="3"/>
  <c r="Y72" i="3"/>
  <c r="Z72" i="3" s="1"/>
  <c r="AA72" i="3" s="1"/>
  <c r="R71" i="3"/>
  <c r="Y71" i="3"/>
  <c r="Z71" i="3" s="1"/>
  <c r="AA71" i="3" s="1"/>
  <c r="Y70" i="3"/>
  <c r="Z70" i="3" s="1"/>
  <c r="AA70" i="3" s="1"/>
  <c r="R70" i="3"/>
  <c r="R69" i="3"/>
  <c r="Y69" i="3"/>
  <c r="Z69" i="3" s="1"/>
  <c r="AA69" i="3" s="1"/>
  <c r="R68" i="3"/>
  <c r="Y68" i="3"/>
  <c r="Z68" i="3" s="1"/>
  <c r="AA68" i="3" s="1"/>
  <c r="Y67" i="3"/>
  <c r="Z67" i="3" s="1"/>
  <c r="AA67" i="3" s="1"/>
  <c r="R67" i="3"/>
  <c r="Y66" i="3"/>
  <c r="Z66" i="3" s="1"/>
  <c r="AA66" i="3" s="1"/>
  <c r="Y65" i="3"/>
  <c r="Z65" i="3" s="1"/>
  <c r="AA65" i="3" s="1"/>
  <c r="R65" i="3"/>
  <c r="Y64" i="3"/>
  <c r="Z64" i="3" s="1"/>
  <c r="AA64" i="3" s="1"/>
  <c r="R64" i="3"/>
  <c r="Y63" i="3"/>
  <c r="Z63" i="3" s="1"/>
  <c r="AA63" i="3" s="1"/>
  <c r="R63" i="3"/>
  <c r="R62" i="3"/>
  <c r="Y62" i="3"/>
  <c r="Z62" i="3" s="1"/>
  <c r="AA62" i="3" s="1"/>
  <c r="Y61" i="3"/>
  <c r="Z61" i="3" s="1"/>
  <c r="AA61" i="3" s="1"/>
  <c r="R61" i="3"/>
  <c r="Y60" i="3"/>
  <c r="Z60" i="3" s="1"/>
  <c r="AA60" i="3" s="1"/>
  <c r="Y59" i="3"/>
  <c r="Z59" i="3" s="1"/>
  <c r="AA59" i="3" s="1"/>
  <c r="R59" i="3"/>
  <c r="Y57" i="3"/>
  <c r="Z57" i="3" s="1"/>
  <c r="AA57" i="3" s="1"/>
  <c r="Y56" i="3"/>
  <c r="Z56" i="3" s="1"/>
  <c r="AA56" i="3" s="1"/>
  <c r="R56" i="3"/>
  <c r="R55" i="3"/>
  <c r="Y55" i="3"/>
  <c r="Z55" i="3" s="1"/>
  <c r="AA55" i="3" s="1"/>
  <c r="R54" i="3"/>
  <c r="Y54" i="3"/>
  <c r="Z54" i="3" s="1"/>
  <c r="AA54" i="3" s="1"/>
  <c r="Y53" i="3"/>
  <c r="Z53" i="3" s="1"/>
  <c r="AA53" i="3" s="1"/>
  <c r="R53" i="3"/>
  <c r="R52" i="3"/>
  <c r="Y52" i="3"/>
  <c r="Z52" i="3" s="1"/>
  <c r="AA52" i="3" s="1"/>
  <c r="R51" i="3"/>
  <c r="Y51" i="3"/>
  <c r="Z51" i="3" s="1"/>
  <c r="AA51" i="3" s="1"/>
  <c r="Y50" i="3"/>
  <c r="Z50" i="3" s="1"/>
  <c r="AA50" i="3" s="1"/>
  <c r="R50" i="3"/>
  <c r="Y49" i="3"/>
  <c r="Z49" i="3" s="1"/>
  <c r="AA49" i="3" s="1"/>
  <c r="Y48" i="3"/>
  <c r="Z48" i="3" s="1"/>
  <c r="AA48" i="3" s="1"/>
  <c r="R48" i="3"/>
  <c r="R47" i="3"/>
  <c r="Y47" i="3"/>
  <c r="Z47" i="3" s="1"/>
  <c r="AA47" i="3" s="1"/>
  <c r="Y46" i="3"/>
  <c r="Z46" i="3" s="1"/>
  <c r="AA46" i="3" s="1"/>
  <c r="R46" i="3"/>
  <c r="Y45" i="3"/>
  <c r="Z45" i="3" s="1"/>
  <c r="AA45" i="3" s="1"/>
  <c r="R45" i="3"/>
  <c r="Y44" i="3"/>
  <c r="Z44" i="3" s="1"/>
  <c r="AA44" i="3" s="1"/>
  <c r="R44" i="3"/>
  <c r="R43" i="3"/>
  <c r="Y43" i="3"/>
  <c r="Z43" i="3" s="1"/>
  <c r="AA43" i="3" s="1"/>
  <c r="Y41" i="3"/>
  <c r="Z41" i="3" s="1"/>
  <c r="AA41" i="3" s="1"/>
  <c r="R40" i="3"/>
  <c r="Y40" i="3"/>
  <c r="Z40" i="3" s="1"/>
  <c r="AA40" i="3" s="1"/>
  <c r="Y39" i="3"/>
  <c r="Z39" i="3" s="1"/>
  <c r="AA39" i="3" s="1"/>
  <c r="R39" i="3"/>
  <c r="Y38" i="3"/>
  <c r="Z38" i="3" s="1"/>
  <c r="AA38" i="3" s="1"/>
  <c r="Y37" i="3"/>
  <c r="Z37" i="3" s="1"/>
  <c r="AA37" i="3" s="1"/>
  <c r="R37" i="3"/>
  <c r="R36" i="3"/>
  <c r="Y36" i="3"/>
  <c r="Z36" i="3" s="1"/>
  <c r="AA36" i="3" s="1"/>
  <c r="Y35" i="3"/>
  <c r="Z35" i="3" s="1"/>
  <c r="AA35" i="3" s="1"/>
  <c r="R35" i="3"/>
  <c r="R34" i="3"/>
  <c r="Y34" i="3"/>
  <c r="Z34" i="3" s="1"/>
  <c r="AA34" i="3" s="1"/>
  <c r="Y32" i="3"/>
  <c r="Z32" i="3" s="1"/>
  <c r="AA32" i="3" s="1"/>
  <c r="Y31" i="3"/>
  <c r="Z31" i="3" s="1"/>
  <c r="AA31" i="3"/>
  <c r="Y30" i="3"/>
  <c r="Z30" i="3" s="1"/>
  <c r="AA30" i="3" s="1"/>
  <c r="R30" i="3"/>
  <c r="R29" i="3"/>
  <c r="Y29" i="3"/>
  <c r="Z29" i="3" s="1"/>
  <c r="AA29" i="3" s="1"/>
  <c r="Y28" i="3"/>
  <c r="Z28" i="3" s="1"/>
  <c r="AA28" i="3" s="1"/>
  <c r="R28" i="3"/>
  <c r="Y27" i="3"/>
  <c r="Z27" i="3" s="1"/>
  <c r="AA27" i="3" s="1"/>
  <c r="R26" i="3"/>
  <c r="Y26" i="3"/>
  <c r="Z26" i="3" s="1"/>
  <c r="AA26" i="3" s="1"/>
  <c r="Y25" i="3"/>
  <c r="Z25" i="3" s="1"/>
  <c r="AA25" i="3" s="1"/>
  <c r="R25" i="3"/>
  <c r="R24" i="3"/>
  <c r="Y24" i="3"/>
  <c r="Z24" i="3" s="1"/>
  <c r="AA24" i="3" s="1"/>
  <c r="Y23" i="3"/>
  <c r="Z23" i="3" s="1"/>
  <c r="AA23" i="3" s="1"/>
  <c r="R22" i="3"/>
  <c r="Y22" i="3"/>
  <c r="Z22" i="3" s="1"/>
  <c r="AA22" i="3" s="1"/>
  <c r="Y20" i="3"/>
  <c r="Z20" i="3" s="1"/>
  <c r="AA20" i="3" s="1"/>
  <c r="R20" i="3"/>
  <c r="R19" i="3"/>
  <c r="Y19" i="3"/>
  <c r="Z19" i="3" s="1"/>
  <c r="AA19" i="3" s="1"/>
  <c r="Y18" i="3"/>
  <c r="Z18" i="3" s="1"/>
  <c r="AA18" i="3" s="1"/>
  <c r="R18" i="3"/>
  <c r="Y17" i="3"/>
  <c r="Z17" i="3" s="1"/>
  <c r="AA17" i="3" s="1"/>
  <c r="R17" i="3"/>
  <c r="R16" i="3"/>
  <c r="Y16" i="3"/>
  <c r="Z16" i="3" s="1"/>
  <c r="AA16" i="3" s="1"/>
  <c r="Y15" i="3"/>
  <c r="Z15" i="3" s="1"/>
  <c r="AA15" i="3" s="1"/>
  <c r="R15" i="3"/>
  <c r="Y13" i="3"/>
  <c r="Z13" i="3" s="1"/>
  <c r="AA13" i="3" s="1"/>
  <c r="R11" i="3"/>
  <c r="Y11" i="3"/>
  <c r="Z11" i="3" s="1"/>
  <c r="AA11" i="3" s="1"/>
  <c r="R9" i="3"/>
  <c r="Y9" i="3"/>
  <c r="Z9" i="3" s="1"/>
  <c r="AA9" i="3" s="1"/>
  <c r="R7" i="3"/>
  <c r="Y7" i="3"/>
  <c r="Z7" i="3" s="1"/>
  <c r="AA7" i="3" s="1"/>
  <c r="AB5" i="3"/>
  <c r="X5" i="3"/>
  <c r="V5" i="3"/>
  <c r="U5" i="3"/>
  <c r="R5" i="3" s="1"/>
  <c r="W5" i="3" l="1"/>
  <c r="Y5" i="3"/>
  <c r="Z5" i="3" s="1"/>
  <c r="AA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<sst xmlns="http://schemas.openxmlformats.org/spreadsheetml/2006/main" count="4560" uniqueCount="222">
  <si>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</si>
  <si>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</si>
  <si>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</si>
  <si>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</si>
  <si>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</si>
  <si>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</si>
  <si>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</si>
  <si>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</si>
  <si>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</si>
  <si>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</si>
  <si>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</si>
  <si>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</si>
  <si>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</si>
  <si>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</si>
  <si>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</si>
  <si>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</si>
  <si>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</si>
  <si>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</si>
  <si>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</si>
  <si>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</si>
  <si>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</si>
  <si>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</si>
  <si>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</si>
  <si>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</si>
  <si>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</si>
  <si>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</si>
  <si>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</si>
  <si>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</si>
  <si>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</si>
  <si>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</si>
  <si>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</si>
  <si>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</si>
  <si>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</si>
  <si>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</si>
  <si>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</si>
  <si>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</si>
  <si>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</si>
  <si>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</si>
  <si>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</si>
  <si>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</si>
  <si>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</si>
  <si>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</si>
  <si>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</si>
  <si>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</si>
  <si>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</si>
  <si>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</si>
  <si>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</si>
  <si>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</si>
  <si>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</si>
  <si>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</si>
  <si>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</si>
  <si>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</si>
  <si>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</si>
  <si>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</si>
  <si>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</si>
  <si>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</si>
  <si>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</si>
  <si>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</si>
  <si>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</si>
  <si>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</si>
  <si>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</si>
  <si>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</si>
  <si>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</si>
  <si>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</si>
  <si>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</si>
  <si>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</si>
  <si>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</si>
  <si>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</si>
  <si>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</si>
  <si>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</si>
  <si>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</si>
  <si>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</si>
  <si>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</si>
  <si>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</si>
  <si>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</si>
  <si>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</si>
  <si>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</si>
  <si>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</si>
  <si>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REMARKS</t>
  </si>
  <si>
    <t>PROJECT#</t>
  </si>
  <si>
    <t>PROJECT NAME</t>
  </si>
  <si>
    <t>SUBMITTED BY</t>
  </si>
  <si>
    <t>DATE</t>
  </si>
  <si>
    <t>CHE. &amp; APP. BY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</si>
  <si>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</si>
  <si>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</si>
  <si>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</si>
  <si>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</si>
  <si>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</si>
  <si>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</si>
  <si>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</si>
  <si>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</si>
  <si>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</si>
  <si>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</si>
  <si>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</si>
  <si>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</si>
  <si>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</si>
  <si>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</si>
  <si>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</si>
  <si>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</si>
  <si>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</si>
  <si>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</si>
  <si>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</si>
  <si>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</si>
  <si>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HOLD OUT</t>
  </si>
  <si>
    <t>PART #</t>
  </si>
  <si>
    <t>REV.</t>
  </si>
  <si>
    <t>EXT-WALL-2</t>
  </si>
  <si>
    <t>ROOF</t>
  </si>
  <si>
    <t>EXT-WALL-1</t>
  </si>
  <si>
    <t>CEILING</t>
  </si>
  <si>
    <t>EXTERNAL WALL- A</t>
  </si>
  <si>
    <t>PANEL, WALL, INTERLOCKING</t>
  </si>
  <si>
    <t>-</t>
  </si>
  <si>
    <t>EXTERNAL WALL- A ABOVE DOOR</t>
  </si>
  <si>
    <t>INT-PANEL-1</t>
  </si>
  <si>
    <t>INTERNAL WALL- A</t>
  </si>
  <si>
    <t>EXTERNAL WALL- C</t>
  </si>
  <si>
    <t>EXTERNAL WALL- C ABOVE DOOR</t>
  </si>
  <si>
    <t>INTERNAL WALL- C</t>
  </si>
  <si>
    <t>EXT-WALL-CORNER-3</t>
  </si>
  <si>
    <t>WALL,CORNER,INTERLOCKING</t>
  </si>
  <si>
    <t>EXTERNAL WALL- B</t>
  </si>
  <si>
    <t>INT-CORNER</t>
  </si>
  <si>
    <t>INTERNAL CORNER PANEL</t>
  </si>
  <si>
    <t>INTERNAL WALL- B</t>
  </si>
  <si>
    <t>STANDARD LINER PANEL</t>
  </si>
  <si>
    <t>EXTERNAL WALL- B ABOVE DOOR</t>
  </si>
  <si>
    <t>CUSTOM</t>
  </si>
  <si>
    <t>90.00°</t>
  </si>
  <si>
    <t>L-ANGLE</t>
  </si>
  <si>
    <t>ROOF ASSEMBLY</t>
  </si>
  <si>
    <t>C-CHANNEL</t>
  </si>
  <si>
    <t>KANBAN</t>
  </si>
  <si>
    <t>HAT CHANNEL</t>
  </si>
  <si>
    <t>ROOF FLASHING</t>
  </si>
  <si>
    <t>CEILING ASSEMBLY</t>
  </si>
  <si>
    <t>L-ANGLE, CEILING 3X4.5 (CEILING 90)</t>
  </si>
  <si>
    <t>1.5 X 1.5 L-ANGLE (CEILING TRIM)</t>
  </si>
  <si>
    <t>DRIP STRIP</t>
  </si>
  <si>
    <t>Z-CHANNEL DOOR</t>
  </si>
  <si>
    <t>Z-CHANNEL ABOVE DOOR (WITHOUT DRIP Z)</t>
  </si>
  <si>
    <t>C-CHANNEL DOOR</t>
  </si>
  <si>
    <t>C-CHANNEL ABOVE DOOR</t>
  </si>
  <si>
    <t>DOOR DRIP STRIP</t>
  </si>
  <si>
    <t>Z-CHANNEL FLOOR</t>
  </si>
  <si>
    <t xml:space="preserve">FLOOR Z-CHANNEL </t>
  </si>
  <si>
    <t>STANDARD</t>
  </si>
  <si>
    <t>S-TRIM</t>
  </si>
  <si>
    <t>MAKE-UP PANEL</t>
  </si>
  <si>
    <t>HEADER PANEL</t>
  </si>
  <si>
    <t>EXTERNAL WALL-C ABOVE DOOR</t>
  </si>
  <si>
    <t>DOOR HEADER PANEL</t>
  </si>
  <si>
    <t>WALL-C2</t>
  </si>
  <si>
    <t>ROOF-1</t>
  </si>
  <si>
    <t>PANEL, ROOF, INTERLOCKING</t>
  </si>
  <si>
    <t>ROOF-2</t>
  </si>
  <si>
    <t>ROOF-3</t>
  </si>
  <si>
    <t>CEILING-1</t>
  </si>
  <si>
    <t>PANEL, CEILING, INTERLOCKING</t>
  </si>
  <si>
    <t>CEILING-2</t>
  </si>
  <si>
    <t>WALL-A1</t>
  </si>
  <si>
    <t>EXT WALL CORNER-3</t>
  </si>
  <si>
    <t>EXTERNAL WALL CORNER-AB</t>
  </si>
  <si>
    <t xml:space="preserve">INTERNAL WALL- A </t>
  </si>
  <si>
    <t>LINER PANEL</t>
  </si>
  <si>
    <t>INTERNAL WALL - AB CORNER</t>
  </si>
  <si>
    <t>WALL-A2</t>
  </si>
  <si>
    <t>EXT-WALL-CORNER-1</t>
  </si>
  <si>
    <t>EXTERNAL CORNER WALL-AD</t>
  </si>
  <si>
    <t>EXTERNAL WALL-A</t>
  </si>
  <si>
    <t>INTERNAL WALL - AD CORNER</t>
  </si>
  <si>
    <t>INTERNAL WALL- A ABOVE DOOR</t>
  </si>
  <si>
    <t>WALL-C1</t>
  </si>
  <si>
    <t>EXTERNAL WALL CORNER- BC</t>
  </si>
  <si>
    <t>INTERNAL WALL - BC CORNER</t>
  </si>
  <si>
    <t>EXTERNAL WALL CORNER-CD</t>
  </si>
  <si>
    <t>INTERNAL WALL- C ABOVE DOOR</t>
  </si>
  <si>
    <t>INTERNAL WALL - CD CORNER</t>
  </si>
  <si>
    <t>WALL-B</t>
  </si>
  <si>
    <t>EXTERNAL WALL-B</t>
  </si>
  <si>
    <t>INTERNAL WALL- B ABOVE DOOR</t>
  </si>
  <si>
    <t>WALL-D</t>
  </si>
  <si>
    <t>EXTERNAL WALL- D</t>
  </si>
  <si>
    <t>INTERNAL WALL- D</t>
  </si>
  <si>
    <t>S-TRIM-CUSTOM</t>
  </si>
  <si>
    <t>ROOF WALL-B</t>
  </si>
  <si>
    <t>S-TRIM CUSTOM</t>
  </si>
  <si>
    <t>FLOOR ASSEMBLY WALL-D SIDE</t>
  </si>
  <si>
    <t>C-CHANNEL FLOOR</t>
  </si>
  <si>
    <t>COVER PLATE</t>
  </si>
  <si>
    <t>EXTERNAL WALL-D</t>
  </si>
  <si>
    <t>FLAT,PANEL</t>
  </si>
  <si>
    <t>FLASHING PANEL (ROOF TRIM)</t>
  </si>
  <si>
    <t>ENDCAP</t>
  </si>
  <si>
    <t>END CAP 3_INCH DEEP WALL GA (WALL CAP)</t>
  </si>
  <si>
    <t>ROOF WALL-D</t>
  </si>
  <si>
    <t>S-TRIM 3inch(S-CURVE 3inch)</t>
  </si>
  <si>
    <t>EXTERNAL WALL-A,B &amp; C ABOVE DOOR</t>
  </si>
  <si>
    <t>FLOOR ASSEMBLY WALL-B SIDE</t>
  </si>
  <si>
    <t>FLOOR ASSEMBLY WALL-A,C &amp;D SIDE</t>
  </si>
  <si>
    <t>END PANEL, ROOF, INTERLOCKING</t>
  </si>
  <si>
    <t>END PANEL, CEILING, INTERLOCKING</t>
  </si>
  <si>
    <t>TOTAL LENGTH (ft)</t>
  </si>
  <si>
    <t>YES</t>
  </si>
  <si>
    <t>NO</t>
  </si>
  <si>
    <t>ROLL FORMER RAW MATERIAL #</t>
  </si>
  <si>
    <t>RAW MATERIAL #</t>
  </si>
  <si>
    <t>817-00528</t>
  </si>
  <si>
    <t>817-00529</t>
  </si>
  <si>
    <t>817-00530</t>
  </si>
  <si>
    <t>RIGHT CLICK ON PIVOT TABLE &amp; CLICK REFRESH</t>
  </si>
  <si>
    <t>COIL MATERIAL#</t>
  </si>
  <si>
    <t>ROLLFORMED</t>
  </si>
  <si>
    <t xml:space="preserve">QTY. </t>
  </si>
  <si>
    <t>XXXXX</t>
  </si>
  <si>
    <t>XX</t>
  </si>
  <si>
    <t>ASSY#</t>
  </si>
  <si>
    <t>BLDG#</t>
  </si>
  <si>
    <t>PROFILE</t>
  </si>
  <si>
    <t>GROUP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</si>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</sst>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5" fillId="0" borderId="0" applyBorder="0" applyProtection="0"/>
  </cellStyleXfs>
  <cellXfs count="110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5" borderId="2" xfId="0" applyFill="1" applyBorder="1"/>
    <xf numFmtId="0" fontId="0" fillId="7" borderId="1" xfId="0" applyFill="1" applyBorder="1"/>
    <xf numFmtId="0" fontId="10" fillId="4" borderId="5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/>
    </xf>
    <xf numFmtId="2" fontId="10" fillId="4" borderId="4" xfId="0" applyNumberFormat="1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7" borderId="6" xfId="0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0" fillId="0" borderId="14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pivotButton="1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164" fontId="0" fillId="0" borderId="15" xfId="0" applyNumberFormat="1" applyBorder="1"/>
    <xf numFmtId="164" fontId="0" fillId="0" borderId="22" xfId="0" applyNumberFormat="1" applyBorder="1"/>
    <xf numFmtId="0" fontId="8" fillId="0" borderId="6" xfId="0" applyFont="1" applyBorder="1" applyAlignment="1">
      <alignment horizontal="left" vertical="center"/>
    </xf>
    <xf numFmtId="15" fontId="8" fillId="0" borderId="2" xfId="0" applyNumberFormat="1" applyFont="1" applyBorder="1" applyAlignment="1">
      <alignment horizontal="left" vertical="center"/>
    </xf>
    <xf numFmtId="0" fontId="10" fillId="4" borderId="26" xfId="0" applyFont="1" applyFill="1" applyBorder="1" applyAlignment="1">
      <alignment horizontal="left" vertical="center"/>
    </xf>
    <xf numFmtId="0" fontId="10" fillId="8" borderId="26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165" fontId="0" fillId="0" borderId="15" xfId="0" applyNumberFormat="1" applyBorder="1"/>
    <xf numFmtId="165" fontId="0" fillId="0" borderId="17" xfId="0" applyNumberFormat="1" applyBorder="1"/>
    <xf numFmtId="165" fontId="0" fillId="0" borderId="14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3" xfId="0" applyNumberFormat="1" applyBorder="1"/>
    <xf numFmtId="165" fontId="0" fillId="0" borderId="22" xfId="0" applyNumberFormat="1" applyBorder="1"/>
    <xf numFmtId="165" fontId="0" fillId="0" borderId="16" xfId="0" applyNumberFormat="1" applyBorder="1"/>
    <xf numFmtId="165" fontId="0" fillId="0" borderId="23" xfId="0" applyNumberFormat="1" applyBorder="1"/>
    <xf numFmtId="0" fontId="0" fillId="9" borderId="29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0" fontId="13" fillId="9" borderId="30" xfId="0" applyFont="1" applyFill="1" applyBorder="1" applyAlignment="1">
      <alignment horizontal="left" vertical="center"/>
    </xf>
    <xf numFmtId="0" fontId="0" fillId="9" borderId="30" xfId="0" applyFill="1" applyBorder="1"/>
    <xf numFmtId="0" fontId="14" fillId="10" borderId="29" xfId="0" applyFont="1" applyFill="1" applyBorder="1" applyAlignment="1">
      <alignment horizontal="left" vertical="center"/>
    </xf>
    <xf numFmtId="0" fontId="14" fillId="10" borderId="30" xfId="0" applyFont="1" applyFill="1" applyBorder="1" applyAlignment="1">
      <alignment horizontal="left" vertical="center"/>
    </xf>
    <xf numFmtId="0" fontId="14" fillId="11" borderId="29" xfId="0" applyFont="1" applyFill="1" applyBorder="1" applyAlignment="1">
      <alignment horizontal="left" vertical="center"/>
    </xf>
    <xf numFmtId="0" fontId="14" fillId="11" borderId="30" xfId="0" applyFont="1" applyFill="1" applyBorder="1" applyAlignment="1">
      <alignment horizontal="left" vertical="center"/>
    </xf>
    <xf numFmtId="0" fontId="14" fillId="12" borderId="29" xfId="0" applyFont="1" applyFill="1" applyBorder="1" applyAlignment="1">
      <alignment horizontal="left" vertical="center"/>
    </xf>
    <xf numFmtId="0" fontId="14" fillId="12" borderId="30" xfId="0" applyFont="1" applyFill="1" applyBorder="1" applyAlignment="1">
      <alignment horizontal="left" vertical="center"/>
    </xf>
    <xf numFmtId="0" fontId="13" fillId="11" borderId="30" xfId="0" applyFont="1" applyFill="1" applyBorder="1" applyAlignment="1">
      <alignment horizontal="left" vertical="center"/>
    </xf>
    <xf numFmtId="0" fontId="13" fillId="10" borderId="30" xfId="0" applyFont="1" applyFill="1" applyBorder="1" applyAlignment="1">
      <alignment horizontal="left" vertical="center"/>
    </xf>
    <xf numFmtId="0" fontId="14" fillId="13" borderId="29" xfId="0" applyFont="1" applyFill="1" applyBorder="1" applyAlignment="1">
      <alignment horizontal="left" vertical="center"/>
    </xf>
    <xf numFmtId="0" fontId="14" fillId="13" borderId="30" xfId="0" applyFont="1" applyFill="1" applyBorder="1" applyAlignment="1">
      <alignment horizontal="left" vertical="center"/>
    </xf>
    <xf numFmtId="0" fontId="14" fillId="10" borderId="27" xfId="0" applyFont="1" applyFill="1" applyBorder="1" applyAlignment="1">
      <alignment horizontal="left" vertical="center"/>
    </xf>
    <xf numFmtId="0" fontId="14" fillId="10" borderId="28" xfId="0" applyFont="1" applyFill="1" applyBorder="1" applyAlignment="1">
      <alignment horizontal="left" vertical="center"/>
    </xf>
    <xf numFmtId="165" fontId="14" fillId="10" borderId="30" xfId="0" applyNumberFormat="1" applyFont="1" applyFill="1" applyBorder="1" applyAlignment="1">
      <alignment horizontal="left" vertical="center"/>
    </xf>
    <xf numFmtId="0" fontId="0" fillId="0" borderId="3" xfId="0" applyBorder="1"/>
    <xf numFmtId="0" fontId="0" fillId="0" borderId="23" xfId="0" applyBorder="1"/>
    <xf numFmtId="0" fontId="15" fillId="0" borderId="0" xfId="0" applyFont="1" applyAlignment="1">
      <alignment horizontal="center"/>
    </xf>
    <xf numFmtId="0" fontId="16" fillId="0" borderId="0" xfId="0" applyFont="1"/>
    <xf numFmtId="10" fontId="16" fillId="0" borderId="0" xfId="0" applyNumberFormat="1" applyFont="1"/>
    <xf numFmtId="0" fontId="15" fillId="0" borderId="0" xfId="0" applyFont="1"/>
    <xf numFmtId="0" fontId="0" fillId="0" borderId="30" xfId="0" applyBorder="1"/>
    <xf numFmtId="165" fontId="0" fillId="0" borderId="30" xfId="0" applyNumberFormat="1" applyBorder="1"/>
    <xf numFmtId="0" fontId="12" fillId="0" borderId="0" xfId="0" applyFont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218"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4" formatCode="0.0"/>
    </dxf>
    <dxf>
      <numFmt numFmtId="165" formatCode="0.000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2" refreshedDate="45540.528312731483" createdVersion="8" refreshedVersion="8" minRefreshableVersion="3" recordCount="119" xr:uid="{06B1DF5A-329C-4256-9971-6C961D59C2D7}">
  <cacheSource type="worksheet">
    <worksheetSource name="Table1"/>
  </cacheSource>
  <cacheFields count="28">
    <cacheField name="PART #" numFmtId="0">
      <sharedItems containsString="0" containsBlank="1" containsNumber="1" containsInteger="1" minValue="1028633" maxValue="1587726"/>
    </cacheField>
    <cacheField name="QTY. " numFmtId="0">
      <sharedItems containsString="0" containsBlank="1" containsNumber="1" containsInteger="1" minValue="1" maxValue="30"/>
    </cacheField>
    <cacheField name="ROLLFORMED" numFmtId="0">
      <sharedItems containsBlank="1" count="3">
        <m/>
        <s v="YES"/>
        <s v="NO"/>
      </sharedItems>
    </cacheField>
    <cacheField name="GAUGE" numFmtId="0">
      <sharedItems containsBlank="1" count="5">
        <m/>
        <s v="14GA"/>
        <s v="12GA"/>
        <s v="18GA"/>
        <s v="16GA"/>
      </sharedItems>
    </cacheField>
    <cacheField name="L" numFmtId="0">
      <sharedItems containsString="0" containsBlank="1" containsNumber="1" minValue="2" maxValue="168"/>
    </cacheField>
    <cacheField name="A" numFmtId="0">
      <sharedItems containsBlank="1" containsMixedTypes="1" containsNumber="1" minValue="2" maxValue="13.75"/>
    </cacheField>
    <cacheField name="NB" numFmtId="0">
      <sharedItems containsBlank="1" containsMixedTypes="1" containsNumber="1" minValue="1.75" maxValue="2"/>
    </cacheField>
    <cacheField name="NT" numFmtId="0">
      <sharedItems containsBlank="1"/>
    </cacheField>
    <cacheField name="W1" numFmtId="0">
      <sharedItems containsBlank="1" containsMixedTypes="1" containsNumber="1" minValue="1.5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29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3">
        <m/>
        <s v="817-00230"/>
        <s v="817-00231"/>
        <s v="817-00227"/>
        <s v="817-00239"/>
        <s v="817-00226"/>
        <s v="817-00284"/>
        <s v="817-00233"/>
        <s v="817-00529" u="1"/>
        <s v="817-00229" u="1"/>
        <s v="817-00237" u="1"/>
        <s v="817-00225" u="1"/>
        <s v="817-00234" u="1"/>
      </sharedItems>
    </cacheField>
    <cacheField name="COIL MATERIAL#" numFmtId="0">
      <sharedItems containsBlank="1" count="3">
        <m/>
        <s v="817-00529"/>
        <s v="-"/>
      </sharedItems>
    </cacheField>
    <cacheField name="REMARKS" numFmtId="0">
      <sharedItems containsNonDate="0" containsString="0"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168"/>
    </cacheField>
    <cacheField name="SHEET AREA" numFmtId="0">
      <sharedItems containsString="0" containsBlank="1" containsNumber="1" containsInteger="1" minValue="7200" maxValue="9156"/>
    </cacheField>
    <cacheField name="PART AREA" numFmtId="0">
      <sharedItems containsString="0" containsBlank="1" containsNumber="1" minValue="40.443800000000003" maxValue="6364.16"/>
    </cacheField>
    <cacheField name="PART/ SHEET" numFmtId="0">
      <sharedItems containsString="0" containsBlank="1" containsNumber="1" containsInteger="1" minValue="1" maxValue="189"/>
    </cacheField>
    <cacheField name="SHEET REQUIRED FOR TOTAL QTY" numFmtId="0">
      <sharedItems containsString="0" containsBlank="1" containsNumber="1" minValue="0.5" maxValue="9.5"/>
    </cacheField>
    <cacheField name="TOTAL WEIGHT (LBS)" numFmtId="0">
      <sharedItems containsString="0" containsBlank="1" containsNumber="1" minValue="52.012800000000006" maxValue="1811.2399200000002"/>
    </cacheField>
    <cacheField name="TOTAL LENGTH (ft)" numFmtId="0">
      <sharedItems containsString="0" containsBlank="1" containsNumber="1" minValue="1.4218833333333334" maxValue="23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m/>
    <m/>
    <x v="0"/>
    <x v="0"/>
    <m/>
    <m/>
    <m/>
    <m/>
    <m/>
    <m/>
    <m/>
    <m/>
    <s v="ROOF-1"/>
    <m/>
    <m/>
    <m/>
    <m/>
    <x v="0"/>
    <x v="0"/>
    <m/>
    <m/>
    <m/>
    <m/>
    <m/>
    <m/>
    <m/>
    <m/>
    <m/>
  </r>
  <r>
    <n v="1521435"/>
    <n v="9"/>
    <x v="1"/>
    <x v="1"/>
    <n v="166.11850000000001"/>
    <n v="3"/>
    <s v="-"/>
    <s v="-"/>
    <n v="16"/>
    <s v="-"/>
    <n v="26.5"/>
    <s v="EXT-WALL-1"/>
    <s v="ROOF"/>
    <s v="PANEL, ROOF, INTERLOCKING"/>
    <s v="ROOF-1"/>
    <m/>
    <s v="G90 Grade SS50"/>
    <x v="1"/>
    <x v="1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ROOF-2"/>
    <m/>
    <m/>
    <m/>
    <m/>
    <x v="0"/>
    <x v="0"/>
    <m/>
    <m/>
    <m/>
    <m/>
    <m/>
    <m/>
    <m/>
    <m/>
    <m/>
  </r>
  <r>
    <n v="1521435"/>
    <n v="9"/>
    <x v="1"/>
    <x v="1"/>
    <n v="166.11850000000001"/>
    <n v="3"/>
    <s v="-"/>
    <s v="-"/>
    <n v="16"/>
    <s v="-"/>
    <n v="26.5"/>
    <s v="EXT-WALL-1"/>
    <s v="ROOF"/>
    <s v="PANEL, ROOF, INTERLOCKING"/>
    <s v="ROOF-2"/>
    <m/>
    <s v="G90 Grade SS50"/>
    <x v="1"/>
    <x v="1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ROOF-3"/>
    <m/>
    <m/>
    <m/>
    <m/>
    <x v="0"/>
    <x v="0"/>
    <m/>
    <m/>
    <m/>
    <m/>
    <m/>
    <m/>
    <m/>
    <m/>
    <m/>
  </r>
  <r>
    <n v="1521435"/>
    <n v="9"/>
    <x v="1"/>
    <x v="1"/>
    <n v="166.11850000000001"/>
    <n v="3"/>
    <s v="-"/>
    <s v="-"/>
    <n v="16"/>
    <s v="-"/>
    <n v="26.5"/>
    <s v="EXT-WALL-1"/>
    <s v="ROOF"/>
    <s v="PANEL, ROOF, INTERLOCKING"/>
    <s v="ROOF-3"/>
    <m/>
    <s v="G90 Grade SS50"/>
    <x v="1"/>
    <x v="1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CEILING-1"/>
    <m/>
    <m/>
    <m/>
    <m/>
    <x v="0"/>
    <x v="0"/>
    <m/>
    <m/>
    <m/>
    <m/>
    <m/>
    <m/>
    <m/>
    <m/>
    <m/>
  </r>
  <r>
    <n v="1520970"/>
    <n v="18"/>
    <x v="1"/>
    <x v="1"/>
    <n v="154.5"/>
    <n v="3"/>
    <s v="-"/>
    <s v="-"/>
    <n v="16"/>
    <s v="-"/>
    <n v="26.5"/>
    <s v="EXT-WALL-1"/>
    <s v="CEILING"/>
    <s v="PANEL, CEILING, INTERLOCKING"/>
    <s v="CEILING-1"/>
    <m/>
    <s v="G90 Grade SS50"/>
    <x v="1"/>
    <x v="1"/>
    <m/>
    <n v="54.5"/>
    <n v="168"/>
    <n v="9156"/>
    <n v="4094.25"/>
    <n v="2"/>
    <n v="9"/>
    <n v="1811.2399200000002"/>
    <n v="231.75"/>
  </r>
  <r>
    <m/>
    <m/>
    <x v="0"/>
    <x v="0"/>
    <m/>
    <m/>
    <m/>
    <m/>
    <m/>
    <m/>
    <m/>
    <m/>
    <s v="CEILING-2"/>
    <m/>
    <m/>
    <m/>
    <m/>
    <x v="0"/>
    <x v="0"/>
    <m/>
    <m/>
    <m/>
    <m/>
    <m/>
    <m/>
    <m/>
    <m/>
    <m/>
  </r>
  <r>
    <n v="1520970"/>
    <n v="10"/>
    <x v="1"/>
    <x v="1"/>
    <n v="154.5"/>
    <n v="3"/>
    <s v="-"/>
    <s v="-"/>
    <n v="16"/>
    <s v="-"/>
    <n v="26.5"/>
    <s v="EXT-WALL-1"/>
    <s v="CEILING"/>
    <s v="PANEL, CEILING, INTERLOCKING"/>
    <s v="CEILING-2"/>
    <m/>
    <s v="G90 Grade SS50"/>
    <x v="1"/>
    <x v="1"/>
    <m/>
    <n v="54.5"/>
    <n v="168"/>
    <n v="9156"/>
    <n v="4094.25"/>
    <n v="2"/>
    <n v="5"/>
    <n v="1006.2444000000002"/>
    <n v="128.75"/>
  </r>
  <r>
    <m/>
    <m/>
    <x v="0"/>
    <x v="0"/>
    <m/>
    <m/>
    <m/>
    <m/>
    <m/>
    <m/>
    <m/>
    <m/>
    <s v="WALL-A1"/>
    <m/>
    <m/>
    <m/>
    <m/>
    <x v="0"/>
    <x v="0"/>
    <m/>
    <m/>
    <m/>
    <m/>
    <m/>
    <m/>
    <m/>
    <m/>
    <m/>
  </r>
  <r>
    <n v="1521179"/>
    <n v="19"/>
    <x v="1"/>
    <x v="1"/>
    <n v="139.75"/>
    <n v="3"/>
    <n v="1.75"/>
    <s v="-"/>
    <n v="16"/>
    <s v="-"/>
    <n v="26.5"/>
    <s v="EXT-WALL-1"/>
    <s v="EXTERNAL WALL- A"/>
    <s v="PANEL, WALL, INTERLOCKING"/>
    <s v="WALL-A1"/>
    <m/>
    <s v="G90 Grade SS50"/>
    <x v="2"/>
    <x v="1"/>
    <m/>
    <n v="54.5"/>
    <n v="144"/>
    <n v="7848"/>
    <n v="3703.375"/>
    <n v="2"/>
    <n v="9.5"/>
    <n v="1638.7408800000001"/>
    <n v="221.27083333333334"/>
  </r>
  <r>
    <n v="1521167"/>
    <n v="1"/>
    <x v="2"/>
    <x v="1"/>
    <n v="139.75"/>
    <n v="3"/>
    <n v="1.75"/>
    <s v="-"/>
    <n v="10"/>
    <s v="-"/>
    <n v="20.5"/>
    <s v="EXT-WALL-1"/>
    <s v="EXTERNAL WALL- A"/>
    <s v="PANEL, WALL, INTERLOCKING"/>
    <s v="WALL-A1"/>
    <m/>
    <s v="G90 Grade SS50"/>
    <x v="2"/>
    <x v="2"/>
    <m/>
    <n v="54.5"/>
    <n v="144"/>
    <n v="7848"/>
    <n v="2864.875"/>
    <n v="2"/>
    <n v="0.5"/>
    <n v="86.249520000000004"/>
    <n v="11.645833333333334"/>
  </r>
  <r>
    <n v="1520979"/>
    <n v="1"/>
    <x v="2"/>
    <x v="2"/>
    <n v="139.53270000000001"/>
    <n v="3.125"/>
    <n v="1.75"/>
    <s v="-"/>
    <n v="9"/>
    <n v="9"/>
    <n v="28.5"/>
    <s v="EXT WALL CORNER-3"/>
    <s v="EXTERNAL WALL CORNER-AB"/>
    <s v="WALL,CORNER,INTERLOCKING"/>
    <s v="WALL-A1"/>
    <m/>
    <s v="G90 Grade SS50"/>
    <x v="3"/>
    <x v="2"/>
    <m/>
    <n v="54.5"/>
    <n v="144"/>
    <n v="7848"/>
    <n v="3976.6819500000001"/>
    <n v="1"/>
    <n v="1"/>
    <n v="238.20249600000002"/>
    <n v="11.627725"/>
  </r>
  <r>
    <n v="1499696"/>
    <n v="6"/>
    <x v="2"/>
    <x v="3"/>
    <n v="127.28319999999999"/>
    <s v="-"/>
    <s v="-"/>
    <s v="-"/>
    <s v="-"/>
    <s v="-"/>
    <n v="50"/>
    <s v="INT-PANEL-1"/>
    <s v="INTERNAL WALL- A"/>
    <s v="STANDARD LINER PANEL"/>
    <s v="WALL-A1"/>
    <m/>
    <s v="G90 Grade SS50"/>
    <x v="4"/>
    <x v="2"/>
    <m/>
    <n v="50"/>
    <n v="144"/>
    <n v="7200"/>
    <n v="6364.16"/>
    <n v="1"/>
    <n v="6"/>
    <n v="624.15359999999998"/>
    <n v="63.641600000000004"/>
  </r>
  <r>
    <n v="1511978"/>
    <n v="1"/>
    <x v="2"/>
    <x v="3"/>
    <n v="127.283"/>
    <s v="-"/>
    <s v="-"/>
    <s v="-"/>
    <s v="-"/>
    <s v="-"/>
    <n v="25"/>
    <s v="INT-PANEL-1"/>
    <s v="INTERNAL WALL- A "/>
    <s v="LINER PANEL"/>
    <s v="WALL-A1"/>
    <m/>
    <s v="G90 Grade SS50"/>
    <x v="4"/>
    <x v="2"/>
    <m/>
    <n v="50"/>
    <n v="144"/>
    <n v="7200"/>
    <n v="3182.0749999999998"/>
    <n v="2"/>
    <n v="0.5"/>
    <n v="52.012800000000006"/>
    <n v="10.606916666666667"/>
  </r>
  <r>
    <n v="1499897"/>
    <n v="1"/>
    <x v="2"/>
    <x v="2"/>
    <n v="127.283"/>
    <s v="-"/>
    <s v="-"/>
    <s v="-"/>
    <n v="5.5166000000000004"/>
    <n v="6.1416000000000004"/>
    <n v="11.335000000000001"/>
    <s v="INT-CORNER"/>
    <s v="INTERNAL WALL - AB CORNER"/>
    <s v="INTERNAL CORNER PANEL"/>
    <s v="WALL-A1"/>
    <s v="HOLD OUT"/>
    <s v="G90 Grade SS50"/>
    <x v="3"/>
    <x v="2"/>
    <m/>
    <n v="54.5"/>
    <n v="144"/>
    <n v="7848"/>
    <n v="1442.7528050000001"/>
    <n v="4"/>
    <n v="0.5"/>
    <n v="119.10124800000001"/>
    <n v="10.606916666666667"/>
  </r>
  <r>
    <m/>
    <m/>
    <x v="0"/>
    <x v="0"/>
    <m/>
    <m/>
    <m/>
    <m/>
    <m/>
    <m/>
    <m/>
    <m/>
    <s v="WALL-A2"/>
    <m/>
    <m/>
    <m/>
    <m/>
    <x v="0"/>
    <x v="0"/>
    <m/>
    <m/>
    <m/>
    <m/>
    <m/>
    <m/>
    <m/>
    <m/>
    <m/>
  </r>
  <r>
    <n v="1499783"/>
    <n v="1"/>
    <x v="2"/>
    <x v="2"/>
    <n v="139.75"/>
    <n v="3"/>
    <n v="1.75"/>
    <s v="-"/>
    <n v="9"/>
    <n v="9"/>
    <n v="28.5"/>
    <s v="EXT-WALL-CORNER-1"/>
    <s v="EXTERNAL CORNER WALL-AD"/>
    <s v="WALL,CORNER,INTERLOCKING"/>
    <s v="WALL-A2"/>
    <m/>
    <s v="G90 Grade SS50"/>
    <x v="3"/>
    <x v="2"/>
    <m/>
    <n v="54.5"/>
    <n v="144"/>
    <n v="7848"/>
    <n v="3982.875"/>
    <n v="1"/>
    <n v="1"/>
    <n v="238.20249600000002"/>
    <n v="11.645833333333334"/>
  </r>
  <r>
    <n v="1521184"/>
    <n v="1"/>
    <x v="2"/>
    <x v="1"/>
    <n v="51.062600000000003"/>
    <n v="3"/>
    <n v="1.75"/>
    <s v="-"/>
    <n v="16"/>
    <s v="-"/>
    <n v="26.5"/>
    <s v="EXT-WALL-1"/>
    <s v="EXTERNAL WALL- A ABOVE DOOR"/>
    <s v="PANEL, WALL, INTERLOCKING"/>
    <s v="WALL-A2"/>
    <m/>
    <s v="G90 Grade SS50"/>
    <x v="2"/>
    <x v="2"/>
    <m/>
    <n v="54.5"/>
    <n v="144"/>
    <n v="7848"/>
    <n v="1353.1589000000001"/>
    <n v="4"/>
    <n v="0.5"/>
    <n v="86.249520000000004"/>
    <n v="4.2552166666666666"/>
  </r>
  <r>
    <n v="1521185"/>
    <n v="1"/>
    <x v="2"/>
    <x v="1"/>
    <n v="51.062600000000003"/>
    <n v="3"/>
    <n v="1.75"/>
    <s v="-"/>
    <n v="8.25"/>
    <s v="-"/>
    <n v="18.75"/>
    <s v="EXT-WALL-1"/>
    <s v="EXTERNAL WALL- A ABOVE DOOR"/>
    <s v="PANEL, WALL, INTERLOCKING"/>
    <s v="WALL-A2"/>
    <m/>
    <s v="G90 Grade SS50"/>
    <x v="2"/>
    <x v="2"/>
    <m/>
    <n v="54.5"/>
    <n v="144"/>
    <n v="7848"/>
    <n v="957.42375000000004"/>
    <n v="4"/>
    <n v="0.5"/>
    <n v="86.249520000000004"/>
    <n v="4.2552166666666666"/>
  </r>
  <r>
    <n v="1521183"/>
    <n v="1"/>
    <x v="2"/>
    <x v="1"/>
    <n v="51.062600000000003"/>
    <n v="3"/>
    <n v="2"/>
    <s v="-"/>
    <n v="16"/>
    <s v="-"/>
    <n v="26.5"/>
    <s v="EXT-WALL-1"/>
    <s v="EXTERNAL WALL- A ABOVE DOOR"/>
    <s v="PANEL, WALL, INTERLOCKING"/>
    <s v="WALL-A2"/>
    <m/>
    <s v="G90 Grade SS50"/>
    <x v="2"/>
    <x v="2"/>
    <m/>
    <n v="54.5"/>
    <n v="144"/>
    <n v="7848"/>
    <n v="1353.1589000000001"/>
    <n v="4"/>
    <n v="0.5"/>
    <n v="86.249520000000004"/>
    <n v="4.2552166666666666"/>
  </r>
  <r>
    <n v="1521181"/>
    <n v="1"/>
    <x v="2"/>
    <x v="2"/>
    <n v="139.75"/>
    <n v="3"/>
    <n v="1.75"/>
    <s v="-"/>
    <n v="8"/>
    <s v="-"/>
    <n v="18"/>
    <s v="EXT-WALL-2"/>
    <s v="EXTERNAL WALL-A"/>
    <s v="PANEL, WALL, INTERLOCKING"/>
    <s v="WALL-A2"/>
    <m/>
    <s v="G90 Grade SS50"/>
    <x v="3"/>
    <x v="2"/>
    <m/>
    <n v="54.5"/>
    <n v="144"/>
    <n v="7848"/>
    <n v="2515.5"/>
    <n v="3"/>
    <n v="0.5"/>
    <n v="119.10124800000001"/>
    <n v="11.645833333333334"/>
  </r>
  <r>
    <n v="1521179"/>
    <n v="6"/>
    <x v="1"/>
    <x v="1"/>
    <n v="139.75"/>
    <n v="3"/>
    <n v="1.75"/>
    <s v="-"/>
    <n v="16"/>
    <s v="-"/>
    <n v="26.5"/>
    <s v="EXT-WALL-1"/>
    <s v="EXTERNAL WALL- A"/>
    <s v="PANEL, WALL, INTERLOCKING"/>
    <s v="WALL-A2"/>
    <m/>
    <s v="G90 Grade SS50"/>
    <x v="2"/>
    <x v="1"/>
    <m/>
    <n v="54.5"/>
    <n v="144"/>
    <n v="7848"/>
    <n v="3703.375"/>
    <n v="2"/>
    <n v="3"/>
    <n v="517.49712"/>
    <n v="69.875"/>
  </r>
  <r>
    <n v="1499834"/>
    <n v="1"/>
    <x v="2"/>
    <x v="2"/>
    <n v="127.28319999999999"/>
    <s v="-"/>
    <s v="-"/>
    <s v="-"/>
    <n v="6.0380000000000003"/>
    <n v="4.2770000000000001"/>
    <n v="10.146599999999999"/>
    <s v="INT-CORNER"/>
    <s v="INTERNAL WALL - AD CORNER"/>
    <s v="INTERNAL CORNER PANEL"/>
    <s v="WALL-A2"/>
    <s v="HOLD OUT"/>
    <s v="G90 Grade SS50"/>
    <x v="3"/>
    <x v="2"/>
    <m/>
    <n v="54.5"/>
    <n v="144"/>
    <n v="7848"/>
    <n v="1291.4917171199997"/>
    <n v="5"/>
    <n v="0.5"/>
    <n v="119.10124800000001"/>
    <n v="10.606933333333332"/>
  </r>
  <r>
    <n v="1499693"/>
    <n v="1"/>
    <x v="2"/>
    <x v="3"/>
    <n v="41.142000000000003"/>
    <s v="-"/>
    <s v="-"/>
    <s v="-"/>
    <s v="-"/>
    <s v="-"/>
    <n v="44.171999999999997"/>
    <s v="INT-PANEL-1"/>
    <s v="INTERNAL WALL- A ABOVE DOOR"/>
    <s v="LINER PANEL"/>
    <s v="WALL-A2"/>
    <m/>
    <s v="G90 Grade SS50"/>
    <x v="4"/>
    <x v="2"/>
    <m/>
    <n v="50"/>
    <n v="144"/>
    <n v="7200"/>
    <n v="1817.3244239999999"/>
    <n v="3"/>
    <n v="0.5"/>
    <n v="52.012800000000006"/>
    <n v="3.4285000000000001"/>
  </r>
  <r>
    <n v="1499699"/>
    <n v="1"/>
    <x v="2"/>
    <x v="3"/>
    <n v="127.283"/>
    <s v="-"/>
    <s v="-"/>
    <s v="-"/>
    <s v="-"/>
    <s v="-"/>
    <n v="40.078499999999998"/>
    <s v="INT-PANEL-1"/>
    <s v="INTERNAL WALL- A"/>
    <s v="LINER PANEL"/>
    <s v="WALL-A2"/>
    <m/>
    <s v="G90 Grade SS50"/>
    <x v="4"/>
    <x v="2"/>
    <m/>
    <n v="50"/>
    <n v="144"/>
    <n v="7200"/>
    <n v="5101.3117155"/>
    <n v="1"/>
    <n v="1"/>
    <n v="104.02560000000001"/>
    <n v="10.606916666666667"/>
  </r>
  <r>
    <n v="1499696"/>
    <n v="1"/>
    <x v="2"/>
    <x v="3"/>
    <n v="127.28319999999999"/>
    <s v="-"/>
    <s v="-"/>
    <s v="-"/>
    <s v="-"/>
    <s v="-"/>
    <n v="50"/>
    <s v="INT-PANEL-1"/>
    <s v="INTERNAL WALL- A"/>
    <s v="LINER PANEL"/>
    <s v="WALL-A2"/>
    <m/>
    <s v="G90 Grade SS50"/>
    <x v="4"/>
    <x v="2"/>
    <m/>
    <n v="50"/>
    <n v="144"/>
    <n v="7200"/>
    <n v="6364.16"/>
    <n v="1"/>
    <n v="1"/>
    <n v="104.02560000000001"/>
    <n v="10.606933333333332"/>
  </r>
  <r>
    <n v="1518703"/>
    <n v="1"/>
    <x v="2"/>
    <x v="3"/>
    <n v="127.283"/>
    <s v="-"/>
    <s v="-"/>
    <s v="-"/>
    <s v="-"/>
    <s v="-"/>
    <n v="48.750100000000003"/>
    <s v="INT-PANEL-1"/>
    <s v="INTERNAL WALL- A"/>
    <s v="LINER PANEL"/>
    <s v="WALL-A2"/>
    <s v="HOLD OUT"/>
    <s v="G90 Grade SS50"/>
    <x v="4"/>
    <x v="2"/>
    <m/>
    <n v="50"/>
    <n v="144"/>
    <n v="7200"/>
    <n v="6205.0589783000005"/>
    <n v="1"/>
    <n v="1"/>
    <n v="104.02560000000001"/>
    <n v="10.606916666666667"/>
  </r>
  <r>
    <m/>
    <m/>
    <x v="0"/>
    <x v="0"/>
    <m/>
    <m/>
    <m/>
    <m/>
    <m/>
    <m/>
    <m/>
    <m/>
    <s v="WALL-C1"/>
    <m/>
    <m/>
    <m/>
    <m/>
    <x v="0"/>
    <x v="0"/>
    <m/>
    <m/>
    <m/>
    <m/>
    <m/>
    <m/>
    <m/>
    <m/>
    <m/>
  </r>
  <r>
    <n v="1521139"/>
    <n v="1"/>
    <x v="2"/>
    <x v="2"/>
    <n v="133.75"/>
    <n v="3.125"/>
    <n v="1.75"/>
    <s v="-"/>
    <n v="9"/>
    <n v="9"/>
    <n v="28.5"/>
    <s v="EXT WALL CORNER-3"/>
    <s v="EXTERNAL WALL CORNER- BC"/>
    <s v="WALL,CORNER,INTERLOCKING"/>
    <s v="WALL-C1"/>
    <m/>
    <s v="G90 Grade SS50"/>
    <x v="3"/>
    <x v="2"/>
    <m/>
    <n v="54.5"/>
    <n v="144"/>
    <n v="7848"/>
    <n v="3811.875"/>
    <n v="1"/>
    <n v="1"/>
    <n v="238.20249600000002"/>
    <n v="11.145833333333334"/>
  </r>
  <r>
    <n v="1521186"/>
    <n v="1"/>
    <x v="2"/>
    <x v="1"/>
    <n v="133.75"/>
    <n v="3"/>
    <n v="1.75"/>
    <s v="-"/>
    <n v="16"/>
    <s v="-"/>
    <n v="26"/>
    <s v="EXT-WALL-2"/>
    <s v="EXTERNAL WALL- C"/>
    <s v="PANEL, WALL, INTERLOCKING"/>
    <s v="WALL-C1"/>
    <m/>
    <s v="G90 Grade SS50"/>
    <x v="2"/>
    <x v="2"/>
    <m/>
    <n v="54.5"/>
    <n v="144"/>
    <n v="7848"/>
    <n v="3477.5"/>
    <n v="2"/>
    <n v="0.5"/>
    <n v="86.249520000000004"/>
    <n v="11.145833333333334"/>
  </r>
  <r>
    <n v="1521187"/>
    <n v="18"/>
    <x v="1"/>
    <x v="1"/>
    <n v="133.75"/>
    <n v="3"/>
    <n v="1.75"/>
    <s v="-"/>
    <n v="16"/>
    <s v="-"/>
    <n v="26.5"/>
    <s v="EXT-WALL-1"/>
    <s v="EXTERNAL WALL- C"/>
    <s v="PANEL, WALL, INTERLOCKING"/>
    <s v="WALL-C1"/>
    <m/>
    <s v="G90 Grade SS50"/>
    <x v="2"/>
    <x v="1"/>
    <m/>
    <n v="54.5"/>
    <n v="144"/>
    <n v="7848"/>
    <n v="3544.375"/>
    <n v="2"/>
    <n v="9"/>
    <n v="1552.4913600000002"/>
    <n v="200.625"/>
  </r>
  <r>
    <n v="1521189"/>
    <n v="1"/>
    <x v="2"/>
    <x v="1"/>
    <n v="133.75"/>
    <n v="3"/>
    <n v="1.75"/>
    <s v="-"/>
    <n v="10"/>
    <s v="-"/>
    <n v="20.5"/>
    <s v="EXT-WALL-1"/>
    <s v="EXTERNAL WALL- C"/>
    <s v="PANEL, WALL, INTERLOCKING"/>
    <s v="WALL-C1"/>
    <m/>
    <s v="G90 Grade SS50"/>
    <x v="2"/>
    <x v="2"/>
    <m/>
    <n v="54.5"/>
    <n v="144"/>
    <n v="7848"/>
    <n v="2741.875"/>
    <n v="2"/>
    <n v="0.5"/>
    <n v="86.249520000000004"/>
    <n v="11.145833333333334"/>
  </r>
  <r>
    <n v="1517415"/>
    <n v="1"/>
    <x v="2"/>
    <x v="2"/>
    <n v="127.283"/>
    <s v="-"/>
    <s v="-"/>
    <s v="-"/>
    <n v="6.0384000000000002"/>
    <n v="5.4134000000000002"/>
    <n v="11.282999999999999"/>
    <s v="INT-CORNER"/>
    <s v="INTERNAL WALL - BC CORNER"/>
    <s v="INTERNAL CORNER PANEL"/>
    <s v="WALL-C1"/>
    <s v="HOLD OUT"/>
    <s v="G90 Grade SS50"/>
    <x v="3"/>
    <x v="2"/>
    <m/>
    <n v="54.5"/>
    <n v="144"/>
    <n v="7848"/>
    <n v="1436.1340889999999"/>
    <n v="4"/>
    <n v="0.5"/>
    <n v="119.10124800000001"/>
    <n v="10.606916666666667"/>
  </r>
  <r>
    <n v="1517494"/>
    <n v="1"/>
    <x v="2"/>
    <x v="3"/>
    <n v="127.28319999999999"/>
    <s v="-"/>
    <s v="-"/>
    <s v="-"/>
    <s v="-"/>
    <s v="-"/>
    <n v="16.1875"/>
    <s v="INT-PANEL-1"/>
    <s v="INTERNAL WALL- C"/>
    <s v="LINER PANEL"/>
    <s v="WALL-C1"/>
    <s v="HOLD OUT"/>
    <s v="G90 Grade SS50"/>
    <x v="4"/>
    <x v="2"/>
    <m/>
    <n v="50"/>
    <n v="144"/>
    <n v="7200"/>
    <n v="2060.3968"/>
    <n v="3"/>
    <n v="0.5"/>
    <n v="52.012800000000006"/>
    <n v="10.606933333333332"/>
  </r>
  <r>
    <n v="1499696"/>
    <n v="6"/>
    <x v="2"/>
    <x v="3"/>
    <n v="127.28319999999999"/>
    <s v="-"/>
    <s v="-"/>
    <s v="-"/>
    <s v="-"/>
    <s v="-"/>
    <n v="50"/>
    <s v="INT-PANEL-1"/>
    <s v="INTERNAL WALL- C"/>
    <s v="STANDARD LINER PANEL"/>
    <s v="WALL-C1"/>
    <m/>
    <s v="G90 Grade SS50"/>
    <x v="4"/>
    <x v="2"/>
    <m/>
    <n v="50"/>
    <n v="144"/>
    <n v="7200"/>
    <n v="6364.16"/>
    <n v="1"/>
    <n v="6"/>
    <n v="624.15359999999998"/>
    <n v="63.641600000000004"/>
  </r>
  <r>
    <n v="1511989"/>
    <n v="1"/>
    <x v="2"/>
    <x v="3"/>
    <n v="127.283"/>
    <s v="-"/>
    <s v="-"/>
    <s v="-"/>
    <s v="-"/>
    <s v="-"/>
    <n v="42.546999999999997"/>
    <s v="INT-PANEL-1"/>
    <s v="INTERNAL WALL- C"/>
    <s v="LINER PANEL"/>
    <s v="WALL-C1"/>
    <s v="HOLD OUT"/>
    <s v="G90 Grade SS50"/>
    <x v="4"/>
    <x v="2"/>
    <m/>
    <n v="50"/>
    <n v="144"/>
    <n v="7200"/>
    <n v="5415.5098009999992"/>
    <n v="1"/>
    <n v="1"/>
    <n v="104.02560000000001"/>
    <n v="10.606916666666667"/>
  </r>
  <r>
    <m/>
    <m/>
    <x v="0"/>
    <x v="0"/>
    <m/>
    <m/>
    <m/>
    <m/>
    <m/>
    <m/>
    <m/>
    <m/>
    <s v="WALL-C2"/>
    <m/>
    <m/>
    <m/>
    <m/>
    <x v="0"/>
    <x v="0"/>
    <m/>
    <m/>
    <m/>
    <m/>
    <m/>
    <m/>
    <m/>
    <m/>
    <m/>
  </r>
  <r>
    <n v="1521192"/>
    <n v="1"/>
    <x v="2"/>
    <x v="1"/>
    <n v="133.75"/>
    <n v="3"/>
    <n v="1.75"/>
    <s v="-"/>
    <n v="9.625"/>
    <s v="-"/>
    <n v="20.125"/>
    <s v="EXT-WALL-1"/>
    <s v="EXTERNAL WALL- C"/>
    <s v="PANEL, WALL, INTERLOCKING"/>
    <s v="WALL-C2"/>
    <m/>
    <s v="G90 Grade SS50"/>
    <x v="2"/>
    <x v="2"/>
    <m/>
    <n v="54.5"/>
    <n v="144"/>
    <n v="7848"/>
    <n v="2691.71875"/>
    <n v="2"/>
    <n v="0.5"/>
    <n v="86.249520000000004"/>
    <n v="11.145833333333334"/>
  </r>
  <r>
    <n v="1521199"/>
    <n v="1"/>
    <x v="2"/>
    <x v="2"/>
    <n v="133.75"/>
    <n v="3"/>
    <n v="1.75"/>
    <s v="-"/>
    <n v="8"/>
    <s v="-"/>
    <n v="18.5"/>
    <s v="EXT-WALL-1"/>
    <s v="EXTERNAL WALL- C"/>
    <s v="PANEL, WALL, INTERLOCKING"/>
    <s v="WALL-C2"/>
    <m/>
    <s v="G90 Grade SS50"/>
    <x v="3"/>
    <x v="2"/>
    <m/>
    <n v="54.5"/>
    <n v="144"/>
    <n v="7848"/>
    <n v="2474.375"/>
    <n v="2"/>
    <n v="0.5"/>
    <n v="119.10124800000001"/>
    <n v="11.145833333333334"/>
  </r>
  <r>
    <n v="1587051"/>
    <n v="1"/>
    <x v="2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2"/>
    <m/>
    <n v="54.5"/>
    <n v="144"/>
    <n v="7848"/>
    <n v="452.15890000000002"/>
    <n v="15"/>
    <n v="0.5"/>
    <n v="86.249520000000004"/>
    <n v="1.4218833333333334"/>
  </r>
  <r>
    <n v="1521210"/>
    <n v="1"/>
    <x v="1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1"/>
    <m/>
    <n v="54.5"/>
    <n v="144"/>
    <n v="7848"/>
    <n v="452.15890000000002"/>
    <n v="15"/>
    <n v="0.5"/>
    <n v="86.249520000000004"/>
    <n v="1.4218833333333334"/>
  </r>
  <r>
    <n v="1521220"/>
    <n v="2"/>
    <x v="2"/>
    <x v="1"/>
    <n v="17.0626"/>
    <n v="3"/>
    <n v="1.75"/>
    <s v="-"/>
    <n v="10.125"/>
    <s v="-"/>
    <n v="20.625"/>
    <s v="EXT-WALL-1"/>
    <s v="EXTERNAL WALL- C ABOVE DOOR"/>
    <s v="PANEL, WALL, INTERLOCKING"/>
    <s v="WALL-C2"/>
    <m/>
    <s v="G90 Grade SS50"/>
    <x v="2"/>
    <x v="2"/>
    <m/>
    <n v="54.5"/>
    <n v="144"/>
    <n v="7848"/>
    <n v="351.91612500000002"/>
    <n v="18"/>
    <n v="0.5"/>
    <n v="86.249520000000004"/>
    <n v="2.8437666666666668"/>
  </r>
  <r>
    <n v="1521210"/>
    <n v="2"/>
    <x v="1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1"/>
    <m/>
    <n v="54.5"/>
    <n v="144"/>
    <n v="7848"/>
    <n v="452.15890000000002"/>
    <n v="15"/>
    <n v="0.5"/>
    <n v="86.249520000000004"/>
    <n v="2.8437666666666668"/>
  </r>
  <r>
    <n v="1587050"/>
    <n v="1"/>
    <x v="2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2"/>
    <m/>
    <n v="54.5"/>
    <n v="144"/>
    <n v="7848"/>
    <n v="452.15890000000002"/>
    <n v="15"/>
    <n v="0.5"/>
    <n v="86.249520000000004"/>
    <n v="1.4218833333333334"/>
  </r>
  <r>
    <n v="1521201"/>
    <n v="1"/>
    <x v="2"/>
    <x v="2"/>
    <n v="133.75"/>
    <n v="3"/>
    <n v="1.75"/>
    <s v="-"/>
    <n v="8"/>
    <s v="-"/>
    <n v="18"/>
    <s v="EXT-WALL-2"/>
    <s v="EXTERNAL WALL- C"/>
    <s v="PANEL, WALL, INTERLOCKING"/>
    <s v="WALL-C2"/>
    <m/>
    <s v="G90 Grade SS50"/>
    <x v="3"/>
    <x v="2"/>
    <m/>
    <n v="54.5"/>
    <n v="144"/>
    <n v="7848"/>
    <n v="2407.5"/>
    <n v="3"/>
    <n v="0.5"/>
    <n v="119.10124800000001"/>
    <n v="11.145833333333334"/>
  </r>
  <r>
    <n v="1521187"/>
    <n v="1"/>
    <x v="1"/>
    <x v="1"/>
    <n v="133.75"/>
    <n v="3"/>
    <n v="1.75"/>
    <s v="-"/>
    <n v="16"/>
    <s v="-"/>
    <n v="26.5"/>
    <s v="EXT-WALL-1"/>
    <s v="EXTERNAL WALL- C"/>
    <s v="PANEL, WALL, INTERLOCKING"/>
    <s v="WALL-C2"/>
    <m/>
    <s v="G90 Grade SS50"/>
    <x v="2"/>
    <x v="1"/>
    <m/>
    <n v="54.5"/>
    <n v="144"/>
    <n v="7848"/>
    <n v="3544.375"/>
    <n v="2"/>
    <n v="0.5"/>
    <n v="86.249520000000004"/>
    <n v="11.145833333333334"/>
  </r>
  <r>
    <n v="1521206"/>
    <n v="1"/>
    <x v="2"/>
    <x v="1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x v="2"/>
    <m/>
    <n v="54.5"/>
    <n v="144"/>
    <n v="7848"/>
    <n v="2549.609375"/>
    <n v="2"/>
    <n v="0.5"/>
    <n v="86.249520000000004"/>
    <n v="11.145833333333334"/>
  </r>
  <r>
    <n v="1499963"/>
    <n v="1"/>
    <x v="2"/>
    <x v="2"/>
    <n v="133.75"/>
    <n v="3.125"/>
    <n v="1.75"/>
    <s v="-"/>
    <n v="9"/>
    <n v="9"/>
    <n v="28.5"/>
    <s v="EXT-WALL-CORNER-3"/>
    <s v="EXTERNAL WALL CORNER-CD"/>
    <s v="WALL,CORNER,INTERLOCKING"/>
    <s v="WALL-C2"/>
    <m/>
    <s v="G90 Grade SS50"/>
    <x v="3"/>
    <x v="2"/>
    <m/>
    <n v="54.5"/>
    <n v="144"/>
    <n v="7848"/>
    <n v="3811.875"/>
    <n v="1"/>
    <n v="1"/>
    <n v="238.20249600000002"/>
    <n v="11.145833333333334"/>
  </r>
  <r>
    <n v="1513013"/>
    <n v="1"/>
    <x v="2"/>
    <x v="3"/>
    <n v="104.25"/>
    <s v="-"/>
    <s v="-"/>
    <s v="-"/>
    <s v="-"/>
    <s v="-"/>
    <n v="29.141999999999999"/>
    <s v="INT-PANEL-1"/>
    <s v="INTERNAL WALL- C ABOVE DOOR"/>
    <s v="LINER PANEL"/>
    <s v="WALL-C2"/>
    <m/>
    <s v="G90 Grade SS50"/>
    <x v="4"/>
    <x v="2"/>
    <m/>
    <n v="50"/>
    <n v="144"/>
    <n v="7200"/>
    <n v="3038.0535"/>
    <n v="1"/>
    <n v="1"/>
    <n v="104.02560000000001"/>
    <n v="8.6875"/>
  </r>
  <r>
    <n v="1511985"/>
    <n v="1"/>
    <x v="2"/>
    <x v="3"/>
    <n v="127.283"/>
    <s v="-"/>
    <s v="-"/>
    <s v="-"/>
    <s v="-"/>
    <s v="-"/>
    <n v="41.233400000000003"/>
    <s v="INT-PANEL-1"/>
    <s v="INTERNAL WALL- C"/>
    <s v="LINER PANEL"/>
    <s v="WALL-C2"/>
    <s v="HOLD OUT"/>
    <s v="G90 Grade SS50"/>
    <x v="4"/>
    <x v="2"/>
    <m/>
    <n v="50"/>
    <n v="144"/>
    <n v="7200"/>
    <n v="5248.3108522000002"/>
    <n v="1"/>
    <n v="1"/>
    <n v="104.02560000000001"/>
    <n v="10.606916666666667"/>
  </r>
  <r>
    <n v="1517420"/>
    <n v="1"/>
    <x v="2"/>
    <x v="2"/>
    <n v="127.283"/>
    <s v="-"/>
    <s v="-"/>
    <s v="-"/>
    <n v="6.09"/>
    <n v="6.0380000000000003"/>
    <n v="11.96"/>
    <s v="INT-CORNER"/>
    <s v="INTERNAL WALL - CD CORNER"/>
    <s v="INTERNAL CORNER PANEL"/>
    <s v="WALL-C2"/>
    <s v="HOLD OUT"/>
    <s v="G90 Grade SS50"/>
    <x v="3"/>
    <x v="2"/>
    <m/>
    <n v="54.5"/>
    <n v="144"/>
    <n v="7848"/>
    <n v="1522.3046800000002"/>
    <n v="4"/>
    <n v="0.5"/>
    <n v="119.10124800000001"/>
    <n v="10.606916666666667"/>
  </r>
  <r>
    <n v="1513399"/>
    <n v="1"/>
    <x v="2"/>
    <x v="2"/>
    <n v="100.125"/>
    <n v="3.2168000000000001"/>
    <s v="-"/>
    <s v="-"/>
    <n v="16"/>
    <s v="-"/>
    <n v="25.912299999999998"/>
    <s v="HEADER PANEL"/>
    <s v="EXTERNAL WALL-C ABOVE DOOR"/>
    <s v="DOOR HEADER PANEL"/>
    <s v="WALL-C2"/>
    <m/>
    <s v="G90 Grade SS50"/>
    <x v="3"/>
    <x v="2"/>
    <m/>
    <n v="54.5"/>
    <n v="144"/>
    <n v="7848"/>
    <n v="2594.4690375"/>
    <n v="2"/>
    <n v="0.5"/>
    <n v="119.10124800000001"/>
    <n v="8.34375"/>
  </r>
  <r>
    <m/>
    <m/>
    <x v="0"/>
    <x v="0"/>
    <m/>
    <m/>
    <m/>
    <m/>
    <m/>
    <m/>
    <m/>
    <m/>
    <s v="WALL-B"/>
    <m/>
    <m/>
    <m/>
    <m/>
    <x v="0"/>
    <x v="0"/>
    <m/>
    <m/>
    <m/>
    <m/>
    <m/>
    <m/>
    <m/>
    <m/>
    <m/>
  </r>
  <r>
    <n v="1521370"/>
    <n v="1"/>
    <x v="2"/>
    <x v="1"/>
    <n v="138.928"/>
    <n v="3"/>
    <n v="1.75"/>
    <s v="-"/>
    <n v="16"/>
    <s v="-"/>
    <n v="26"/>
    <s v="EXT-WALL-2"/>
    <s v="EXTERNAL WALL- B"/>
    <s v="PANEL, WALL, INTERLOCKING"/>
    <s v="WALL-B"/>
    <m/>
    <s v="G90 Grade SS50"/>
    <x v="2"/>
    <x v="2"/>
    <m/>
    <n v="54.5"/>
    <n v="144"/>
    <n v="7848"/>
    <n v="3612.1279999999997"/>
    <n v="2"/>
    <n v="0.5"/>
    <n v="86.249520000000004"/>
    <n v="11.577333333333334"/>
  </r>
  <r>
    <n v="1521362"/>
    <n v="1"/>
    <x v="2"/>
    <x v="1"/>
    <n v="138.5146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969.4067375"/>
    <n v="2"/>
    <n v="0.5"/>
    <n v="86.249520000000004"/>
    <n v="11.542883333333334"/>
  </r>
  <r>
    <n v="1521359"/>
    <n v="1"/>
    <x v="2"/>
    <x v="1"/>
    <n v="138.101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960.5444750000001"/>
    <n v="2"/>
    <n v="0.5"/>
    <n v="86.249520000000004"/>
    <n v="11.508433333333334"/>
  </r>
  <r>
    <n v="1521358"/>
    <n v="1"/>
    <x v="2"/>
    <x v="2"/>
    <n v="137.79882000000001"/>
    <n v="3"/>
    <n v="1.75"/>
    <s v="-"/>
    <n v="8"/>
    <s v="-"/>
    <n v="18"/>
    <s v="EXT-WALL-1"/>
    <s v="EXTERNAL WALL- B"/>
    <s v="PANEL, WALL, INTERLOCKING"/>
    <s v="WALL-B"/>
    <m/>
    <s v="G90 Grade SS50"/>
    <x v="3"/>
    <x v="2"/>
    <m/>
    <n v="54.5"/>
    <n v="144"/>
    <n v="7848"/>
    <n v="2480.3787600000001"/>
    <n v="3"/>
    <n v="0.5"/>
    <n v="119.10124800000001"/>
    <n v="11.483235000000001"/>
  </r>
  <r>
    <n v="1500349"/>
    <n v="1"/>
    <x v="2"/>
    <x v="1"/>
    <n v="36.752899999999997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x v="2"/>
    <m/>
    <n v="54.5"/>
    <n v="144"/>
    <n v="7848"/>
    <n v="794.78146249999998"/>
    <n v="6"/>
    <n v="0.5"/>
    <n v="86.249520000000004"/>
    <n v="3.0627416666666663"/>
  </r>
  <r>
    <n v="1584447"/>
    <n v="1"/>
    <x v="2"/>
    <x v="1"/>
    <n v="36.375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x v="2"/>
    <m/>
    <n v="54.5"/>
    <n v="144"/>
    <n v="7848"/>
    <n v="745.6875"/>
    <n v="6"/>
    <n v="0.5"/>
    <n v="86.249520000000004"/>
    <n v="3.03125"/>
  </r>
  <r>
    <n v="1500348"/>
    <n v="1"/>
    <x v="2"/>
    <x v="1"/>
    <n v="35.997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x v="2"/>
    <m/>
    <n v="54.5"/>
    <n v="144"/>
    <n v="7848"/>
    <n v="737.93849999999998"/>
    <n v="8"/>
    <n v="0.5"/>
    <n v="86.249520000000004"/>
    <n v="2.9997500000000001"/>
  </r>
  <r>
    <n v="1499909"/>
    <n v="1"/>
    <x v="2"/>
    <x v="1"/>
    <n v="35.619100000000003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x v="2"/>
    <m/>
    <n v="54.5"/>
    <n v="144"/>
    <n v="7848"/>
    <n v="730.19155000000001"/>
    <n v="8"/>
    <n v="0.5"/>
    <n v="86.249520000000004"/>
    <n v="2.9682583333333334"/>
  </r>
  <r>
    <n v="1500350"/>
    <n v="1"/>
    <x v="2"/>
    <x v="1"/>
    <n v="35.198599999999999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x v="2"/>
    <m/>
    <n v="54.5"/>
    <n v="144"/>
    <n v="7848"/>
    <n v="761.16972499999997"/>
    <n v="8"/>
    <n v="0.5"/>
    <n v="86.249520000000004"/>
    <n v="2.9332166666666666"/>
  </r>
  <r>
    <n v="1521355"/>
    <n v="1"/>
    <x v="2"/>
    <x v="2"/>
    <n v="135.52160000000001"/>
    <n v="3"/>
    <n v="1.75"/>
    <s v="-"/>
    <n v="8"/>
    <s v="-"/>
    <n v="18.5"/>
    <s v="EXT-WALL-2"/>
    <s v="EXTERNAL WALL-B"/>
    <s v="PANEL, WALL, INTERLOCKING"/>
    <s v="WALL-B"/>
    <m/>
    <s v="G90 Grade SS50"/>
    <x v="3"/>
    <x v="2"/>
    <m/>
    <n v="54.5"/>
    <n v="144"/>
    <n v="7848"/>
    <n v="2507.1496000000002"/>
    <n v="2"/>
    <n v="0.5"/>
    <n v="119.10124800000001"/>
    <n v="11.293466666666667"/>
  </r>
  <r>
    <n v="1521351"/>
    <n v="1"/>
    <x v="1"/>
    <x v="1"/>
    <n v="134.9169"/>
    <n v="3"/>
    <n v="1.75"/>
    <s v="-"/>
    <n v="16"/>
    <s v="-"/>
    <n v="26.5"/>
    <s v="EXT-WALL-1"/>
    <s v="EXTERNAL WALL- B"/>
    <s v="PANEL, WALL, INTERLOCKING"/>
    <s v="WALL-B"/>
    <m/>
    <s v="G90 Grade SS50"/>
    <x v="2"/>
    <x v="1"/>
    <m/>
    <n v="54.5"/>
    <n v="144"/>
    <n v="7848"/>
    <n v="3575.2978499999999"/>
    <n v="2"/>
    <n v="0.5"/>
    <n v="86.249520000000004"/>
    <n v="11.243074999999999"/>
  </r>
  <r>
    <n v="1521350"/>
    <n v="1"/>
    <x v="2"/>
    <x v="1"/>
    <n v="134.5035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883.4187812499999"/>
    <n v="2"/>
    <n v="0.5"/>
    <n v="86.249520000000004"/>
    <n v="11.208625"/>
  </r>
  <r>
    <n v="1518711"/>
    <n v="1"/>
    <x v="2"/>
    <x v="3"/>
    <n v="127.283"/>
    <s v="-"/>
    <s v="-"/>
    <s v="-"/>
    <s v="-"/>
    <s v="-"/>
    <n v="16.186900000000001"/>
    <s v="INT-PANEL-1"/>
    <s v="INTERNAL WALL- B"/>
    <s v="LINER PANEL"/>
    <s v="WALL-B"/>
    <s v="HOLD OUT"/>
    <s v="G90 Grade SS50"/>
    <x v="4"/>
    <x v="2"/>
    <m/>
    <n v="50"/>
    <n v="144"/>
    <n v="7200"/>
    <n v="2060.3171927000003"/>
    <n v="3"/>
    <n v="0.5"/>
    <n v="52.012800000000006"/>
    <n v="10.606916666666667"/>
  </r>
  <r>
    <n v="1513014"/>
    <n v="1"/>
    <x v="2"/>
    <x v="3"/>
    <n v="100.1416"/>
    <s v="-"/>
    <s v="-"/>
    <s v="-"/>
    <s v="-"/>
    <s v="-"/>
    <n v="31.8125"/>
    <s v="INT-PANEL-1"/>
    <s v="INTERNAL WALL- B"/>
    <s v="LINER PANEL"/>
    <s v="WALL-B"/>
    <s v="HOLD OUT"/>
    <s v="G90 Grade SS50"/>
    <x v="4"/>
    <x v="2"/>
    <m/>
    <n v="50"/>
    <n v="144"/>
    <n v="7200"/>
    <n v="3185.7546499999999"/>
    <n v="1"/>
    <n v="1"/>
    <n v="104.02560000000001"/>
    <n v="8.3451333333333331"/>
  </r>
  <r>
    <n v="1513008"/>
    <n v="1"/>
    <x v="2"/>
    <x v="3"/>
    <n v="119.0598"/>
    <s v="-"/>
    <s v="-"/>
    <s v="-"/>
    <s v="-"/>
    <s v="-"/>
    <n v="29.1416"/>
    <s v="INT-PANEL-1"/>
    <s v="INTERNAL WALL- B ABOVE DOOR"/>
    <s v="LINER PANEL"/>
    <s v="WALL-B"/>
    <s v="HOLD OUT"/>
    <s v="G90 Grade SS50"/>
    <x v="4"/>
    <x v="2"/>
    <m/>
    <n v="50"/>
    <n v="144"/>
    <n v="7200"/>
    <n v="3469.5930676799999"/>
    <n v="1"/>
    <n v="1"/>
    <n v="104.02560000000001"/>
    <n v="9.9216499999999996"/>
  </r>
  <r>
    <n v="1513015"/>
    <n v="1"/>
    <x v="2"/>
    <x v="3"/>
    <n v="100.1416"/>
    <s v="-"/>
    <s v="-"/>
    <s v="-"/>
    <s v="-"/>
    <s v="-"/>
    <n v="35.015999999999998"/>
    <s v="INT-PANEL-1"/>
    <s v="INTERNAL WALL- B"/>
    <s v="LINER PANEL"/>
    <s v="WALL-B"/>
    <s v="HOLD OUT"/>
    <s v="G90 Grade SS50"/>
    <x v="4"/>
    <x v="2"/>
    <m/>
    <n v="50"/>
    <n v="144"/>
    <n v="7200"/>
    <n v="3506.5582655999997"/>
    <n v="1"/>
    <n v="1"/>
    <n v="104.02560000000001"/>
    <n v="8.3451333333333331"/>
  </r>
  <r>
    <n v="1518715"/>
    <n v="1"/>
    <x v="2"/>
    <x v="3"/>
    <n v="127.283"/>
    <s v="-"/>
    <s v="-"/>
    <s v="-"/>
    <s v="-"/>
    <s v="-"/>
    <n v="12.9674"/>
    <s v="INT-PANEL-1"/>
    <s v="INTERNAL WALL- B"/>
    <s v="LINER PANEL"/>
    <s v="WALL-B"/>
    <s v="HOLD OUT"/>
    <s v="G90 Grade SS50"/>
    <x v="4"/>
    <x v="2"/>
    <m/>
    <n v="50"/>
    <n v="144"/>
    <n v="7200"/>
    <n v="1650.5295742000001"/>
    <n v="3"/>
    <n v="0.5"/>
    <n v="52.012800000000006"/>
    <n v="10.606916666666667"/>
  </r>
  <r>
    <m/>
    <m/>
    <x v="0"/>
    <x v="0"/>
    <m/>
    <m/>
    <m/>
    <m/>
    <m/>
    <m/>
    <m/>
    <m/>
    <s v="WALL-D"/>
    <m/>
    <m/>
    <m/>
    <m/>
    <x v="0"/>
    <x v="0"/>
    <m/>
    <m/>
    <m/>
    <m/>
    <m/>
    <m/>
    <m/>
    <m/>
    <m/>
  </r>
  <r>
    <n v="1521250"/>
    <n v="1"/>
    <x v="2"/>
    <x v="1"/>
    <n v="132.1986"/>
    <n v="3"/>
    <n v="1.75"/>
    <s v="-"/>
    <n v="16"/>
    <s v="-"/>
    <n v="26"/>
    <s v="EXT-WALL-2"/>
    <s v="EXTERNAL WALL- D"/>
    <s v="PANEL, WALL, INTERLOCKING"/>
    <s v="WALL-D"/>
    <m/>
    <s v="G90 Grade SS50"/>
    <x v="2"/>
    <x v="2"/>
    <m/>
    <n v="54.5"/>
    <n v="144"/>
    <n v="7848"/>
    <n v="3437.1635999999999"/>
    <n v="2"/>
    <n v="0.5"/>
    <n v="86.249520000000004"/>
    <n v="11.016550000000001"/>
  </r>
  <r>
    <n v="1521240"/>
    <n v="1"/>
    <x v="1"/>
    <x v="1"/>
    <n v="132.8033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19.2874500000003"/>
    <n v="2"/>
    <n v="0.5"/>
    <n v="86.249520000000004"/>
    <n v="11.066941666666667"/>
  </r>
  <r>
    <n v="1521241"/>
    <n v="1"/>
    <x v="1"/>
    <x v="1"/>
    <n v="133.4079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35.3119999999994"/>
    <n v="2"/>
    <n v="0.5"/>
    <n v="86.249520000000004"/>
    <n v="11.117333333333333"/>
  </r>
  <r>
    <n v="1521242"/>
    <n v="1"/>
    <x v="1"/>
    <x v="1"/>
    <n v="134.0127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51.33655"/>
    <n v="2"/>
    <n v="0.5"/>
    <n v="86.249520000000004"/>
    <n v="11.167724999999999"/>
  </r>
  <r>
    <n v="1521243"/>
    <n v="1"/>
    <x v="1"/>
    <x v="1"/>
    <n v="134.6175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67.36375"/>
    <n v="2"/>
    <n v="0.5"/>
    <n v="86.249520000000004"/>
    <n v="11.218125000000001"/>
  </r>
  <r>
    <n v="1521245"/>
    <n v="1"/>
    <x v="1"/>
    <x v="1"/>
    <n v="135.2221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83.3882999999996"/>
    <n v="2"/>
    <n v="0.5"/>
    <n v="86.249520000000004"/>
    <n v="11.268516666666665"/>
  </r>
  <r>
    <n v="1521246"/>
    <n v="1"/>
    <x v="1"/>
    <x v="1"/>
    <n v="135.8268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99.4128499999997"/>
    <n v="2"/>
    <n v="0.5"/>
    <n v="86.249520000000004"/>
    <n v="11.318908333333333"/>
  </r>
  <r>
    <n v="1521247"/>
    <n v="1"/>
    <x v="1"/>
    <x v="1"/>
    <n v="136.4316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615.4374000000003"/>
    <n v="2"/>
    <n v="0.5"/>
    <n v="86.249520000000004"/>
    <n v="11.369300000000001"/>
  </r>
  <r>
    <n v="1518720"/>
    <n v="1"/>
    <x v="2"/>
    <x v="3"/>
    <n v="125.3916"/>
    <s v="-"/>
    <s v="-"/>
    <s v="-"/>
    <s v="-"/>
    <s v="-"/>
    <n v="16.186900000000001"/>
    <s v="INT-PANEL-1"/>
    <s v="INTERNAL WALL- D"/>
    <s v="LINER PANEL"/>
    <s v="WALL-D"/>
    <s v="HOLD OUT"/>
    <s v="G90 Grade SS50"/>
    <x v="4"/>
    <x v="2"/>
    <m/>
    <n v="50"/>
    <n v="144"/>
    <n v="7200"/>
    <n v="2029.7012900400002"/>
    <n v="3"/>
    <n v="0.5"/>
    <n v="52.012800000000006"/>
    <n v="10.449299999999999"/>
  </r>
  <r>
    <n v="1587100"/>
    <n v="1"/>
    <x v="2"/>
    <x v="3"/>
    <n v="125.392"/>
    <m/>
    <m/>
    <m/>
    <m/>
    <m/>
    <n v="50"/>
    <s v="INT-PANEL-1"/>
    <s v="INTERNAL WALL- D"/>
    <s v="LINER PANEL"/>
    <s v="WALL-D"/>
    <s v="HOLD OUT"/>
    <s v="G90 Grade SS50"/>
    <x v="4"/>
    <x v="2"/>
    <m/>
    <n v="50"/>
    <n v="144"/>
    <n v="7200"/>
    <n v="6269.5999999999995"/>
    <n v="1"/>
    <n v="1"/>
    <n v="104.02560000000001"/>
    <n v="10.449333333333334"/>
  </r>
  <r>
    <n v="1519125"/>
    <n v="1"/>
    <x v="2"/>
    <x v="3"/>
    <n v="125.3916"/>
    <s v="-"/>
    <s v="-"/>
    <s v="-"/>
    <s v="-"/>
    <s v="-"/>
    <n v="50"/>
    <s v="INT-PANEL-1"/>
    <s v="INTERNAL WALL- D"/>
    <s v="STANDARD LINER PANEL"/>
    <s v="WALL-D"/>
    <m/>
    <s v="G90 Grade SS50"/>
    <x v="4"/>
    <x v="2"/>
    <m/>
    <n v="50"/>
    <n v="144"/>
    <n v="7200"/>
    <n v="6269.58"/>
    <n v="1"/>
    <n v="1"/>
    <n v="104.02560000000001"/>
    <n v="10.449299999999999"/>
  </r>
  <r>
    <n v="1511984"/>
    <n v="1"/>
    <x v="2"/>
    <x v="3"/>
    <n v="125.3916"/>
    <s v="-"/>
    <s v="-"/>
    <s v="-"/>
    <s v="-"/>
    <s v="-"/>
    <n v="34.029899999999998"/>
    <s v="INT-PANEL-1"/>
    <s v="INTERNAL WALL- D"/>
    <s v="LINER PANEL"/>
    <s v="WALL-D"/>
    <s v="HOLD OUT"/>
    <s v="G90 Grade SS50"/>
    <x v="4"/>
    <x v="2"/>
    <m/>
    <n v="50"/>
    <n v="144"/>
    <n v="7200"/>
    <n v="4267.0636088399997"/>
    <n v="1"/>
    <n v="1"/>
    <n v="104.02560000000001"/>
    <n v="10.449299999999999"/>
  </r>
  <r>
    <m/>
    <m/>
    <x v="0"/>
    <x v="0"/>
    <m/>
    <m/>
    <m/>
    <m/>
    <m/>
    <m/>
    <m/>
    <m/>
    <s v="CUSTOM"/>
    <m/>
    <m/>
    <m/>
    <m/>
    <x v="0"/>
    <x v="0"/>
    <m/>
    <m/>
    <m/>
    <m/>
    <m/>
    <m/>
    <m/>
    <m/>
    <m/>
  </r>
  <r>
    <n v="1519898"/>
    <n v="1"/>
    <x v="2"/>
    <x v="2"/>
    <n v="166.50200000000001"/>
    <n v="2"/>
    <s v="-"/>
    <s v="-"/>
    <n v="10"/>
    <s v="-"/>
    <n v="13.1625"/>
    <s v="S-TRIM-CUSTOM"/>
    <s v="ROOF WALL-B"/>
    <s v="S-TRIM CUSTOM"/>
    <s v="CUSTOM"/>
    <m/>
    <s v="G90 Grade SS50"/>
    <x v="5"/>
    <x v="2"/>
    <m/>
    <n v="54.5"/>
    <n v="168"/>
    <n v="9156"/>
    <n v="2191.5825749999999"/>
    <n v="4"/>
    <n v="0.5"/>
    <n v="138.95145600000001"/>
    <n v="13.875166666666667"/>
  </r>
  <r>
    <n v="1502214"/>
    <n v="1"/>
    <x v="2"/>
    <x v="2"/>
    <n v="168"/>
    <n v="4.7699999999999996"/>
    <s v="-"/>
    <s v="-"/>
    <n v="2"/>
    <n v="2"/>
    <n v="8.3819999999999997"/>
    <s v="C-CHANNEL"/>
    <s v="FLOOR ASSEMBLY WALL-D SIDE"/>
    <s v="C-CHANNEL FLOOR"/>
    <s v="CUSTOM"/>
    <m/>
    <s v="G90 Grade SS50"/>
    <x v="5"/>
    <x v="2"/>
    <m/>
    <n v="54.5"/>
    <n v="168"/>
    <n v="9156"/>
    <n v="1408.1759999999999"/>
    <n v="6"/>
    <n v="0.5"/>
    <n v="138.95145600000001"/>
    <n v="14"/>
  </r>
  <r>
    <n v="1502362"/>
    <n v="1"/>
    <x v="2"/>
    <x v="3"/>
    <n v="74"/>
    <s v="-"/>
    <s v="-"/>
    <s v="-"/>
    <s v="-"/>
    <s v="-"/>
    <n v="7"/>
    <s v="FLAT"/>
    <s v="EXTERNAL WALL-B"/>
    <s v="COVER PLATE"/>
    <s v="CUSTOM"/>
    <s v="HOLD OUT"/>
    <s v="G90 Grade SS50"/>
    <x v="4"/>
    <x v="2"/>
    <m/>
    <n v="50"/>
    <n v="144"/>
    <n v="7200"/>
    <n v="518"/>
    <n v="7"/>
    <n v="0.5"/>
    <n v="52.012800000000006"/>
    <n v="6.166666666666667"/>
  </r>
  <r>
    <n v="1411235"/>
    <n v="2"/>
    <x v="2"/>
    <x v="3"/>
    <n v="10.5"/>
    <s v="-"/>
    <s v="-"/>
    <s v="-"/>
    <s v="-"/>
    <s v="-"/>
    <n v="20"/>
    <s v="FLAT"/>
    <s v="EXTERNAL WALL-D"/>
    <s v="FLAT,PANEL"/>
    <s v="CUSTOM"/>
    <s v="HOLD OUT"/>
    <s v="G90 Grade SS50"/>
    <x v="4"/>
    <x v="2"/>
    <m/>
    <n v="50"/>
    <n v="144"/>
    <n v="7200"/>
    <n v="210"/>
    <n v="28"/>
    <n v="0.5"/>
    <n v="52.012800000000006"/>
    <n v="1.75"/>
  </r>
  <r>
    <m/>
    <m/>
    <x v="0"/>
    <x v="0"/>
    <m/>
    <m/>
    <m/>
    <m/>
    <m/>
    <m/>
    <m/>
    <m/>
    <s v="KANBAN"/>
    <m/>
    <m/>
    <m/>
    <m/>
    <x v="0"/>
    <x v="0"/>
    <m/>
    <m/>
    <m/>
    <m/>
    <m/>
    <m/>
    <m/>
    <m/>
    <m/>
  </r>
  <r>
    <n v="1412100"/>
    <n v="8"/>
    <x v="2"/>
    <x v="3"/>
    <n v="168"/>
    <s v="90.00°"/>
    <s v="-"/>
    <s v="-"/>
    <n v="1.5"/>
    <n v="1.5"/>
    <n v="2.8729"/>
    <s v="L-ANGLE"/>
    <s v="CEILING"/>
    <s v="1.5 X 1.5 L-ANGLE (CEILING TRIM)"/>
    <s v="KANBAN"/>
    <m/>
    <s v="G90 Grade SS50"/>
    <x v="6"/>
    <x v="2"/>
    <m/>
    <n v="50"/>
    <n v="168"/>
    <n v="8400"/>
    <n v="482.6472"/>
    <n v="17"/>
    <n v="0.5"/>
    <n v="60.681600000000003"/>
    <n v="112"/>
  </r>
  <r>
    <n v="1034272"/>
    <n v="8"/>
    <x v="2"/>
    <x v="1"/>
    <n v="168"/>
    <n v="11.6469"/>
    <m/>
    <m/>
    <n v="1.5"/>
    <n v="4"/>
    <n v="16.851099999999999"/>
    <s v="C-CHANNEL"/>
    <s v="ROOF FLASHING"/>
    <s v="FLASHING PANEL (ROOF TRIM)"/>
    <s v="KANBAN"/>
    <m/>
    <s v="G90 Grade SS50"/>
    <x v="1"/>
    <x v="2"/>
    <m/>
    <n v="54.5"/>
    <n v="168"/>
    <n v="9156"/>
    <n v="2830.9847999999997"/>
    <n v="3"/>
    <n v="3"/>
    <n v="603.74663999999996"/>
    <n v="112"/>
  </r>
  <r>
    <n v="1034279"/>
    <n v="7"/>
    <x v="2"/>
    <x v="1"/>
    <n v="168"/>
    <n v="3.282"/>
    <m/>
    <m/>
    <n v="7.0460000000000003"/>
    <n v="2"/>
    <n v="12.698"/>
    <s v="ENDCAP"/>
    <s v="ROOF ASSEMBLY"/>
    <s v="END CAP 3_INCH DEEP WALL GA (WALL CAP)"/>
    <s v="KANBAN"/>
    <m/>
    <s v="G90 Grade SS50"/>
    <x v="1"/>
    <x v="2"/>
    <m/>
    <n v="54.5"/>
    <n v="168"/>
    <n v="9156"/>
    <n v="2133.2640000000001"/>
    <n v="4"/>
    <n v="2"/>
    <n v="402.49776000000003"/>
    <n v="98"/>
  </r>
  <r>
    <n v="1033907"/>
    <n v="1"/>
    <x v="2"/>
    <x v="2"/>
    <n v="166.119"/>
    <n v="2"/>
    <s v="-"/>
    <s v="-"/>
    <n v="9.625"/>
    <s v="-"/>
    <n v="15.91"/>
    <s v="S-TRIM"/>
    <s v="ROOF WALL-D"/>
    <s v="S-TRIM 3inch(S-CURVE 3inch)"/>
    <s v="KANBAN"/>
    <m/>
    <s v="G90 Grade SS50"/>
    <x v="5"/>
    <x v="2"/>
    <m/>
    <n v="54.5"/>
    <n v="168"/>
    <n v="9156"/>
    <n v="2642.9532899999999"/>
    <n v="3"/>
    <n v="0.5"/>
    <n v="138.95145600000001"/>
    <n v="13.843249999999999"/>
  </r>
  <r>
    <n v="1411100"/>
    <n v="2"/>
    <x v="2"/>
    <x v="2"/>
    <n v="168"/>
    <n v="3.1254"/>
    <s v="-"/>
    <s v="-"/>
    <n v="2"/>
    <n v="2"/>
    <n v="6.7878999999999996"/>
    <s v="Z-CHANNEL DOOR"/>
    <s v="EXTERNAL WALL-A,B &amp; C ABOVE DOOR"/>
    <s v="Z-CHANNEL ABOVE DOOR (WITHOUT DRIP Z)"/>
    <s v="KANBAN"/>
    <m/>
    <s v="G90 Grade SS50"/>
    <x v="5"/>
    <x v="2"/>
    <m/>
    <n v="54.5"/>
    <n v="168"/>
    <n v="9156"/>
    <n v="1140.3671999999999"/>
    <n v="8"/>
    <n v="0.5"/>
    <n v="138.95145600000001"/>
    <n v="28"/>
  </r>
  <r>
    <n v="1411200"/>
    <n v="2"/>
    <x v="2"/>
    <x v="2"/>
    <n v="168"/>
    <n v="2.9998"/>
    <s v="-"/>
    <s v="-"/>
    <n v="1.8754"/>
    <n v="1.8754"/>
    <n v="6.4131"/>
    <s v="C-CHANNEL DOOR"/>
    <s v="EXTERNAL WALL-A,B &amp; C ABOVE DOOR"/>
    <s v="C-CHANNEL ABOVE DOOR"/>
    <s v="KANBAN"/>
    <m/>
    <s v="G90 Grade SS50"/>
    <x v="5"/>
    <x v="2"/>
    <m/>
    <n v="54.5"/>
    <n v="168"/>
    <n v="9156"/>
    <n v="1077.4007999999999"/>
    <n v="8"/>
    <n v="0.5"/>
    <n v="138.95145600000001"/>
    <n v="28"/>
  </r>
  <r>
    <n v="1411300"/>
    <n v="2"/>
    <x v="2"/>
    <x v="4"/>
    <n v="168"/>
    <s v="-"/>
    <s v="-"/>
    <s v="-"/>
    <s v="-"/>
    <s v="-"/>
    <n v="3.2759999999999998"/>
    <s v="DRIP STRIP"/>
    <s v="EXTERNAL WALL-A,B &amp; C ABOVE DOOR"/>
    <s v="DOOR DRIP STRIP"/>
    <s v="KANBAN"/>
    <m/>
    <s v="G90 Grade SS50"/>
    <x v="7"/>
    <x v="2"/>
    <m/>
    <n v="54.5"/>
    <n v="168"/>
    <n v="9156"/>
    <n v="550.36799999999994"/>
    <n v="16"/>
    <n v="0.5"/>
    <n v="81.396839999999997"/>
    <n v="28"/>
  </r>
  <r>
    <n v="1411301"/>
    <n v="8"/>
    <x v="2"/>
    <x v="2"/>
    <n v="165.32400000000001"/>
    <s v="90.00°"/>
    <s v="-"/>
    <s v="-"/>
    <n v="3"/>
    <n v="4.5"/>
    <n v="7.3129999999999997"/>
    <s v="L-ANGLE"/>
    <s v="CEILING ASSEMBLY"/>
    <s v="L-ANGLE, CEILING 3X4.5 (CEILING 90)"/>
    <s v="KANBAN"/>
    <m/>
    <s v="G90 Grade SS50"/>
    <x v="5"/>
    <x v="2"/>
    <m/>
    <n v="54.5"/>
    <n v="168"/>
    <n v="9156"/>
    <n v="1209.014412"/>
    <n v="7"/>
    <n v="1.5"/>
    <n v="416.85436800000002"/>
    <n v="110.21600000000001"/>
  </r>
  <r>
    <n v="1028633"/>
    <n v="30"/>
    <x v="2"/>
    <x v="1"/>
    <n v="2"/>
    <n v="13.75"/>
    <m/>
    <m/>
    <n v="2.4375"/>
    <n v="2.4375"/>
    <n v="20.221900000000002"/>
    <s v="HAT CHANNEL"/>
    <s v="ROOF FLASHING"/>
    <s v="HAT CHANNEL"/>
    <s v="KANBAN"/>
    <m/>
    <s v="G90 Grade SS50"/>
    <x v="2"/>
    <x v="2"/>
    <m/>
    <n v="54.5"/>
    <n v="144"/>
    <n v="7848"/>
    <n v="40.443800000000003"/>
    <n v="189"/>
    <n v="0.5"/>
    <n v="86.249520000000004"/>
    <n v="5"/>
  </r>
  <r>
    <m/>
    <m/>
    <x v="0"/>
    <x v="0"/>
    <m/>
    <m/>
    <m/>
    <m/>
    <m/>
    <m/>
    <m/>
    <m/>
    <s v="STANDARD"/>
    <m/>
    <m/>
    <m/>
    <m/>
    <x v="0"/>
    <x v="0"/>
    <m/>
    <m/>
    <m/>
    <m/>
    <m/>
    <m/>
    <m/>
    <m/>
    <m/>
  </r>
  <r>
    <n v="1411900"/>
    <n v="1"/>
    <x v="2"/>
    <x v="2"/>
    <n v="168"/>
    <n v="5.5"/>
    <s v="-"/>
    <s v="-"/>
    <n v="1.625"/>
    <n v="1.625"/>
    <n v="8.9130000000000003"/>
    <s v="Z-CHANNEL FLOOR"/>
    <s v="FLOOR ASSEMBLY WALL-B SIDE"/>
    <s v="FLOOR Z-CHANNEL "/>
    <s v="STANDARD"/>
    <m/>
    <s v="G90 Grade SS50"/>
    <x v="5"/>
    <x v="2"/>
    <m/>
    <n v="54.5"/>
    <n v="168"/>
    <n v="9156"/>
    <n v="1497.384"/>
    <n v="6"/>
    <n v="0.5"/>
    <n v="138.95145600000001"/>
    <n v="14"/>
  </r>
  <r>
    <n v="1411900"/>
    <n v="7"/>
    <x v="2"/>
    <x v="2"/>
    <n v="168"/>
    <n v="4.875"/>
    <s v="-"/>
    <s v="-"/>
    <n v="1.625"/>
    <n v="1.625"/>
    <n v="8.9130000000000003"/>
    <s v="Z-CHANNEL FLOOR"/>
    <s v="FLOOR ASSEMBLY WALL-A,C &amp;D SIDE"/>
    <s v="FLOOR Z-CHANNEL "/>
    <s v="STANDARD"/>
    <m/>
    <s v="G90 Grade SS50"/>
    <x v="5"/>
    <x v="2"/>
    <m/>
    <n v="54.5"/>
    <n v="168"/>
    <n v="9156"/>
    <n v="1497.384"/>
    <n v="6"/>
    <n v="1.5"/>
    <n v="416.85436800000002"/>
    <n v="98"/>
  </r>
  <r>
    <m/>
    <m/>
    <x v="0"/>
    <x v="0"/>
    <m/>
    <m/>
    <m/>
    <m/>
    <m/>
    <m/>
    <m/>
    <m/>
    <s v="MAKE-UP PANEL"/>
    <m/>
    <m/>
    <m/>
    <m/>
    <x v="0"/>
    <x v="0"/>
    <m/>
    <m/>
    <m/>
    <m/>
    <m/>
    <m/>
    <m/>
    <m/>
    <m/>
  </r>
  <r>
    <n v="1521441"/>
    <n v="1"/>
    <x v="2"/>
    <x v="1"/>
    <n v="166.11850000000001"/>
    <n v="3"/>
    <s v="-"/>
    <s v="-"/>
    <n v="16"/>
    <s v="-"/>
    <n v="26"/>
    <s v="EXT-WALL-2"/>
    <s v="ROOF"/>
    <s v="END PANEL, ROOF, INTERLOCKING"/>
    <s v="ROOF-1"/>
    <s v="HOLD OUT"/>
    <s v="G90 Grade SS50"/>
    <x v="1"/>
    <x v="2"/>
    <m/>
    <n v="54.5"/>
    <n v="168"/>
    <n v="9156"/>
    <n v="4319.0810000000001"/>
    <n v="2"/>
    <n v="0.5"/>
    <n v="100.62444000000001"/>
    <n v="13.843208333333335"/>
  </r>
  <r>
    <n v="1587682"/>
    <n v="1"/>
    <x v="2"/>
    <x v="1"/>
    <n v="166.11850000000001"/>
    <n v="3"/>
    <s v="-"/>
    <s v="-"/>
    <n v="16"/>
    <s v="-"/>
    <n v="26.5"/>
    <s v="EXT-WALL-1"/>
    <s v="ROOF"/>
    <s v="PANEL, ROOF, INTERLOCKING"/>
    <s v="ROOF-1"/>
    <s v="HOLD OUT"/>
    <s v="G90 Grade SS50"/>
    <x v="1"/>
    <x v="2"/>
    <m/>
    <n v="54.5"/>
    <n v="168"/>
    <n v="9156"/>
    <n v="4402.1402500000004"/>
    <n v="2"/>
    <n v="0.5"/>
    <n v="100.62444000000001"/>
    <n v="13.843208333333335"/>
  </r>
  <r>
    <n v="1499957"/>
    <n v="1"/>
    <x v="2"/>
    <x v="1"/>
    <n v="166.11850000000001"/>
    <n v="3"/>
    <s v="-"/>
    <s v="-"/>
    <n v="12"/>
    <s v="-"/>
    <n v="22.5"/>
    <s v="EXT-WALL-1"/>
    <s v="ROOF"/>
    <s v="PANEL, ROOF, INTERLOCKING"/>
    <s v="ROOF-1"/>
    <m/>
    <s v="G90 Grade SS50"/>
    <x v="1"/>
    <x v="2"/>
    <m/>
    <n v="54.5"/>
    <n v="168"/>
    <n v="9156"/>
    <n v="3737.6662500000002"/>
    <n v="2"/>
    <n v="0.5"/>
    <n v="100.62444000000001"/>
    <n v="13.843208333333335"/>
  </r>
  <r>
    <n v="1587595"/>
    <n v="1"/>
    <x v="2"/>
    <x v="1"/>
    <n v="166.11850000000001"/>
    <n v="3"/>
    <s v="-"/>
    <s v="-"/>
    <n v="16"/>
    <s v="-"/>
    <n v="26.5"/>
    <s v="EXT-WALL-1"/>
    <s v="ROOF"/>
    <s v="PANEL, ROOF, INTERLOCKING"/>
    <s v="ROOF-2"/>
    <m/>
    <s v="G90 Grade SS50"/>
    <x v="1"/>
    <x v="2"/>
    <m/>
    <n v="54.5"/>
    <n v="168"/>
    <n v="9156"/>
    <n v="4402.1402500000004"/>
    <n v="2"/>
    <n v="0.5"/>
    <n v="100.62444000000001"/>
    <n v="13.843208333333335"/>
  </r>
  <r>
    <n v="1521436"/>
    <n v="1"/>
    <x v="2"/>
    <x v="1"/>
    <n v="166.11850000000001"/>
    <n v="3"/>
    <s v="-"/>
    <s v="-"/>
    <n v="12"/>
    <s v="-"/>
    <n v="22.5"/>
    <s v="EXT-WALL-1"/>
    <s v="ROOF"/>
    <s v="PANEL, ROOF, INTERLOCKING"/>
    <s v="ROOF-3"/>
    <s v="HOLD OUT"/>
    <s v="G90 Grade SS50"/>
    <x v="1"/>
    <x v="2"/>
    <m/>
    <n v="54.5"/>
    <n v="168"/>
    <n v="9156"/>
    <n v="3737.6662500000002"/>
    <n v="2"/>
    <n v="0.5"/>
    <n v="100.62444000000001"/>
    <n v="13.843208333333335"/>
  </r>
  <r>
    <n v="1520969"/>
    <n v="1"/>
    <x v="2"/>
    <x v="1"/>
    <n v="154.5"/>
    <n v="3"/>
    <s v="-"/>
    <s v="-"/>
    <n v="15.75"/>
    <s v="-"/>
    <n v="26.25"/>
    <s v="EXT-WALL-1"/>
    <s v="CEILING"/>
    <s v="PANEL, CEILING, INTERLOCKING"/>
    <s v="CEILING-1"/>
    <m/>
    <s v="G90 Grade SS50"/>
    <x v="1"/>
    <x v="2"/>
    <m/>
    <n v="54.5"/>
    <n v="168"/>
    <n v="9156"/>
    <n v="4055.625"/>
    <n v="2"/>
    <n v="0.5"/>
    <n v="100.62444000000001"/>
    <n v="12.875"/>
  </r>
  <r>
    <n v="1520972"/>
    <n v="1"/>
    <x v="2"/>
    <x v="1"/>
    <n v="154.5"/>
    <n v="3"/>
    <s v="-"/>
    <s v="-"/>
    <n v="8.125"/>
    <s v="-"/>
    <n v="18.1249"/>
    <s v="EXT-WALL-2"/>
    <s v="CEILING"/>
    <s v="END PANEL, CEILING, INTERLOCKING"/>
    <s v="CEILING-2"/>
    <s v="HOLD OUT"/>
    <s v="G90 Grade SS50"/>
    <x v="1"/>
    <x v="2"/>
    <m/>
    <n v="54.5"/>
    <n v="168"/>
    <n v="9156"/>
    <n v="2800.2970500000001"/>
    <n v="3"/>
    <n v="0.5"/>
    <n v="100.62444000000001"/>
    <n v="12.875"/>
  </r>
  <r>
    <n v="1587726"/>
    <n v="1"/>
    <x v="2"/>
    <x v="1"/>
    <n v="154.5"/>
    <n v="3"/>
    <s v="-"/>
    <s v="-"/>
    <n v="16"/>
    <s v="-"/>
    <n v="26.5"/>
    <s v="EXT-WALL-1"/>
    <s v="CEILING"/>
    <s v="PANEL, CEILING, INTERLOCKING"/>
    <s v="CEILING-2"/>
    <s v="HOLD OUT"/>
    <s v="G90 Grade SS50"/>
    <x v="1"/>
    <x v="2"/>
    <m/>
    <n v="54.5"/>
    <n v="168"/>
    <n v="9156"/>
    <n v="4094.25"/>
    <n v="2"/>
    <n v="0.5"/>
    <n v="100.62444000000001"/>
    <n v="12.875"/>
  </r>
  <r>
    <n v="1520971"/>
    <n v="1"/>
    <x v="2"/>
    <x v="1"/>
    <n v="154.5"/>
    <n v="3"/>
    <s v="-"/>
    <s v="-"/>
    <n v="8"/>
    <s v="-"/>
    <n v="18.5"/>
    <s v="EXT-WALL-1"/>
    <s v="CEILING"/>
    <s v="PANEL, CEILING, INTERLOCKING"/>
    <s v="CEILING-2"/>
    <m/>
    <s v="G90 Grade SS50"/>
    <x v="1"/>
    <x v="2"/>
    <m/>
    <n v="54.5"/>
    <n v="168"/>
    <n v="9156"/>
    <n v="2858.25"/>
    <n v="2"/>
    <n v="0.5"/>
    <n v="100.62444000000001"/>
    <n v="12.875"/>
  </r>
  <r>
    <n v="1521143"/>
    <n v="1"/>
    <x v="2"/>
    <x v="1"/>
    <n v="139.75"/>
    <n v="3"/>
    <n v="1.75"/>
    <s v="-"/>
    <n v="13"/>
    <s v="-"/>
    <n v="23.5"/>
    <s v="EXT-WALL-1"/>
    <s v="EXTERNAL WALL- A"/>
    <s v="PANEL, WALL, INTERLOCKING"/>
    <s v="WALL-A1"/>
    <m/>
    <s v="G90 Grade SS50"/>
    <x v="2"/>
    <x v="2"/>
    <m/>
    <n v="54.5"/>
    <n v="144"/>
    <n v="7848"/>
    <n v="3284.125"/>
    <n v="2"/>
    <n v="0.5"/>
    <n v="86.249520000000004"/>
    <n v="11.645833333333334"/>
  </r>
  <r>
    <n v="1521180"/>
    <n v="1"/>
    <x v="2"/>
    <x v="1"/>
    <n v="139.75"/>
    <n v="3"/>
    <n v="1.75"/>
    <s v="-"/>
    <n v="14.75"/>
    <s v="-"/>
    <n v="25.25"/>
    <s v="EXT-WALL-1"/>
    <s v="EXTERNAL WALL- A"/>
    <s v="PANEL, WALL, INTERLOCKING"/>
    <s v="WALL-A2"/>
    <m/>
    <s v="G90 Grade SS50"/>
    <x v="2"/>
    <x v="2"/>
    <m/>
    <n v="54.5"/>
    <n v="144"/>
    <n v="7848"/>
    <n v="3528.6875"/>
    <n v="2"/>
    <n v="0.5"/>
    <n v="86.249520000000004"/>
    <n v="11.645833333333334"/>
  </r>
  <r>
    <n v="1521195"/>
    <n v="1"/>
    <x v="2"/>
    <x v="1"/>
    <n v="133.75"/>
    <n v="3"/>
    <n v="1.75"/>
    <s v="-"/>
    <n v="13"/>
    <s v="-"/>
    <n v="23.5"/>
    <s v="EXT-WALL-1"/>
    <s v="EXTERNAL WALL- C"/>
    <s v="PANEL, WALL, INTERLOCKING"/>
    <s v="WALL-C1"/>
    <m/>
    <s v="G90 Grade SS50"/>
    <x v="2"/>
    <x v="2"/>
    <m/>
    <n v="54.5"/>
    <n v="144"/>
    <n v="7848"/>
    <n v="3143.125"/>
    <n v="2"/>
    <n v="0.5"/>
    <n v="86.249520000000004"/>
    <n v="11.145833333333334"/>
  </r>
  <r>
    <n v="1521207"/>
    <n v="1"/>
    <x v="2"/>
    <x v="1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x v="2"/>
    <m/>
    <n v="54.5"/>
    <n v="144"/>
    <n v="7848"/>
    <n v="2549.609375"/>
    <n v="2"/>
    <n v="0.5"/>
    <n v="86.249520000000004"/>
    <n v="11.145833333333334"/>
  </r>
  <r>
    <n v="1521336"/>
    <n v="1"/>
    <x v="2"/>
    <x v="1"/>
    <n v="134.090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874.5586625000001"/>
    <n v="2"/>
    <n v="0.5"/>
    <n v="86.249520000000004"/>
    <n v="11.174183333333334"/>
  </r>
  <r>
    <n v="1521248"/>
    <n v="1"/>
    <x v="2"/>
    <x v="1"/>
    <n v="137.0363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2"/>
    <m/>
    <n v="54.5"/>
    <n v="144"/>
    <n v="7848"/>
    <n v="3631.4645999999998"/>
    <n v="2"/>
    <n v="0.5"/>
    <n v="86.249520000000004"/>
    <n v="11.4196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5:F14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4">
        <item m="1" x="11"/>
        <item x="5"/>
        <item x="3"/>
        <item m="1" x="9"/>
        <item x="1"/>
        <item x="2"/>
        <item x="7"/>
        <item m="1" x="12"/>
        <item m="1" x="10"/>
        <item x="4"/>
        <item x="6"/>
        <item m="1" x="8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  <pivotField compact="0" showAll="0" includeNewItemsInFilter="1"/>
  </pivotFields>
  <rowFields count="1">
    <field x="17"/>
  </rowFields>
  <rowItems count="8">
    <i>
      <x v="1"/>
    </i>
    <i>
      <x v="2"/>
    </i>
    <i>
      <x v="4"/>
    </i>
    <i>
      <x v="5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" fld="25" baseField="0" baseItem="0"/>
  </dataFields>
  <formats count="1">
    <format dxfId="215">
      <pivotArea field="17" grandCol="1" axis="axisRow" fieldPosition="0">
        <references count="1">
          <reference field="17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H5:M14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4">
        <item m="1" x="11"/>
        <item x="5"/>
        <item x="3"/>
        <item m="1" x="9"/>
        <item x="1"/>
        <item x="2"/>
        <item x="7"/>
        <item m="1" x="12"/>
        <item m="1" x="10"/>
        <item x="4"/>
        <item x="6"/>
        <item m="1" x="8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  <pivotField compact="0" showAll="0" includeNewItemsInFilter="1"/>
  </pivotFields>
  <rowFields count="1">
    <field x="17"/>
  </rowFields>
  <rowItems count="8">
    <i>
      <x v="1"/>
    </i>
    <i>
      <x v="2"/>
    </i>
    <i>
      <x v="4"/>
    </i>
    <i>
      <x v="5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 " fld="26" baseField="17" baseItem="1" numFmtId="165"/>
  </dataFields>
  <formats count="2">
    <format dxfId="217">
      <pivotArea grandCol="1" outline="0" fieldPosition="0"/>
    </format>
    <format dxfId="216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AB122" totalsRowShown="0" headerRowDxfId="214" dataDxfId="213" tableBorderDxfId="212">
  <autoFilter ref="A3:AB122" xr:uid="{3389E8B1-E7C9-44FE-9297-E202EFC9687B}"/>
  <tableColumns count="28">
    <tableColumn id="1" xr3:uid="{26513440-4790-40A6-87DA-F212312AB575}" name="PART #" dataDxfId="211"/>
    <tableColumn id="2" xr3:uid="{E138D5EB-EF7A-4C36-9B1E-D125EA4371D1}" name="QTY. " dataDxfId="210"/>
    <tableColumn id="29" xr3:uid="{D08DAC4D-843E-4D51-9749-CCF9C8F1BCB0}" name="ROLLFORMED" dataDxfId="209"/>
    <tableColumn id="3" xr3:uid="{45038842-9C20-4E92-982E-485CA11269D0}" name="GAUGE" dataDxfId="208"/>
    <tableColumn id="4" xr3:uid="{B908FE9A-9E5C-4AB7-99D3-BDB03CE82229}" name="L" dataDxfId="207"/>
    <tableColumn id="5" xr3:uid="{09000AA3-FCE1-487B-9D43-7DB1C9B4E79C}" name="A" dataDxfId="206"/>
    <tableColumn id="6" xr3:uid="{664CAE0B-42DF-4C3F-BE16-BCF38F05FF58}" name="NB" dataDxfId="205"/>
    <tableColumn id="7" xr3:uid="{243FD3C3-59D4-45C5-B4DC-B997D91498EC}" name="NT" dataDxfId="204"/>
    <tableColumn id="8" xr3:uid="{4FDA8193-0D52-4158-ACAD-5A91477F8FF8}" name="W1" dataDxfId="203"/>
    <tableColumn id="9" xr3:uid="{853BFBD2-0D8C-4275-8E32-0E530F5E2118}" name="W2" dataDxfId="202"/>
    <tableColumn id="10" xr3:uid="{E6A53538-1F4A-4983-8883-9C2454DECAF3}" name="FLAT" dataDxfId="201"/>
    <tableColumn id="11" xr3:uid="{4213A92B-830C-4B96-B41D-FF57D7A501DB}" name="PROFILE" dataDxfId="200"/>
    <tableColumn id="12" xr3:uid="{800A0FF9-4AFC-411D-B7AF-9D3E07FABC68}" name="WHERE USED" dataDxfId="199"/>
    <tableColumn id="13" xr3:uid="{3A0BF613-5600-4B6F-849D-B0077B36351A}" name="DESCRIPTION" dataDxfId="198"/>
    <tableColumn id="14" xr3:uid="{35A32EAD-D6A4-4F2D-B962-1179DBC117C2}" name="GROUP" dataDxfId="197"/>
    <tableColumn id="15" xr3:uid="{CCD95CED-6C4F-48C0-80B8-2C695ADCC019}" name="HOLD OUT" dataDxfId="196"/>
    <tableColumn id="16" xr3:uid="{F29F2B2B-D070-4413-B34E-D744FF00A666}" name="MATERIAL" dataDxfId="195"/>
    <tableColumn id="17" xr3:uid="{03CCD34C-0BBF-4FF9-A212-4B8519CC862A}" name="MATERIAL#" dataDxfId="194">
      <calculatedColumnFormula>VLOOKUP(Table1[[#This Row],[GAUGE]]&amp;Table1[[#This Row],[SHEET WIDTH]]&amp;Table1[[#This Row],[SHEET LENGTH]],'Sheet Metal Std'!A$2:K$103,MATCH(Table1[[#This Row],[MATERIAL]],'Sheet Metal Std'!A$1:K$1,0),0)</calculatedColumnFormula>
    </tableColumn>
    <tableColumn id="28" xr3:uid="{E0316B0D-0846-4D9D-A0C5-0E5B8FBA761E}" name="COIL MATERIAL#" dataDxfId="193">
      <calculatedColumnFormula>IF(UPPER(Table1[[#This Row],[ROLLFORMED]])="YES",VLOOKUP(Table1[[#This Row],[GAUGE]],'Sheet Metal Std'!$P$1:$Q$5,2,FALSE),"-")</calculatedColumnFormula>
    </tableColumn>
    <tableColumn id="18" xr3:uid="{DB2CF46F-8D42-4909-966E-4C7D98E2E8CD}" name="REMARKS" dataDxfId="192"/>
    <tableColumn id="19" xr3:uid="{7881C548-92A7-4690-BC0C-5B5A3BD9389A}" name="SHEET WIDTH" dataDxfId="191">
      <calculatedColumnFormula>IF(AND('Cumulative BOM'!$Q4="G90 Grade SS50", 'Cumulative BOM'!$D4="18GA"), 50,IF(AND('Cumulative BOM'!$Q4="G90 Grade SS50", 'Cumulative BOM'!$D4&lt;&gt;"18GA"), 54.5,
IF(AND('Cumulative BOM'!$Q4="316 Stainless Steel 2B", 'Cumulative BOM'!$D4="18GA"), 60,IF(AND('Cumulative BOM'!$Q4="316 Stainless Steel 2B", 'Cumulative BOM'!$D4&lt;&gt;"18GA"), 30,
IF('Cumulative BOM'!$Q4="316L Stainless Steel #3",60,
IF(AND('Cumulative BOM'!$Q4="304-2B Stainless Steel",'Cumulative BOM'!$D4="14GA",'Cumulative BOM'!$K4&lt;=29.75),29.75,IF(AND('Cumulative BOM'!$Q4="304-2B Stainless Steel",'Cumulative BOM'!$D4="14GA",'Cumulative BOM'!$K4&gt;29.75),60,
IF('Cumulative BOM'!$K4&lt;=30,30,IF(AND('Cumulative BOM'!$K4&gt;30,'Cumulative BOM'!$K4&lt;=60),60)))))))))</calculatedColumnFormula>
    </tableColumn>
    <tableColumn id="20" xr3:uid="{1C071867-0512-4209-AA65-0B024D951CC4}" name="SHEET LENGTH" dataDxfId="190">
      <calculatedColumnFormula>IF('Cumulative BOM'!$Q4="G90 Grade SS50",IF('Cumulative BOM'!$E4&lt;=144,144,IF(AND('Cumulative BOM'!$E4&gt;144,'Cumulative BOM'!$E4&lt;=168),168,IF(AND('Cumulative BOM'!$E4&gt;168,'Cumulative BOM'!$E4&lt;=192),192,IF(AND('Cumulative BOM'!$E4&gt;192,'Cumulative BOM'!$E4&lt;=216),216, IF(AND('Cumulative BOM'!$E4&gt;216,'Cumulative BOM'!$E4&lt;=240),240,0))))),IF('Cumulative BOM'!$E4&lt;=120,120,IF(AND('Cumulative BOM'!$E4&gt;120,'Cumulative BOM'!$E4&lt;=144),144,IF(AND('Cumulative BOM'!$E4&gt;144,'Cumulative BOM'!$E4&lt;=168),168,IF(AND('Cumulative BOM'!$E4&gt;168,'Cumulative BOM'!$E4&lt;=192),192,IF(AND('Cumulative BOM'!$E4&gt;192,'Cumulative BOM'!$E4&lt;=216),216, IF(AND('Cumulative BOM'!$E4&gt;216,'Cumulative BOM'!$E4&lt;=240),240,0)))))))</calculatedColumnFormula>
    </tableColumn>
    <tableColumn id="21" xr3:uid="{F94E54C5-3F8F-4036-9F5D-4DB4686F7E77}" name="SHEET AREA" dataDxfId="189">
      <calculatedColumnFormula>'Cumulative BOM'!$V4*'Cumulative BOM'!$U4</calculatedColumnFormula>
    </tableColumn>
    <tableColumn id="22" xr3:uid="{00E8E16F-EFF7-46FA-AEE1-D27F63CA1C1F}" name="PART AREA" dataDxfId="188">
      <calculatedColumnFormula>'Cumulative BOM'!$K4*'Cumulative BOM'!$E4</calculatedColumnFormula>
    </tableColumn>
    <tableColumn id="23" xr3:uid="{BEEB4E94-CF3C-4E8D-B93E-B7C6E8CCAEE3}" name="PART/ SHEET" dataDxfId="187">
      <calculatedColumnFormula>(QUOTIENT('Cumulative BOM'!$U4, MIN('Cumulative BOM'!$E4,'Cumulative BOM'!$K4)))*(QUOTIENT('Cumulative BOM'!$V4,MAX('Cumulative BOM'!$E4,'Cumulative BOM'!$K4)))</calculatedColumnFormula>
    </tableColumn>
    <tableColumn id="24" xr3:uid="{B78B9DB1-16FB-4F5D-8B5A-6E2B10D47C72}" name="SHEET REQUIRED FOR TOTAL QTY" dataDxfId="186">
      <calculatedColumnFormula>ROUNDUP('Cumulative BOM'!$B4/'Cumulative BOM'!$Y4*2,0)/2</calculatedColumnFormula>
    </tableColumn>
    <tableColumn id="25" xr3:uid="{3BBCE751-D838-4DD4-A17E-E2B4B9B78EA7}" name="TOTAL WEIGHT (LBS)" dataDxfId="185">
      <calculatedColumnFormula>(VLOOKUP('Cumulative BOM'!$D4,'Sheet Metal Std'!$M$2:$N$16,2))*'Cumulative BOM'!$U4*'Cumulative BOM'!$V4*'Cumulative BOM'!$Z4*0.28</calculatedColumnFormula>
    </tableColumn>
    <tableColumn id="27" xr3:uid="{EA6FB545-F9D4-46B9-B638-83DE94CC8D50}" name="TOTAL LENGTH (ft)" dataDxfId="184">
      <calculatedColumnFormula>Table1[[#This Row],[QTY. ]]*Table1[[#This Row],[L]]/12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CD3AAD3A-D0C9-4D30-9625-667428C5A017}" name="Table1131" displayName="Table1131" ref="A3:T122" totalsRowShown="0" headerRowDxfId="183" dataDxfId="182" tableBorderDxfId="181">
  <autoFilter ref="A3:T122" xr:uid="{3389E8B1-E7C9-44FE-9297-E202EFC9687B}"/>
  <tableColumns count="20">
    <tableColumn id="1" xr3:uid="{8AA111DC-0F37-4393-86D5-92F931D20133}" name="PART #" dataDxfId="180"/>
    <tableColumn id="2" xr3:uid="{07217AC6-6A47-4BB6-B045-94926F94B937}" name="QTY. " dataDxfId="179"/>
    <tableColumn id="29" xr3:uid="{11BFDE4F-1C23-4A9D-8808-648C5F7B4F69}" name="ROLLFORMED" dataDxfId="178"/>
    <tableColumn id="3" xr3:uid="{205B494E-2316-490F-BD26-096AABCD12B7}" name="GAUGE" dataDxfId="177"/>
    <tableColumn id="4" xr3:uid="{64AB1995-4EA2-4447-9B12-A51D14384912}" name="L" dataDxfId="176"/>
    <tableColumn id="5" xr3:uid="{D4913B0E-F33F-4FE8-BDBE-A18560BA4759}" name="A" dataDxfId="175"/>
    <tableColumn id="6" xr3:uid="{DF64DF33-BE4A-4C1D-8EF5-C930C78F9073}" name="NB" dataDxfId="174"/>
    <tableColumn id="7" xr3:uid="{3DA0874D-3824-4C9A-B00A-80F21E90F689}" name="NT" dataDxfId="173"/>
    <tableColumn id="8" xr3:uid="{138D3AE8-10A8-437D-8E35-4BE2CA683BB7}" name="W1" dataDxfId="172"/>
    <tableColumn id="9" xr3:uid="{2038E556-33F3-4541-BA91-CE9008BF7A12}" name="W2" dataDxfId="171"/>
    <tableColumn id="10" xr3:uid="{B56E4D12-7A0D-412B-A4E5-47B6FC4B6147}" name="FLAT" dataDxfId="170"/>
    <tableColumn id="11" xr3:uid="{731896A3-6236-4AAF-AC95-508687A4E4AF}" name="PROFILE" dataDxfId="169"/>
    <tableColumn id="12" xr3:uid="{D6760422-5BCE-40FB-ADE1-190AA39414BB}" name="WHERE USED" dataDxfId="168"/>
    <tableColumn id="13" xr3:uid="{D849EEF1-2AD4-4E62-83EA-2C51DAF786E4}" name="DESCRIPTION" dataDxfId="167"/>
    <tableColumn id="14" xr3:uid="{DE6AE78F-E5F9-4C77-9E29-65F59FDB4127}" name="GROUP" dataDxfId="166"/>
    <tableColumn id="15" xr3:uid="{CC1135E6-0955-4006-A906-43FC55B5CAE4}" name="HOLD OUT" dataDxfId="165"/>
    <tableColumn id="16" xr3:uid="{A2B145E0-85E7-4210-B9B5-47F1CFC18A8B}" name="MATERIAL" dataDxfId="164"/>
    <tableColumn id="17" xr3:uid="{96FADE75-1B02-44C2-BDDB-10FD786A4E11}" name="MATERIAL#" dataDxfId="163"/>
    <tableColumn id="28" xr3:uid="{587A120C-B5BC-4733-ABA3-0880D184E1AC}" name="COIL MATERIAL#" dataDxfId="162"/>
    <tableColumn id="18" xr3:uid="{E1B82DF2-E759-45E9-89CD-7BCA0ECDD803}" name="REMARKS" dataDxfId="1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A6C7390C-0B1D-4DBE-A1A8-8C36F2913AE0}" name="Table1132" displayName="Table1132" ref="A3:T64" totalsRowShown="0" headerRowDxfId="160" dataDxfId="159" tableBorderDxfId="158">
  <autoFilter ref="A3:T64" xr:uid="{3389E8B1-E7C9-44FE-9297-E202EFC9687B}"/>
  <tableColumns count="20">
    <tableColumn id="1" xr3:uid="{281640EE-2893-4B73-B237-9AEF967E7ED8}" name="PART #" dataDxfId="157"/>
    <tableColumn id="2" xr3:uid="{3BCC9DE0-E068-465B-A916-7364E9F823B4}" name="QTY. " dataDxfId="156"/>
    <tableColumn id="29" xr3:uid="{B3563457-A7C1-45BA-B44D-089869BCDDB9}" name="ROLLFORMED" dataDxfId="155"/>
    <tableColumn id="3" xr3:uid="{13B3671E-2D78-4FC5-86B8-9B69D9F7A33C}" name="GAUGE" dataDxfId="154"/>
    <tableColumn id="4" xr3:uid="{9B02D0EA-AC1A-4570-80DD-F493DC08321A}" name="L" dataDxfId="153"/>
    <tableColumn id="5" xr3:uid="{4DC64EE5-150D-48F5-8A3A-2BC3A1B9A060}" name="A" dataDxfId="152"/>
    <tableColumn id="6" xr3:uid="{D21A001B-7D12-44B7-918A-4580D0979E10}" name="NB" dataDxfId="151"/>
    <tableColumn id="7" xr3:uid="{61B1F7C6-516A-4667-BEC0-28BDC3AF648B}" name="NT" dataDxfId="150"/>
    <tableColumn id="8" xr3:uid="{14942EEC-C9BE-4A45-99C4-48FF1CB1A69C}" name="W1" dataDxfId="149"/>
    <tableColumn id="9" xr3:uid="{928FD2D2-5357-472F-A83D-DAABCAA23483}" name="W2" dataDxfId="148"/>
    <tableColumn id="10" xr3:uid="{8DC031A1-7C31-44E1-A228-D487A9FA5D0F}" name="FLAT" dataDxfId="147"/>
    <tableColumn id="11" xr3:uid="{D7CFEE01-6217-48B3-9660-E39F4B89255C}" name="PROFILE" dataDxfId="146"/>
    <tableColumn id="12" xr3:uid="{9A40F8DB-9ECE-47E3-9CFE-4E8DF2CFC440}" name="WHERE USED" dataDxfId="145"/>
    <tableColumn id="13" xr3:uid="{34A0C9D5-1DDF-4D18-953E-F8501340CEB0}" name="DESCRIPTION" dataDxfId="144"/>
    <tableColumn id="14" xr3:uid="{116888BF-D2D3-4949-811A-D4C98FDAF5F0}" name="GROUP" dataDxfId="143"/>
    <tableColumn id="15" xr3:uid="{563E2D85-51EA-47FD-A7D3-09A1CDED760C}" name="HOLD OUT" dataDxfId="142"/>
    <tableColumn id="16" xr3:uid="{06D2A022-F0A8-4963-A59B-A942CF090CA1}" name="MATERIAL" dataDxfId="141"/>
    <tableColumn id="17" xr3:uid="{11E78FF7-4AC7-41D2-8C82-C7467C63B219}" name="MATERIAL#" dataDxfId="140"/>
    <tableColumn id="28" xr3:uid="{4FB656A8-CF4D-4108-8DDD-2456D1B46BCA}" name="COIL MATERIAL#" dataDxfId="139"/>
    <tableColumn id="18" xr3:uid="{FC39F315-3E0C-4360-87B9-E2752CC20EDF}" name="REMARKS" dataDxfId="1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B2E69A9F-79EC-459B-9FD4-1EC3164043F5}" name="RollFormerTable" displayName="RollFormerTable" ref="A3:T33" totalsRowShown="0" headerRowDxfId="137" dataDxfId="136" tableBorderDxfId="135">
  <autoFilter ref="A3:T33" xr:uid="{3389E8B1-E7C9-44FE-9297-E202EFC9687B}"/>
  <tableColumns count="20">
    <tableColumn id="1" xr3:uid="{B139355D-BBA6-4CC4-92BD-090328846F00}" name="PART #" dataDxfId="134"/>
    <tableColumn id="2" xr3:uid="{821251E3-8701-4A4F-AA9B-D828DF4B8ECE}" name="QTY. " dataDxfId="133"/>
    <tableColumn id="29" xr3:uid="{001964A1-8F75-4DE4-AFEA-069E14580875}" name="ROLLFORMED" dataDxfId="132"/>
    <tableColumn id="3" xr3:uid="{E4E48D08-0603-4384-90A1-DAA36A86BF9F}" name="GAUGE" dataDxfId="131"/>
    <tableColumn id="4" xr3:uid="{16C810FF-C0C2-467B-9E4B-7BACF4FF0C04}" name="L" dataDxfId="130"/>
    <tableColumn id="5" xr3:uid="{93D7FF6F-C919-4B63-A43A-D44FE922E505}" name="A" dataDxfId="129"/>
    <tableColumn id="6" xr3:uid="{C9CD679F-9637-4DB1-A45C-4907C3BCF56E}" name="NB" dataDxfId="128"/>
    <tableColumn id="7" xr3:uid="{FECFE747-37DF-4476-900C-2903D9CF1A3F}" name="NT" dataDxfId="127"/>
    <tableColumn id="8" xr3:uid="{832DB1DD-B887-428E-8054-4BB0B29D0459}" name="W1" dataDxfId="126"/>
    <tableColumn id="9" xr3:uid="{20395B76-68B5-4D8E-B84A-A20EB5056665}" name="W2" dataDxfId="125"/>
    <tableColumn id="10" xr3:uid="{338C3A44-425D-49F6-A7B9-AE6D5CC270B8}" name="FLAT" dataDxfId="124"/>
    <tableColumn id="11" xr3:uid="{3F499634-5351-451A-95AE-B0B46CE0D593}" name="PROFILE" dataDxfId="123"/>
    <tableColumn id="12" xr3:uid="{F78270D5-9E12-487D-86D1-7FADF77ADDCC}" name="WHERE USED" dataDxfId="122"/>
    <tableColumn id="13" xr3:uid="{17275004-D7F4-4649-A132-F8093D6BC69D}" name="DESCRIPTION" dataDxfId="121"/>
    <tableColumn id="14" xr3:uid="{DA357FB4-7C0F-4C08-9357-422DF5EC7611}" name="GROUP" dataDxfId="120"/>
    <tableColumn id="15" xr3:uid="{2D0CC4FB-56C8-4407-8232-E87E0B300B7E}" name="HOLD OUT" dataDxfId="119"/>
    <tableColumn id="16" xr3:uid="{E6C0916F-163B-4731-B355-7A5D21858C0A}" name="MATERIAL" dataDxfId="118"/>
    <tableColumn id="17" xr3:uid="{8FAF1F21-3A92-44A2-81AE-7BE5F7A4E5CE}" name="MATERIAL#" dataDxfId="117"/>
    <tableColumn id="28" xr3:uid="{39B85A9D-E8EE-4B2B-8824-865C82E69C81}" name="COIL MATERIAL#" dataDxfId="116"/>
    <tableColumn id="18" xr3:uid="{50554B5C-AFE0-4584-B1C7-EABAE0243592}" name="REMARKS" dataDxfId="1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43AD4371-7E79-4C9F-8C8C-AF5F09CA46AF}" name="NonRollFormerTable" displayName="NonRollFormerTable" ref="A3:T40" totalsRowShown="0" headerRowDxfId="114" dataDxfId="113" tableBorderDxfId="112">
  <autoFilter ref="A3:T40" xr:uid="{3389E8B1-E7C9-44FE-9297-E202EFC9687B}"/>
  <tableColumns count="20">
    <tableColumn id="1" xr3:uid="{7868D8FE-D179-4B7A-8FD9-EDA25DE70476}" name="PART #" dataDxfId="111"/>
    <tableColumn id="2" xr3:uid="{842B2679-E442-4785-803B-74B32C275DBF}" name="QTY. " dataDxfId="110"/>
    <tableColumn id="29" xr3:uid="{674E7E28-5DEC-45EF-AE9E-C099AB2D4FC4}" name="ROLLFORMED" dataDxfId="109"/>
    <tableColumn id="3" xr3:uid="{ABE6852E-4B32-4162-A76F-656C8D2064FF}" name="GAUGE" dataDxfId="108"/>
    <tableColumn id="4" xr3:uid="{74C8A36D-F901-43DB-9E96-6D39591D9654}" name="L" dataDxfId="107"/>
    <tableColumn id="5" xr3:uid="{C96B3B33-725B-4836-8574-73E41AD53054}" name="A" dataDxfId="106"/>
    <tableColumn id="6" xr3:uid="{2C983E7B-251C-4D71-8B6F-8C13641157E7}" name="NB" dataDxfId="105"/>
    <tableColumn id="7" xr3:uid="{04D353D7-209D-4371-8780-8B5ECB670911}" name="NT" dataDxfId="104"/>
    <tableColumn id="8" xr3:uid="{EEAB084F-1574-49D5-AC6C-986653E0EF58}" name="W1" dataDxfId="103"/>
    <tableColumn id="9" xr3:uid="{6D93CBAC-2209-4ED8-986E-D1247DA9CF34}" name="W2" dataDxfId="102"/>
    <tableColumn id="10" xr3:uid="{6443FDD7-9B44-4494-9569-7C6B176077F5}" name="FLAT" dataDxfId="101"/>
    <tableColumn id="11" xr3:uid="{4373A1B8-4F8C-4511-828A-5D41511B3C8F}" name="PROFILE" dataDxfId="100"/>
    <tableColumn id="12" xr3:uid="{0BC7A965-D6F8-49AC-A0AC-AA526F3CB209}" name="WHERE USED" dataDxfId="99"/>
    <tableColumn id="13" xr3:uid="{5EAE45E8-8778-4C42-BDB9-D2C77F8BE5BF}" name="DESCRIPTION" dataDxfId="98"/>
    <tableColumn id="14" xr3:uid="{0B3E0618-25DC-410D-B372-3558161BDD91}" name="GROUP" dataDxfId="97"/>
    <tableColumn id="15" xr3:uid="{0CA6E2AB-301A-4851-824F-D48E7DF1029B}" name="HOLD OUT" dataDxfId="96"/>
    <tableColumn id="16" xr3:uid="{417E92C6-0120-4DD9-A4AA-341BEB7704B1}" name="MATERIAL" dataDxfId="95"/>
    <tableColumn id="17" xr3:uid="{BB1E7785-1FC4-4CC5-B673-43A4EFF49517}" name="MATERIAL#" dataDxfId="94"/>
    <tableColumn id="28" xr3:uid="{940D2C4D-CDA5-4C35-93F4-78BCEB1483F2}" name="COIL MATERIAL#" dataDxfId="93"/>
    <tableColumn id="18" xr3:uid="{8A938A0A-B367-432D-B4D4-EABFB8FBF971}" name="REMARKS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1CDF6194-60A8-4219-9230-CFE81B14AFF0}" name="MakeUpTable" displayName="MakeUpTable" ref="A3:T14" totalsRowShown="0" headerRowDxfId="91" dataDxfId="90" tableBorderDxfId="89">
  <autoFilter ref="A3:T14" xr:uid="{3389E8B1-E7C9-44FE-9297-E202EFC9687B}"/>
  <tableColumns count="20">
    <tableColumn id="1" xr3:uid="{80FFC759-4052-4B07-884E-5401EB2580C2}" name="PART #" dataDxfId="88"/>
    <tableColumn id="2" xr3:uid="{0C154021-B112-493A-A00E-C8518BE2B7A9}" name="QTY. " dataDxfId="87"/>
    <tableColumn id="29" xr3:uid="{35415A21-88A6-4C11-B979-2DFB0C8F1790}" name="ROLLFORMED" dataDxfId="86"/>
    <tableColumn id="3" xr3:uid="{6026F76D-2407-411C-B229-A784198240DD}" name="GAUGE" dataDxfId="85"/>
    <tableColumn id="4" xr3:uid="{39A41101-F4D1-4151-AE11-BD1567E1B19A}" name="L" dataDxfId="84"/>
    <tableColumn id="5" xr3:uid="{3902659F-1455-4EEE-AC69-955DC1E087DE}" name="A" dataDxfId="83"/>
    <tableColumn id="6" xr3:uid="{704D3935-19FD-45D9-B8DE-2155E3C9594B}" name="NB" dataDxfId="82"/>
    <tableColumn id="7" xr3:uid="{6436B09E-6887-402E-BDF7-801BCD723097}" name="NT" dataDxfId="81"/>
    <tableColumn id="8" xr3:uid="{8BAF5D64-6BD5-4E54-89E5-E9231282FAE4}" name="W1" dataDxfId="80"/>
    <tableColumn id="9" xr3:uid="{27E6BFF9-F5FA-42F2-8210-A08016EEABB2}" name="W2" dataDxfId="79"/>
    <tableColumn id="10" xr3:uid="{5D4D5960-FA21-41D1-9E3C-6F84609C5E96}" name="FLAT" dataDxfId="78"/>
    <tableColumn id="11" xr3:uid="{56BA3C63-2B76-44D7-98E3-CA9F99A043F9}" name="PROFILE" dataDxfId="77"/>
    <tableColumn id="12" xr3:uid="{896DDF33-4301-4FE6-8B6E-16E9B203C9E3}" name="WHERE USED" dataDxfId="76"/>
    <tableColumn id="13" xr3:uid="{AA7914DD-F021-44C8-997A-1EFA98190024}" name="DESCRIPTION" dataDxfId="75"/>
    <tableColumn id="14" xr3:uid="{FF1A2B08-C6F7-455A-85D4-F93C51820268}" name="GROUP" dataDxfId="74"/>
    <tableColumn id="15" xr3:uid="{ABAE8C06-CB83-43BB-9E89-3A5368D60FA3}" name="HOLD OUT" dataDxfId="73"/>
    <tableColumn id="16" xr3:uid="{A235F5B9-DE0F-4C5C-B738-E0F5310C1E0D}" name="MATERIAL" dataDxfId="72"/>
    <tableColumn id="17" xr3:uid="{A3F2179C-CC10-4C17-BE0E-4127F4C79957}" name="MATERIAL#" dataDxfId="71"/>
    <tableColumn id="28" xr3:uid="{5CFE21D5-9696-4255-B992-47448AC7A200}" name="COIL MATERIAL#" dataDxfId="70"/>
    <tableColumn id="18" xr3:uid="{4D3CA2D1-A356-469D-A6F5-E4F02DEAD147}" name="REMARKS" dataDxfId="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FE6D409E-1AEF-4551-BD55-E15B45D00B3E}" name="Table1136" displayName="Table1136" ref="A3:T16" totalsRowShown="0" headerRowDxfId="68" dataDxfId="67" tableBorderDxfId="66">
  <autoFilter ref="A3:T16" xr:uid="{3389E8B1-E7C9-44FE-9297-E202EFC9687B}"/>
  <tableColumns count="20">
    <tableColumn id="1" xr3:uid="{AD61B548-F6E7-4DC9-AA9B-01B34B01CEA6}" name="PART #" dataDxfId="65"/>
    <tableColumn id="2" xr3:uid="{DA614DF2-51AA-4A7D-876E-85C42A7AEC32}" name="QTY. " dataDxfId="64"/>
    <tableColumn id="29" xr3:uid="{7B19ABB3-3E88-4E5A-87A5-B2BC8147BD4F}" name="ROLLFORMED" dataDxfId="63"/>
    <tableColumn id="3" xr3:uid="{F35A022E-A8E6-4163-9BCB-AB27A0F03CE0}" name="GAUGE" dataDxfId="62"/>
    <tableColumn id="4" xr3:uid="{9D3ADDA6-6548-472A-81B3-FAC3B569A01D}" name="L" dataDxfId="61"/>
    <tableColumn id="5" xr3:uid="{B99801E9-BF31-4011-A153-572A16411AAD}" name="A" dataDxfId="60"/>
    <tableColumn id="6" xr3:uid="{31C78D6C-DB52-4BFF-811D-A2035B676D07}" name="NB" dataDxfId="59"/>
    <tableColumn id="7" xr3:uid="{9BF8DF02-2D36-4B6B-A535-0613B045585A}" name="NT" dataDxfId="58"/>
    <tableColumn id="8" xr3:uid="{0ADB2564-D959-4923-B2FE-200A21BF8A67}" name="W1" dataDxfId="57"/>
    <tableColumn id="9" xr3:uid="{57A57D99-AB94-46DB-B622-0A42ADADD997}" name="W2" dataDxfId="56"/>
    <tableColumn id="10" xr3:uid="{A0880AF2-D9B1-4052-B289-F20F810A0AE2}" name="FLAT" dataDxfId="55"/>
    <tableColumn id="11" xr3:uid="{D1A674B6-664E-4D35-90AC-F800D00611DD}" name="PROFILE" dataDxfId="54"/>
    <tableColumn id="12" xr3:uid="{45C9225F-7369-4419-8338-64C6CFA0204F}" name="WHERE USED" dataDxfId="53"/>
    <tableColumn id="13" xr3:uid="{0FC12747-6DDA-4DA6-85E7-0708E1908295}" name="DESCRIPTION" dataDxfId="52"/>
    <tableColumn id="14" xr3:uid="{2761C6FE-DBAB-4E38-8A45-1800D9C352A5}" name="GROUP" dataDxfId="51"/>
    <tableColumn id="15" xr3:uid="{45601A1B-323E-4370-AB9A-BB172464E536}" name="HOLD OUT" dataDxfId="50"/>
    <tableColumn id="16" xr3:uid="{0BA036EB-4472-468D-AC13-8025F9D0D99C}" name="MATERIAL" dataDxfId="49"/>
    <tableColumn id="17" xr3:uid="{B0A50EE4-F50B-4B4F-9F7F-C52F5414B13A}" name="MATERIAL#" dataDxfId="48"/>
    <tableColumn id="28" xr3:uid="{C09F29CF-9153-423B-A246-273AAFC7BE1E}" name="COIL MATERIAL#" dataDxfId="47"/>
    <tableColumn id="18" xr3:uid="{3DFAEFBA-373E-48B6-A527-F279AD70883C}" name="REMARKS" dataDxfId="4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65B1D45C-1C86-4453-80F4-EC60B341E53A}" name="HoldOutTable" displayName="HoldOutTable" ref="A3:T34" totalsRowShown="0" headerRowDxfId="45" dataDxfId="44" tableBorderDxfId="43">
  <autoFilter ref="A3:T34" xr:uid="{3389E8B1-E7C9-44FE-9297-E202EFC9687B}"/>
  <tableColumns count="20">
    <tableColumn id="1" xr3:uid="{6097A8BC-3161-45EF-B6B9-B00701EFFAAC}" name="PART #" dataDxfId="42"/>
    <tableColumn id="2" xr3:uid="{8899CF8F-B2E4-441A-A4A5-9E3E5DB5BAF2}" name="QTY. " dataDxfId="41"/>
    <tableColumn id="29" xr3:uid="{82C52A9F-9D88-459F-A416-7B8A62F2562D}" name="ROLLFORMED" dataDxfId="40"/>
    <tableColumn id="3" xr3:uid="{2E08E50E-BFD2-4E43-A4B2-641E2755B1B8}" name="GAUGE" dataDxfId="39"/>
    <tableColumn id="4" xr3:uid="{CE04FA06-AE6C-4AC9-82B9-8B695D095AEE}" name="L" dataDxfId="38"/>
    <tableColumn id="5" xr3:uid="{07224B7B-02DA-4A80-9E78-DAEEFB8ADFA9}" name="A" dataDxfId="37"/>
    <tableColumn id="6" xr3:uid="{FC0D0FD9-1687-4E1B-BDA6-4293CAEA0483}" name="NB" dataDxfId="36"/>
    <tableColumn id="7" xr3:uid="{133D2404-685A-4768-8B89-3DD892640E2F}" name="NT" dataDxfId="35"/>
    <tableColumn id="8" xr3:uid="{C1AECC52-F243-4BC3-9885-86B5B5CCF7E3}" name="W1" dataDxfId="34"/>
    <tableColumn id="9" xr3:uid="{3BC1B5F5-D435-4DDC-9506-98077BD75331}" name="W2" dataDxfId="33"/>
    <tableColumn id="10" xr3:uid="{2685434D-6BF8-4A62-8816-0CA5A07BA5FE}" name="FLAT" dataDxfId="32"/>
    <tableColumn id="11" xr3:uid="{C44923F1-BD25-4117-AFA0-7ABC6BCF95A5}" name="PROFILE" dataDxfId="31"/>
    <tableColumn id="12" xr3:uid="{881C5B07-4169-40EC-BF68-B73626DE1674}" name="WHERE USED" dataDxfId="30"/>
    <tableColumn id="13" xr3:uid="{64BD4B06-2A8C-4B69-B9CD-EADE4E7F6F5E}" name="DESCRIPTION" dataDxfId="29"/>
    <tableColumn id="14" xr3:uid="{6CB25BD6-F900-4580-82E5-1B908FDF22A6}" name="GROUP" dataDxfId="28"/>
    <tableColumn id="15" xr3:uid="{E4080529-829C-4000-98EB-A0B23BB5E575}" name="HOLD OUT" dataDxfId="27"/>
    <tableColumn id="16" xr3:uid="{52FB8A5B-4510-46D3-8320-020D9D4E7148}" name="MATERIAL" dataDxfId="26"/>
    <tableColumn id="17" xr3:uid="{0A63C916-B7BD-4DAC-9A14-D99EEE118072}" name="MATERIAL#" dataDxfId="25"/>
    <tableColumn id="28" xr3:uid="{3317D9B2-CFE8-428D-8A67-85B6BD68C925}" name="COIL MATERIAL#" dataDxfId="24"/>
    <tableColumn id="18" xr3:uid="{E785BD85-D306-42C1-BE30-E92C21C89166}" name="REMARKS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D449D997-D9CE-4543-AFA4-8886A8176255}" name="Table1138" displayName="Table1138" ref="A3:T8" totalsRowShown="0" headerRowDxfId="22" dataDxfId="21" tableBorderDxfId="20">
  <autoFilter ref="A3:T8" xr:uid="{3389E8B1-E7C9-44FE-9297-E202EFC9687B}"/>
  <tableColumns count="20">
    <tableColumn id="1" xr3:uid="{706FCE28-F441-4DCC-BF8C-FFC85D30CF2F}" name="PART #" dataDxfId="19"/>
    <tableColumn id="2" xr3:uid="{208D3F2B-50A7-4B53-888C-A6E2F8552CA0}" name="QTY. " dataDxfId="18"/>
    <tableColumn id="29" xr3:uid="{B532A4A9-FDAB-40E8-BC70-2C104574DAF6}" name="ROLLFORMED" dataDxfId="17"/>
    <tableColumn id="3" xr3:uid="{0966D54B-9200-464C-A3D1-CFCAECB94A14}" name="GAUGE" dataDxfId="16"/>
    <tableColumn id="4" xr3:uid="{22DCC16E-894B-4E13-A0DB-82D6D481096D}" name="L" dataDxfId="15"/>
    <tableColumn id="5" xr3:uid="{B1EE7B51-E529-42EA-87E5-B77C28FC3385}" name="A" dataDxfId="14"/>
    <tableColumn id="6" xr3:uid="{6BDCD975-9A29-4A28-886E-F68B4FF11747}" name="NB" dataDxfId="13"/>
    <tableColumn id="7" xr3:uid="{DB0A88A1-BB19-4F90-A9C7-DE6A1C6DA12F}" name="NT" dataDxfId="12"/>
    <tableColumn id="8" xr3:uid="{CEADDCE5-F6FE-4398-AB36-E2ECAC6C361F}" name="W1" dataDxfId="11"/>
    <tableColumn id="9" xr3:uid="{21233E90-E0E1-44D2-B9B3-7B281E0A976F}" name="W2" dataDxfId="10"/>
    <tableColumn id="10" xr3:uid="{9AB46BA5-2A30-4D0E-9F6D-197B088D110C}" name="FLAT" dataDxfId="9"/>
    <tableColumn id="11" xr3:uid="{345F5959-A493-4603-99E8-7EF8BC17461B}" name="PROFILE" dataDxfId="8"/>
    <tableColumn id="12" xr3:uid="{62252C07-376B-463E-9186-5DE641AD208A}" name="WHERE USED" dataDxfId="7"/>
    <tableColumn id="13" xr3:uid="{DBA3052B-7522-4964-9F91-8597ECA71C88}" name="DESCRIPTION" dataDxfId="6"/>
    <tableColumn id="14" xr3:uid="{849D410C-34B6-49B8-B8EB-7CFF0F7DFA0A}" name="GROUP" dataDxfId="5"/>
    <tableColumn id="15" xr3:uid="{CEABF781-41A9-45BE-BACD-89D730DF8F74}" name="HOLD OUT" dataDxfId="4"/>
    <tableColumn id="16" xr3:uid="{3935AE21-F078-4BFA-B7ED-83CDB8CE0E78}" name="MATERIAL" dataDxfId="3"/>
    <tableColumn id="17" xr3:uid="{AB023B4E-D576-4CCD-ABD7-38014163D901}" name="MATERIAL#" dataDxfId="2"/>
    <tableColumn id="28" xr3:uid="{0CA12708-EA07-40F1-A447-614D71BF2DFB}" name="COIL MATERIAL#" dataDxfId="1"/>
    <tableColumn id="18" xr3:uid="{B036F893-BA82-42F3-A506-15C43B99502A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3"/>
  <sheetViews>
    <sheetView tabSelected="1" zoomScaleNormal="100" workbookViewId="0">
      <selection activeCell="L24" sqref="L24"/>
    </sheetView>
  </sheetViews>
  <sheetFormatPr defaultRowHeight="14.4" x14ac:dyDescent="0.3"/>
  <cols>
    <col min="1" max="1" width="12.44140625" bestFit="1" customWidth="1"/>
    <col min="2" max="2" width="6.88671875" bestFit="1" customWidth="1"/>
    <col min="3" max="3" width="16.44140625" bestFit="1" customWidth="1"/>
    <col min="4" max="5" width="5.33203125" bestFit="1" customWidth="1"/>
    <col min="6" max="6" width="10.5546875" bestFit="1" customWidth="1"/>
    <col min="7" max="7" width="8" bestFit="1" customWidth="1"/>
    <col min="8" max="8" width="12.6640625" bestFit="1" customWidth="1"/>
    <col min="9" max="10" width="9.5546875" bestFit="1" customWidth="1"/>
    <col min="11" max="11" width="7.5546875" bestFit="1" customWidth="1"/>
    <col min="12" max="12" width="9.5546875" bestFit="1" customWidth="1"/>
    <col min="13" max="13" width="10.5546875" bestFit="1" customWidth="1"/>
    <col min="14" max="14" width="8" bestFit="1" customWidth="1"/>
    <col min="15" max="15" width="12" bestFit="1" customWidth="1"/>
    <col min="16" max="16" width="7" bestFit="1" customWidth="1"/>
    <col min="17" max="18" width="8" bestFit="1" customWidth="1"/>
    <col min="19" max="21" width="12" bestFit="1" customWidth="1"/>
    <col min="22" max="22" width="9" bestFit="1" customWidth="1"/>
    <col min="23" max="25" width="12" bestFit="1" customWidth="1"/>
    <col min="26" max="26" width="10" bestFit="1" customWidth="1"/>
    <col min="27" max="27" width="12" bestFit="1" customWidth="1"/>
    <col min="28" max="30" width="10" bestFit="1" customWidth="1"/>
    <col min="31" max="33" width="12" bestFit="1" customWidth="1"/>
    <col min="34" max="35" width="8" bestFit="1" customWidth="1"/>
    <col min="36" max="36" width="10" bestFit="1" customWidth="1"/>
    <col min="37" max="39" width="12" bestFit="1" customWidth="1"/>
    <col min="40" max="40" width="10" bestFit="1" customWidth="1"/>
    <col min="41" max="41" width="12" bestFit="1" customWidth="1"/>
    <col min="42" max="42" width="7" bestFit="1" customWidth="1"/>
    <col min="43" max="43" width="12" bestFit="1" customWidth="1"/>
    <col min="44" max="44" width="9" bestFit="1" customWidth="1"/>
    <col min="45" max="45" width="12" bestFit="1" customWidth="1"/>
    <col min="46" max="47" width="3" bestFit="1" customWidth="1"/>
    <col min="48" max="48" width="8" bestFit="1" customWidth="1"/>
    <col min="49" max="49" width="7" bestFit="1" customWidth="1"/>
    <col min="50" max="50" width="3" bestFit="1" customWidth="1"/>
    <col min="51" max="51" width="8" bestFit="1" customWidth="1"/>
    <col min="52" max="52" width="4" bestFit="1" customWidth="1"/>
    <col min="53" max="53" width="11" bestFit="1" customWidth="1"/>
    <col min="54" max="54" width="7" bestFit="1" customWidth="1"/>
    <col min="55" max="55" width="8" bestFit="1" customWidth="1"/>
    <col min="56" max="56" width="12" bestFit="1" customWidth="1"/>
    <col min="57" max="58" width="7" bestFit="1" customWidth="1"/>
    <col min="59" max="59" width="10.77734375" bestFit="1" customWidth="1"/>
    <col min="60" max="1025" width="8.5546875" customWidth="1"/>
  </cols>
  <sheetData>
    <row r="1" spans="1:14" ht="15.6" x14ac:dyDescent="0.3">
      <c r="A1" s="93" t="s">
        <v>211</v>
      </c>
      <c r="B1" s="93"/>
      <c r="C1" s="93"/>
      <c r="D1" s="93"/>
      <c r="E1" s="93"/>
      <c r="F1" s="93"/>
      <c r="G1" s="93"/>
      <c r="H1" s="58"/>
      <c r="I1" s="58"/>
      <c r="J1" s="58"/>
      <c r="K1" s="58"/>
      <c r="L1" s="58"/>
      <c r="M1" s="58"/>
      <c r="N1" s="58"/>
    </row>
    <row r="3" spans="1:14" x14ac:dyDescent="0.3">
      <c r="A3" s="45" t="s">
        <v>213</v>
      </c>
      <c r="B3" s="44" t="s">
        <v>205</v>
      </c>
      <c r="H3" s="45" t="s">
        <v>213</v>
      </c>
      <c r="I3" s="44" t="s">
        <v>205</v>
      </c>
    </row>
    <row r="5" spans="1:14" x14ac:dyDescent="0.3">
      <c r="A5" s="41"/>
      <c r="B5" s="41" t="s">
        <v>0</v>
      </c>
      <c r="C5" s="46"/>
      <c r="D5" s="46"/>
      <c r="E5" s="46"/>
      <c r="F5" s="47"/>
      <c r="H5" s="41" t="s">
        <v>221</v>
      </c>
      <c r="I5" s="41" t="s">
        <v>0</v>
      </c>
      <c r="J5" s="46"/>
      <c r="K5" s="46"/>
      <c r="L5" s="46"/>
      <c r="M5" s="47"/>
    </row>
    <row r="6" spans="1:14" x14ac:dyDescent="0.3">
      <c r="A6" s="41" t="s">
        <v>84</v>
      </c>
      <c r="B6" s="48" t="s">
        <v>1</v>
      </c>
      <c r="C6" s="49" t="s">
        <v>2</v>
      </c>
      <c r="D6" s="49" t="s">
        <v>3</v>
      </c>
      <c r="E6" s="49" t="s">
        <v>4</v>
      </c>
      <c r="F6" s="42" t="s">
        <v>55</v>
      </c>
      <c r="H6" s="41" t="s">
        <v>84</v>
      </c>
      <c r="I6" s="48" t="s">
        <v>1</v>
      </c>
      <c r="J6" s="49" t="s">
        <v>2</v>
      </c>
      <c r="K6" s="49" t="s">
        <v>3</v>
      </c>
      <c r="L6" s="49" t="s">
        <v>4</v>
      </c>
      <c r="M6" s="42" t="s">
        <v>55</v>
      </c>
    </row>
    <row r="7" spans="1:14" x14ac:dyDescent="0.3">
      <c r="A7" s="48" t="s">
        <v>86</v>
      </c>
      <c r="B7" s="48">
        <v>6</v>
      </c>
      <c r="C7" s="49"/>
      <c r="D7" s="49"/>
      <c r="E7" s="49"/>
      <c r="F7" s="52">
        <v>6</v>
      </c>
      <c r="H7" s="48" t="s">
        <v>86</v>
      </c>
      <c r="I7" s="61">
        <v>1667.4174720000001</v>
      </c>
      <c r="J7" s="62"/>
      <c r="K7" s="62"/>
      <c r="L7" s="62"/>
      <c r="M7" s="59">
        <v>1667.4174720000001</v>
      </c>
    </row>
    <row r="8" spans="1:14" x14ac:dyDescent="0.3">
      <c r="A8" s="50" t="s">
        <v>85</v>
      </c>
      <c r="B8" s="50">
        <v>9</v>
      </c>
      <c r="C8" s="85"/>
      <c r="D8" s="85"/>
      <c r="E8" s="85"/>
      <c r="F8" s="53">
        <v>9</v>
      </c>
      <c r="H8" s="50" t="s">
        <v>85</v>
      </c>
      <c r="I8" s="63">
        <v>2143.8224639999999</v>
      </c>
      <c r="J8" s="64"/>
      <c r="K8" s="64"/>
      <c r="L8" s="64"/>
      <c r="M8" s="65">
        <v>2143.8224639999999</v>
      </c>
    </row>
    <row r="9" spans="1:14" x14ac:dyDescent="0.3">
      <c r="A9" s="50" t="s">
        <v>91</v>
      </c>
      <c r="B9" s="50"/>
      <c r="C9" s="85">
        <v>9.5</v>
      </c>
      <c r="D9" s="85"/>
      <c r="E9" s="85"/>
      <c r="F9" s="53">
        <v>9.5</v>
      </c>
      <c r="H9" s="50" t="s">
        <v>91</v>
      </c>
      <c r="I9" s="63"/>
      <c r="J9" s="64">
        <v>1911.86436</v>
      </c>
      <c r="K9" s="64"/>
      <c r="L9" s="64"/>
      <c r="M9" s="65">
        <v>1911.86436</v>
      </c>
    </row>
    <row r="10" spans="1:14" x14ac:dyDescent="0.3">
      <c r="A10" s="50" t="s">
        <v>90</v>
      </c>
      <c r="B10" s="50"/>
      <c r="C10" s="85">
        <v>14</v>
      </c>
      <c r="D10" s="85"/>
      <c r="E10" s="85"/>
      <c r="F10" s="53">
        <v>14</v>
      </c>
      <c r="H10" s="50" t="s">
        <v>90</v>
      </c>
      <c r="I10" s="63"/>
      <c r="J10" s="64">
        <v>2414.9865599999998</v>
      </c>
      <c r="K10" s="64"/>
      <c r="L10" s="64"/>
      <c r="M10" s="65">
        <v>2414.9865599999998</v>
      </c>
    </row>
    <row r="11" spans="1:14" x14ac:dyDescent="0.3">
      <c r="A11" s="50" t="s">
        <v>96</v>
      </c>
      <c r="B11" s="50"/>
      <c r="C11" s="85"/>
      <c r="D11" s="85">
        <v>0.5</v>
      </c>
      <c r="E11" s="85"/>
      <c r="F11" s="53">
        <v>0.5</v>
      </c>
      <c r="H11" s="50" t="s">
        <v>96</v>
      </c>
      <c r="I11" s="63"/>
      <c r="J11" s="64"/>
      <c r="K11" s="64">
        <v>81.396839999999997</v>
      </c>
      <c r="L11" s="64"/>
      <c r="M11" s="65">
        <v>81.396839999999997</v>
      </c>
    </row>
    <row r="12" spans="1:14" x14ac:dyDescent="0.3">
      <c r="A12" s="50" t="s">
        <v>100</v>
      </c>
      <c r="B12" s="50"/>
      <c r="C12" s="85"/>
      <c r="D12" s="85"/>
      <c r="E12" s="85">
        <v>28</v>
      </c>
      <c r="F12" s="53">
        <v>28</v>
      </c>
      <c r="H12" s="50" t="s">
        <v>100</v>
      </c>
      <c r="I12" s="63"/>
      <c r="J12" s="64"/>
      <c r="K12" s="64"/>
      <c r="L12" s="64">
        <v>2912.7167999999992</v>
      </c>
      <c r="M12" s="65">
        <v>2912.7167999999992</v>
      </c>
    </row>
    <row r="13" spans="1:14" x14ac:dyDescent="0.3">
      <c r="A13" s="50" t="s">
        <v>101</v>
      </c>
      <c r="B13" s="50"/>
      <c r="C13" s="85"/>
      <c r="D13" s="85"/>
      <c r="E13" s="85">
        <v>0.5</v>
      </c>
      <c r="F13" s="53">
        <v>0.5</v>
      </c>
      <c r="H13" s="50" t="s">
        <v>101</v>
      </c>
      <c r="I13" s="63"/>
      <c r="J13" s="64"/>
      <c r="K13" s="64"/>
      <c r="L13" s="64">
        <v>60.681600000000003</v>
      </c>
      <c r="M13" s="65">
        <v>60.681600000000003</v>
      </c>
    </row>
    <row r="14" spans="1:14" x14ac:dyDescent="0.3">
      <c r="A14" s="43" t="s">
        <v>55</v>
      </c>
      <c r="B14" s="43">
        <v>15</v>
      </c>
      <c r="C14" s="86">
        <v>23.5</v>
      </c>
      <c r="D14" s="86">
        <v>0.5</v>
      </c>
      <c r="E14" s="86">
        <v>28.5</v>
      </c>
      <c r="F14" s="44">
        <v>67.5</v>
      </c>
      <c r="H14" s="43" t="s">
        <v>55</v>
      </c>
      <c r="I14" s="66">
        <v>3811.2399359999999</v>
      </c>
      <c r="J14" s="67">
        <v>4326.8509199999999</v>
      </c>
      <c r="K14" s="67">
        <v>81.396839999999997</v>
      </c>
      <c r="L14" s="67">
        <v>2973.3983999999991</v>
      </c>
      <c r="M14" s="60">
        <v>11192.886095999998</v>
      </c>
    </row>
    <row r="21" spans="1:10" x14ac:dyDescent="0.3">
      <c r="A21" s="1"/>
      <c r="B21" s="2"/>
      <c r="C21" s="2"/>
      <c r="D21" s="2"/>
      <c r="E21" s="2"/>
      <c r="F21" s="2"/>
    </row>
    <row r="28" spans="1:10" x14ac:dyDescent="0.3">
      <c r="A28" s="91" t="s">
        <v>84</v>
      </c>
      <c r="B28" s="91" t="s">
        <v>0</v>
      </c>
      <c r="C28" s="91" t="s">
        <v>203</v>
      </c>
      <c r="H28" s="87"/>
      <c r="I28" s="87"/>
      <c r="J28" s="87"/>
    </row>
    <row r="29" spans="1:10" x14ac:dyDescent="0.3">
      <c r="A29" s="91" t="str">
        <f>VLOOKUP(B29,'Sheet Metal Std'!$P$2:$Q$5,2,FALSE)</f>
        <v>817-00528</v>
      </c>
      <c r="B29" s="91" t="s">
        <v>1</v>
      </c>
      <c r="C29" s="92">
        <f>SUMIF(Table1[COIL MATERIAL'#],'RAW MATERIAL SUMMARY'!A29,Table1[TOTAL LENGTH (ft)])</f>
        <v>0</v>
      </c>
      <c r="H29" s="88"/>
      <c r="I29" s="88"/>
      <c r="J29" s="89"/>
    </row>
    <row r="30" spans="1:10" x14ac:dyDescent="0.3">
      <c r="A30" s="91" t="str">
        <f>VLOOKUP(B30,'Sheet Metal Std'!$P$2:$Q$5,2,FALSE)</f>
        <v>817-00529</v>
      </c>
      <c r="B30" s="91" t="s">
        <v>2</v>
      </c>
      <c r="C30" s="92">
        <f>SUMIF(Table1[COIL MATERIAL'#],'RAW MATERIAL SUMMARY'!A30,Table1[TOTAL LENGTH (ft)])</f>
        <v>1331.2188666666671</v>
      </c>
      <c r="H30" s="88"/>
      <c r="I30" s="88"/>
      <c r="J30" s="89"/>
    </row>
    <row r="31" spans="1:10" x14ac:dyDescent="0.3">
      <c r="A31" s="91" t="str">
        <f>VLOOKUP(B31,'Sheet Metal Std'!$P$2:$Q$5,2,FALSE)</f>
        <v>817-00530</v>
      </c>
      <c r="B31" s="12" t="s">
        <v>3</v>
      </c>
      <c r="C31" s="92">
        <f>SUMIF(Table1[COIL MATERIAL'#],'RAW MATERIAL SUMMARY'!A31,Table1[TOTAL LENGTH (ft)])</f>
        <v>0</v>
      </c>
      <c r="H31" s="88"/>
      <c r="I31" s="88"/>
      <c r="J31" s="89"/>
    </row>
    <row r="32" spans="1:10" x14ac:dyDescent="0.3">
      <c r="A32" s="94" t="s">
        <v>55</v>
      </c>
      <c r="B32" s="95"/>
      <c r="C32" s="92">
        <f>SUM(C29:C31)</f>
        <v>1331.2188666666671</v>
      </c>
      <c r="H32" s="88"/>
      <c r="I32" s="88"/>
      <c r="J32" s="89"/>
    </row>
    <row r="33" spans="8:10" x14ac:dyDescent="0.3">
      <c r="H33" s="90"/>
      <c r="I33" s="88"/>
      <c r="J33" s="89"/>
    </row>
  </sheetData>
  <mergeCells count="2">
    <mergeCell ref="A1:G1"/>
    <mergeCell ref="A32:B32"/>
  </mergeCells>
  <printOptions horizontalCentered="1"/>
  <pageMargins left="0.19685039370078738" right="0.19685039370078738" top="0.19685039370078738" bottom="0.27559055118110232" header="0.11811023622047243" footer="0.11811023622047243"/>
  <pageSetup paperSize="3" firstPageNumber="0" fitToHeight="0" orientation="landscape" r:id="rId3"/>
  <headerFooter>
    <oddFooter>&amp;C&amp;"Calibri,Bold"&amp;14&amp;A&amp;R&amp;"Calibri,Bold"&amp;14 Sheet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1E87-6C63-4C10-86CC-4AD335207225}">
  <sheetPr codeName="Sheet10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161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4">
        <v>1499897</v>
      </c>
      <c r="B5" s="75">
        <v>1</v>
      </c>
      <c r="C5" s="75" t="s">
        <v>205</v>
      </c>
      <c r="D5" s="75" t="s">
        <v>1</v>
      </c>
      <c r="E5" s="75">
        <v>127.283</v>
      </c>
      <c r="F5" s="75" t="s">
        <v>113</v>
      </c>
      <c r="G5" s="75" t="s">
        <v>113</v>
      </c>
      <c r="H5" s="75" t="s">
        <v>113</v>
      </c>
      <c r="I5" s="75">
        <v>5.5166000000000004</v>
      </c>
      <c r="J5" s="75">
        <v>6.1416000000000004</v>
      </c>
      <c r="K5" s="75">
        <v>11.335000000000001</v>
      </c>
      <c r="L5" s="78" t="s">
        <v>123</v>
      </c>
      <c r="M5" s="75" t="s">
        <v>166</v>
      </c>
      <c r="N5" s="75" t="s">
        <v>124</v>
      </c>
      <c r="O5" s="75" t="s">
        <v>161</v>
      </c>
      <c r="P5" s="75" t="s">
        <v>104</v>
      </c>
      <c r="Q5" s="75" t="s">
        <v>8</v>
      </c>
      <c r="R5" s="75" t="s">
        <v>85</v>
      </c>
      <c r="S5" s="75" t="s">
        <v>113</v>
      </c>
      <c r="T5" s="75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167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4">
        <v>1499834</v>
      </c>
      <c r="B7" s="75">
        <v>1</v>
      </c>
      <c r="C7" s="75" t="s">
        <v>205</v>
      </c>
      <c r="D7" s="75" t="s">
        <v>1</v>
      </c>
      <c r="E7" s="75">
        <v>127.28319999999999</v>
      </c>
      <c r="F7" s="75" t="s">
        <v>113</v>
      </c>
      <c r="G7" s="75" t="s">
        <v>113</v>
      </c>
      <c r="H7" s="75" t="s">
        <v>113</v>
      </c>
      <c r="I7" s="75">
        <v>6.0380000000000003</v>
      </c>
      <c r="J7" s="75">
        <v>4.2770000000000001</v>
      </c>
      <c r="K7" s="75">
        <v>10.146599999999999</v>
      </c>
      <c r="L7" s="78" t="s">
        <v>123</v>
      </c>
      <c r="M7" s="75" t="s">
        <v>171</v>
      </c>
      <c r="N7" s="75" t="s">
        <v>124</v>
      </c>
      <c r="O7" s="75" t="s">
        <v>167</v>
      </c>
      <c r="P7" s="75" t="s">
        <v>104</v>
      </c>
      <c r="Q7" s="75" t="s">
        <v>8</v>
      </c>
      <c r="R7" s="75" t="s">
        <v>85</v>
      </c>
      <c r="S7" s="75" t="s">
        <v>113</v>
      </c>
      <c r="T7" s="75"/>
    </row>
    <row r="8" spans="1:1015" s="37" customFormat="1" ht="18" x14ac:dyDescent="0.3">
      <c r="A8" s="76">
        <v>1518703</v>
      </c>
      <c r="B8" s="77">
        <v>1</v>
      </c>
      <c r="C8" s="77" t="s">
        <v>205</v>
      </c>
      <c r="D8" s="77" t="s">
        <v>4</v>
      </c>
      <c r="E8" s="77">
        <v>127.283</v>
      </c>
      <c r="F8" s="77" t="s">
        <v>113</v>
      </c>
      <c r="G8" s="77" t="s">
        <v>113</v>
      </c>
      <c r="H8" s="77" t="s">
        <v>113</v>
      </c>
      <c r="I8" s="77" t="s">
        <v>113</v>
      </c>
      <c r="J8" s="77" t="s">
        <v>113</v>
      </c>
      <c r="K8" s="77">
        <v>48.750100000000003</v>
      </c>
      <c r="L8" s="77" t="s">
        <v>115</v>
      </c>
      <c r="M8" s="77" t="s">
        <v>116</v>
      </c>
      <c r="N8" s="77" t="s">
        <v>165</v>
      </c>
      <c r="O8" s="77" t="s">
        <v>167</v>
      </c>
      <c r="P8" s="77" t="s">
        <v>104</v>
      </c>
      <c r="Q8" s="77" t="s">
        <v>8</v>
      </c>
      <c r="R8" s="77" t="s">
        <v>100</v>
      </c>
      <c r="S8" s="77" t="s">
        <v>113</v>
      </c>
      <c r="T8" s="77"/>
    </row>
    <row r="9" spans="1:1015" s="37" customFormat="1" ht="18" x14ac:dyDescent="0.3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70" t="s">
        <v>173</v>
      </c>
      <c r="N9" s="69"/>
      <c r="O9" s="69"/>
      <c r="P9" s="71"/>
      <c r="Q9" s="71"/>
      <c r="R9" s="71"/>
      <c r="S9" s="71"/>
      <c r="T9" s="71"/>
    </row>
    <row r="10" spans="1:1015" s="37" customFormat="1" ht="18" x14ac:dyDescent="0.3">
      <c r="A10" s="74">
        <v>1517415</v>
      </c>
      <c r="B10" s="75">
        <v>1</v>
      </c>
      <c r="C10" s="75" t="s">
        <v>205</v>
      </c>
      <c r="D10" s="75" t="s">
        <v>1</v>
      </c>
      <c r="E10" s="75">
        <v>127.283</v>
      </c>
      <c r="F10" s="75" t="s">
        <v>113</v>
      </c>
      <c r="G10" s="75" t="s">
        <v>113</v>
      </c>
      <c r="H10" s="75" t="s">
        <v>113</v>
      </c>
      <c r="I10" s="75">
        <v>6.0384000000000002</v>
      </c>
      <c r="J10" s="75">
        <v>5.4134000000000002</v>
      </c>
      <c r="K10" s="75">
        <v>11.282999999999999</v>
      </c>
      <c r="L10" s="78" t="s">
        <v>123</v>
      </c>
      <c r="M10" s="75" t="s">
        <v>175</v>
      </c>
      <c r="N10" s="75" t="s">
        <v>124</v>
      </c>
      <c r="O10" s="75" t="s">
        <v>173</v>
      </c>
      <c r="P10" s="75" t="s">
        <v>104</v>
      </c>
      <c r="Q10" s="75" t="s">
        <v>8</v>
      </c>
      <c r="R10" s="75" t="s">
        <v>85</v>
      </c>
      <c r="S10" s="75" t="s">
        <v>113</v>
      </c>
      <c r="T10" s="75"/>
    </row>
    <row r="11" spans="1:1015" s="37" customFormat="1" ht="18" x14ac:dyDescent="0.3">
      <c r="A11" s="76">
        <v>1517494</v>
      </c>
      <c r="B11" s="77">
        <v>1</v>
      </c>
      <c r="C11" s="77" t="s">
        <v>205</v>
      </c>
      <c r="D11" s="77" t="s">
        <v>4</v>
      </c>
      <c r="E11" s="77">
        <v>127.28319999999999</v>
      </c>
      <c r="F11" s="77" t="s">
        <v>113</v>
      </c>
      <c r="G11" s="77" t="s">
        <v>113</v>
      </c>
      <c r="H11" s="77" t="s">
        <v>113</v>
      </c>
      <c r="I11" s="77" t="s">
        <v>113</v>
      </c>
      <c r="J11" s="77" t="s">
        <v>113</v>
      </c>
      <c r="K11" s="77">
        <v>16.1875</v>
      </c>
      <c r="L11" s="77" t="s">
        <v>115</v>
      </c>
      <c r="M11" s="77" t="s">
        <v>119</v>
      </c>
      <c r="N11" s="77" t="s">
        <v>165</v>
      </c>
      <c r="O11" s="77" t="s">
        <v>173</v>
      </c>
      <c r="P11" s="77" t="s">
        <v>104</v>
      </c>
      <c r="Q11" s="77" t="s">
        <v>8</v>
      </c>
      <c r="R11" s="77" t="s">
        <v>100</v>
      </c>
      <c r="S11" s="77" t="s">
        <v>113</v>
      </c>
      <c r="T11" s="77"/>
    </row>
    <row r="12" spans="1:1015" s="37" customFormat="1" ht="18" x14ac:dyDescent="0.3">
      <c r="A12" s="76">
        <v>1511989</v>
      </c>
      <c r="B12" s="77">
        <v>1</v>
      </c>
      <c r="C12" s="77" t="s">
        <v>205</v>
      </c>
      <c r="D12" s="77" t="s">
        <v>4</v>
      </c>
      <c r="E12" s="77">
        <v>127.283</v>
      </c>
      <c r="F12" s="77" t="s">
        <v>113</v>
      </c>
      <c r="G12" s="77" t="s">
        <v>113</v>
      </c>
      <c r="H12" s="77" t="s">
        <v>113</v>
      </c>
      <c r="I12" s="77" t="s">
        <v>113</v>
      </c>
      <c r="J12" s="77" t="s">
        <v>113</v>
      </c>
      <c r="K12" s="77">
        <v>42.546999999999997</v>
      </c>
      <c r="L12" s="77" t="s">
        <v>115</v>
      </c>
      <c r="M12" s="77" t="s">
        <v>119</v>
      </c>
      <c r="N12" s="77" t="s">
        <v>165</v>
      </c>
      <c r="O12" s="77" t="s">
        <v>173</v>
      </c>
      <c r="P12" s="77" t="s">
        <v>104</v>
      </c>
      <c r="Q12" s="77" t="s">
        <v>8</v>
      </c>
      <c r="R12" s="77" t="s">
        <v>100</v>
      </c>
      <c r="S12" s="77" t="s">
        <v>113</v>
      </c>
      <c r="T12" s="77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153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6">
        <v>1511985</v>
      </c>
      <c r="B14" s="77">
        <v>1</v>
      </c>
      <c r="C14" s="77" t="s">
        <v>205</v>
      </c>
      <c r="D14" s="77" t="s">
        <v>4</v>
      </c>
      <c r="E14" s="77">
        <v>127.283</v>
      </c>
      <c r="F14" s="77" t="s">
        <v>113</v>
      </c>
      <c r="G14" s="77" t="s">
        <v>113</v>
      </c>
      <c r="H14" s="77" t="s">
        <v>113</v>
      </c>
      <c r="I14" s="77" t="s">
        <v>113</v>
      </c>
      <c r="J14" s="77" t="s">
        <v>113</v>
      </c>
      <c r="K14" s="77">
        <v>41.233400000000003</v>
      </c>
      <c r="L14" s="77" t="s">
        <v>115</v>
      </c>
      <c r="M14" s="77" t="s">
        <v>119</v>
      </c>
      <c r="N14" s="77" t="s">
        <v>165</v>
      </c>
      <c r="O14" s="77" t="s">
        <v>153</v>
      </c>
      <c r="P14" s="77" t="s">
        <v>104</v>
      </c>
      <c r="Q14" s="77" t="s">
        <v>8</v>
      </c>
      <c r="R14" s="77" t="s">
        <v>100</v>
      </c>
      <c r="S14" s="77" t="s">
        <v>113</v>
      </c>
      <c r="T14" s="77"/>
    </row>
    <row r="15" spans="1:1015" s="37" customFormat="1" ht="18" x14ac:dyDescent="0.3">
      <c r="A15" s="74">
        <v>1517420</v>
      </c>
      <c r="B15" s="75">
        <v>1</v>
      </c>
      <c r="C15" s="75" t="s">
        <v>205</v>
      </c>
      <c r="D15" s="75" t="s">
        <v>1</v>
      </c>
      <c r="E15" s="75">
        <v>127.283</v>
      </c>
      <c r="F15" s="75" t="s">
        <v>113</v>
      </c>
      <c r="G15" s="75" t="s">
        <v>113</v>
      </c>
      <c r="H15" s="75" t="s">
        <v>113</v>
      </c>
      <c r="I15" s="75">
        <v>6.09</v>
      </c>
      <c r="J15" s="75">
        <v>6.0380000000000003</v>
      </c>
      <c r="K15" s="75">
        <v>11.96</v>
      </c>
      <c r="L15" s="78" t="s">
        <v>123</v>
      </c>
      <c r="M15" s="75" t="s">
        <v>178</v>
      </c>
      <c r="N15" s="75" t="s">
        <v>124</v>
      </c>
      <c r="O15" s="75" t="s">
        <v>153</v>
      </c>
      <c r="P15" s="75" t="s">
        <v>104</v>
      </c>
      <c r="Q15" s="75" t="s">
        <v>8</v>
      </c>
      <c r="R15" s="75" t="s">
        <v>85</v>
      </c>
      <c r="S15" s="75" t="s">
        <v>113</v>
      </c>
      <c r="T15" s="75"/>
    </row>
    <row r="16" spans="1:1015" s="37" customFormat="1" ht="18" x14ac:dyDescent="0.3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0" t="s">
        <v>179</v>
      </c>
      <c r="N16" s="69"/>
      <c r="O16" s="69"/>
      <c r="P16" s="71"/>
      <c r="Q16" s="71"/>
      <c r="R16" s="71"/>
      <c r="S16" s="71"/>
      <c r="T16" s="71"/>
    </row>
    <row r="17" spans="1:20" s="37" customFormat="1" ht="18" x14ac:dyDescent="0.3">
      <c r="A17" s="76">
        <v>1518711</v>
      </c>
      <c r="B17" s="77">
        <v>1</v>
      </c>
      <c r="C17" s="77" t="s">
        <v>205</v>
      </c>
      <c r="D17" s="77" t="s">
        <v>4</v>
      </c>
      <c r="E17" s="77">
        <v>127.283</v>
      </c>
      <c r="F17" s="77" t="s">
        <v>113</v>
      </c>
      <c r="G17" s="77" t="s">
        <v>113</v>
      </c>
      <c r="H17" s="77" t="s">
        <v>113</v>
      </c>
      <c r="I17" s="77" t="s">
        <v>113</v>
      </c>
      <c r="J17" s="77" t="s">
        <v>113</v>
      </c>
      <c r="K17" s="77">
        <v>16.186900000000001</v>
      </c>
      <c r="L17" s="77" t="s">
        <v>115</v>
      </c>
      <c r="M17" s="77" t="s">
        <v>125</v>
      </c>
      <c r="N17" s="77" t="s">
        <v>165</v>
      </c>
      <c r="O17" s="77" t="s">
        <v>179</v>
      </c>
      <c r="P17" s="77" t="s">
        <v>104</v>
      </c>
      <c r="Q17" s="77" t="s">
        <v>8</v>
      </c>
      <c r="R17" s="77" t="s">
        <v>100</v>
      </c>
      <c r="S17" s="77" t="s">
        <v>113</v>
      </c>
      <c r="T17" s="77"/>
    </row>
    <row r="18" spans="1:20" s="37" customFormat="1" ht="18" x14ac:dyDescent="0.3">
      <c r="A18" s="76">
        <v>1513014</v>
      </c>
      <c r="B18" s="77">
        <v>1</v>
      </c>
      <c r="C18" s="77" t="s">
        <v>205</v>
      </c>
      <c r="D18" s="77" t="s">
        <v>4</v>
      </c>
      <c r="E18" s="77">
        <v>100.1416</v>
      </c>
      <c r="F18" s="77" t="s">
        <v>113</v>
      </c>
      <c r="G18" s="77" t="s">
        <v>113</v>
      </c>
      <c r="H18" s="77" t="s">
        <v>113</v>
      </c>
      <c r="I18" s="77" t="s">
        <v>113</v>
      </c>
      <c r="J18" s="77" t="s">
        <v>113</v>
      </c>
      <c r="K18" s="77">
        <v>31.8125</v>
      </c>
      <c r="L18" s="77" t="s">
        <v>115</v>
      </c>
      <c r="M18" s="77" t="s">
        <v>125</v>
      </c>
      <c r="N18" s="77" t="s">
        <v>165</v>
      </c>
      <c r="O18" s="77" t="s">
        <v>179</v>
      </c>
      <c r="P18" s="77" t="s">
        <v>104</v>
      </c>
      <c r="Q18" s="77" t="s">
        <v>8</v>
      </c>
      <c r="R18" s="77" t="s">
        <v>100</v>
      </c>
      <c r="S18" s="77" t="s">
        <v>113</v>
      </c>
      <c r="T18" s="77"/>
    </row>
    <row r="19" spans="1:20" s="37" customFormat="1" ht="18" x14ac:dyDescent="0.3">
      <c r="A19" s="76">
        <v>1513008</v>
      </c>
      <c r="B19" s="77">
        <v>1</v>
      </c>
      <c r="C19" s="77" t="s">
        <v>205</v>
      </c>
      <c r="D19" s="77" t="s">
        <v>4</v>
      </c>
      <c r="E19" s="77">
        <v>119.0598</v>
      </c>
      <c r="F19" s="77" t="s">
        <v>113</v>
      </c>
      <c r="G19" s="77" t="s">
        <v>113</v>
      </c>
      <c r="H19" s="77" t="s">
        <v>113</v>
      </c>
      <c r="I19" s="77" t="s">
        <v>113</v>
      </c>
      <c r="J19" s="77" t="s">
        <v>113</v>
      </c>
      <c r="K19" s="77">
        <v>29.1416</v>
      </c>
      <c r="L19" s="77" t="s">
        <v>115</v>
      </c>
      <c r="M19" s="77" t="s">
        <v>181</v>
      </c>
      <c r="N19" s="77" t="s">
        <v>165</v>
      </c>
      <c r="O19" s="77" t="s">
        <v>179</v>
      </c>
      <c r="P19" s="77" t="s">
        <v>104</v>
      </c>
      <c r="Q19" s="77" t="s">
        <v>8</v>
      </c>
      <c r="R19" s="77" t="s">
        <v>100</v>
      </c>
      <c r="S19" s="77" t="s">
        <v>113</v>
      </c>
      <c r="T19" s="77"/>
    </row>
    <row r="20" spans="1:20" s="37" customFormat="1" ht="18" x14ac:dyDescent="0.3">
      <c r="A20" s="76">
        <v>1513015</v>
      </c>
      <c r="B20" s="77">
        <v>1</v>
      </c>
      <c r="C20" s="77" t="s">
        <v>205</v>
      </c>
      <c r="D20" s="77" t="s">
        <v>4</v>
      </c>
      <c r="E20" s="77">
        <v>100.1416</v>
      </c>
      <c r="F20" s="77" t="s">
        <v>113</v>
      </c>
      <c r="G20" s="77" t="s">
        <v>113</v>
      </c>
      <c r="H20" s="77" t="s">
        <v>113</v>
      </c>
      <c r="I20" s="77" t="s">
        <v>113</v>
      </c>
      <c r="J20" s="77" t="s">
        <v>113</v>
      </c>
      <c r="K20" s="77">
        <v>35.015999999999998</v>
      </c>
      <c r="L20" s="77" t="s">
        <v>115</v>
      </c>
      <c r="M20" s="77" t="s">
        <v>125</v>
      </c>
      <c r="N20" s="77" t="s">
        <v>165</v>
      </c>
      <c r="O20" s="77" t="s">
        <v>179</v>
      </c>
      <c r="P20" s="77" t="s">
        <v>104</v>
      </c>
      <c r="Q20" s="77" t="s">
        <v>8</v>
      </c>
      <c r="R20" s="77" t="s">
        <v>100</v>
      </c>
      <c r="S20" s="77" t="s">
        <v>113</v>
      </c>
      <c r="T20" s="77"/>
    </row>
    <row r="21" spans="1:20" s="37" customFormat="1" ht="18" x14ac:dyDescent="0.3">
      <c r="A21" s="76">
        <v>1518715</v>
      </c>
      <c r="B21" s="77">
        <v>1</v>
      </c>
      <c r="C21" s="77" t="s">
        <v>205</v>
      </c>
      <c r="D21" s="77" t="s">
        <v>4</v>
      </c>
      <c r="E21" s="77">
        <v>127.283</v>
      </c>
      <c r="F21" s="77" t="s">
        <v>113</v>
      </c>
      <c r="G21" s="77" t="s">
        <v>113</v>
      </c>
      <c r="H21" s="77" t="s">
        <v>113</v>
      </c>
      <c r="I21" s="77" t="s">
        <v>113</v>
      </c>
      <c r="J21" s="77" t="s">
        <v>113</v>
      </c>
      <c r="K21" s="77">
        <v>12.9674</v>
      </c>
      <c r="L21" s="77" t="s">
        <v>115</v>
      </c>
      <c r="M21" s="77" t="s">
        <v>125</v>
      </c>
      <c r="N21" s="77" t="s">
        <v>165</v>
      </c>
      <c r="O21" s="77" t="s">
        <v>179</v>
      </c>
      <c r="P21" s="77" t="s">
        <v>104</v>
      </c>
      <c r="Q21" s="77" t="s">
        <v>8</v>
      </c>
      <c r="R21" s="77" t="s">
        <v>100</v>
      </c>
      <c r="S21" s="77" t="s">
        <v>113</v>
      </c>
      <c r="T21" s="77"/>
    </row>
    <row r="22" spans="1:20" s="37" customFormat="1" ht="18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70" t="s">
        <v>182</v>
      </c>
      <c r="N22" s="69"/>
      <c r="O22" s="69"/>
      <c r="P22" s="71"/>
      <c r="Q22" s="71"/>
      <c r="R22" s="71"/>
      <c r="S22" s="71"/>
      <c r="T22" s="71"/>
    </row>
    <row r="23" spans="1:20" s="37" customFormat="1" ht="18" x14ac:dyDescent="0.3">
      <c r="A23" s="76">
        <v>1518720</v>
      </c>
      <c r="B23" s="77">
        <v>1</v>
      </c>
      <c r="C23" s="77" t="s">
        <v>205</v>
      </c>
      <c r="D23" s="77" t="s">
        <v>4</v>
      </c>
      <c r="E23" s="77">
        <v>125.3916</v>
      </c>
      <c r="F23" s="77" t="s">
        <v>113</v>
      </c>
      <c r="G23" s="77" t="s">
        <v>113</v>
      </c>
      <c r="H23" s="77" t="s">
        <v>113</v>
      </c>
      <c r="I23" s="77" t="s">
        <v>113</v>
      </c>
      <c r="J23" s="77" t="s">
        <v>113</v>
      </c>
      <c r="K23" s="77">
        <v>16.186900000000001</v>
      </c>
      <c r="L23" s="77" t="s">
        <v>115</v>
      </c>
      <c r="M23" s="77" t="s">
        <v>184</v>
      </c>
      <c r="N23" s="77" t="s">
        <v>165</v>
      </c>
      <c r="O23" s="77" t="s">
        <v>182</v>
      </c>
      <c r="P23" s="77" t="s">
        <v>104</v>
      </c>
      <c r="Q23" s="77" t="s">
        <v>8</v>
      </c>
      <c r="R23" s="77" t="s">
        <v>100</v>
      </c>
      <c r="S23" s="77" t="s">
        <v>113</v>
      </c>
      <c r="T23" s="77"/>
    </row>
    <row r="24" spans="1:20" s="37" customFormat="1" ht="18" x14ac:dyDescent="0.3">
      <c r="A24" s="76">
        <v>1587100</v>
      </c>
      <c r="B24" s="77">
        <v>1</v>
      </c>
      <c r="C24" s="77" t="s">
        <v>205</v>
      </c>
      <c r="D24" s="77" t="s">
        <v>4</v>
      </c>
      <c r="E24" s="77">
        <v>125.392</v>
      </c>
      <c r="F24" s="77"/>
      <c r="G24" s="77"/>
      <c r="H24" s="77"/>
      <c r="I24" s="77"/>
      <c r="J24" s="77"/>
      <c r="K24" s="77">
        <v>50</v>
      </c>
      <c r="L24" s="77" t="s">
        <v>115</v>
      </c>
      <c r="M24" s="77" t="s">
        <v>184</v>
      </c>
      <c r="N24" s="77" t="s">
        <v>165</v>
      </c>
      <c r="O24" s="77" t="s">
        <v>182</v>
      </c>
      <c r="P24" s="77" t="s">
        <v>104</v>
      </c>
      <c r="Q24" s="77" t="s">
        <v>8</v>
      </c>
      <c r="R24" s="77" t="s">
        <v>100</v>
      </c>
      <c r="S24" s="77" t="s">
        <v>113</v>
      </c>
      <c r="T24" s="77"/>
    </row>
    <row r="25" spans="1:20" s="37" customFormat="1" ht="18" x14ac:dyDescent="0.3">
      <c r="A25" s="76">
        <v>1511984</v>
      </c>
      <c r="B25" s="77">
        <v>1</v>
      </c>
      <c r="C25" s="77" t="s">
        <v>205</v>
      </c>
      <c r="D25" s="77" t="s">
        <v>4</v>
      </c>
      <c r="E25" s="77">
        <v>125.3916</v>
      </c>
      <c r="F25" s="77" t="s">
        <v>113</v>
      </c>
      <c r="G25" s="77" t="s">
        <v>113</v>
      </c>
      <c r="H25" s="77" t="s">
        <v>113</v>
      </c>
      <c r="I25" s="77" t="s">
        <v>113</v>
      </c>
      <c r="J25" s="77" t="s">
        <v>113</v>
      </c>
      <c r="K25" s="77">
        <v>34.029899999999998</v>
      </c>
      <c r="L25" s="77" t="s">
        <v>115</v>
      </c>
      <c r="M25" s="77" t="s">
        <v>184</v>
      </c>
      <c r="N25" s="77" t="s">
        <v>165</v>
      </c>
      <c r="O25" s="77" t="s">
        <v>182</v>
      </c>
      <c r="P25" s="77" t="s">
        <v>104</v>
      </c>
      <c r="Q25" s="77" t="s">
        <v>8</v>
      </c>
      <c r="R25" s="77" t="s">
        <v>100</v>
      </c>
      <c r="S25" s="77" t="s">
        <v>113</v>
      </c>
      <c r="T25" s="77"/>
    </row>
    <row r="26" spans="1:20" s="37" customFormat="1" ht="18" x14ac:dyDescent="0.3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 t="s">
        <v>128</v>
      </c>
      <c r="N26" s="69"/>
      <c r="O26" s="69"/>
      <c r="P26" s="71"/>
      <c r="Q26" s="71"/>
      <c r="R26" s="71"/>
      <c r="S26" s="71"/>
      <c r="T26" s="71"/>
    </row>
    <row r="27" spans="1:20" s="37" customFormat="1" ht="18" x14ac:dyDescent="0.3">
      <c r="A27" s="76">
        <v>1502362</v>
      </c>
      <c r="B27" s="77">
        <v>1</v>
      </c>
      <c r="C27" s="77" t="s">
        <v>205</v>
      </c>
      <c r="D27" s="77" t="s">
        <v>4</v>
      </c>
      <c r="E27" s="77">
        <v>74</v>
      </c>
      <c r="F27" s="77" t="s">
        <v>113</v>
      </c>
      <c r="G27" s="77" t="s">
        <v>113</v>
      </c>
      <c r="H27" s="77" t="s">
        <v>113</v>
      </c>
      <c r="I27" s="77" t="s">
        <v>113</v>
      </c>
      <c r="J27" s="77" t="s">
        <v>113</v>
      </c>
      <c r="K27" s="77">
        <v>7</v>
      </c>
      <c r="L27" s="77" t="s">
        <v>47</v>
      </c>
      <c r="M27" s="77" t="s">
        <v>180</v>
      </c>
      <c r="N27" s="77" t="s">
        <v>190</v>
      </c>
      <c r="O27" s="77" t="s">
        <v>128</v>
      </c>
      <c r="P27" s="77" t="s">
        <v>104</v>
      </c>
      <c r="Q27" s="77" t="s">
        <v>8</v>
      </c>
      <c r="R27" s="77" t="s">
        <v>100</v>
      </c>
      <c r="S27" s="77" t="s">
        <v>113</v>
      </c>
      <c r="T27" s="77"/>
    </row>
    <row r="28" spans="1:20" s="37" customFormat="1" ht="18" x14ac:dyDescent="0.3">
      <c r="A28" s="76">
        <v>1411235</v>
      </c>
      <c r="B28" s="77">
        <v>2</v>
      </c>
      <c r="C28" s="77" t="s">
        <v>205</v>
      </c>
      <c r="D28" s="77" t="s">
        <v>4</v>
      </c>
      <c r="E28" s="77">
        <v>10.5</v>
      </c>
      <c r="F28" s="77" t="s">
        <v>113</v>
      </c>
      <c r="G28" s="77" t="s">
        <v>113</v>
      </c>
      <c r="H28" s="77" t="s">
        <v>113</v>
      </c>
      <c r="I28" s="77" t="s">
        <v>113</v>
      </c>
      <c r="J28" s="77" t="s">
        <v>113</v>
      </c>
      <c r="K28" s="77">
        <v>20</v>
      </c>
      <c r="L28" s="77" t="s">
        <v>47</v>
      </c>
      <c r="M28" s="77" t="s">
        <v>191</v>
      </c>
      <c r="N28" s="77" t="s">
        <v>192</v>
      </c>
      <c r="O28" s="77" t="s">
        <v>128</v>
      </c>
      <c r="P28" s="77" t="s">
        <v>104</v>
      </c>
      <c r="Q28" s="77" t="s">
        <v>8</v>
      </c>
      <c r="R28" s="77" t="s">
        <v>100</v>
      </c>
      <c r="S28" s="77" t="s">
        <v>113</v>
      </c>
      <c r="T28" s="77"/>
    </row>
    <row r="29" spans="1:20" s="37" customFormat="1" ht="18" x14ac:dyDescent="0.3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70" t="s">
        <v>149</v>
      </c>
      <c r="N29" s="69"/>
      <c r="O29" s="69"/>
      <c r="P29" s="71"/>
      <c r="Q29" s="71"/>
      <c r="R29" s="71"/>
      <c r="S29" s="71"/>
      <c r="T29" s="71"/>
    </row>
    <row r="30" spans="1:20" s="37" customFormat="1" ht="18" x14ac:dyDescent="0.3">
      <c r="A30" s="72">
        <v>1521441</v>
      </c>
      <c r="B30" s="73">
        <v>1</v>
      </c>
      <c r="C30" s="73" t="s">
        <v>205</v>
      </c>
      <c r="D30" s="73" t="s">
        <v>2</v>
      </c>
      <c r="E30" s="73">
        <v>166.11850000000001</v>
      </c>
      <c r="F30" s="73">
        <v>3</v>
      </c>
      <c r="G30" s="73" t="s">
        <v>113</v>
      </c>
      <c r="H30" s="73" t="s">
        <v>113</v>
      </c>
      <c r="I30" s="73">
        <v>16</v>
      </c>
      <c r="J30" s="73" t="s">
        <v>113</v>
      </c>
      <c r="K30" s="73">
        <v>26</v>
      </c>
      <c r="L30" s="79" t="s">
        <v>107</v>
      </c>
      <c r="M30" s="73" t="s">
        <v>108</v>
      </c>
      <c r="N30" s="73" t="s">
        <v>201</v>
      </c>
      <c r="O30" s="73" t="s">
        <v>154</v>
      </c>
      <c r="P30" s="73" t="s">
        <v>104</v>
      </c>
      <c r="Q30" s="73" t="s">
        <v>8</v>
      </c>
      <c r="R30" s="73" t="s">
        <v>91</v>
      </c>
      <c r="S30" s="73" t="s">
        <v>113</v>
      </c>
      <c r="T30" s="73"/>
    </row>
    <row r="31" spans="1:20" s="37" customFormat="1" ht="18" x14ac:dyDescent="0.3">
      <c r="A31" s="72">
        <v>1587682</v>
      </c>
      <c r="B31" s="73">
        <v>1</v>
      </c>
      <c r="C31" s="73" t="s">
        <v>205</v>
      </c>
      <c r="D31" s="73" t="s">
        <v>2</v>
      </c>
      <c r="E31" s="73">
        <v>166.11850000000001</v>
      </c>
      <c r="F31" s="73">
        <v>3</v>
      </c>
      <c r="G31" s="73" t="s">
        <v>113</v>
      </c>
      <c r="H31" s="73" t="s">
        <v>113</v>
      </c>
      <c r="I31" s="73">
        <v>16</v>
      </c>
      <c r="J31" s="73" t="s">
        <v>113</v>
      </c>
      <c r="K31" s="73">
        <v>26.5</v>
      </c>
      <c r="L31" s="73" t="s">
        <v>109</v>
      </c>
      <c r="M31" s="73" t="s">
        <v>108</v>
      </c>
      <c r="N31" s="73" t="s">
        <v>155</v>
      </c>
      <c r="O31" s="73" t="s">
        <v>154</v>
      </c>
      <c r="P31" s="73" t="s">
        <v>104</v>
      </c>
      <c r="Q31" s="73" t="s">
        <v>8</v>
      </c>
      <c r="R31" s="73" t="s">
        <v>91</v>
      </c>
      <c r="S31" s="73" t="s">
        <v>113</v>
      </c>
      <c r="T31" s="73"/>
    </row>
    <row r="32" spans="1:20" s="37" customFormat="1" ht="18" x14ac:dyDescent="0.3">
      <c r="A32" s="72">
        <v>1521436</v>
      </c>
      <c r="B32" s="73">
        <v>1</v>
      </c>
      <c r="C32" s="73" t="s">
        <v>205</v>
      </c>
      <c r="D32" s="73" t="s">
        <v>2</v>
      </c>
      <c r="E32" s="73">
        <v>166.11850000000001</v>
      </c>
      <c r="F32" s="73">
        <v>3</v>
      </c>
      <c r="G32" s="73" t="s">
        <v>113</v>
      </c>
      <c r="H32" s="73" t="s">
        <v>113</v>
      </c>
      <c r="I32" s="73">
        <v>12</v>
      </c>
      <c r="J32" s="73" t="s">
        <v>113</v>
      </c>
      <c r="K32" s="73">
        <v>22.5</v>
      </c>
      <c r="L32" s="73" t="s">
        <v>109</v>
      </c>
      <c r="M32" s="73" t="s">
        <v>108</v>
      </c>
      <c r="N32" s="73" t="s">
        <v>155</v>
      </c>
      <c r="O32" s="73" t="s">
        <v>157</v>
      </c>
      <c r="P32" s="73" t="s">
        <v>104</v>
      </c>
      <c r="Q32" s="73" t="s">
        <v>8</v>
      </c>
      <c r="R32" s="73" t="s">
        <v>91</v>
      </c>
      <c r="S32" s="73" t="s">
        <v>113</v>
      </c>
      <c r="T32" s="73"/>
    </row>
    <row r="33" spans="1:20" s="37" customFormat="1" ht="18" x14ac:dyDescent="0.3">
      <c r="A33" s="72">
        <v>1520972</v>
      </c>
      <c r="B33" s="73">
        <v>1</v>
      </c>
      <c r="C33" s="73" t="s">
        <v>205</v>
      </c>
      <c r="D33" s="73" t="s">
        <v>2</v>
      </c>
      <c r="E33" s="73">
        <v>154.5</v>
      </c>
      <c r="F33" s="73">
        <v>3</v>
      </c>
      <c r="G33" s="73" t="s">
        <v>113</v>
      </c>
      <c r="H33" s="73" t="s">
        <v>113</v>
      </c>
      <c r="I33" s="73">
        <v>8.125</v>
      </c>
      <c r="J33" s="73" t="s">
        <v>113</v>
      </c>
      <c r="K33" s="73">
        <v>18.1249</v>
      </c>
      <c r="L33" s="79" t="s">
        <v>107</v>
      </c>
      <c r="M33" s="73" t="s">
        <v>110</v>
      </c>
      <c r="N33" s="73" t="s">
        <v>202</v>
      </c>
      <c r="O33" s="73" t="s">
        <v>160</v>
      </c>
      <c r="P33" s="73" t="s">
        <v>104</v>
      </c>
      <c r="Q33" s="73" t="s">
        <v>8</v>
      </c>
      <c r="R33" s="73" t="s">
        <v>91</v>
      </c>
      <c r="S33" s="73" t="s">
        <v>113</v>
      </c>
      <c r="T33" s="73"/>
    </row>
    <row r="34" spans="1:20" s="37" customFormat="1" ht="18" x14ac:dyDescent="0.3">
      <c r="A34" s="72">
        <v>1587726</v>
      </c>
      <c r="B34" s="73">
        <v>1</v>
      </c>
      <c r="C34" s="73" t="s">
        <v>205</v>
      </c>
      <c r="D34" s="73" t="s">
        <v>2</v>
      </c>
      <c r="E34" s="73">
        <v>154.5</v>
      </c>
      <c r="F34" s="73">
        <v>3</v>
      </c>
      <c r="G34" s="73" t="s">
        <v>113</v>
      </c>
      <c r="H34" s="73" t="s">
        <v>113</v>
      </c>
      <c r="I34" s="73">
        <v>16</v>
      </c>
      <c r="J34" s="73" t="s">
        <v>113</v>
      </c>
      <c r="K34" s="73">
        <v>26.5</v>
      </c>
      <c r="L34" s="73" t="s">
        <v>109</v>
      </c>
      <c r="M34" s="73" t="s">
        <v>110</v>
      </c>
      <c r="N34" s="73" t="s">
        <v>159</v>
      </c>
      <c r="O34" s="73" t="s">
        <v>160</v>
      </c>
      <c r="P34" s="73" t="s">
        <v>104</v>
      </c>
      <c r="Q34" s="73" t="s">
        <v>8</v>
      </c>
      <c r="R34" s="73" t="s">
        <v>91</v>
      </c>
      <c r="S34" s="73" t="s">
        <v>113</v>
      </c>
      <c r="T34" s="73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F8DB33-480F-40CD-9478-AB2E6308761A}">
          <x14:formula1>
            <xm:f>'Sheet Metal Std'!$E$1:$K$1</xm:f>
          </x14:formula1>
          <x14:formula2>
            <xm:f>0</xm:f>
          </x14:formula2>
          <xm:sqref>P35:P36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BFCF-2368-4180-A36F-33E8D1038045}">
  <sheetPr codeName="Sheet11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128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4">
        <v>1502214</v>
      </c>
      <c r="B5" s="75">
        <v>1</v>
      </c>
      <c r="C5" s="75" t="s">
        <v>205</v>
      </c>
      <c r="D5" s="75" t="s">
        <v>1</v>
      </c>
      <c r="E5" s="75">
        <v>168</v>
      </c>
      <c r="F5" s="75">
        <v>4.7699999999999996</v>
      </c>
      <c r="G5" s="75" t="s">
        <v>113</v>
      </c>
      <c r="H5" s="75" t="s">
        <v>113</v>
      </c>
      <c r="I5" s="75">
        <v>2</v>
      </c>
      <c r="J5" s="75">
        <v>2</v>
      </c>
      <c r="K5" s="75">
        <v>8.3819999999999997</v>
      </c>
      <c r="L5" s="75" t="s">
        <v>132</v>
      </c>
      <c r="M5" s="75" t="s">
        <v>188</v>
      </c>
      <c r="N5" s="75" t="s">
        <v>189</v>
      </c>
      <c r="O5" s="75" t="s">
        <v>128</v>
      </c>
      <c r="P5" s="75"/>
      <c r="Q5" s="75" t="s">
        <v>8</v>
      </c>
      <c r="R5" s="75" t="s">
        <v>86</v>
      </c>
      <c r="S5" s="75" t="s">
        <v>113</v>
      </c>
      <c r="T5" s="75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147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4">
        <v>1411900</v>
      </c>
      <c r="B7" s="75">
        <v>1</v>
      </c>
      <c r="C7" s="75" t="s">
        <v>205</v>
      </c>
      <c r="D7" s="75" t="s">
        <v>1</v>
      </c>
      <c r="E7" s="75">
        <v>168</v>
      </c>
      <c r="F7" s="75">
        <v>5.5</v>
      </c>
      <c r="G7" s="75" t="s">
        <v>113</v>
      </c>
      <c r="H7" s="75" t="s">
        <v>113</v>
      </c>
      <c r="I7" s="75">
        <v>1.625</v>
      </c>
      <c r="J7" s="75">
        <v>1.625</v>
      </c>
      <c r="K7" s="75">
        <v>8.9130000000000003</v>
      </c>
      <c r="L7" s="75" t="s">
        <v>145</v>
      </c>
      <c r="M7" s="75" t="s">
        <v>199</v>
      </c>
      <c r="N7" s="75" t="s">
        <v>146</v>
      </c>
      <c r="O7" s="75" t="s">
        <v>147</v>
      </c>
      <c r="P7" s="75"/>
      <c r="Q7" s="75" t="s">
        <v>8</v>
      </c>
      <c r="R7" s="75" t="s">
        <v>86</v>
      </c>
      <c r="S7" s="75" t="s">
        <v>113</v>
      </c>
      <c r="T7" s="75"/>
    </row>
    <row r="8" spans="1:1015" s="37" customFormat="1" ht="18" x14ac:dyDescent="0.3">
      <c r="A8" s="74">
        <v>1411900</v>
      </c>
      <c r="B8" s="75">
        <v>7</v>
      </c>
      <c r="C8" s="75" t="s">
        <v>205</v>
      </c>
      <c r="D8" s="75" t="s">
        <v>1</v>
      </c>
      <c r="E8" s="75">
        <v>168</v>
      </c>
      <c r="F8" s="75">
        <v>4.875</v>
      </c>
      <c r="G8" s="75" t="s">
        <v>113</v>
      </c>
      <c r="H8" s="75" t="s">
        <v>113</v>
      </c>
      <c r="I8" s="75">
        <v>1.625</v>
      </c>
      <c r="J8" s="75">
        <v>1.625</v>
      </c>
      <c r="K8" s="75">
        <v>8.9130000000000003</v>
      </c>
      <c r="L8" s="75" t="s">
        <v>145</v>
      </c>
      <c r="M8" s="75" t="s">
        <v>200</v>
      </c>
      <c r="N8" s="75" t="s">
        <v>146</v>
      </c>
      <c r="O8" s="75" t="s">
        <v>147</v>
      </c>
      <c r="P8" s="75"/>
      <c r="Q8" s="75" t="s">
        <v>8</v>
      </c>
      <c r="R8" s="75" t="s">
        <v>86</v>
      </c>
      <c r="S8" s="75" t="s">
        <v>113</v>
      </c>
      <c r="T8" s="75"/>
    </row>
    <row r="9" spans="1:1015" s="37" customFormat="1" ht="18" x14ac:dyDescent="0.3">
      <c r="A9" s="20"/>
      <c r="B9" s="16"/>
      <c r="C9" s="16"/>
      <c r="D9" s="16"/>
      <c r="E9" s="19"/>
      <c r="F9" s="19"/>
      <c r="G9" s="19"/>
      <c r="H9" s="19"/>
      <c r="I9" s="19"/>
      <c r="J9" s="19"/>
      <c r="K9" s="16"/>
      <c r="L9" s="16"/>
      <c r="M9" s="21"/>
      <c r="N9" s="20"/>
      <c r="O9" s="20"/>
      <c r="P9" s="20"/>
      <c r="Q9" s="20"/>
      <c r="R9" s="20"/>
      <c r="S9" s="20"/>
      <c r="T9" s="17"/>
    </row>
    <row r="10" spans="1:1015" s="37" customFormat="1" ht="18" x14ac:dyDescent="0.3">
      <c r="A10" s="20"/>
      <c r="B10" s="16"/>
      <c r="C10" s="16"/>
      <c r="D10" s="16"/>
      <c r="E10" s="19"/>
      <c r="F10" s="19"/>
      <c r="G10" s="19"/>
      <c r="H10" s="19"/>
      <c r="I10" s="19"/>
      <c r="J10" s="19"/>
      <c r="K10" s="16"/>
      <c r="L10" s="16"/>
      <c r="M10" s="21"/>
      <c r="N10" s="20"/>
      <c r="O10" s="20"/>
      <c r="P10" s="20"/>
      <c r="Q10" s="20"/>
      <c r="R10" s="20"/>
      <c r="S10" s="20"/>
      <c r="T10" s="17"/>
    </row>
    <row r="11" spans="1:1015" s="37" customFormat="1" ht="18" x14ac:dyDescent="0.3">
      <c r="A11" s="20"/>
      <c r="B11" s="16"/>
      <c r="C11" s="16"/>
      <c r="D11" s="16"/>
      <c r="E11" s="19"/>
      <c r="F11" s="19"/>
      <c r="G11" s="19"/>
      <c r="H11" s="19"/>
      <c r="I11" s="19"/>
      <c r="J11" s="19"/>
      <c r="K11" s="16"/>
      <c r="L11" s="16"/>
      <c r="M11" s="21"/>
      <c r="N11" s="20"/>
      <c r="O11" s="20"/>
      <c r="P11" s="20"/>
      <c r="Q11" s="20"/>
      <c r="R11" s="20"/>
      <c r="S11" s="20"/>
      <c r="T11" s="17"/>
    </row>
    <row r="12" spans="1:1015" s="37" customFormat="1" ht="18" x14ac:dyDescent="0.3">
      <c r="A12" s="20"/>
      <c r="B12" s="16"/>
      <c r="C12" s="16"/>
      <c r="D12" s="16"/>
      <c r="E12" s="19"/>
      <c r="F12" s="19"/>
      <c r="G12" s="19"/>
      <c r="H12" s="19"/>
      <c r="I12" s="19"/>
      <c r="J12" s="19"/>
      <c r="K12" s="16"/>
      <c r="L12" s="16"/>
      <c r="M12" s="21"/>
      <c r="N12" s="20"/>
      <c r="O12" s="20"/>
      <c r="P12" s="20"/>
      <c r="Q12" s="20"/>
      <c r="R12" s="20"/>
      <c r="S12" s="20"/>
      <c r="T12" s="17"/>
    </row>
    <row r="13" spans="1:1015" s="37" customFormat="1" ht="18" x14ac:dyDescent="0.3">
      <c r="A13" s="20"/>
      <c r="B13" s="16"/>
      <c r="C13" s="16"/>
      <c r="D13" s="16"/>
      <c r="E13" s="19"/>
      <c r="F13" s="19"/>
      <c r="G13" s="19"/>
      <c r="H13" s="19"/>
      <c r="I13" s="19"/>
      <c r="J13" s="19"/>
      <c r="K13" s="16"/>
      <c r="L13" s="16"/>
      <c r="M13" s="21"/>
      <c r="N13" s="20"/>
      <c r="O13" s="20"/>
      <c r="P13" s="20"/>
      <c r="Q13" s="20"/>
      <c r="R13" s="20"/>
      <c r="S13" s="20"/>
      <c r="T13" s="17"/>
    </row>
    <row r="14" spans="1:1015" s="37" customFormat="1" ht="18" x14ac:dyDescent="0.3">
      <c r="A14" s="20"/>
      <c r="B14" s="16"/>
      <c r="C14" s="16"/>
      <c r="D14" s="16"/>
      <c r="E14" s="19"/>
      <c r="F14" s="19"/>
      <c r="G14" s="19"/>
      <c r="H14" s="19"/>
      <c r="I14" s="19"/>
      <c r="J14" s="19"/>
      <c r="K14" s="16"/>
      <c r="L14" s="16"/>
      <c r="M14" s="21"/>
      <c r="N14" s="20"/>
      <c r="O14" s="20"/>
      <c r="P14" s="20"/>
      <c r="Q14" s="20"/>
      <c r="R14" s="20"/>
      <c r="S14" s="20"/>
      <c r="T14" s="17"/>
    </row>
    <row r="15" spans="1:1015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16"/>
      <c r="M15" s="21"/>
      <c r="N15" s="20"/>
      <c r="O15" s="20"/>
      <c r="P15" s="20"/>
      <c r="Q15" s="20"/>
      <c r="R15" s="20"/>
      <c r="S15" s="20"/>
      <c r="T15" s="17"/>
    </row>
    <row r="16" spans="1:1015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16"/>
      <c r="M16" s="21"/>
      <c r="N16" s="20"/>
      <c r="O16" s="20"/>
      <c r="P16" s="20"/>
      <c r="Q16" s="20"/>
      <c r="R16" s="20"/>
      <c r="S16" s="20"/>
      <c r="T16" s="1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52C431-CC5B-47F8-99A7-8B58265D2F41}">
          <x14:formula1>
            <xm:f>'Sheet Metal Std'!$E$1:$K$1</xm:f>
          </x14:formula1>
          <x14:formula2>
            <xm:f>0</xm:f>
          </x14:formula2>
          <xm:sqref>P9:P10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Q140"/>
  <sheetViews>
    <sheetView zoomScaleNormal="100" workbookViewId="0">
      <selection activeCell="B23" sqref="B23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5" width="8.5546875" customWidth="1"/>
    <col min="16" max="16" width="28" bestFit="1" customWidth="1"/>
    <col min="17" max="17" width="15.44140625" bestFit="1" customWidth="1"/>
    <col min="18" max="1025" width="8.5546875" customWidth="1"/>
  </cols>
  <sheetData>
    <row r="1" spans="1:17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61</v>
      </c>
      <c r="H1" s="7" t="s">
        <v>62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  <c r="P1" s="96" t="s">
        <v>206</v>
      </c>
      <c r="Q1" s="96"/>
    </row>
    <row r="2" spans="1:17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  <c r="P2" s="51" t="s">
        <v>0</v>
      </c>
      <c r="Q2" s="51" t="s">
        <v>207</v>
      </c>
    </row>
    <row r="3" spans="1:17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  <c r="P3" s="51" t="s">
        <v>1</v>
      </c>
      <c r="Q3" s="51" t="s">
        <v>208</v>
      </c>
    </row>
    <row r="4" spans="1:17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3" t="s">
        <v>57</v>
      </c>
      <c r="G4" s="3"/>
      <c r="H4" s="3"/>
      <c r="I4" s="3"/>
      <c r="J4" s="3"/>
      <c r="K4" s="3"/>
      <c r="M4" s="3" t="s">
        <v>17</v>
      </c>
      <c r="N4" s="3">
        <v>0.1</v>
      </c>
      <c r="P4" s="51" t="s">
        <v>2</v>
      </c>
      <c r="Q4" s="51" t="s">
        <v>209</v>
      </c>
    </row>
    <row r="5" spans="1:17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  <c r="P5" s="51" t="s">
        <v>3</v>
      </c>
      <c r="Q5" s="51" t="s">
        <v>210</v>
      </c>
    </row>
    <row r="6" spans="1:17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3" t="s">
        <v>58</v>
      </c>
      <c r="H6" s="23" t="s">
        <v>63</v>
      </c>
      <c r="I6" s="3"/>
      <c r="J6" s="3"/>
      <c r="K6" s="3"/>
      <c r="M6" s="3" t="s">
        <v>19</v>
      </c>
      <c r="N6" s="3">
        <v>0.25</v>
      </c>
    </row>
    <row r="7" spans="1:17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7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7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5" t="s">
        <v>59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7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7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7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7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7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7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3" t="s">
        <v>72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7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3" t="s">
        <v>74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29">
        <v>29.75</v>
      </c>
      <c r="D19" s="8">
        <v>120</v>
      </c>
      <c r="E19" s="3"/>
      <c r="F19" s="23" t="s">
        <v>73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3" t="s">
        <v>75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5" t="s">
        <v>60</v>
      </c>
      <c r="H21" s="23" t="s">
        <v>64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3" t="s">
        <v>77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3" t="s">
        <v>76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3" t="s">
        <v>65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3" t="s">
        <v>66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3" t="s">
        <v>56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2">
        <v>54.5</v>
      </c>
      <c r="D45" s="8">
        <v>144</v>
      </c>
      <c r="E45" s="31" t="s">
        <v>85</v>
      </c>
      <c r="F45" s="3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2">
        <v>54.5</v>
      </c>
      <c r="D46" s="8">
        <v>168</v>
      </c>
      <c r="E46" s="31" t="s">
        <v>86</v>
      </c>
      <c r="F46" s="31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2">
        <v>54.5</v>
      </c>
      <c r="D47" s="8">
        <v>192</v>
      </c>
      <c r="E47" s="31" t="s">
        <v>87</v>
      </c>
      <c r="F47" s="31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2">
        <v>54.5</v>
      </c>
      <c r="D48" s="8">
        <v>216</v>
      </c>
      <c r="E48" s="31" t="s">
        <v>88</v>
      </c>
      <c r="F48" s="31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2">
        <v>54.5</v>
      </c>
      <c r="D49" s="8">
        <v>240</v>
      </c>
      <c r="E49" s="31" t="s">
        <v>89</v>
      </c>
      <c r="F49" s="31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2">
        <v>54.5</v>
      </c>
      <c r="D50" s="8">
        <v>144</v>
      </c>
      <c r="E50" s="31" t="s">
        <v>90</v>
      </c>
      <c r="F50" s="31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2">
        <v>54.5</v>
      </c>
      <c r="D51" s="8">
        <v>168</v>
      </c>
      <c r="E51" s="31" t="s">
        <v>91</v>
      </c>
      <c r="F51" s="31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2">
        <v>54.5</v>
      </c>
      <c r="D52" s="8">
        <v>192</v>
      </c>
      <c r="E52" s="31" t="s">
        <v>92</v>
      </c>
      <c r="F52" s="31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2">
        <v>54.5</v>
      </c>
      <c r="D53" s="8">
        <v>216</v>
      </c>
      <c r="E53" s="31" t="s">
        <v>93</v>
      </c>
      <c r="F53" s="31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2">
        <v>54.5</v>
      </c>
      <c r="D54" s="8">
        <v>240</v>
      </c>
      <c r="E54" s="31" t="s">
        <v>94</v>
      </c>
      <c r="F54" s="31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2">
        <v>54.5</v>
      </c>
      <c r="D55" s="8">
        <v>144</v>
      </c>
      <c r="E55" s="31" t="s">
        <v>95</v>
      </c>
      <c r="F55" s="31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2">
        <v>54.5</v>
      </c>
      <c r="D56" s="8">
        <v>168</v>
      </c>
      <c r="E56" s="31" t="s">
        <v>96</v>
      </c>
      <c r="F56" s="31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2">
        <v>54.5</v>
      </c>
      <c r="D57" s="8">
        <v>192</v>
      </c>
      <c r="E57" s="31" t="s">
        <v>97</v>
      </c>
      <c r="F57" s="31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2">
        <v>54.5</v>
      </c>
      <c r="D58" s="8">
        <v>216</v>
      </c>
      <c r="E58" s="31" t="s">
        <v>98</v>
      </c>
      <c r="F58" s="31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2">
        <v>54.5</v>
      </c>
      <c r="D59" s="8">
        <v>240</v>
      </c>
      <c r="E59" s="31" t="s">
        <v>99</v>
      </c>
      <c r="F59" s="31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1" t="s">
        <v>100</v>
      </c>
      <c r="F60" s="31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1" t="s">
        <v>101</v>
      </c>
      <c r="F61" s="31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1" t="s">
        <v>102</v>
      </c>
      <c r="F62" s="3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1" t="s">
        <v>103</v>
      </c>
      <c r="F63" s="3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68</v>
      </c>
      <c r="C64" s="28">
        <v>48</v>
      </c>
      <c r="D64" s="28">
        <v>120</v>
      </c>
      <c r="E64" s="23" t="s">
        <v>69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4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0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3" t="s">
        <v>70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4" t="s">
        <v>71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8"/>
      <c r="D97" s="28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6"/>
      <c r="G113" s="26"/>
      <c r="H113" s="26"/>
    </row>
    <row r="114" spans="5:8" x14ac:dyDescent="0.3">
      <c r="F114" s="26"/>
      <c r="G114" s="26"/>
      <c r="H114" s="26"/>
    </row>
    <row r="115" spans="5:8" x14ac:dyDescent="0.3">
      <c r="E115" s="26"/>
    </row>
    <row r="116" spans="5:8" x14ac:dyDescent="0.3">
      <c r="E116" s="26"/>
      <c r="F116" s="26"/>
      <c r="G116" s="26"/>
      <c r="H116" s="26"/>
    </row>
    <row r="117" spans="5:8" x14ac:dyDescent="0.3">
      <c r="F117" s="26"/>
      <c r="G117" s="26"/>
      <c r="H117" s="26"/>
    </row>
    <row r="118" spans="5:8" x14ac:dyDescent="0.3">
      <c r="E118" s="26"/>
      <c r="F118" s="26"/>
      <c r="G118" s="26"/>
      <c r="H118" s="26"/>
    </row>
    <row r="119" spans="5:8" x14ac:dyDescent="0.3">
      <c r="E119" s="26"/>
    </row>
    <row r="120" spans="5:8" x14ac:dyDescent="0.3">
      <c r="E120" s="26"/>
    </row>
    <row r="138" spans="5:8" x14ac:dyDescent="0.3">
      <c r="F138" s="27"/>
      <c r="G138" s="27"/>
      <c r="H138" s="27"/>
    </row>
    <row r="140" spans="5:8" x14ac:dyDescent="0.3">
      <c r="E140" s="27"/>
    </row>
  </sheetData>
  <autoFilter ref="A1:K96" xr:uid="{00000000-0001-0000-0100-000000000000}"/>
  <mergeCells count="1">
    <mergeCell ref="P1:Q1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I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21" width="20.109375" style="20" bestFit="1" customWidth="1"/>
    <col min="22" max="22" width="21.33203125" style="16" bestFit="1" customWidth="1"/>
    <col min="23" max="23" width="18.44140625" style="16" bestFit="1" customWidth="1"/>
    <col min="24" max="24" width="17.6640625" style="15" bestFit="1" customWidth="1"/>
    <col min="25" max="25" width="19.5546875" style="15" bestFit="1" customWidth="1"/>
    <col min="26" max="26" width="42.33203125" style="15" bestFit="1" customWidth="1"/>
    <col min="27" max="27" width="28.44140625" style="15" bestFit="1" customWidth="1"/>
    <col min="28" max="28" width="26.33203125" style="15" bestFit="1" customWidth="1"/>
    <col min="29" max="1023" width="10.44140625" style="15"/>
    <col min="1024" max="16384" width="10.44140625" style="17"/>
  </cols>
  <sheetData>
    <row r="1" spans="1:1023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 s="18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 s="18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  <c r="U3" s="35" t="s">
        <v>49</v>
      </c>
      <c r="V3" s="35" t="s">
        <v>50</v>
      </c>
      <c r="W3" s="35" t="s">
        <v>67</v>
      </c>
      <c r="X3" s="35" t="s">
        <v>51</v>
      </c>
      <c r="Y3" s="35" t="s">
        <v>52</v>
      </c>
      <c r="Z3" s="35" t="s">
        <v>53</v>
      </c>
      <c r="AA3" s="35" t="s">
        <v>54</v>
      </c>
      <c r="AB3" s="40" t="s">
        <v>203</v>
      </c>
    </row>
    <row r="4" spans="1:1023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154</v>
      </c>
      <c r="N4" s="69"/>
      <c r="O4" s="69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1023" s="37" customFormat="1" ht="18" x14ac:dyDescent="0.3">
      <c r="A5" s="72">
        <v>1521435</v>
      </c>
      <c r="B5" s="73">
        <v>9</v>
      </c>
      <c r="C5" s="73" t="s">
        <v>204</v>
      </c>
      <c r="D5" s="73" t="s">
        <v>2</v>
      </c>
      <c r="E5" s="84">
        <v>166.11850000000001</v>
      </c>
      <c r="F5" s="73">
        <v>3</v>
      </c>
      <c r="G5" s="73" t="s">
        <v>113</v>
      </c>
      <c r="H5" s="73" t="s">
        <v>113</v>
      </c>
      <c r="I5" s="73">
        <v>16</v>
      </c>
      <c r="J5" s="73" t="s">
        <v>113</v>
      </c>
      <c r="K5" s="73">
        <v>26.5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5" s="73" t="str">
        <f>IF(UPPER(Table1[[#This Row],[ROLLFORMED]])="YES",VLOOKUP(Table1[[#This Row],[GAUGE]],'Sheet Metal Std'!$P$1:$Q$5,2,FALSE),"-")</f>
        <v>817-00529</v>
      </c>
      <c r="T5" s="73"/>
      <c r="U5" s="73">
        <f>IF(AND('Cumulative BOM'!$Q5="G90 Grade SS50", 'Cumulative BOM'!$D5="18GA"), 50,IF(AND('Cumulative BOM'!$Q5="G90 Grade SS50", 'Cumulative BOM'!$D5&lt;&gt;"18GA"), 54.5,
IF(AND('Cumulative BOM'!$Q5="316 Stainless Steel 2B", 'Cumulative BOM'!$D5="18GA"), 60,IF(AND('Cumulative BOM'!$Q5="316 Stainless Steel 2B", 'Cumulative BOM'!$D5&lt;&gt;"18GA"), 30,
IF('Cumulative BOM'!$Q5="316L Stainless Steel #3",60,
IF(AND('Cumulative BOM'!$Q5="304-2B Stainless Steel",'Cumulative BOM'!$D5="14GA",'Cumulative BOM'!$K5&lt;=29.75),29.75,IF(AND('Cumulative BOM'!$Q5="304-2B Stainless Steel",'Cumulative BOM'!$D5="14GA",'Cumulative BOM'!$K5&gt;29.75),60,
IF('Cumulative BOM'!$K5&lt;=30,30,IF(AND('Cumulative BOM'!$K5&gt;30,'Cumulative BOM'!$K5&lt;=60),60)))))))))</f>
        <v>54.5</v>
      </c>
      <c r="V5" s="73">
        <f>IF('Cumulative BOM'!$Q5="G90 Grade SS50",IF('Cumulative BOM'!$E5&lt;=144,144,IF(AND('Cumulative BOM'!$E5&gt;144,'Cumulative BOM'!$E5&lt;=168),168,IF(AND('Cumulative BOM'!$E5&gt;168,'Cumulative BOM'!$E5&lt;=192),192,IF(AND('Cumulative BOM'!$E5&gt;192,'Cumulative BOM'!$E5&lt;=216),216, IF(AND('Cumulative BOM'!$E5&gt;216,'Cumulative BOM'!$E5&lt;=240),240,0))))),IF('Cumulative BOM'!$E5&lt;=120,120,IF(AND('Cumulative BOM'!$E5&gt;120,'Cumulative BOM'!$E5&lt;=144),144,IF(AND('Cumulative BOM'!$E5&gt;144,'Cumulative BOM'!$E5&lt;=168),168,IF(AND('Cumulative BOM'!$E5&gt;168,'Cumulative BOM'!$E5&lt;=192),192,IF(AND('Cumulative BOM'!$E5&gt;192,'Cumulative BOM'!$E5&lt;=216),216, IF(AND('Cumulative BOM'!$E5&gt;216,'Cumulative BOM'!$E5&lt;=240),240,0)))))))</f>
        <v>168</v>
      </c>
      <c r="W5" s="73">
        <f>'Cumulative BOM'!$V5*'Cumulative BOM'!$U5</f>
        <v>9156</v>
      </c>
      <c r="X5" s="73">
        <f>'Cumulative BOM'!$K5*'Cumulative BOM'!$E5</f>
        <v>4402.1402500000004</v>
      </c>
      <c r="Y5" s="73">
        <f>(QUOTIENT('Cumulative BOM'!$U5, MIN('Cumulative BOM'!$E5,'Cumulative BOM'!$K5)))*(QUOTIENT('Cumulative BOM'!$V5,MAX('Cumulative BOM'!$E5,'Cumulative BOM'!$K5)))</f>
        <v>2</v>
      </c>
      <c r="Z5" s="73">
        <f>ROUNDUP('Cumulative BOM'!$B5/'Cumulative BOM'!$Y5*2,0)/2</f>
        <v>4.5</v>
      </c>
      <c r="AA5" s="73">
        <f>(VLOOKUP('Cumulative BOM'!$D5,'Sheet Metal Std'!$M$2:$N$16,2))*'Cumulative BOM'!$U5*'Cumulative BOM'!$V5*'Cumulative BOM'!$Z5*0.28</f>
        <v>905.61996000000011</v>
      </c>
      <c r="AB5" s="73">
        <f>Table1[[#This Row],[QTY. ]]*Table1[[#This Row],[L]]/12</f>
        <v>124.58887500000002</v>
      </c>
    </row>
    <row r="6" spans="1:1023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156</v>
      </c>
      <c r="N6" s="69"/>
      <c r="O6" s="69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spans="1:1023" s="37" customFormat="1" ht="18" x14ac:dyDescent="0.3">
      <c r="A7" s="72">
        <v>1521435</v>
      </c>
      <c r="B7" s="73">
        <v>9</v>
      </c>
      <c r="C7" s="73" t="s">
        <v>204</v>
      </c>
      <c r="D7" s="73" t="s">
        <v>2</v>
      </c>
      <c r="E7" s="73">
        <v>166.11850000000001</v>
      </c>
      <c r="F7" s="73">
        <v>3</v>
      </c>
      <c r="G7" s="73" t="s">
        <v>113</v>
      </c>
      <c r="H7" s="73" t="s">
        <v>113</v>
      </c>
      <c r="I7" s="73">
        <v>16</v>
      </c>
      <c r="J7" s="73" t="s">
        <v>113</v>
      </c>
      <c r="K7" s="73">
        <v>26.5</v>
      </c>
      <c r="L7" s="73" t="s">
        <v>109</v>
      </c>
      <c r="M7" s="73" t="s">
        <v>108</v>
      </c>
      <c r="N7" s="73" t="s">
        <v>155</v>
      </c>
      <c r="O7" s="73" t="s">
        <v>156</v>
      </c>
      <c r="P7" s="73"/>
      <c r="Q7" s="73" t="s">
        <v>8</v>
      </c>
      <c r="R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" s="73" t="str">
        <f>IF(UPPER(Table1[[#This Row],[ROLLFORMED]])="YES",VLOOKUP(Table1[[#This Row],[GAUGE]],'Sheet Metal Std'!$P$1:$Q$5,2,FALSE),"-")</f>
        <v>817-00529</v>
      </c>
      <c r="T7" s="73"/>
      <c r="U7" s="73">
        <f>IF(AND('Cumulative BOM'!$Q7="G90 Grade SS50", 'Cumulative BOM'!$D7="18GA"), 50,IF(AND('Cumulative BOM'!$Q7="G90 Grade SS50", 'Cumulative BOM'!$D7&lt;&gt;"18GA"), 54.5,
IF(AND('Cumulative BOM'!$Q7="316 Stainless Steel 2B", 'Cumulative BOM'!$D7="18GA"), 60,IF(AND('Cumulative BOM'!$Q7="316 Stainless Steel 2B", 'Cumulative BOM'!$D7&lt;&gt;"18GA"), 30,
IF('Cumulative BOM'!$Q7="316L Stainless Steel #3",60,
IF(AND('Cumulative BOM'!$Q7="304-2B Stainless Steel",'Cumulative BOM'!$D7="14GA",'Cumulative BOM'!$K7&lt;=29.75),29.75,IF(AND('Cumulative BOM'!$Q7="304-2B Stainless Steel",'Cumulative BOM'!$D7="14GA",'Cumulative BOM'!$K7&gt;29.75),60,
IF('Cumulative BOM'!$K7&lt;=30,30,IF(AND('Cumulative BOM'!$K7&gt;30,'Cumulative BOM'!$K7&lt;=60),60)))))))))</f>
        <v>54.5</v>
      </c>
      <c r="V7" s="73">
        <f>IF('Cumulative BOM'!$Q7="G90 Grade SS50",IF('Cumulative BOM'!$E7&lt;=144,144,IF(AND('Cumulative BOM'!$E7&gt;144,'Cumulative BOM'!$E7&lt;=168),168,IF(AND('Cumulative BOM'!$E7&gt;168,'Cumulative BOM'!$E7&lt;=192),192,IF(AND('Cumulative BOM'!$E7&gt;192,'Cumulative BOM'!$E7&lt;=216),216, IF(AND('Cumulative BOM'!$E7&gt;216,'Cumulative BOM'!$E7&lt;=240),240,0))))),IF('Cumulative BOM'!$E7&lt;=120,120,IF(AND('Cumulative BOM'!$E7&gt;120,'Cumulative BOM'!$E7&lt;=144),144,IF(AND('Cumulative BOM'!$E7&gt;144,'Cumulative BOM'!$E7&lt;=168),168,IF(AND('Cumulative BOM'!$E7&gt;168,'Cumulative BOM'!$E7&lt;=192),192,IF(AND('Cumulative BOM'!$E7&gt;192,'Cumulative BOM'!$E7&lt;=216),216, IF(AND('Cumulative BOM'!$E7&gt;216,'Cumulative BOM'!$E7&lt;=240),240,0)))))))</f>
        <v>168</v>
      </c>
      <c r="W7" s="73">
        <f>'Cumulative BOM'!$V7*'Cumulative BOM'!$U7</f>
        <v>9156</v>
      </c>
      <c r="X7" s="73">
        <f>'Cumulative BOM'!$K7*'Cumulative BOM'!$E7</f>
        <v>4402.1402500000004</v>
      </c>
      <c r="Y7" s="73">
        <f>(QUOTIENT('Cumulative BOM'!$U7, MIN('Cumulative BOM'!$E7,'Cumulative BOM'!$K7)))*(QUOTIENT('Cumulative BOM'!$V7,MAX('Cumulative BOM'!$E7,'Cumulative BOM'!$K7)))</f>
        <v>2</v>
      </c>
      <c r="Z7" s="73">
        <f>ROUNDUP('Cumulative BOM'!$B7/'Cumulative BOM'!$Y7*2,0)/2</f>
        <v>4.5</v>
      </c>
      <c r="AA7" s="73">
        <f>(VLOOKUP('Cumulative BOM'!$D7,'Sheet Metal Std'!$M$2:$N$16,2))*'Cumulative BOM'!$U7*'Cumulative BOM'!$V7*'Cumulative BOM'!$Z7*0.28</f>
        <v>905.61996000000011</v>
      </c>
      <c r="AB7" s="73">
        <f>Table1[[#This Row],[QTY. ]]*Table1[[#This Row],[L]]/12</f>
        <v>124.58887500000002</v>
      </c>
    </row>
    <row r="8" spans="1:1023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157</v>
      </c>
      <c r="N8" s="69"/>
      <c r="O8" s="69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1023" s="37" customFormat="1" ht="18" x14ac:dyDescent="0.3">
      <c r="A9" s="72">
        <v>1521435</v>
      </c>
      <c r="B9" s="73">
        <v>9</v>
      </c>
      <c r="C9" s="73" t="s">
        <v>204</v>
      </c>
      <c r="D9" s="73" t="s">
        <v>2</v>
      </c>
      <c r="E9" s="73">
        <v>166.11850000000001</v>
      </c>
      <c r="F9" s="73">
        <v>3</v>
      </c>
      <c r="G9" s="73" t="s">
        <v>113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108</v>
      </c>
      <c r="N9" s="73" t="s">
        <v>155</v>
      </c>
      <c r="O9" s="73" t="s">
        <v>157</v>
      </c>
      <c r="P9" s="73"/>
      <c r="Q9" s="73" t="s">
        <v>8</v>
      </c>
      <c r="R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" s="73" t="str">
        <f>IF(UPPER(Table1[[#This Row],[ROLLFORMED]])="YES",VLOOKUP(Table1[[#This Row],[GAUGE]],'Sheet Metal Std'!$P$1:$Q$5,2,FALSE),"-")</f>
        <v>817-00529</v>
      </c>
      <c r="T9" s="73"/>
      <c r="U9" s="73">
        <f>IF(AND('Cumulative BOM'!$Q9="G90 Grade SS50", 'Cumulative BOM'!$D9="18GA"), 50,IF(AND('Cumulative BOM'!$Q9="G90 Grade SS50", 'Cumulative BOM'!$D9&lt;&gt;"18GA"), 54.5,
IF(AND('Cumulative BOM'!$Q9="316 Stainless Steel 2B", 'Cumulative BOM'!$D9="18GA"), 60,IF(AND('Cumulative BOM'!$Q9="316 Stainless Steel 2B", 'Cumulative BOM'!$D9&lt;&gt;"18GA"), 30,
IF('Cumulative BOM'!$Q9="316L Stainless Steel #3",60,
IF(AND('Cumulative BOM'!$Q9="304-2B Stainless Steel",'Cumulative BOM'!$D9="14GA",'Cumulative BOM'!$K9&lt;=29.75),29.75,IF(AND('Cumulative BOM'!$Q9="304-2B Stainless Steel",'Cumulative BOM'!$D9="14GA",'Cumulative BOM'!$K9&gt;29.75),60,
IF('Cumulative BOM'!$K9&lt;=30,30,IF(AND('Cumulative BOM'!$K9&gt;30,'Cumulative BOM'!$K9&lt;=60),60)))))))))</f>
        <v>54.5</v>
      </c>
      <c r="V9" s="73">
        <f>IF('Cumulative BOM'!$Q9="G90 Grade SS50",IF('Cumulative BOM'!$E9&lt;=144,144,IF(AND('Cumulative BOM'!$E9&gt;144,'Cumulative BOM'!$E9&lt;=168),168,IF(AND('Cumulative BOM'!$E9&gt;168,'Cumulative BOM'!$E9&lt;=192),192,IF(AND('Cumulative BOM'!$E9&gt;192,'Cumulative BOM'!$E9&lt;=216),216, IF(AND('Cumulative BOM'!$E9&gt;216,'Cumulative BOM'!$E9&lt;=240),240,0))))),IF('Cumulative BOM'!$E9&lt;=120,120,IF(AND('Cumulative BOM'!$E9&gt;120,'Cumulative BOM'!$E9&lt;=144),144,IF(AND('Cumulative BOM'!$E9&gt;144,'Cumulative BOM'!$E9&lt;=168),168,IF(AND('Cumulative BOM'!$E9&gt;168,'Cumulative BOM'!$E9&lt;=192),192,IF(AND('Cumulative BOM'!$E9&gt;192,'Cumulative BOM'!$E9&lt;=216),216, IF(AND('Cumulative BOM'!$E9&gt;216,'Cumulative BOM'!$E9&lt;=240),240,0)))))))</f>
        <v>168</v>
      </c>
      <c r="W9" s="73">
        <f>'Cumulative BOM'!$V9*'Cumulative BOM'!$U9</f>
        <v>9156</v>
      </c>
      <c r="X9" s="73">
        <f>'Cumulative BOM'!$K9*'Cumulative BOM'!$E9</f>
        <v>4402.1402500000004</v>
      </c>
      <c r="Y9" s="73">
        <f>(QUOTIENT('Cumulative BOM'!$U9, MIN('Cumulative BOM'!$E9,'Cumulative BOM'!$K9)))*(QUOTIENT('Cumulative BOM'!$V9,MAX('Cumulative BOM'!$E9,'Cumulative BOM'!$K9)))</f>
        <v>2</v>
      </c>
      <c r="Z9" s="73">
        <f>ROUNDUP('Cumulative BOM'!$B9/'Cumulative BOM'!$Y9*2,0)/2</f>
        <v>4.5</v>
      </c>
      <c r="AA9" s="73">
        <f>(VLOOKUP('Cumulative BOM'!$D9,'Sheet Metal Std'!$M$2:$N$16,2))*'Cumulative BOM'!$U9*'Cumulative BOM'!$V9*'Cumulative BOM'!$Z9*0.28</f>
        <v>905.61996000000011</v>
      </c>
      <c r="AB9" s="73">
        <f>Table1[[#This Row],[QTY. ]]*Table1[[#This Row],[L]]/12</f>
        <v>124.58887500000002</v>
      </c>
    </row>
    <row r="10" spans="1:1023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158</v>
      </c>
      <c r="N10" s="69"/>
      <c r="O10" s="69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1023" s="37" customFormat="1" ht="18" x14ac:dyDescent="0.3">
      <c r="A11" s="72">
        <v>1520970</v>
      </c>
      <c r="B11" s="73">
        <v>18</v>
      </c>
      <c r="C11" s="73" t="s">
        <v>204</v>
      </c>
      <c r="D11" s="73" t="s">
        <v>2</v>
      </c>
      <c r="E11" s="73">
        <v>154.5</v>
      </c>
      <c r="F11" s="73">
        <v>3</v>
      </c>
      <c r="G11" s="73" t="s">
        <v>113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110</v>
      </c>
      <c r="N11" s="73" t="s">
        <v>159</v>
      </c>
      <c r="O11" s="73" t="s">
        <v>158</v>
      </c>
      <c r="P11" s="73"/>
      <c r="Q11" s="73" t="s">
        <v>8</v>
      </c>
      <c r="R1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" s="73" t="str">
        <f>IF(UPPER(Table1[[#This Row],[ROLLFORMED]])="YES",VLOOKUP(Table1[[#This Row],[GAUGE]],'Sheet Metal Std'!$P$1:$Q$5,2,FALSE),"-")</f>
        <v>817-00529</v>
      </c>
      <c r="T11" s="73"/>
      <c r="U11" s="73">
        <f>IF(AND('Cumulative BOM'!$Q11="G90 Grade SS50", 'Cumulative BOM'!$D11="18GA"), 50,IF(AND('Cumulative BOM'!$Q11="G90 Grade SS50", 'Cumulative BOM'!$D11&lt;&gt;"18GA"), 54.5,
IF(AND('Cumulative BOM'!$Q11="316 Stainless Steel 2B", 'Cumulative BOM'!$D11="18GA"), 60,IF(AND('Cumulative BOM'!$Q11="316 Stainless Steel 2B", 'Cumulative BOM'!$D11&lt;&gt;"18GA"), 30,
IF('Cumulative BOM'!$Q11="316L Stainless Steel #3",60,
IF(AND('Cumulative BOM'!$Q11="304-2B Stainless Steel",'Cumulative BOM'!$D11="14GA",'Cumulative BOM'!$K11&lt;=29.75),29.75,IF(AND('Cumulative BOM'!$Q11="304-2B Stainless Steel",'Cumulative BOM'!$D11="14GA",'Cumulative BOM'!$K11&gt;29.75),60,
IF('Cumulative BOM'!$K11&lt;=30,30,IF(AND('Cumulative BOM'!$K11&gt;30,'Cumulative BOM'!$K11&lt;=60),60)))))))))</f>
        <v>54.5</v>
      </c>
      <c r="V11" s="73">
        <f>IF('Cumulative BOM'!$Q11="G90 Grade SS50",IF('Cumulative BOM'!$E11&lt;=144,144,IF(AND('Cumulative BOM'!$E11&gt;144,'Cumulative BOM'!$E11&lt;=168),168,IF(AND('Cumulative BOM'!$E11&gt;168,'Cumulative BOM'!$E11&lt;=192),192,IF(AND('Cumulative BOM'!$E11&gt;192,'Cumulative BOM'!$E11&lt;=216),216, IF(AND('Cumulative BOM'!$E11&gt;216,'Cumulative BOM'!$E11&lt;=240),240,0))))),IF('Cumulative BOM'!$E11&lt;=120,120,IF(AND('Cumulative BOM'!$E11&gt;120,'Cumulative BOM'!$E11&lt;=144),144,IF(AND('Cumulative BOM'!$E11&gt;144,'Cumulative BOM'!$E11&lt;=168),168,IF(AND('Cumulative BOM'!$E11&gt;168,'Cumulative BOM'!$E11&lt;=192),192,IF(AND('Cumulative BOM'!$E11&gt;192,'Cumulative BOM'!$E11&lt;=216),216, IF(AND('Cumulative BOM'!$E11&gt;216,'Cumulative BOM'!$E11&lt;=240),240,0)))))))</f>
        <v>168</v>
      </c>
      <c r="W11" s="73">
        <f>'Cumulative BOM'!$V11*'Cumulative BOM'!$U11</f>
        <v>9156</v>
      </c>
      <c r="X11" s="73">
        <f>'Cumulative BOM'!$K11*'Cumulative BOM'!$E11</f>
        <v>4094.25</v>
      </c>
      <c r="Y11" s="73">
        <f>(QUOTIENT('Cumulative BOM'!$U11, MIN('Cumulative BOM'!$E11,'Cumulative BOM'!$K11)))*(QUOTIENT('Cumulative BOM'!$V11,MAX('Cumulative BOM'!$E11,'Cumulative BOM'!$K11)))</f>
        <v>2</v>
      </c>
      <c r="Z11" s="73">
        <f>ROUNDUP('Cumulative BOM'!$B11/'Cumulative BOM'!$Y11*2,0)/2</f>
        <v>9</v>
      </c>
      <c r="AA11" s="73">
        <f>(VLOOKUP('Cumulative BOM'!$D11,'Sheet Metal Std'!$M$2:$N$16,2))*'Cumulative BOM'!$U11*'Cumulative BOM'!$V11*'Cumulative BOM'!$Z11*0.28</f>
        <v>1811.2399200000002</v>
      </c>
      <c r="AB11" s="73">
        <f>Table1[[#This Row],[QTY. ]]*Table1[[#This Row],[L]]/12</f>
        <v>231.75</v>
      </c>
    </row>
    <row r="12" spans="1:1023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160</v>
      </c>
      <c r="N12" s="69"/>
      <c r="O12" s="6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spans="1:1023" s="37" customFormat="1" ht="18" x14ac:dyDescent="0.3">
      <c r="A13" s="72">
        <v>1520970</v>
      </c>
      <c r="B13" s="73">
        <v>10</v>
      </c>
      <c r="C13" s="73" t="s">
        <v>204</v>
      </c>
      <c r="D13" s="73" t="s">
        <v>2</v>
      </c>
      <c r="E13" s="73">
        <v>154.5</v>
      </c>
      <c r="F13" s="73">
        <v>3</v>
      </c>
      <c r="G13" s="73" t="s">
        <v>113</v>
      </c>
      <c r="H13" s="73" t="s">
        <v>113</v>
      </c>
      <c r="I13" s="73">
        <v>16</v>
      </c>
      <c r="J13" s="73" t="s">
        <v>113</v>
      </c>
      <c r="K13" s="73">
        <v>26.5</v>
      </c>
      <c r="L13" s="73" t="s">
        <v>109</v>
      </c>
      <c r="M13" s="73" t="s">
        <v>110</v>
      </c>
      <c r="N13" s="73" t="s">
        <v>159</v>
      </c>
      <c r="O13" s="73" t="s">
        <v>160</v>
      </c>
      <c r="P13" s="73"/>
      <c r="Q13" s="73" t="s">
        <v>8</v>
      </c>
      <c r="R1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3" s="73" t="str">
        <f>IF(UPPER(Table1[[#This Row],[ROLLFORMED]])="YES",VLOOKUP(Table1[[#This Row],[GAUGE]],'Sheet Metal Std'!$P$1:$Q$5,2,FALSE),"-")</f>
        <v>817-00529</v>
      </c>
      <c r="T13" s="73"/>
      <c r="U13" s="73">
        <f>IF(AND('Cumulative BOM'!$Q13="G90 Grade SS50", 'Cumulative BOM'!$D13="18GA"), 50,IF(AND('Cumulative BOM'!$Q13="G90 Grade SS50", 'Cumulative BOM'!$D13&lt;&gt;"18GA"), 54.5,
IF(AND('Cumulative BOM'!$Q13="316 Stainless Steel 2B", 'Cumulative BOM'!$D13="18GA"), 60,IF(AND('Cumulative BOM'!$Q13="316 Stainless Steel 2B", 'Cumulative BOM'!$D13&lt;&gt;"18GA"), 30,
IF('Cumulative BOM'!$Q13="316L Stainless Steel #3",60,
IF(AND('Cumulative BOM'!$Q13="304-2B Stainless Steel",'Cumulative BOM'!$D13="14GA",'Cumulative BOM'!$K13&lt;=29.75),29.75,IF(AND('Cumulative BOM'!$Q13="304-2B Stainless Steel",'Cumulative BOM'!$D13="14GA",'Cumulative BOM'!$K13&gt;29.75),60,
IF('Cumulative BOM'!$K13&lt;=30,30,IF(AND('Cumulative BOM'!$K13&gt;30,'Cumulative BOM'!$K13&lt;=60),60)))))))))</f>
        <v>54.5</v>
      </c>
      <c r="V13" s="73">
        <f>IF('Cumulative BOM'!$Q13="G90 Grade SS50",IF('Cumulative BOM'!$E13&lt;=144,144,IF(AND('Cumulative BOM'!$E13&gt;144,'Cumulative BOM'!$E13&lt;=168),168,IF(AND('Cumulative BOM'!$E13&gt;168,'Cumulative BOM'!$E13&lt;=192),192,IF(AND('Cumulative BOM'!$E13&gt;192,'Cumulative BOM'!$E13&lt;=216),216, IF(AND('Cumulative BOM'!$E13&gt;216,'Cumulative BOM'!$E13&lt;=240),240,0))))),IF('Cumulative BOM'!$E13&lt;=120,120,IF(AND('Cumulative BOM'!$E13&gt;120,'Cumulative BOM'!$E13&lt;=144),144,IF(AND('Cumulative BOM'!$E13&gt;144,'Cumulative BOM'!$E13&lt;=168),168,IF(AND('Cumulative BOM'!$E13&gt;168,'Cumulative BOM'!$E13&lt;=192),192,IF(AND('Cumulative BOM'!$E13&gt;192,'Cumulative BOM'!$E13&lt;=216),216, IF(AND('Cumulative BOM'!$E13&gt;216,'Cumulative BOM'!$E13&lt;=240),240,0)))))))</f>
        <v>168</v>
      </c>
      <c r="W13" s="73">
        <f>'Cumulative BOM'!$V13*'Cumulative BOM'!$U13</f>
        <v>9156</v>
      </c>
      <c r="X13" s="73">
        <f>'Cumulative BOM'!$K13*'Cumulative BOM'!$E13</f>
        <v>4094.25</v>
      </c>
      <c r="Y13" s="73">
        <f>(QUOTIENT('Cumulative BOM'!$U13, MIN('Cumulative BOM'!$E13,'Cumulative BOM'!$K13)))*(QUOTIENT('Cumulative BOM'!$V13,MAX('Cumulative BOM'!$E13,'Cumulative BOM'!$K13)))</f>
        <v>2</v>
      </c>
      <c r="Z13" s="73">
        <f>ROUNDUP('Cumulative BOM'!$B13/'Cumulative BOM'!$Y13*2,0)/2</f>
        <v>5</v>
      </c>
      <c r="AA13" s="73">
        <f>(VLOOKUP('Cumulative BOM'!$D13,'Sheet Metal Std'!$M$2:$N$16,2))*'Cumulative BOM'!$U13*'Cumulative BOM'!$V13*'Cumulative BOM'!$Z13*0.28</f>
        <v>1006.2444000000002</v>
      </c>
      <c r="AB13" s="73">
        <f>Table1[[#This Row],[QTY. ]]*Table1[[#This Row],[L]]/12</f>
        <v>128.75</v>
      </c>
    </row>
    <row r="14" spans="1:1023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161</v>
      </c>
      <c r="N14" s="69"/>
      <c r="O14" s="69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spans="1:1023" s="37" customFormat="1" ht="18" x14ac:dyDescent="0.3">
      <c r="A15" s="72">
        <v>1521179</v>
      </c>
      <c r="B15" s="73">
        <v>19</v>
      </c>
      <c r="C15" s="73" t="s">
        <v>204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26.5</v>
      </c>
      <c r="L15" s="73" t="s">
        <v>109</v>
      </c>
      <c r="M15" s="73" t="s">
        <v>111</v>
      </c>
      <c r="N15" s="73" t="s">
        <v>112</v>
      </c>
      <c r="O15" s="73" t="s">
        <v>161</v>
      </c>
      <c r="P15" s="73"/>
      <c r="Q15" s="73" t="s">
        <v>8</v>
      </c>
      <c r="R1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5" s="73" t="str">
        <f>IF(UPPER(Table1[[#This Row],[ROLLFORMED]])="YES",VLOOKUP(Table1[[#This Row],[GAUGE]],'Sheet Metal Std'!$P$1:$Q$5,2,FALSE),"-")</f>
        <v>817-00529</v>
      </c>
      <c r="T15" s="73"/>
      <c r="U15" s="73">
        <f>IF(AND('Cumulative BOM'!$Q15="G90 Grade SS50", 'Cumulative BOM'!$D15="18GA"), 50,IF(AND('Cumulative BOM'!$Q15="G90 Grade SS50", 'Cumulative BOM'!$D15&lt;&gt;"18GA"), 54.5,
IF(AND('Cumulative BOM'!$Q15="316 Stainless Steel 2B", 'Cumulative BOM'!$D15="18GA"), 60,IF(AND('Cumulative BOM'!$Q15="316 Stainless Steel 2B", 'Cumulative BOM'!$D15&lt;&gt;"18GA"), 30,
IF('Cumulative BOM'!$Q15="316L Stainless Steel #3",60,
IF(AND('Cumulative BOM'!$Q15="304-2B Stainless Steel",'Cumulative BOM'!$D15="14GA",'Cumulative BOM'!$K15&lt;=29.75),29.75,IF(AND('Cumulative BOM'!$Q15="304-2B Stainless Steel",'Cumulative BOM'!$D15="14GA",'Cumulative BOM'!$K15&gt;29.75),60,
IF('Cumulative BOM'!$K15&lt;=30,30,IF(AND('Cumulative BOM'!$K15&gt;30,'Cumulative BOM'!$K15&lt;=60),60)))))))))</f>
        <v>54.5</v>
      </c>
      <c r="V15" s="73">
        <f>IF('Cumulative BOM'!$Q15="G90 Grade SS50",IF('Cumulative BOM'!$E15&lt;=144,144,IF(AND('Cumulative BOM'!$E15&gt;144,'Cumulative BOM'!$E15&lt;=168),168,IF(AND('Cumulative BOM'!$E15&gt;168,'Cumulative BOM'!$E15&lt;=192),192,IF(AND('Cumulative BOM'!$E15&gt;192,'Cumulative BOM'!$E15&lt;=216),216, IF(AND('Cumulative BOM'!$E15&gt;216,'Cumulative BOM'!$E15&lt;=240),240,0))))),IF('Cumulative BOM'!$E15&lt;=120,120,IF(AND('Cumulative BOM'!$E15&gt;120,'Cumulative BOM'!$E15&lt;=144),144,IF(AND('Cumulative BOM'!$E15&gt;144,'Cumulative BOM'!$E15&lt;=168),168,IF(AND('Cumulative BOM'!$E15&gt;168,'Cumulative BOM'!$E15&lt;=192),192,IF(AND('Cumulative BOM'!$E15&gt;192,'Cumulative BOM'!$E15&lt;=216),216, IF(AND('Cumulative BOM'!$E15&gt;216,'Cumulative BOM'!$E15&lt;=240),240,0)))))))</f>
        <v>144</v>
      </c>
      <c r="W15" s="73">
        <f>'Cumulative BOM'!$V15*'Cumulative BOM'!$U15</f>
        <v>7848</v>
      </c>
      <c r="X15" s="73">
        <f>'Cumulative BOM'!$K15*'Cumulative BOM'!$E15</f>
        <v>3703.375</v>
      </c>
      <c r="Y15" s="73">
        <f>(QUOTIENT('Cumulative BOM'!$U15, MIN('Cumulative BOM'!$E15,'Cumulative BOM'!$K15)))*(QUOTIENT('Cumulative BOM'!$V15,MAX('Cumulative BOM'!$E15,'Cumulative BOM'!$K15)))</f>
        <v>2</v>
      </c>
      <c r="Z15" s="73">
        <f>ROUNDUP('Cumulative BOM'!$B15/'Cumulative BOM'!$Y15*2,0)/2</f>
        <v>9.5</v>
      </c>
      <c r="AA15" s="73">
        <f>(VLOOKUP('Cumulative BOM'!$D15,'Sheet Metal Std'!$M$2:$N$16,2))*'Cumulative BOM'!$U15*'Cumulative BOM'!$V15*'Cumulative BOM'!$Z15*0.28</f>
        <v>1638.7408800000001</v>
      </c>
      <c r="AB15" s="73">
        <f>Table1[[#This Row],[QTY. ]]*Table1[[#This Row],[L]]/12</f>
        <v>221.27083333333334</v>
      </c>
    </row>
    <row r="16" spans="1:1023" s="37" customFormat="1" ht="18" x14ac:dyDescent="0.3">
      <c r="A16" s="72">
        <v>1521167</v>
      </c>
      <c r="B16" s="73">
        <v>1</v>
      </c>
      <c r="C16" s="73" t="s">
        <v>205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113</v>
      </c>
      <c r="I16" s="73">
        <v>10</v>
      </c>
      <c r="J16" s="73" t="s">
        <v>113</v>
      </c>
      <c r="K16" s="73">
        <v>20.5</v>
      </c>
      <c r="L16" s="73" t="s">
        <v>109</v>
      </c>
      <c r="M16" s="73" t="s">
        <v>111</v>
      </c>
      <c r="N16" s="73" t="s">
        <v>112</v>
      </c>
      <c r="O16" s="73" t="s">
        <v>161</v>
      </c>
      <c r="P16" s="73"/>
      <c r="Q16" s="73" t="s">
        <v>8</v>
      </c>
      <c r="R16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6" s="73" t="str">
        <f>IF(UPPER(Table1[[#This Row],[ROLLFORMED]])="YES",VLOOKUP(Table1[[#This Row],[GAUGE]],'Sheet Metal Std'!$P$1:$Q$5,2,FALSE),"-")</f>
        <v>-</v>
      </c>
      <c r="T16" s="73"/>
      <c r="U16" s="73">
        <f>IF(AND('Cumulative BOM'!$Q16="G90 Grade SS50", 'Cumulative BOM'!$D16="18GA"), 50,IF(AND('Cumulative BOM'!$Q16="G90 Grade SS50", 'Cumulative BOM'!$D16&lt;&gt;"18GA"), 54.5,
IF(AND('Cumulative BOM'!$Q16="316 Stainless Steel 2B", 'Cumulative BOM'!$D16="18GA"), 60,IF(AND('Cumulative BOM'!$Q16="316 Stainless Steel 2B", 'Cumulative BOM'!$D16&lt;&gt;"18GA"), 30,
IF('Cumulative BOM'!$Q16="316L Stainless Steel #3",60,
IF(AND('Cumulative BOM'!$Q16="304-2B Stainless Steel",'Cumulative BOM'!$D16="14GA",'Cumulative BOM'!$K16&lt;=29.75),29.75,IF(AND('Cumulative BOM'!$Q16="304-2B Stainless Steel",'Cumulative BOM'!$D16="14GA",'Cumulative BOM'!$K16&gt;29.75),60,
IF('Cumulative BOM'!$K16&lt;=30,30,IF(AND('Cumulative BOM'!$K16&gt;30,'Cumulative BOM'!$K16&lt;=60),60)))))))))</f>
        <v>54.5</v>
      </c>
      <c r="V16" s="73">
        <f>IF('Cumulative BOM'!$Q16="G90 Grade SS50",IF('Cumulative BOM'!$E16&lt;=144,144,IF(AND('Cumulative BOM'!$E16&gt;144,'Cumulative BOM'!$E16&lt;=168),168,IF(AND('Cumulative BOM'!$E16&gt;168,'Cumulative BOM'!$E16&lt;=192),192,IF(AND('Cumulative BOM'!$E16&gt;192,'Cumulative BOM'!$E16&lt;=216),216, IF(AND('Cumulative BOM'!$E16&gt;216,'Cumulative BOM'!$E16&lt;=240),240,0))))),IF('Cumulative BOM'!$E16&lt;=120,120,IF(AND('Cumulative BOM'!$E16&gt;120,'Cumulative BOM'!$E16&lt;=144),144,IF(AND('Cumulative BOM'!$E16&gt;144,'Cumulative BOM'!$E16&lt;=168),168,IF(AND('Cumulative BOM'!$E16&gt;168,'Cumulative BOM'!$E16&lt;=192),192,IF(AND('Cumulative BOM'!$E16&gt;192,'Cumulative BOM'!$E16&lt;=216),216, IF(AND('Cumulative BOM'!$E16&gt;216,'Cumulative BOM'!$E16&lt;=240),240,0)))))))</f>
        <v>144</v>
      </c>
      <c r="W16" s="73">
        <f>'Cumulative BOM'!$V16*'Cumulative BOM'!$U16</f>
        <v>7848</v>
      </c>
      <c r="X16" s="73">
        <f>'Cumulative BOM'!$K16*'Cumulative BOM'!$E16</f>
        <v>2864.875</v>
      </c>
      <c r="Y16" s="73">
        <f>(QUOTIENT('Cumulative BOM'!$U16, MIN('Cumulative BOM'!$E16,'Cumulative BOM'!$K16)))*(QUOTIENT('Cumulative BOM'!$V16,MAX('Cumulative BOM'!$E16,'Cumulative BOM'!$K16)))</f>
        <v>2</v>
      </c>
      <c r="Z16" s="73">
        <f>ROUNDUP('Cumulative BOM'!$B16/'Cumulative BOM'!$Y16*2,0)/2</f>
        <v>0.5</v>
      </c>
      <c r="AA16" s="73">
        <f>(VLOOKUP('Cumulative BOM'!$D16,'Sheet Metal Std'!$M$2:$N$16,2))*'Cumulative BOM'!$U16*'Cumulative BOM'!$V16*'Cumulative BOM'!$Z16*0.28</f>
        <v>86.249520000000004</v>
      </c>
      <c r="AB16" s="73">
        <f>Table1[[#This Row],[QTY. ]]*Table1[[#This Row],[L]]/12</f>
        <v>11.645833333333334</v>
      </c>
    </row>
    <row r="17" spans="1:28" s="37" customFormat="1" ht="18" x14ac:dyDescent="0.3">
      <c r="A17" s="74">
        <v>1520979</v>
      </c>
      <c r="B17" s="75">
        <v>1</v>
      </c>
      <c r="C17" s="75" t="s">
        <v>205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113</v>
      </c>
      <c r="I17" s="75">
        <v>9</v>
      </c>
      <c r="J17" s="75">
        <v>9</v>
      </c>
      <c r="K17" s="75">
        <v>28.5</v>
      </c>
      <c r="L17" s="75" t="s">
        <v>162</v>
      </c>
      <c r="M17" s="75" t="s">
        <v>163</v>
      </c>
      <c r="N17" s="75" t="s">
        <v>121</v>
      </c>
      <c r="O17" s="75" t="s">
        <v>161</v>
      </c>
      <c r="P17" s="75"/>
      <c r="Q17" s="75" t="s">
        <v>8</v>
      </c>
      <c r="R17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17" s="75" t="str">
        <f>IF(UPPER(Table1[[#This Row],[ROLLFORMED]])="YES",VLOOKUP(Table1[[#This Row],[GAUGE]],'Sheet Metal Std'!$P$1:$Q$5,2,FALSE),"-")</f>
        <v>-</v>
      </c>
      <c r="T17" s="75"/>
      <c r="U17" s="75">
        <f>IF(AND('Cumulative BOM'!$Q17="G90 Grade SS50", 'Cumulative BOM'!$D17="18GA"), 50,IF(AND('Cumulative BOM'!$Q17="G90 Grade SS50", 'Cumulative BOM'!$D17&lt;&gt;"18GA"), 54.5,
IF(AND('Cumulative BOM'!$Q17="316 Stainless Steel 2B", 'Cumulative BOM'!$D17="18GA"), 60,IF(AND('Cumulative BOM'!$Q17="316 Stainless Steel 2B", 'Cumulative BOM'!$D17&lt;&gt;"18GA"), 30,
IF('Cumulative BOM'!$Q17="316L Stainless Steel #3",60,
IF(AND('Cumulative BOM'!$Q17="304-2B Stainless Steel",'Cumulative BOM'!$D17="14GA",'Cumulative BOM'!$K17&lt;=29.75),29.75,IF(AND('Cumulative BOM'!$Q17="304-2B Stainless Steel",'Cumulative BOM'!$D17="14GA",'Cumulative BOM'!$K17&gt;29.75),60,
IF('Cumulative BOM'!$K17&lt;=30,30,IF(AND('Cumulative BOM'!$K17&gt;30,'Cumulative BOM'!$K17&lt;=60),60)))))))))</f>
        <v>54.5</v>
      </c>
      <c r="V17" s="75">
        <f>IF('Cumulative BOM'!$Q17="G90 Grade SS50",IF('Cumulative BOM'!$E17&lt;=144,144,IF(AND('Cumulative BOM'!$E17&gt;144,'Cumulative BOM'!$E17&lt;=168),168,IF(AND('Cumulative BOM'!$E17&gt;168,'Cumulative BOM'!$E17&lt;=192),192,IF(AND('Cumulative BOM'!$E17&gt;192,'Cumulative BOM'!$E17&lt;=216),216, IF(AND('Cumulative BOM'!$E17&gt;216,'Cumulative BOM'!$E17&lt;=240),240,0))))),IF('Cumulative BOM'!$E17&lt;=120,120,IF(AND('Cumulative BOM'!$E17&gt;120,'Cumulative BOM'!$E17&lt;=144),144,IF(AND('Cumulative BOM'!$E17&gt;144,'Cumulative BOM'!$E17&lt;=168),168,IF(AND('Cumulative BOM'!$E17&gt;168,'Cumulative BOM'!$E17&lt;=192),192,IF(AND('Cumulative BOM'!$E17&gt;192,'Cumulative BOM'!$E17&lt;=216),216, IF(AND('Cumulative BOM'!$E17&gt;216,'Cumulative BOM'!$E17&lt;=240),240,0)))))))</f>
        <v>144</v>
      </c>
      <c r="W17" s="75">
        <f>'Cumulative BOM'!$V17*'Cumulative BOM'!$U17</f>
        <v>7848</v>
      </c>
      <c r="X17" s="75">
        <f>'Cumulative BOM'!$K17*'Cumulative BOM'!$E17</f>
        <v>3976.6819500000001</v>
      </c>
      <c r="Y17" s="75">
        <f>(QUOTIENT('Cumulative BOM'!$U17, MIN('Cumulative BOM'!$E17,'Cumulative BOM'!$K17)))*(QUOTIENT('Cumulative BOM'!$V17,MAX('Cumulative BOM'!$E17,'Cumulative BOM'!$K17)))</f>
        <v>1</v>
      </c>
      <c r="Z17" s="75">
        <f>ROUNDUP('Cumulative BOM'!$B17/'Cumulative BOM'!$Y17*2,0)/2</f>
        <v>1</v>
      </c>
      <c r="AA17" s="75">
        <f>(VLOOKUP('Cumulative BOM'!$D17,'Sheet Metal Std'!$M$2:$N$16,2))*'Cumulative BOM'!$U17*'Cumulative BOM'!$V17*'Cumulative BOM'!$Z17*0.28</f>
        <v>238.20249600000002</v>
      </c>
      <c r="AB17" s="75">
        <f>Table1[[#This Row],[QTY. ]]*Table1[[#This Row],[L]]/12</f>
        <v>11.627725</v>
      </c>
    </row>
    <row r="18" spans="1:28" s="37" customFormat="1" ht="18" x14ac:dyDescent="0.3">
      <c r="A18" s="76">
        <v>1499696</v>
      </c>
      <c r="B18" s="77">
        <v>6</v>
      </c>
      <c r="C18" s="77" t="s">
        <v>205</v>
      </c>
      <c r="D18" s="77" t="s">
        <v>4</v>
      </c>
      <c r="E18" s="77">
        <v>127.28319999999999</v>
      </c>
      <c r="F18" s="77" t="s">
        <v>113</v>
      </c>
      <c r="G18" s="77" t="s">
        <v>113</v>
      </c>
      <c r="H18" s="77" t="s">
        <v>113</v>
      </c>
      <c r="I18" s="77" t="s">
        <v>113</v>
      </c>
      <c r="J18" s="77" t="s">
        <v>113</v>
      </c>
      <c r="K18" s="77">
        <v>50</v>
      </c>
      <c r="L18" s="77" t="s">
        <v>115</v>
      </c>
      <c r="M18" s="77" t="s">
        <v>116</v>
      </c>
      <c r="N18" s="77" t="s">
        <v>126</v>
      </c>
      <c r="O18" s="77" t="s">
        <v>161</v>
      </c>
      <c r="P18" s="77"/>
      <c r="Q18" s="77" t="s">
        <v>8</v>
      </c>
      <c r="R18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18" s="77" t="str">
        <f>IF(UPPER(Table1[[#This Row],[ROLLFORMED]])="YES",VLOOKUP(Table1[[#This Row],[GAUGE]],'Sheet Metal Std'!$P$1:$Q$5,2,FALSE),"-")</f>
        <v>-</v>
      </c>
      <c r="T18" s="77"/>
      <c r="U18" s="77">
        <f>IF(AND('Cumulative BOM'!$Q18="G90 Grade SS50", 'Cumulative BOM'!$D18="18GA"), 50,IF(AND('Cumulative BOM'!$Q18="G90 Grade SS50", 'Cumulative BOM'!$D18&lt;&gt;"18GA"), 54.5,
IF(AND('Cumulative BOM'!$Q18="316 Stainless Steel 2B", 'Cumulative BOM'!$D18="18GA"), 60,IF(AND('Cumulative BOM'!$Q18="316 Stainless Steel 2B", 'Cumulative BOM'!$D18&lt;&gt;"18GA"), 30,
IF('Cumulative BOM'!$Q18="316L Stainless Steel #3",60,
IF(AND('Cumulative BOM'!$Q18="304-2B Stainless Steel",'Cumulative BOM'!$D18="14GA",'Cumulative BOM'!$K18&lt;=29.75),29.75,IF(AND('Cumulative BOM'!$Q18="304-2B Stainless Steel",'Cumulative BOM'!$D18="14GA",'Cumulative BOM'!$K18&gt;29.75),60,
IF('Cumulative BOM'!$K18&lt;=30,30,IF(AND('Cumulative BOM'!$K18&gt;30,'Cumulative BOM'!$K18&lt;=60),60)))))))))</f>
        <v>50</v>
      </c>
      <c r="V18" s="77">
        <f>IF('Cumulative BOM'!$Q18="G90 Grade SS50",IF('Cumulative BOM'!$E18&lt;=144,144,IF(AND('Cumulative BOM'!$E18&gt;144,'Cumulative BOM'!$E18&lt;=168),168,IF(AND('Cumulative BOM'!$E18&gt;168,'Cumulative BOM'!$E18&lt;=192),192,IF(AND('Cumulative BOM'!$E18&gt;192,'Cumulative BOM'!$E18&lt;=216),216, IF(AND('Cumulative BOM'!$E18&gt;216,'Cumulative BOM'!$E18&lt;=240),240,0))))),IF('Cumulative BOM'!$E18&lt;=120,120,IF(AND('Cumulative BOM'!$E18&gt;120,'Cumulative BOM'!$E18&lt;=144),144,IF(AND('Cumulative BOM'!$E18&gt;144,'Cumulative BOM'!$E18&lt;=168),168,IF(AND('Cumulative BOM'!$E18&gt;168,'Cumulative BOM'!$E18&lt;=192),192,IF(AND('Cumulative BOM'!$E18&gt;192,'Cumulative BOM'!$E18&lt;=216),216, IF(AND('Cumulative BOM'!$E18&gt;216,'Cumulative BOM'!$E18&lt;=240),240,0)))))))</f>
        <v>144</v>
      </c>
      <c r="W18" s="77">
        <f>'Cumulative BOM'!$V18*'Cumulative BOM'!$U18</f>
        <v>7200</v>
      </c>
      <c r="X18" s="77">
        <f>'Cumulative BOM'!$K18*'Cumulative BOM'!$E18</f>
        <v>6364.16</v>
      </c>
      <c r="Y18" s="77">
        <f>(QUOTIENT('Cumulative BOM'!$U18, MIN('Cumulative BOM'!$E18,'Cumulative BOM'!$K18)))*(QUOTIENT('Cumulative BOM'!$V18,MAX('Cumulative BOM'!$E18,'Cumulative BOM'!$K18)))</f>
        <v>1</v>
      </c>
      <c r="Z18" s="77">
        <f>ROUNDUP('Cumulative BOM'!$B18/'Cumulative BOM'!$Y18*2,0)/2</f>
        <v>6</v>
      </c>
      <c r="AA18" s="77">
        <f>(VLOOKUP('Cumulative BOM'!$D18,'Sheet Metal Std'!$M$2:$N$16,2))*'Cumulative BOM'!$U18*'Cumulative BOM'!$V18*'Cumulative BOM'!$Z18*0.28</f>
        <v>624.15359999999998</v>
      </c>
      <c r="AB18" s="77">
        <f>Table1[[#This Row],[QTY. ]]*Table1[[#This Row],[L]]/12</f>
        <v>63.641600000000004</v>
      </c>
    </row>
    <row r="19" spans="1:28" s="37" customFormat="1" ht="18" x14ac:dyDescent="0.3">
      <c r="A19" s="76">
        <v>1511978</v>
      </c>
      <c r="B19" s="77">
        <v>1</v>
      </c>
      <c r="C19" s="77" t="s">
        <v>205</v>
      </c>
      <c r="D19" s="77" t="s">
        <v>4</v>
      </c>
      <c r="E19" s="77">
        <v>127.283</v>
      </c>
      <c r="F19" s="77" t="s">
        <v>113</v>
      </c>
      <c r="G19" s="77" t="s">
        <v>113</v>
      </c>
      <c r="H19" s="77" t="s">
        <v>113</v>
      </c>
      <c r="I19" s="77" t="s">
        <v>113</v>
      </c>
      <c r="J19" s="77" t="s">
        <v>113</v>
      </c>
      <c r="K19" s="77">
        <v>25</v>
      </c>
      <c r="L19" s="77" t="s">
        <v>115</v>
      </c>
      <c r="M19" s="77" t="s">
        <v>164</v>
      </c>
      <c r="N19" s="77" t="s">
        <v>165</v>
      </c>
      <c r="O19" s="77" t="s">
        <v>161</v>
      </c>
      <c r="P19" s="77"/>
      <c r="Q19" s="77" t="s">
        <v>8</v>
      </c>
      <c r="R19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19" s="77" t="str">
        <f>IF(UPPER(Table1[[#This Row],[ROLLFORMED]])="YES",VLOOKUP(Table1[[#This Row],[GAUGE]],'Sheet Metal Std'!$P$1:$Q$5,2,FALSE),"-")</f>
        <v>-</v>
      </c>
      <c r="T19" s="77"/>
      <c r="U19" s="77">
        <f>IF(AND('Cumulative BOM'!$Q19="G90 Grade SS50", 'Cumulative BOM'!$D19="18GA"), 50,IF(AND('Cumulative BOM'!$Q19="G90 Grade SS50", 'Cumulative BOM'!$D19&lt;&gt;"18GA"), 54.5,
IF(AND('Cumulative BOM'!$Q19="316 Stainless Steel 2B", 'Cumulative BOM'!$D19="18GA"), 60,IF(AND('Cumulative BOM'!$Q19="316 Stainless Steel 2B", 'Cumulative BOM'!$D19&lt;&gt;"18GA"), 30,
IF('Cumulative BOM'!$Q19="316L Stainless Steel #3",60,
IF(AND('Cumulative BOM'!$Q19="304-2B Stainless Steel",'Cumulative BOM'!$D19="14GA",'Cumulative BOM'!$K19&lt;=29.75),29.75,IF(AND('Cumulative BOM'!$Q19="304-2B Stainless Steel",'Cumulative BOM'!$D19="14GA",'Cumulative BOM'!$K19&gt;29.75),60,
IF('Cumulative BOM'!$K19&lt;=30,30,IF(AND('Cumulative BOM'!$K19&gt;30,'Cumulative BOM'!$K19&lt;=60),60)))))))))</f>
        <v>50</v>
      </c>
      <c r="V19" s="77">
        <f>IF('Cumulative BOM'!$Q19="G90 Grade SS50",IF('Cumulative BOM'!$E19&lt;=144,144,IF(AND('Cumulative BOM'!$E19&gt;144,'Cumulative BOM'!$E19&lt;=168),168,IF(AND('Cumulative BOM'!$E19&gt;168,'Cumulative BOM'!$E19&lt;=192),192,IF(AND('Cumulative BOM'!$E19&gt;192,'Cumulative BOM'!$E19&lt;=216),216, IF(AND('Cumulative BOM'!$E19&gt;216,'Cumulative BOM'!$E19&lt;=240),240,0))))),IF('Cumulative BOM'!$E19&lt;=120,120,IF(AND('Cumulative BOM'!$E19&gt;120,'Cumulative BOM'!$E19&lt;=144),144,IF(AND('Cumulative BOM'!$E19&gt;144,'Cumulative BOM'!$E19&lt;=168),168,IF(AND('Cumulative BOM'!$E19&gt;168,'Cumulative BOM'!$E19&lt;=192),192,IF(AND('Cumulative BOM'!$E19&gt;192,'Cumulative BOM'!$E19&lt;=216),216, IF(AND('Cumulative BOM'!$E19&gt;216,'Cumulative BOM'!$E19&lt;=240),240,0)))))))</f>
        <v>144</v>
      </c>
      <c r="W19" s="77">
        <f>'Cumulative BOM'!$V19*'Cumulative BOM'!$U19</f>
        <v>7200</v>
      </c>
      <c r="X19" s="77">
        <f>'Cumulative BOM'!$K19*'Cumulative BOM'!$E19</f>
        <v>3182.0749999999998</v>
      </c>
      <c r="Y19" s="77">
        <f>(QUOTIENT('Cumulative BOM'!$U19, MIN('Cumulative BOM'!$E19,'Cumulative BOM'!$K19)))*(QUOTIENT('Cumulative BOM'!$V19,MAX('Cumulative BOM'!$E19,'Cumulative BOM'!$K19)))</f>
        <v>2</v>
      </c>
      <c r="Z19" s="77">
        <f>ROUNDUP('Cumulative BOM'!$B19/'Cumulative BOM'!$Y19*2,0)/2</f>
        <v>0.5</v>
      </c>
      <c r="AA19" s="77">
        <f>(VLOOKUP('Cumulative BOM'!$D19,'Sheet Metal Std'!$M$2:$N$16,2))*'Cumulative BOM'!$U19*'Cumulative BOM'!$V19*'Cumulative BOM'!$Z19*0.28</f>
        <v>52.012800000000006</v>
      </c>
      <c r="AB19" s="77">
        <f>Table1[[#This Row],[QTY. ]]*Table1[[#This Row],[L]]/12</f>
        <v>10.606916666666667</v>
      </c>
    </row>
    <row r="20" spans="1:28" s="37" customFormat="1" ht="18" x14ac:dyDescent="0.3">
      <c r="A20" s="74">
        <v>1499897</v>
      </c>
      <c r="B20" s="75">
        <v>1</v>
      </c>
      <c r="C20" s="75" t="s">
        <v>205</v>
      </c>
      <c r="D20" s="75" t="s">
        <v>1</v>
      </c>
      <c r="E20" s="75">
        <v>127.283</v>
      </c>
      <c r="F20" s="75" t="s">
        <v>113</v>
      </c>
      <c r="G20" s="75" t="s">
        <v>113</v>
      </c>
      <c r="H20" s="75" t="s">
        <v>113</v>
      </c>
      <c r="I20" s="75">
        <v>5.5166000000000004</v>
      </c>
      <c r="J20" s="75">
        <v>6.1416000000000004</v>
      </c>
      <c r="K20" s="75">
        <v>11.335000000000001</v>
      </c>
      <c r="L20" s="78" t="s">
        <v>123</v>
      </c>
      <c r="M20" s="75" t="s">
        <v>166</v>
      </c>
      <c r="N20" s="75" t="s">
        <v>124</v>
      </c>
      <c r="O20" s="75" t="s">
        <v>161</v>
      </c>
      <c r="P20" s="75" t="s">
        <v>104</v>
      </c>
      <c r="Q20" s="75" t="s">
        <v>8</v>
      </c>
      <c r="R20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20" s="75" t="str">
        <f>IF(UPPER(Table1[[#This Row],[ROLLFORMED]])="YES",VLOOKUP(Table1[[#This Row],[GAUGE]],'Sheet Metal Std'!$P$1:$Q$5,2,FALSE),"-")</f>
        <v>-</v>
      </c>
      <c r="T20" s="75"/>
      <c r="U20" s="75">
        <f>IF(AND('Cumulative BOM'!$Q20="G90 Grade SS50", 'Cumulative BOM'!$D20="18GA"), 50,IF(AND('Cumulative BOM'!$Q20="G90 Grade SS50", 'Cumulative BOM'!$D20&lt;&gt;"18GA"), 54.5,
IF(AND('Cumulative BOM'!$Q20="316 Stainless Steel 2B", 'Cumulative BOM'!$D20="18GA"), 60,IF(AND('Cumulative BOM'!$Q20="316 Stainless Steel 2B", 'Cumulative BOM'!$D20&lt;&gt;"18GA"), 30,
IF('Cumulative BOM'!$Q20="316L Stainless Steel #3",60,
IF(AND('Cumulative BOM'!$Q20="304-2B Stainless Steel",'Cumulative BOM'!$D20="14GA",'Cumulative BOM'!$K20&lt;=29.75),29.75,IF(AND('Cumulative BOM'!$Q20="304-2B Stainless Steel",'Cumulative BOM'!$D20="14GA",'Cumulative BOM'!$K20&gt;29.75),60,
IF('Cumulative BOM'!$K20&lt;=30,30,IF(AND('Cumulative BOM'!$K20&gt;30,'Cumulative BOM'!$K20&lt;=60),60)))))))))</f>
        <v>54.5</v>
      </c>
      <c r="V20" s="75">
        <f>IF('Cumulative BOM'!$Q20="G90 Grade SS50",IF('Cumulative BOM'!$E20&lt;=144,144,IF(AND('Cumulative BOM'!$E20&gt;144,'Cumulative BOM'!$E20&lt;=168),168,IF(AND('Cumulative BOM'!$E20&gt;168,'Cumulative BOM'!$E20&lt;=192),192,IF(AND('Cumulative BOM'!$E20&gt;192,'Cumulative BOM'!$E20&lt;=216),216, IF(AND('Cumulative BOM'!$E20&gt;216,'Cumulative BOM'!$E20&lt;=240),240,0))))),IF('Cumulative BOM'!$E20&lt;=120,120,IF(AND('Cumulative BOM'!$E20&gt;120,'Cumulative BOM'!$E20&lt;=144),144,IF(AND('Cumulative BOM'!$E20&gt;144,'Cumulative BOM'!$E20&lt;=168),168,IF(AND('Cumulative BOM'!$E20&gt;168,'Cumulative BOM'!$E20&lt;=192),192,IF(AND('Cumulative BOM'!$E20&gt;192,'Cumulative BOM'!$E20&lt;=216),216, IF(AND('Cumulative BOM'!$E20&gt;216,'Cumulative BOM'!$E20&lt;=240),240,0)))))))</f>
        <v>144</v>
      </c>
      <c r="W20" s="75">
        <f>'Cumulative BOM'!$V20*'Cumulative BOM'!$U20</f>
        <v>7848</v>
      </c>
      <c r="X20" s="75">
        <f>'Cumulative BOM'!$K20*'Cumulative BOM'!$E20</f>
        <v>1442.7528050000001</v>
      </c>
      <c r="Y20" s="75">
        <f>(QUOTIENT('Cumulative BOM'!$U20, MIN('Cumulative BOM'!$E20,'Cumulative BOM'!$K20)))*(QUOTIENT('Cumulative BOM'!$V20,MAX('Cumulative BOM'!$E20,'Cumulative BOM'!$K20)))</f>
        <v>4</v>
      </c>
      <c r="Z20" s="75">
        <f>ROUNDUP('Cumulative BOM'!$B20/'Cumulative BOM'!$Y20*2,0)/2</f>
        <v>0.5</v>
      </c>
      <c r="AA20" s="75">
        <f>(VLOOKUP('Cumulative BOM'!$D20,'Sheet Metal Std'!$M$2:$N$16,2))*'Cumulative BOM'!$U20*'Cumulative BOM'!$V20*'Cumulative BOM'!$Z20*0.28</f>
        <v>119.10124800000001</v>
      </c>
      <c r="AB20" s="75">
        <f>Table1[[#This Row],[QTY. ]]*Table1[[#This Row],[L]]/12</f>
        <v>10.606916666666667</v>
      </c>
    </row>
    <row r="21" spans="1:28" s="37" customFormat="1" ht="18" x14ac:dyDescent="0.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0" t="s">
        <v>167</v>
      </c>
      <c r="N21" s="69"/>
      <c r="O21" s="69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s="37" customFormat="1" ht="18" x14ac:dyDescent="0.3">
      <c r="A22" s="74">
        <v>1499783</v>
      </c>
      <c r="B22" s="75">
        <v>1</v>
      </c>
      <c r="C22" s="75" t="s">
        <v>205</v>
      </c>
      <c r="D22" s="75" t="s">
        <v>1</v>
      </c>
      <c r="E22" s="75">
        <v>139.75</v>
      </c>
      <c r="F22" s="75">
        <v>3</v>
      </c>
      <c r="G22" s="75">
        <v>1.75</v>
      </c>
      <c r="H22" s="75" t="s">
        <v>113</v>
      </c>
      <c r="I22" s="75">
        <v>9</v>
      </c>
      <c r="J22" s="75">
        <v>9</v>
      </c>
      <c r="K22" s="75">
        <v>28.5</v>
      </c>
      <c r="L22" s="78" t="s">
        <v>168</v>
      </c>
      <c r="M22" s="75" t="s">
        <v>169</v>
      </c>
      <c r="N22" s="75" t="s">
        <v>121</v>
      </c>
      <c r="O22" s="75" t="s">
        <v>167</v>
      </c>
      <c r="P22" s="75"/>
      <c r="Q22" s="75" t="s">
        <v>8</v>
      </c>
      <c r="R22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22" s="75" t="str">
        <f>IF(UPPER(Table1[[#This Row],[ROLLFORMED]])="YES",VLOOKUP(Table1[[#This Row],[GAUGE]],'Sheet Metal Std'!$P$1:$Q$5,2,FALSE),"-")</f>
        <v>-</v>
      </c>
      <c r="T22" s="75"/>
      <c r="U22" s="75">
        <f>IF(AND('Cumulative BOM'!$Q22="G90 Grade SS50", 'Cumulative BOM'!$D22="18GA"), 50,IF(AND('Cumulative BOM'!$Q22="G90 Grade SS50", 'Cumulative BOM'!$D22&lt;&gt;"18GA"), 54.5,
IF(AND('Cumulative BOM'!$Q22="316 Stainless Steel 2B", 'Cumulative BOM'!$D22="18GA"), 60,IF(AND('Cumulative BOM'!$Q22="316 Stainless Steel 2B", 'Cumulative BOM'!$D22&lt;&gt;"18GA"), 30,
IF('Cumulative BOM'!$Q22="316L Stainless Steel #3",60,
IF(AND('Cumulative BOM'!$Q22="304-2B Stainless Steel",'Cumulative BOM'!$D22="14GA",'Cumulative BOM'!$K22&lt;=29.75),29.75,IF(AND('Cumulative BOM'!$Q22="304-2B Stainless Steel",'Cumulative BOM'!$D22="14GA",'Cumulative BOM'!$K22&gt;29.75),60,
IF('Cumulative BOM'!$K22&lt;=30,30,IF(AND('Cumulative BOM'!$K22&gt;30,'Cumulative BOM'!$K22&lt;=60),60)))))))))</f>
        <v>54.5</v>
      </c>
      <c r="V22" s="75">
        <f>IF('Cumulative BOM'!$Q22="G90 Grade SS50",IF('Cumulative BOM'!$E22&lt;=144,144,IF(AND('Cumulative BOM'!$E22&gt;144,'Cumulative BOM'!$E22&lt;=168),168,IF(AND('Cumulative BOM'!$E22&gt;168,'Cumulative BOM'!$E22&lt;=192),192,IF(AND('Cumulative BOM'!$E22&gt;192,'Cumulative BOM'!$E22&lt;=216),216, IF(AND('Cumulative BOM'!$E22&gt;216,'Cumulative BOM'!$E22&lt;=240),240,0))))),IF('Cumulative BOM'!$E22&lt;=120,120,IF(AND('Cumulative BOM'!$E22&gt;120,'Cumulative BOM'!$E22&lt;=144),144,IF(AND('Cumulative BOM'!$E22&gt;144,'Cumulative BOM'!$E22&lt;=168),168,IF(AND('Cumulative BOM'!$E22&gt;168,'Cumulative BOM'!$E22&lt;=192),192,IF(AND('Cumulative BOM'!$E22&gt;192,'Cumulative BOM'!$E22&lt;=216),216, IF(AND('Cumulative BOM'!$E22&gt;216,'Cumulative BOM'!$E22&lt;=240),240,0)))))))</f>
        <v>144</v>
      </c>
      <c r="W22" s="75">
        <f>'Cumulative BOM'!$V22*'Cumulative BOM'!$U22</f>
        <v>7848</v>
      </c>
      <c r="X22" s="75">
        <f>'Cumulative BOM'!$K22*'Cumulative BOM'!$E22</f>
        <v>3982.875</v>
      </c>
      <c r="Y22" s="75">
        <f>(QUOTIENT('Cumulative BOM'!$U22, MIN('Cumulative BOM'!$E22,'Cumulative BOM'!$K22)))*(QUOTIENT('Cumulative BOM'!$V22,MAX('Cumulative BOM'!$E22,'Cumulative BOM'!$K22)))</f>
        <v>1</v>
      </c>
      <c r="Z22" s="75">
        <f>ROUNDUP('Cumulative BOM'!$B22/'Cumulative BOM'!$Y22*2,0)/2</f>
        <v>1</v>
      </c>
      <c r="AA22" s="75">
        <f>(VLOOKUP('Cumulative BOM'!$D22,'Sheet Metal Std'!$M$2:$N$16,2))*'Cumulative BOM'!$U22*'Cumulative BOM'!$V22*'Cumulative BOM'!$Z22*0.28</f>
        <v>238.20249600000002</v>
      </c>
      <c r="AB22" s="75">
        <f>Table1[[#This Row],[QTY. ]]*Table1[[#This Row],[L]]/12</f>
        <v>11.645833333333334</v>
      </c>
    </row>
    <row r="23" spans="1:28" s="37" customFormat="1" ht="18" x14ac:dyDescent="0.3">
      <c r="A23" s="72">
        <v>1521184</v>
      </c>
      <c r="B23" s="73">
        <v>1</v>
      </c>
      <c r="C23" s="73" t="s">
        <v>205</v>
      </c>
      <c r="D23" s="73" t="s">
        <v>2</v>
      </c>
      <c r="E23" s="73">
        <v>51.062600000000003</v>
      </c>
      <c r="F23" s="73">
        <v>3</v>
      </c>
      <c r="G23" s="73">
        <v>1.75</v>
      </c>
      <c r="H23" s="73" t="s">
        <v>113</v>
      </c>
      <c r="I23" s="73">
        <v>16</v>
      </c>
      <c r="J23" s="73" t="s">
        <v>113</v>
      </c>
      <c r="K23" s="73">
        <v>26.5</v>
      </c>
      <c r="L23" s="73" t="s">
        <v>109</v>
      </c>
      <c r="M23" s="73" t="s">
        <v>114</v>
      </c>
      <c r="N23" s="73" t="s">
        <v>112</v>
      </c>
      <c r="O23" s="73" t="s">
        <v>167</v>
      </c>
      <c r="P23" s="73"/>
      <c r="Q23" s="73" t="s">
        <v>8</v>
      </c>
      <c r="R2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23" s="73" t="str">
        <f>IF(UPPER(Table1[[#This Row],[ROLLFORMED]])="YES",VLOOKUP(Table1[[#This Row],[GAUGE]],'Sheet Metal Std'!$P$1:$Q$5,2,FALSE),"-")</f>
        <v>-</v>
      </c>
      <c r="T23" s="73"/>
      <c r="U23" s="73">
        <f>IF(AND('Cumulative BOM'!$Q23="G90 Grade SS50", 'Cumulative BOM'!$D23="18GA"), 50,IF(AND('Cumulative BOM'!$Q23="G90 Grade SS50", 'Cumulative BOM'!$D23&lt;&gt;"18GA"), 54.5,
IF(AND('Cumulative BOM'!$Q23="316 Stainless Steel 2B", 'Cumulative BOM'!$D23="18GA"), 60,IF(AND('Cumulative BOM'!$Q23="316 Stainless Steel 2B", 'Cumulative BOM'!$D23&lt;&gt;"18GA"), 30,
IF('Cumulative BOM'!$Q23="316L Stainless Steel #3",60,
IF(AND('Cumulative BOM'!$Q23="304-2B Stainless Steel",'Cumulative BOM'!$D23="14GA",'Cumulative BOM'!$K23&lt;=29.75),29.75,IF(AND('Cumulative BOM'!$Q23="304-2B Stainless Steel",'Cumulative BOM'!$D23="14GA",'Cumulative BOM'!$K23&gt;29.75),60,
IF('Cumulative BOM'!$K23&lt;=30,30,IF(AND('Cumulative BOM'!$K23&gt;30,'Cumulative BOM'!$K23&lt;=60),60)))))))))</f>
        <v>54.5</v>
      </c>
      <c r="V23" s="73">
        <f>IF('Cumulative BOM'!$Q23="G90 Grade SS50",IF('Cumulative BOM'!$E23&lt;=144,144,IF(AND('Cumulative BOM'!$E23&gt;144,'Cumulative BOM'!$E23&lt;=168),168,IF(AND('Cumulative BOM'!$E23&gt;168,'Cumulative BOM'!$E23&lt;=192),192,IF(AND('Cumulative BOM'!$E23&gt;192,'Cumulative BOM'!$E23&lt;=216),216, IF(AND('Cumulative BOM'!$E23&gt;216,'Cumulative BOM'!$E23&lt;=240),240,0))))),IF('Cumulative BOM'!$E23&lt;=120,120,IF(AND('Cumulative BOM'!$E23&gt;120,'Cumulative BOM'!$E23&lt;=144),144,IF(AND('Cumulative BOM'!$E23&gt;144,'Cumulative BOM'!$E23&lt;=168),168,IF(AND('Cumulative BOM'!$E23&gt;168,'Cumulative BOM'!$E23&lt;=192),192,IF(AND('Cumulative BOM'!$E23&gt;192,'Cumulative BOM'!$E23&lt;=216),216, IF(AND('Cumulative BOM'!$E23&gt;216,'Cumulative BOM'!$E23&lt;=240),240,0)))))))</f>
        <v>144</v>
      </c>
      <c r="W23" s="73">
        <f>'Cumulative BOM'!$V23*'Cumulative BOM'!$U23</f>
        <v>7848</v>
      </c>
      <c r="X23" s="73">
        <f>'Cumulative BOM'!$K23*'Cumulative BOM'!$E23</f>
        <v>1353.1589000000001</v>
      </c>
      <c r="Y23" s="73">
        <f>(QUOTIENT('Cumulative BOM'!$U23, MIN('Cumulative BOM'!$E23,'Cumulative BOM'!$K23)))*(QUOTIENT('Cumulative BOM'!$V23,MAX('Cumulative BOM'!$E23,'Cumulative BOM'!$K23)))</f>
        <v>4</v>
      </c>
      <c r="Z23" s="73">
        <f>ROUNDUP('Cumulative BOM'!$B23/'Cumulative BOM'!$Y23*2,0)/2</f>
        <v>0.5</v>
      </c>
      <c r="AA23" s="73">
        <f>(VLOOKUP('Cumulative BOM'!$D23,'Sheet Metal Std'!$M$2:$N$16,2))*'Cumulative BOM'!$U23*'Cumulative BOM'!$V23*'Cumulative BOM'!$Z23*0.28</f>
        <v>86.249520000000004</v>
      </c>
      <c r="AB23" s="73">
        <f>Table1[[#This Row],[QTY. ]]*Table1[[#This Row],[L]]/12</f>
        <v>4.2552166666666666</v>
      </c>
    </row>
    <row r="24" spans="1:28" s="37" customFormat="1" ht="18" x14ac:dyDescent="0.3">
      <c r="A24" s="72">
        <v>1521185</v>
      </c>
      <c r="B24" s="73">
        <v>1</v>
      </c>
      <c r="C24" s="73" t="s">
        <v>205</v>
      </c>
      <c r="D24" s="73" t="s">
        <v>2</v>
      </c>
      <c r="E24" s="73">
        <v>51.062600000000003</v>
      </c>
      <c r="F24" s="73">
        <v>3</v>
      </c>
      <c r="G24" s="73">
        <v>1.75</v>
      </c>
      <c r="H24" s="73" t="s">
        <v>113</v>
      </c>
      <c r="I24" s="73">
        <v>8.25</v>
      </c>
      <c r="J24" s="73" t="s">
        <v>113</v>
      </c>
      <c r="K24" s="73">
        <v>18.75</v>
      </c>
      <c r="L24" s="73" t="s">
        <v>109</v>
      </c>
      <c r="M24" s="73" t="s">
        <v>114</v>
      </c>
      <c r="N24" s="73" t="s">
        <v>112</v>
      </c>
      <c r="O24" s="73" t="s">
        <v>167</v>
      </c>
      <c r="P24" s="73"/>
      <c r="Q24" s="73" t="s">
        <v>8</v>
      </c>
      <c r="R24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24" s="73" t="str">
        <f>IF(UPPER(Table1[[#This Row],[ROLLFORMED]])="YES",VLOOKUP(Table1[[#This Row],[GAUGE]],'Sheet Metal Std'!$P$1:$Q$5,2,FALSE),"-")</f>
        <v>-</v>
      </c>
      <c r="T24" s="73"/>
      <c r="U24" s="73">
        <f>IF(AND('Cumulative BOM'!$Q24="G90 Grade SS50", 'Cumulative BOM'!$D24="18GA"), 50,IF(AND('Cumulative BOM'!$Q24="G90 Grade SS50", 'Cumulative BOM'!$D24&lt;&gt;"18GA"), 54.5,
IF(AND('Cumulative BOM'!$Q24="316 Stainless Steel 2B", 'Cumulative BOM'!$D24="18GA"), 60,IF(AND('Cumulative BOM'!$Q24="316 Stainless Steel 2B", 'Cumulative BOM'!$D24&lt;&gt;"18GA"), 30,
IF('Cumulative BOM'!$Q24="316L Stainless Steel #3",60,
IF(AND('Cumulative BOM'!$Q24="304-2B Stainless Steel",'Cumulative BOM'!$D24="14GA",'Cumulative BOM'!$K24&lt;=29.75),29.75,IF(AND('Cumulative BOM'!$Q24="304-2B Stainless Steel",'Cumulative BOM'!$D24="14GA",'Cumulative BOM'!$K24&gt;29.75),60,
IF('Cumulative BOM'!$K24&lt;=30,30,IF(AND('Cumulative BOM'!$K24&gt;30,'Cumulative BOM'!$K24&lt;=60),60)))))))))</f>
        <v>54.5</v>
      </c>
      <c r="V24" s="73">
        <f>IF('Cumulative BOM'!$Q24="G90 Grade SS50",IF('Cumulative BOM'!$E24&lt;=144,144,IF(AND('Cumulative BOM'!$E24&gt;144,'Cumulative BOM'!$E24&lt;=168),168,IF(AND('Cumulative BOM'!$E24&gt;168,'Cumulative BOM'!$E24&lt;=192),192,IF(AND('Cumulative BOM'!$E24&gt;192,'Cumulative BOM'!$E24&lt;=216),216, IF(AND('Cumulative BOM'!$E24&gt;216,'Cumulative BOM'!$E24&lt;=240),240,0))))),IF('Cumulative BOM'!$E24&lt;=120,120,IF(AND('Cumulative BOM'!$E24&gt;120,'Cumulative BOM'!$E24&lt;=144),144,IF(AND('Cumulative BOM'!$E24&gt;144,'Cumulative BOM'!$E24&lt;=168),168,IF(AND('Cumulative BOM'!$E24&gt;168,'Cumulative BOM'!$E24&lt;=192),192,IF(AND('Cumulative BOM'!$E24&gt;192,'Cumulative BOM'!$E24&lt;=216),216, IF(AND('Cumulative BOM'!$E24&gt;216,'Cumulative BOM'!$E24&lt;=240),240,0)))))))</f>
        <v>144</v>
      </c>
      <c r="W24" s="73">
        <f>'Cumulative BOM'!$V24*'Cumulative BOM'!$U24</f>
        <v>7848</v>
      </c>
      <c r="X24" s="73">
        <f>'Cumulative BOM'!$K24*'Cumulative BOM'!$E24</f>
        <v>957.42375000000004</v>
      </c>
      <c r="Y24" s="73">
        <f>(QUOTIENT('Cumulative BOM'!$U24, MIN('Cumulative BOM'!$E24,'Cumulative BOM'!$K24)))*(QUOTIENT('Cumulative BOM'!$V24,MAX('Cumulative BOM'!$E24,'Cumulative BOM'!$K24)))</f>
        <v>4</v>
      </c>
      <c r="Z24" s="73">
        <f>ROUNDUP('Cumulative BOM'!$B24/'Cumulative BOM'!$Y24*2,0)/2</f>
        <v>0.5</v>
      </c>
      <c r="AA24" s="73">
        <f>(VLOOKUP('Cumulative BOM'!$D24,'Sheet Metal Std'!$M$2:$N$16,2))*'Cumulative BOM'!$U24*'Cumulative BOM'!$V24*'Cumulative BOM'!$Z24*0.28</f>
        <v>86.249520000000004</v>
      </c>
      <c r="AB24" s="73">
        <f>Table1[[#This Row],[QTY. ]]*Table1[[#This Row],[L]]/12</f>
        <v>4.2552166666666666</v>
      </c>
    </row>
    <row r="25" spans="1:28" s="37" customFormat="1" ht="18" x14ac:dyDescent="0.3">
      <c r="A25" s="72">
        <v>1521183</v>
      </c>
      <c r="B25" s="73">
        <v>1</v>
      </c>
      <c r="C25" s="73" t="s">
        <v>205</v>
      </c>
      <c r="D25" s="73" t="s">
        <v>2</v>
      </c>
      <c r="E25" s="73">
        <v>51.062600000000003</v>
      </c>
      <c r="F25" s="73">
        <v>3</v>
      </c>
      <c r="G25" s="73">
        <v>2</v>
      </c>
      <c r="H25" s="73" t="s">
        <v>113</v>
      </c>
      <c r="I25" s="73">
        <v>16</v>
      </c>
      <c r="J25" s="73" t="s">
        <v>113</v>
      </c>
      <c r="K25" s="73">
        <v>26.5</v>
      </c>
      <c r="L25" s="73" t="s">
        <v>109</v>
      </c>
      <c r="M25" s="73" t="s">
        <v>114</v>
      </c>
      <c r="N25" s="73" t="s">
        <v>112</v>
      </c>
      <c r="O25" s="73" t="s">
        <v>167</v>
      </c>
      <c r="P25" s="73"/>
      <c r="Q25" s="73" t="s">
        <v>8</v>
      </c>
      <c r="R2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25" s="73" t="str">
        <f>IF(UPPER(Table1[[#This Row],[ROLLFORMED]])="YES",VLOOKUP(Table1[[#This Row],[GAUGE]],'Sheet Metal Std'!$P$1:$Q$5,2,FALSE),"-")</f>
        <v>-</v>
      </c>
      <c r="T25" s="73"/>
      <c r="U25" s="73">
        <f>IF(AND('Cumulative BOM'!$Q25="G90 Grade SS50", 'Cumulative BOM'!$D25="18GA"), 50,IF(AND('Cumulative BOM'!$Q25="G90 Grade SS50", 'Cumulative BOM'!$D25&lt;&gt;"18GA"), 54.5,
IF(AND('Cumulative BOM'!$Q25="316 Stainless Steel 2B", 'Cumulative BOM'!$D25="18GA"), 60,IF(AND('Cumulative BOM'!$Q25="316 Stainless Steel 2B", 'Cumulative BOM'!$D25&lt;&gt;"18GA"), 30,
IF('Cumulative BOM'!$Q25="316L Stainless Steel #3",60,
IF(AND('Cumulative BOM'!$Q25="304-2B Stainless Steel",'Cumulative BOM'!$D25="14GA",'Cumulative BOM'!$K25&lt;=29.75),29.75,IF(AND('Cumulative BOM'!$Q25="304-2B Stainless Steel",'Cumulative BOM'!$D25="14GA",'Cumulative BOM'!$K25&gt;29.75),60,
IF('Cumulative BOM'!$K25&lt;=30,30,IF(AND('Cumulative BOM'!$K25&gt;30,'Cumulative BOM'!$K25&lt;=60),60)))))))))</f>
        <v>54.5</v>
      </c>
      <c r="V25" s="73">
        <f>IF('Cumulative BOM'!$Q25="G90 Grade SS50",IF('Cumulative BOM'!$E25&lt;=144,144,IF(AND('Cumulative BOM'!$E25&gt;144,'Cumulative BOM'!$E25&lt;=168),168,IF(AND('Cumulative BOM'!$E25&gt;168,'Cumulative BOM'!$E25&lt;=192),192,IF(AND('Cumulative BOM'!$E25&gt;192,'Cumulative BOM'!$E25&lt;=216),216, IF(AND('Cumulative BOM'!$E25&gt;216,'Cumulative BOM'!$E25&lt;=240),240,0))))),IF('Cumulative BOM'!$E25&lt;=120,120,IF(AND('Cumulative BOM'!$E25&gt;120,'Cumulative BOM'!$E25&lt;=144),144,IF(AND('Cumulative BOM'!$E25&gt;144,'Cumulative BOM'!$E25&lt;=168),168,IF(AND('Cumulative BOM'!$E25&gt;168,'Cumulative BOM'!$E25&lt;=192),192,IF(AND('Cumulative BOM'!$E25&gt;192,'Cumulative BOM'!$E25&lt;=216),216, IF(AND('Cumulative BOM'!$E25&gt;216,'Cumulative BOM'!$E25&lt;=240),240,0)))))))</f>
        <v>144</v>
      </c>
      <c r="W25" s="73">
        <f>'Cumulative BOM'!$V25*'Cumulative BOM'!$U25</f>
        <v>7848</v>
      </c>
      <c r="X25" s="73">
        <f>'Cumulative BOM'!$K25*'Cumulative BOM'!$E25</f>
        <v>1353.1589000000001</v>
      </c>
      <c r="Y25" s="73">
        <f>(QUOTIENT('Cumulative BOM'!$U25, MIN('Cumulative BOM'!$E25,'Cumulative BOM'!$K25)))*(QUOTIENT('Cumulative BOM'!$V25,MAX('Cumulative BOM'!$E25,'Cumulative BOM'!$K25)))</f>
        <v>4</v>
      </c>
      <c r="Z25" s="73">
        <f>ROUNDUP('Cumulative BOM'!$B25/'Cumulative BOM'!$Y25*2,0)/2</f>
        <v>0.5</v>
      </c>
      <c r="AA25" s="73">
        <f>(VLOOKUP('Cumulative BOM'!$D25,'Sheet Metal Std'!$M$2:$N$16,2))*'Cumulative BOM'!$U25*'Cumulative BOM'!$V25*'Cumulative BOM'!$Z25*0.28</f>
        <v>86.249520000000004</v>
      </c>
      <c r="AB25" s="73">
        <f>Table1[[#This Row],[QTY. ]]*Table1[[#This Row],[L]]/12</f>
        <v>4.2552166666666666</v>
      </c>
    </row>
    <row r="26" spans="1:28" s="37" customFormat="1" ht="18" x14ac:dyDescent="0.3">
      <c r="A26" s="74">
        <v>1521181</v>
      </c>
      <c r="B26" s="75">
        <v>1</v>
      </c>
      <c r="C26" s="75" t="s">
        <v>205</v>
      </c>
      <c r="D26" s="75" t="s">
        <v>1</v>
      </c>
      <c r="E26" s="75">
        <v>139.75</v>
      </c>
      <c r="F26" s="75">
        <v>3</v>
      </c>
      <c r="G26" s="75">
        <v>1.75</v>
      </c>
      <c r="H26" s="75" t="s">
        <v>113</v>
      </c>
      <c r="I26" s="75">
        <v>8</v>
      </c>
      <c r="J26" s="75" t="s">
        <v>113</v>
      </c>
      <c r="K26" s="75">
        <v>18</v>
      </c>
      <c r="L26" s="78" t="s">
        <v>107</v>
      </c>
      <c r="M26" s="75" t="s">
        <v>170</v>
      </c>
      <c r="N26" s="75" t="s">
        <v>112</v>
      </c>
      <c r="O26" s="75" t="s">
        <v>167</v>
      </c>
      <c r="P26" s="75"/>
      <c r="Q26" s="75" t="s">
        <v>8</v>
      </c>
      <c r="R26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26" s="75" t="str">
        <f>IF(UPPER(Table1[[#This Row],[ROLLFORMED]])="YES",VLOOKUP(Table1[[#This Row],[GAUGE]],'Sheet Metal Std'!$P$1:$Q$5,2,FALSE),"-")</f>
        <v>-</v>
      </c>
      <c r="T26" s="75"/>
      <c r="U26" s="75">
        <f>IF(AND('Cumulative BOM'!$Q26="G90 Grade SS50", 'Cumulative BOM'!$D26="18GA"), 50,IF(AND('Cumulative BOM'!$Q26="G90 Grade SS50", 'Cumulative BOM'!$D26&lt;&gt;"18GA"), 54.5,
IF(AND('Cumulative BOM'!$Q26="316 Stainless Steel 2B", 'Cumulative BOM'!$D26="18GA"), 60,IF(AND('Cumulative BOM'!$Q26="316 Stainless Steel 2B", 'Cumulative BOM'!$D26&lt;&gt;"18GA"), 30,
IF('Cumulative BOM'!$Q26="316L Stainless Steel #3",60,
IF(AND('Cumulative BOM'!$Q26="304-2B Stainless Steel",'Cumulative BOM'!$D26="14GA",'Cumulative BOM'!$K26&lt;=29.75),29.75,IF(AND('Cumulative BOM'!$Q26="304-2B Stainless Steel",'Cumulative BOM'!$D26="14GA",'Cumulative BOM'!$K26&gt;29.75),60,
IF('Cumulative BOM'!$K26&lt;=30,30,IF(AND('Cumulative BOM'!$K26&gt;30,'Cumulative BOM'!$K26&lt;=60),60)))))))))</f>
        <v>54.5</v>
      </c>
      <c r="V26" s="75">
        <f>IF('Cumulative BOM'!$Q26="G90 Grade SS50",IF('Cumulative BOM'!$E26&lt;=144,144,IF(AND('Cumulative BOM'!$E26&gt;144,'Cumulative BOM'!$E26&lt;=168),168,IF(AND('Cumulative BOM'!$E26&gt;168,'Cumulative BOM'!$E26&lt;=192),192,IF(AND('Cumulative BOM'!$E26&gt;192,'Cumulative BOM'!$E26&lt;=216),216, IF(AND('Cumulative BOM'!$E26&gt;216,'Cumulative BOM'!$E26&lt;=240),240,0))))),IF('Cumulative BOM'!$E26&lt;=120,120,IF(AND('Cumulative BOM'!$E26&gt;120,'Cumulative BOM'!$E26&lt;=144),144,IF(AND('Cumulative BOM'!$E26&gt;144,'Cumulative BOM'!$E26&lt;=168),168,IF(AND('Cumulative BOM'!$E26&gt;168,'Cumulative BOM'!$E26&lt;=192),192,IF(AND('Cumulative BOM'!$E26&gt;192,'Cumulative BOM'!$E26&lt;=216),216, IF(AND('Cumulative BOM'!$E26&gt;216,'Cumulative BOM'!$E26&lt;=240),240,0)))))))</f>
        <v>144</v>
      </c>
      <c r="W26" s="75">
        <f>'Cumulative BOM'!$V26*'Cumulative BOM'!$U26</f>
        <v>7848</v>
      </c>
      <c r="X26" s="75">
        <f>'Cumulative BOM'!$K26*'Cumulative BOM'!$E26</f>
        <v>2515.5</v>
      </c>
      <c r="Y26" s="75">
        <f>(QUOTIENT('Cumulative BOM'!$U26, MIN('Cumulative BOM'!$E26,'Cumulative BOM'!$K26)))*(QUOTIENT('Cumulative BOM'!$V26,MAX('Cumulative BOM'!$E26,'Cumulative BOM'!$K26)))</f>
        <v>3</v>
      </c>
      <c r="Z26" s="75">
        <f>ROUNDUP('Cumulative BOM'!$B26/'Cumulative BOM'!$Y26*2,0)/2</f>
        <v>0.5</v>
      </c>
      <c r="AA26" s="75">
        <f>(VLOOKUP('Cumulative BOM'!$D26,'Sheet Metal Std'!$M$2:$N$16,2))*'Cumulative BOM'!$U26*'Cumulative BOM'!$V26*'Cumulative BOM'!$Z26*0.28</f>
        <v>119.10124800000001</v>
      </c>
      <c r="AB26" s="75">
        <f>Table1[[#This Row],[QTY. ]]*Table1[[#This Row],[L]]/12</f>
        <v>11.645833333333334</v>
      </c>
    </row>
    <row r="27" spans="1:28" s="37" customFormat="1" ht="18" x14ac:dyDescent="0.3">
      <c r="A27" s="72">
        <v>1521179</v>
      </c>
      <c r="B27" s="73">
        <v>6</v>
      </c>
      <c r="C27" s="73" t="s">
        <v>204</v>
      </c>
      <c r="D27" s="73" t="s">
        <v>2</v>
      </c>
      <c r="E27" s="73">
        <v>139.75</v>
      </c>
      <c r="F27" s="73">
        <v>3</v>
      </c>
      <c r="G27" s="73">
        <v>1.75</v>
      </c>
      <c r="H27" s="73" t="s">
        <v>113</v>
      </c>
      <c r="I27" s="73">
        <v>16</v>
      </c>
      <c r="J27" s="73" t="s">
        <v>113</v>
      </c>
      <c r="K27" s="73">
        <v>26.5</v>
      </c>
      <c r="L27" s="73" t="s">
        <v>109</v>
      </c>
      <c r="M27" s="73" t="s">
        <v>111</v>
      </c>
      <c r="N27" s="73" t="s">
        <v>112</v>
      </c>
      <c r="O27" s="73" t="s">
        <v>167</v>
      </c>
      <c r="P27" s="73"/>
      <c r="Q27" s="73" t="s">
        <v>8</v>
      </c>
      <c r="R2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27" s="73" t="str">
        <f>IF(UPPER(Table1[[#This Row],[ROLLFORMED]])="YES",VLOOKUP(Table1[[#This Row],[GAUGE]],'Sheet Metal Std'!$P$1:$Q$5,2,FALSE),"-")</f>
        <v>817-00529</v>
      </c>
      <c r="T27" s="73"/>
      <c r="U27" s="73">
        <f>IF(AND('Cumulative BOM'!$Q27="G90 Grade SS50", 'Cumulative BOM'!$D27="18GA"), 50,IF(AND('Cumulative BOM'!$Q27="G90 Grade SS50", 'Cumulative BOM'!$D27&lt;&gt;"18GA"), 54.5,
IF(AND('Cumulative BOM'!$Q27="316 Stainless Steel 2B", 'Cumulative BOM'!$D27="18GA"), 60,IF(AND('Cumulative BOM'!$Q27="316 Stainless Steel 2B", 'Cumulative BOM'!$D27&lt;&gt;"18GA"), 30,
IF('Cumulative BOM'!$Q27="316L Stainless Steel #3",60,
IF(AND('Cumulative BOM'!$Q27="304-2B Stainless Steel",'Cumulative BOM'!$D27="14GA",'Cumulative BOM'!$K27&lt;=29.75),29.75,IF(AND('Cumulative BOM'!$Q27="304-2B Stainless Steel",'Cumulative BOM'!$D27="14GA",'Cumulative BOM'!$K27&gt;29.75),60,
IF('Cumulative BOM'!$K27&lt;=30,30,IF(AND('Cumulative BOM'!$K27&gt;30,'Cumulative BOM'!$K27&lt;=60),60)))))))))</f>
        <v>54.5</v>
      </c>
      <c r="V27" s="73">
        <f>IF('Cumulative BOM'!$Q27="G90 Grade SS50",IF('Cumulative BOM'!$E27&lt;=144,144,IF(AND('Cumulative BOM'!$E27&gt;144,'Cumulative BOM'!$E27&lt;=168),168,IF(AND('Cumulative BOM'!$E27&gt;168,'Cumulative BOM'!$E27&lt;=192),192,IF(AND('Cumulative BOM'!$E27&gt;192,'Cumulative BOM'!$E27&lt;=216),216, IF(AND('Cumulative BOM'!$E27&gt;216,'Cumulative BOM'!$E27&lt;=240),240,0))))),IF('Cumulative BOM'!$E27&lt;=120,120,IF(AND('Cumulative BOM'!$E27&gt;120,'Cumulative BOM'!$E27&lt;=144),144,IF(AND('Cumulative BOM'!$E27&gt;144,'Cumulative BOM'!$E27&lt;=168),168,IF(AND('Cumulative BOM'!$E27&gt;168,'Cumulative BOM'!$E27&lt;=192),192,IF(AND('Cumulative BOM'!$E27&gt;192,'Cumulative BOM'!$E27&lt;=216),216, IF(AND('Cumulative BOM'!$E27&gt;216,'Cumulative BOM'!$E27&lt;=240),240,0)))))))</f>
        <v>144</v>
      </c>
      <c r="W27" s="73">
        <f>'Cumulative BOM'!$V27*'Cumulative BOM'!$U27</f>
        <v>7848</v>
      </c>
      <c r="X27" s="73">
        <f>'Cumulative BOM'!$K27*'Cumulative BOM'!$E27</f>
        <v>3703.375</v>
      </c>
      <c r="Y27" s="73">
        <f>(QUOTIENT('Cumulative BOM'!$U27, MIN('Cumulative BOM'!$E27,'Cumulative BOM'!$K27)))*(QUOTIENT('Cumulative BOM'!$V27,MAX('Cumulative BOM'!$E27,'Cumulative BOM'!$K27)))</f>
        <v>2</v>
      </c>
      <c r="Z27" s="73">
        <f>ROUNDUP('Cumulative BOM'!$B27/'Cumulative BOM'!$Y27*2,0)/2</f>
        <v>3</v>
      </c>
      <c r="AA27" s="73">
        <f>(VLOOKUP('Cumulative BOM'!$D27,'Sheet Metal Std'!$M$2:$N$16,2))*'Cumulative BOM'!$U27*'Cumulative BOM'!$V27*'Cumulative BOM'!$Z27*0.28</f>
        <v>517.49712</v>
      </c>
      <c r="AB27" s="73">
        <f>Table1[[#This Row],[QTY. ]]*Table1[[#This Row],[L]]/12</f>
        <v>69.875</v>
      </c>
    </row>
    <row r="28" spans="1:28" s="37" customFormat="1" ht="18" x14ac:dyDescent="0.3">
      <c r="A28" s="74">
        <v>1499834</v>
      </c>
      <c r="B28" s="75">
        <v>1</v>
      </c>
      <c r="C28" s="75" t="s">
        <v>205</v>
      </c>
      <c r="D28" s="75" t="s">
        <v>1</v>
      </c>
      <c r="E28" s="75">
        <v>127.28319999999999</v>
      </c>
      <c r="F28" s="75" t="s">
        <v>113</v>
      </c>
      <c r="G28" s="75" t="s">
        <v>113</v>
      </c>
      <c r="H28" s="75" t="s">
        <v>113</v>
      </c>
      <c r="I28" s="75">
        <v>6.0380000000000003</v>
      </c>
      <c r="J28" s="75">
        <v>4.2770000000000001</v>
      </c>
      <c r="K28" s="75">
        <v>10.146599999999999</v>
      </c>
      <c r="L28" s="78" t="s">
        <v>123</v>
      </c>
      <c r="M28" s="75" t="s">
        <v>171</v>
      </c>
      <c r="N28" s="75" t="s">
        <v>124</v>
      </c>
      <c r="O28" s="75" t="s">
        <v>167</v>
      </c>
      <c r="P28" s="75" t="s">
        <v>104</v>
      </c>
      <c r="Q28" s="75" t="s">
        <v>8</v>
      </c>
      <c r="R28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28" s="75" t="str">
        <f>IF(UPPER(Table1[[#This Row],[ROLLFORMED]])="YES",VLOOKUP(Table1[[#This Row],[GAUGE]],'Sheet Metal Std'!$P$1:$Q$5,2,FALSE),"-")</f>
        <v>-</v>
      </c>
      <c r="T28" s="75"/>
      <c r="U28" s="75">
        <f>IF(AND('Cumulative BOM'!$Q28="G90 Grade SS50", 'Cumulative BOM'!$D28="18GA"), 50,IF(AND('Cumulative BOM'!$Q28="G90 Grade SS50", 'Cumulative BOM'!$D28&lt;&gt;"18GA"), 54.5,
IF(AND('Cumulative BOM'!$Q28="316 Stainless Steel 2B", 'Cumulative BOM'!$D28="18GA"), 60,IF(AND('Cumulative BOM'!$Q28="316 Stainless Steel 2B", 'Cumulative BOM'!$D28&lt;&gt;"18GA"), 30,
IF('Cumulative BOM'!$Q28="316L Stainless Steel #3",60,
IF(AND('Cumulative BOM'!$Q28="304-2B Stainless Steel",'Cumulative BOM'!$D28="14GA",'Cumulative BOM'!$K28&lt;=29.75),29.75,IF(AND('Cumulative BOM'!$Q28="304-2B Stainless Steel",'Cumulative BOM'!$D28="14GA",'Cumulative BOM'!$K28&gt;29.75),60,
IF('Cumulative BOM'!$K28&lt;=30,30,IF(AND('Cumulative BOM'!$K28&gt;30,'Cumulative BOM'!$K28&lt;=60),60)))))))))</f>
        <v>54.5</v>
      </c>
      <c r="V28" s="75">
        <f>IF('Cumulative BOM'!$Q28="G90 Grade SS50",IF('Cumulative BOM'!$E28&lt;=144,144,IF(AND('Cumulative BOM'!$E28&gt;144,'Cumulative BOM'!$E28&lt;=168),168,IF(AND('Cumulative BOM'!$E28&gt;168,'Cumulative BOM'!$E28&lt;=192),192,IF(AND('Cumulative BOM'!$E28&gt;192,'Cumulative BOM'!$E28&lt;=216),216, IF(AND('Cumulative BOM'!$E28&gt;216,'Cumulative BOM'!$E28&lt;=240),240,0))))),IF('Cumulative BOM'!$E28&lt;=120,120,IF(AND('Cumulative BOM'!$E28&gt;120,'Cumulative BOM'!$E28&lt;=144),144,IF(AND('Cumulative BOM'!$E28&gt;144,'Cumulative BOM'!$E28&lt;=168),168,IF(AND('Cumulative BOM'!$E28&gt;168,'Cumulative BOM'!$E28&lt;=192),192,IF(AND('Cumulative BOM'!$E28&gt;192,'Cumulative BOM'!$E28&lt;=216),216, IF(AND('Cumulative BOM'!$E28&gt;216,'Cumulative BOM'!$E28&lt;=240),240,0)))))))</f>
        <v>144</v>
      </c>
      <c r="W28" s="75">
        <f>'Cumulative BOM'!$V28*'Cumulative BOM'!$U28</f>
        <v>7848</v>
      </c>
      <c r="X28" s="75">
        <f>'Cumulative BOM'!$K28*'Cumulative BOM'!$E28</f>
        <v>1291.4917171199997</v>
      </c>
      <c r="Y28" s="75">
        <f>(QUOTIENT('Cumulative BOM'!$U28, MIN('Cumulative BOM'!$E28,'Cumulative BOM'!$K28)))*(QUOTIENT('Cumulative BOM'!$V28,MAX('Cumulative BOM'!$E28,'Cumulative BOM'!$K28)))</f>
        <v>5</v>
      </c>
      <c r="Z28" s="75">
        <f>ROUNDUP('Cumulative BOM'!$B28/'Cumulative BOM'!$Y28*2,0)/2</f>
        <v>0.5</v>
      </c>
      <c r="AA28" s="75">
        <f>(VLOOKUP('Cumulative BOM'!$D28,'Sheet Metal Std'!$M$2:$N$16,2))*'Cumulative BOM'!$U28*'Cumulative BOM'!$V28*'Cumulative BOM'!$Z28*0.28</f>
        <v>119.10124800000001</v>
      </c>
      <c r="AB28" s="75">
        <f>Table1[[#This Row],[QTY. ]]*Table1[[#This Row],[L]]/12</f>
        <v>10.606933333333332</v>
      </c>
    </row>
    <row r="29" spans="1:28" s="37" customFormat="1" ht="18" x14ac:dyDescent="0.3">
      <c r="A29" s="76">
        <v>1499693</v>
      </c>
      <c r="B29" s="77">
        <v>1</v>
      </c>
      <c r="C29" s="77" t="s">
        <v>205</v>
      </c>
      <c r="D29" s="77" t="s">
        <v>4</v>
      </c>
      <c r="E29" s="77">
        <v>41.142000000000003</v>
      </c>
      <c r="F29" s="77" t="s">
        <v>113</v>
      </c>
      <c r="G29" s="77" t="s">
        <v>113</v>
      </c>
      <c r="H29" s="77" t="s">
        <v>113</v>
      </c>
      <c r="I29" s="77" t="s">
        <v>113</v>
      </c>
      <c r="J29" s="77" t="s">
        <v>113</v>
      </c>
      <c r="K29" s="77">
        <v>44.171999999999997</v>
      </c>
      <c r="L29" s="77" t="s">
        <v>115</v>
      </c>
      <c r="M29" s="77" t="s">
        <v>172</v>
      </c>
      <c r="N29" s="77" t="s">
        <v>165</v>
      </c>
      <c r="O29" s="77" t="s">
        <v>167</v>
      </c>
      <c r="P29" s="77"/>
      <c r="Q29" s="77" t="s">
        <v>8</v>
      </c>
      <c r="R29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29" s="77" t="str">
        <f>IF(UPPER(Table1[[#This Row],[ROLLFORMED]])="YES",VLOOKUP(Table1[[#This Row],[GAUGE]],'Sheet Metal Std'!$P$1:$Q$5,2,FALSE),"-")</f>
        <v>-</v>
      </c>
      <c r="T29" s="77"/>
      <c r="U29" s="77">
        <f>IF(AND('Cumulative BOM'!$Q29="G90 Grade SS50", 'Cumulative BOM'!$D29="18GA"), 50,IF(AND('Cumulative BOM'!$Q29="G90 Grade SS50", 'Cumulative BOM'!$D29&lt;&gt;"18GA"), 54.5,
IF(AND('Cumulative BOM'!$Q29="316 Stainless Steel 2B", 'Cumulative BOM'!$D29="18GA"), 60,IF(AND('Cumulative BOM'!$Q29="316 Stainless Steel 2B", 'Cumulative BOM'!$D29&lt;&gt;"18GA"), 30,
IF('Cumulative BOM'!$Q29="316L Stainless Steel #3",60,
IF(AND('Cumulative BOM'!$Q29="304-2B Stainless Steel",'Cumulative BOM'!$D29="14GA",'Cumulative BOM'!$K29&lt;=29.75),29.75,IF(AND('Cumulative BOM'!$Q29="304-2B Stainless Steel",'Cumulative BOM'!$D29="14GA",'Cumulative BOM'!$K29&gt;29.75),60,
IF('Cumulative BOM'!$K29&lt;=30,30,IF(AND('Cumulative BOM'!$K29&gt;30,'Cumulative BOM'!$K29&lt;=60),60)))))))))</f>
        <v>50</v>
      </c>
      <c r="V29" s="77">
        <f>IF('Cumulative BOM'!$Q29="G90 Grade SS50",IF('Cumulative BOM'!$E29&lt;=144,144,IF(AND('Cumulative BOM'!$E29&gt;144,'Cumulative BOM'!$E29&lt;=168),168,IF(AND('Cumulative BOM'!$E29&gt;168,'Cumulative BOM'!$E29&lt;=192),192,IF(AND('Cumulative BOM'!$E29&gt;192,'Cumulative BOM'!$E29&lt;=216),216, IF(AND('Cumulative BOM'!$E29&gt;216,'Cumulative BOM'!$E29&lt;=240),240,0))))),IF('Cumulative BOM'!$E29&lt;=120,120,IF(AND('Cumulative BOM'!$E29&gt;120,'Cumulative BOM'!$E29&lt;=144),144,IF(AND('Cumulative BOM'!$E29&gt;144,'Cumulative BOM'!$E29&lt;=168),168,IF(AND('Cumulative BOM'!$E29&gt;168,'Cumulative BOM'!$E29&lt;=192),192,IF(AND('Cumulative BOM'!$E29&gt;192,'Cumulative BOM'!$E29&lt;=216),216, IF(AND('Cumulative BOM'!$E29&gt;216,'Cumulative BOM'!$E29&lt;=240),240,0)))))))</f>
        <v>144</v>
      </c>
      <c r="W29" s="77">
        <f>'Cumulative BOM'!$V29*'Cumulative BOM'!$U29</f>
        <v>7200</v>
      </c>
      <c r="X29" s="77">
        <f>'Cumulative BOM'!$K29*'Cumulative BOM'!$E29</f>
        <v>1817.3244239999999</v>
      </c>
      <c r="Y29" s="77">
        <f>(QUOTIENT('Cumulative BOM'!$U29, MIN('Cumulative BOM'!$E29,'Cumulative BOM'!$K29)))*(QUOTIENT('Cumulative BOM'!$V29,MAX('Cumulative BOM'!$E29,'Cumulative BOM'!$K29)))</f>
        <v>3</v>
      </c>
      <c r="Z29" s="77">
        <f>ROUNDUP('Cumulative BOM'!$B29/'Cumulative BOM'!$Y29*2,0)/2</f>
        <v>0.5</v>
      </c>
      <c r="AA29" s="77">
        <f>(VLOOKUP('Cumulative BOM'!$D29,'Sheet Metal Std'!$M$2:$N$16,2))*'Cumulative BOM'!$U29*'Cumulative BOM'!$V29*'Cumulative BOM'!$Z29*0.28</f>
        <v>52.012800000000006</v>
      </c>
      <c r="AB29" s="77">
        <f>Table1[[#This Row],[QTY. ]]*Table1[[#This Row],[L]]/12</f>
        <v>3.4285000000000001</v>
      </c>
    </row>
    <row r="30" spans="1:28" s="37" customFormat="1" ht="18" x14ac:dyDescent="0.3">
      <c r="A30" s="76">
        <v>1499699</v>
      </c>
      <c r="B30" s="77">
        <v>1</v>
      </c>
      <c r="C30" s="77" t="s">
        <v>205</v>
      </c>
      <c r="D30" s="77" t="s">
        <v>4</v>
      </c>
      <c r="E30" s="77">
        <v>127.283</v>
      </c>
      <c r="F30" s="77" t="s">
        <v>113</v>
      </c>
      <c r="G30" s="77" t="s">
        <v>113</v>
      </c>
      <c r="H30" s="77" t="s">
        <v>113</v>
      </c>
      <c r="I30" s="77" t="s">
        <v>113</v>
      </c>
      <c r="J30" s="77" t="s">
        <v>113</v>
      </c>
      <c r="K30" s="77">
        <v>40.078499999999998</v>
      </c>
      <c r="L30" s="77" t="s">
        <v>115</v>
      </c>
      <c r="M30" s="77" t="s">
        <v>116</v>
      </c>
      <c r="N30" s="77" t="s">
        <v>165</v>
      </c>
      <c r="O30" s="77" t="s">
        <v>167</v>
      </c>
      <c r="P30" s="77"/>
      <c r="Q30" s="77" t="s">
        <v>8</v>
      </c>
      <c r="R30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0" s="77" t="str">
        <f>IF(UPPER(Table1[[#This Row],[ROLLFORMED]])="YES",VLOOKUP(Table1[[#This Row],[GAUGE]],'Sheet Metal Std'!$P$1:$Q$5,2,FALSE),"-")</f>
        <v>-</v>
      </c>
      <c r="T30" s="77"/>
      <c r="U30" s="77">
        <f>IF(AND('Cumulative BOM'!$Q30="G90 Grade SS50", 'Cumulative BOM'!$D30="18GA"), 50,IF(AND('Cumulative BOM'!$Q30="G90 Grade SS50", 'Cumulative BOM'!$D30&lt;&gt;"18GA"), 54.5,
IF(AND('Cumulative BOM'!$Q30="316 Stainless Steel 2B", 'Cumulative BOM'!$D30="18GA"), 60,IF(AND('Cumulative BOM'!$Q30="316 Stainless Steel 2B", 'Cumulative BOM'!$D30&lt;&gt;"18GA"), 30,
IF('Cumulative BOM'!$Q30="316L Stainless Steel #3",60,
IF(AND('Cumulative BOM'!$Q30="304-2B Stainless Steel",'Cumulative BOM'!$D30="14GA",'Cumulative BOM'!$K30&lt;=29.75),29.75,IF(AND('Cumulative BOM'!$Q30="304-2B Stainless Steel",'Cumulative BOM'!$D30="14GA",'Cumulative BOM'!$K30&gt;29.75),60,
IF('Cumulative BOM'!$K30&lt;=30,30,IF(AND('Cumulative BOM'!$K30&gt;30,'Cumulative BOM'!$K30&lt;=60),60)))))))))</f>
        <v>50</v>
      </c>
      <c r="V30" s="77">
        <f>IF('Cumulative BOM'!$Q30="G90 Grade SS50",IF('Cumulative BOM'!$E30&lt;=144,144,IF(AND('Cumulative BOM'!$E30&gt;144,'Cumulative BOM'!$E30&lt;=168),168,IF(AND('Cumulative BOM'!$E30&gt;168,'Cumulative BOM'!$E30&lt;=192),192,IF(AND('Cumulative BOM'!$E30&gt;192,'Cumulative BOM'!$E30&lt;=216),216, IF(AND('Cumulative BOM'!$E30&gt;216,'Cumulative BOM'!$E30&lt;=240),240,0))))),IF('Cumulative BOM'!$E30&lt;=120,120,IF(AND('Cumulative BOM'!$E30&gt;120,'Cumulative BOM'!$E30&lt;=144),144,IF(AND('Cumulative BOM'!$E30&gt;144,'Cumulative BOM'!$E30&lt;=168),168,IF(AND('Cumulative BOM'!$E30&gt;168,'Cumulative BOM'!$E30&lt;=192),192,IF(AND('Cumulative BOM'!$E30&gt;192,'Cumulative BOM'!$E30&lt;=216),216, IF(AND('Cumulative BOM'!$E30&gt;216,'Cumulative BOM'!$E30&lt;=240),240,0)))))))</f>
        <v>144</v>
      </c>
      <c r="W30" s="77">
        <f>'Cumulative BOM'!$V30*'Cumulative BOM'!$U30</f>
        <v>7200</v>
      </c>
      <c r="X30" s="77">
        <f>'Cumulative BOM'!$K30*'Cumulative BOM'!$E30</f>
        <v>5101.3117155</v>
      </c>
      <c r="Y30" s="77">
        <f>(QUOTIENT('Cumulative BOM'!$U30, MIN('Cumulative BOM'!$E30,'Cumulative BOM'!$K30)))*(QUOTIENT('Cumulative BOM'!$V30,MAX('Cumulative BOM'!$E30,'Cumulative BOM'!$K30)))</f>
        <v>1</v>
      </c>
      <c r="Z30" s="77">
        <f>ROUNDUP('Cumulative BOM'!$B30/'Cumulative BOM'!$Y30*2,0)/2</f>
        <v>1</v>
      </c>
      <c r="AA30" s="77">
        <f>(VLOOKUP('Cumulative BOM'!$D30,'Sheet Metal Std'!$M$2:$N$16,2))*'Cumulative BOM'!$U30*'Cumulative BOM'!$V30*'Cumulative BOM'!$Z30*0.28</f>
        <v>104.02560000000001</v>
      </c>
      <c r="AB30" s="77">
        <f>Table1[[#This Row],[QTY. ]]*Table1[[#This Row],[L]]/12</f>
        <v>10.606916666666667</v>
      </c>
    </row>
    <row r="31" spans="1:28" s="37" customFormat="1" ht="18" x14ac:dyDescent="0.3">
      <c r="A31" s="76">
        <v>1499696</v>
      </c>
      <c r="B31" s="77">
        <v>1</v>
      </c>
      <c r="C31" s="77" t="s">
        <v>205</v>
      </c>
      <c r="D31" s="77" t="s">
        <v>4</v>
      </c>
      <c r="E31" s="77">
        <v>127.28319999999999</v>
      </c>
      <c r="F31" s="77" t="s">
        <v>113</v>
      </c>
      <c r="G31" s="77" t="s">
        <v>113</v>
      </c>
      <c r="H31" s="77" t="s">
        <v>113</v>
      </c>
      <c r="I31" s="77" t="s">
        <v>113</v>
      </c>
      <c r="J31" s="77" t="s">
        <v>113</v>
      </c>
      <c r="K31" s="77">
        <v>50</v>
      </c>
      <c r="L31" s="77" t="s">
        <v>115</v>
      </c>
      <c r="M31" s="77" t="s">
        <v>116</v>
      </c>
      <c r="N31" s="77" t="s">
        <v>165</v>
      </c>
      <c r="O31" s="77" t="s">
        <v>167</v>
      </c>
      <c r="P31" s="77"/>
      <c r="Q31" s="77" t="s">
        <v>8</v>
      </c>
      <c r="R31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1" s="77" t="str">
        <f>IF(UPPER(Table1[[#This Row],[ROLLFORMED]])="YES",VLOOKUP(Table1[[#This Row],[GAUGE]],'Sheet Metal Std'!$P$1:$Q$5,2,FALSE),"-")</f>
        <v>-</v>
      </c>
      <c r="T31" s="77"/>
      <c r="U31" s="77">
        <f>IF(AND('Cumulative BOM'!$Q31="G90 Grade SS50", 'Cumulative BOM'!$D31="18GA"), 50,IF(AND('Cumulative BOM'!$Q31="G90 Grade SS50", 'Cumulative BOM'!$D31&lt;&gt;"18GA"), 54.5,
IF(AND('Cumulative BOM'!$Q31="316 Stainless Steel 2B", 'Cumulative BOM'!$D31="18GA"), 60,IF(AND('Cumulative BOM'!$Q31="316 Stainless Steel 2B", 'Cumulative BOM'!$D31&lt;&gt;"18GA"), 30,
IF('Cumulative BOM'!$Q31="316L Stainless Steel #3",60,
IF(AND('Cumulative BOM'!$Q31="304-2B Stainless Steel",'Cumulative BOM'!$D31="14GA",'Cumulative BOM'!$K31&lt;=29.75),29.75,IF(AND('Cumulative BOM'!$Q31="304-2B Stainless Steel",'Cumulative BOM'!$D31="14GA",'Cumulative BOM'!$K31&gt;29.75),60,
IF('Cumulative BOM'!$K31&lt;=30,30,IF(AND('Cumulative BOM'!$K31&gt;30,'Cumulative BOM'!$K31&lt;=60),60)))))))))</f>
        <v>50</v>
      </c>
      <c r="V31" s="77">
        <f>IF('Cumulative BOM'!$Q31="G90 Grade SS50",IF('Cumulative BOM'!$E31&lt;=144,144,IF(AND('Cumulative BOM'!$E31&gt;144,'Cumulative BOM'!$E31&lt;=168),168,IF(AND('Cumulative BOM'!$E31&gt;168,'Cumulative BOM'!$E31&lt;=192),192,IF(AND('Cumulative BOM'!$E31&gt;192,'Cumulative BOM'!$E31&lt;=216),216, IF(AND('Cumulative BOM'!$E31&gt;216,'Cumulative BOM'!$E31&lt;=240),240,0))))),IF('Cumulative BOM'!$E31&lt;=120,120,IF(AND('Cumulative BOM'!$E31&gt;120,'Cumulative BOM'!$E31&lt;=144),144,IF(AND('Cumulative BOM'!$E31&gt;144,'Cumulative BOM'!$E31&lt;=168),168,IF(AND('Cumulative BOM'!$E31&gt;168,'Cumulative BOM'!$E31&lt;=192),192,IF(AND('Cumulative BOM'!$E31&gt;192,'Cumulative BOM'!$E31&lt;=216),216, IF(AND('Cumulative BOM'!$E31&gt;216,'Cumulative BOM'!$E31&lt;=240),240,0)))))))</f>
        <v>144</v>
      </c>
      <c r="W31" s="77">
        <f>'Cumulative BOM'!$V31*'Cumulative BOM'!$U31</f>
        <v>7200</v>
      </c>
      <c r="X31" s="77">
        <f>'Cumulative BOM'!$K31*'Cumulative BOM'!$E31</f>
        <v>6364.16</v>
      </c>
      <c r="Y31" s="77">
        <f>(QUOTIENT('Cumulative BOM'!$U31, MIN('Cumulative BOM'!$E31,'Cumulative BOM'!$K31)))*(QUOTIENT('Cumulative BOM'!$V31,MAX('Cumulative BOM'!$E31,'Cumulative BOM'!$K31)))</f>
        <v>1</v>
      </c>
      <c r="Z31" s="77">
        <f>ROUNDUP('Cumulative BOM'!$B31/'Cumulative BOM'!$Y31*2,0)/2</f>
        <v>1</v>
      </c>
      <c r="AA31" s="77">
        <f>(VLOOKUP('Cumulative BOM'!$D31,'Sheet Metal Std'!$M$2:$N$16,2))*'Cumulative BOM'!$U31*'Cumulative BOM'!$V31*'Cumulative BOM'!$Z31*0.28</f>
        <v>104.02560000000001</v>
      </c>
      <c r="AB31" s="77">
        <f>Table1[[#This Row],[QTY. ]]*Table1[[#This Row],[L]]/12</f>
        <v>10.606933333333332</v>
      </c>
    </row>
    <row r="32" spans="1:28" s="37" customFormat="1" ht="18" x14ac:dyDescent="0.3">
      <c r="A32" s="76">
        <v>1518703</v>
      </c>
      <c r="B32" s="77">
        <v>1</v>
      </c>
      <c r="C32" s="77" t="s">
        <v>205</v>
      </c>
      <c r="D32" s="77" t="s">
        <v>4</v>
      </c>
      <c r="E32" s="77">
        <v>127.283</v>
      </c>
      <c r="F32" s="77" t="s">
        <v>113</v>
      </c>
      <c r="G32" s="77" t="s">
        <v>113</v>
      </c>
      <c r="H32" s="77" t="s">
        <v>113</v>
      </c>
      <c r="I32" s="77" t="s">
        <v>113</v>
      </c>
      <c r="J32" s="77" t="s">
        <v>113</v>
      </c>
      <c r="K32" s="77">
        <v>48.750100000000003</v>
      </c>
      <c r="L32" s="77" t="s">
        <v>115</v>
      </c>
      <c r="M32" s="77" t="s">
        <v>116</v>
      </c>
      <c r="N32" s="77" t="s">
        <v>165</v>
      </c>
      <c r="O32" s="77" t="s">
        <v>167</v>
      </c>
      <c r="P32" s="77" t="s">
        <v>104</v>
      </c>
      <c r="Q32" s="77" t="s">
        <v>8</v>
      </c>
      <c r="R32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2" s="77" t="str">
        <f>IF(UPPER(Table1[[#This Row],[ROLLFORMED]])="YES",VLOOKUP(Table1[[#This Row],[GAUGE]],'Sheet Metal Std'!$P$1:$Q$5,2,FALSE),"-")</f>
        <v>-</v>
      </c>
      <c r="T32" s="77"/>
      <c r="U32" s="77">
        <f>IF(AND('Cumulative BOM'!$Q32="G90 Grade SS50", 'Cumulative BOM'!$D32="18GA"), 50,IF(AND('Cumulative BOM'!$Q32="G90 Grade SS50", 'Cumulative BOM'!$D32&lt;&gt;"18GA"), 54.5,
IF(AND('Cumulative BOM'!$Q32="316 Stainless Steel 2B", 'Cumulative BOM'!$D32="18GA"), 60,IF(AND('Cumulative BOM'!$Q32="316 Stainless Steel 2B", 'Cumulative BOM'!$D32&lt;&gt;"18GA"), 30,
IF('Cumulative BOM'!$Q32="316L Stainless Steel #3",60,
IF(AND('Cumulative BOM'!$Q32="304-2B Stainless Steel",'Cumulative BOM'!$D32="14GA",'Cumulative BOM'!$K32&lt;=29.75),29.75,IF(AND('Cumulative BOM'!$Q32="304-2B Stainless Steel",'Cumulative BOM'!$D32="14GA",'Cumulative BOM'!$K32&gt;29.75),60,
IF('Cumulative BOM'!$K32&lt;=30,30,IF(AND('Cumulative BOM'!$K32&gt;30,'Cumulative BOM'!$K32&lt;=60),60)))))))))</f>
        <v>50</v>
      </c>
      <c r="V32" s="77">
        <f>IF('Cumulative BOM'!$Q32="G90 Grade SS50",IF('Cumulative BOM'!$E32&lt;=144,144,IF(AND('Cumulative BOM'!$E32&gt;144,'Cumulative BOM'!$E32&lt;=168),168,IF(AND('Cumulative BOM'!$E32&gt;168,'Cumulative BOM'!$E32&lt;=192),192,IF(AND('Cumulative BOM'!$E32&gt;192,'Cumulative BOM'!$E32&lt;=216),216, IF(AND('Cumulative BOM'!$E32&gt;216,'Cumulative BOM'!$E32&lt;=240),240,0))))),IF('Cumulative BOM'!$E32&lt;=120,120,IF(AND('Cumulative BOM'!$E32&gt;120,'Cumulative BOM'!$E32&lt;=144),144,IF(AND('Cumulative BOM'!$E32&gt;144,'Cumulative BOM'!$E32&lt;=168),168,IF(AND('Cumulative BOM'!$E32&gt;168,'Cumulative BOM'!$E32&lt;=192),192,IF(AND('Cumulative BOM'!$E32&gt;192,'Cumulative BOM'!$E32&lt;=216),216, IF(AND('Cumulative BOM'!$E32&gt;216,'Cumulative BOM'!$E32&lt;=240),240,0)))))))</f>
        <v>144</v>
      </c>
      <c r="W32" s="77">
        <f>'Cumulative BOM'!$V32*'Cumulative BOM'!$U32</f>
        <v>7200</v>
      </c>
      <c r="X32" s="77">
        <f>'Cumulative BOM'!$K32*'Cumulative BOM'!$E32</f>
        <v>6205.0589783000005</v>
      </c>
      <c r="Y32" s="77">
        <f>(QUOTIENT('Cumulative BOM'!$U32, MIN('Cumulative BOM'!$E32,'Cumulative BOM'!$K32)))*(QUOTIENT('Cumulative BOM'!$V32,MAX('Cumulative BOM'!$E32,'Cumulative BOM'!$K32)))</f>
        <v>1</v>
      </c>
      <c r="Z32" s="77">
        <f>ROUNDUP('Cumulative BOM'!$B32/'Cumulative BOM'!$Y32*2,0)/2</f>
        <v>1</v>
      </c>
      <c r="AA32" s="77">
        <f>(VLOOKUP('Cumulative BOM'!$D32,'Sheet Metal Std'!$M$2:$N$16,2))*'Cumulative BOM'!$U32*'Cumulative BOM'!$V32*'Cumulative BOM'!$Z32*0.28</f>
        <v>104.02560000000001</v>
      </c>
      <c r="AB32" s="77">
        <f>Table1[[#This Row],[QTY. ]]*Table1[[#This Row],[L]]/12</f>
        <v>10.606916666666667</v>
      </c>
    </row>
    <row r="33" spans="1:28" s="37" customFormat="1" ht="18" x14ac:dyDescent="0.3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173</v>
      </c>
      <c r="N33" s="69"/>
      <c r="O33" s="69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 spans="1:28" s="37" customFormat="1" ht="18" x14ac:dyDescent="0.3">
      <c r="A34" s="74">
        <v>1521139</v>
      </c>
      <c r="B34" s="75">
        <v>1</v>
      </c>
      <c r="C34" s="75" t="s">
        <v>205</v>
      </c>
      <c r="D34" s="75" t="s">
        <v>1</v>
      </c>
      <c r="E34" s="75">
        <v>133.75</v>
      </c>
      <c r="F34" s="75">
        <v>3.125</v>
      </c>
      <c r="G34" s="75">
        <v>1.75</v>
      </c>
      <c r="H34" s="75" t="s">
        <v>113</v>
      </c>
      <c r="I34" s="75">
        <v>9</v>
      </c>
      <c r="J34" s="75">
        <v>9</v>
      </c>
      <c r="K34" s="75">
        <v>28.5</v>
      </c>
      <c r="L34" s="75" t="s">
        <v>162</v>
      </c>
      <c r="M34" s="75" t="s">
        <v>174</v>
      </c>
      <c r="N34" s="75" t="s">
        <v>121</v>
      </c>
      <c r="O34" s="75" t="s">
        <v>173</v>
      </c>
      <c r="P34" s="75"/>
      <c r="Q34" s="75" t="s">
        <v>8</v>
      </c>
      <c r="R34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34" s="75" t="str">
        <f>IF(UPPER(Table1[[#This Row],[ROLLFORMED]])="YES",VLOOKUP(Table1[[#This Row],[GAUGE]],'Sheet Metal Std'!$P$1:$Q$5,2,FALSE),"-")</f>
        <v>-</v>
      </c>
      <c r="T34" s="75"/>
      <c r="U34" s="75">
        <f>IF(AND('Cumulative BOM'!$Q34="G90 Grade SS50", 'Cumulative BOM'!$D34="18GA"), 50,IF(AND('Cumulative BOM'!$Q34="G90 Grade SS50", 'Cumulative BOM'!$D34&lt;&gt;"18GA"), 54.5,
IF(AND('Cumulative BOM'!$Q34="316 Stainless Steel 2B", 'Cumulative BOM'!$D34="18GA"), 60,IF(AND('Cumulative BOM'!$Q34="316 Stainless Steel 2B", 'Cumulative BOM'!$D34&lt;&gt;"18GA"), 30,
IF('Cumulative BOM'!$Q34="316L Stainless Steel #3",60,
IF(AND('Cumulative BOM'!$Q34="304-2B Stainless Steel",'Cumulative BOM'!$D34="14GA",'Cumulative BOM'!$K34&lt;=29.75),29.75,IF(AND('Cumulative BOM'!$Q34="304-2B Stainless Steel",'Cumulative BOM'!$D34="14GA",'Cumulative BOM'!$K34&gt;29.75),60,
IF('Cumulative BOM'!$K34&lt;=30,30,IF(AND('Cumulative BOM'!$K34&gt;30,'Cumulative BOM'!$K34&lt;=60),60)))))))))</f>
        <v>54.5</v>
      </c>
      <c r="V34" s="75">
        <f>IF('Cumulative BOM'!$Q34="G90 Grade SS50",IF('Cumulative BOM'!$E34&lt;=144,144,IF(AND('Cumulative BOM'!$E34&gt;144,'Cumulative BOM'!$E34&lt;=168),168,IF(AND('Cumulative BOM'!$E34&gt;168,'Cumulative BOM'!$E34&lt;=192),192,IF(AND('Cumulative BOM'!$E34&gt;192,'Cumulative BOM'!$E34&lt;=216),216, IF(AND('Cumulative BOM'!$E34&gt;216,'Cumulative BOM'!$E34&lt;=240),240,0))))),IF('Cumulative BOM'!$E34&lt;=120,120,IF(AND('Cumulative BOM'!$E34&gt;120,'Cumulative BOM'!$E34&lt;=144),144,IF(AND('Cumulative BOM'!$E34&gt;144,'Cumulative BOM'!$E34&lt;=168),168,IF(AND('Cumulative BOM'!$E34&gt;168,'Cumulative BOM'!$E34&lt;=192),192,IF(AND('Cumulative BOM'!$E34&gt;192,'Cumulative BOM'!$E34&lt;=216),216, IF(AND('Cumulative BOM'!$E34&gt;216,'Cumulative BOM'!$E34&lt;=240),240,0)))))))</f>
        <v>144</v>
      </c>
      <c r="W34" s="75">
        <f>'Cumulative BOM'!$V34*'Cumulative BOM'!$U34</f>
        <v>7848</v>
      </c>
      <c r="X34" s="75">
        <f>'Cumulative BOM'!$K34*'Cumulative BOM'!$E34</f>
        <v>3811.875</v>
      </c>
      <c r="Y34" s="75">
        <f>(QUOTIENT('Cumulative BOM'!$U34, MIN('Cumulative BOM'!$E34,'Cumulative BOM'!$K34)))*(QUOTIENT('Cumulative BOM'!$V34,MAX('Cumulative BOM'!$E34,'Cumulative BOM'!$K34)))</f>
        <v>1</v>
      </c>
      <c r="Z34" s="75">
        <f>ROUNDUP('Cumulative BOM'!$B34/'Cumulative BOM'!$Y34*2,0)/2</f>
        <v>1</v>
      </c>
      <c r="AA34" s="75">
        <f>(VLOOKUP('Cumulative BOM'!$D34,'Sheet Metal Std'!$M$2:$N$16,2))*'Cumulative BOM'!$U34*'Cumulative BOM'!$V34*'Cumulative BOM'!$Z34*0.28</f>
        <v>238.20249600000002</v>
      </c>
      <c r="AB34" s="75">
        <f>Table1[[#This Row],[QTY. ]]*Table1[[#This Row],[L]]/12</f>
        <v>11.145833333333334</v>
      </c>
    </row>
    <row r="35" spans="1:28" s="37" customFormat="1" ht="18" x14ac:dyDescent="0.3">
      <c r="A35" s="72">
        <v>1521186</v>
      </c>
      <c r="B35" s="73">
        <v>1</v>
      </c>
      <c r="C35" s="73" t="s">
        <v>205</v>
      </c>
      <c r="D35" s="73" t="s">
        <v>2</v>
      </c>
      <c r="E35" s="73">
        <v>133.75</v>
      </c>
      <c r="F35" s="73">
        <v>3</v>
      </c>
      <c r="G35" s="73">
        <v>1.75</v>
      </c>
      <c r="H35" s="73" t="s">
        <v>113</v>
      </c>
      <c r="I35" s="73">
        <v>16</v>
      </c>
      <c r="J35" s="73" t="s">
        <v>113</v>
      </c>
      <c r="K35" s="73">
        <v>26</v>
      </c>
      <c r="L35" s="79" t="s">
        <v>107</v>
      </c>
      <c r="M35" s="73" t="s">
        <v>117</v>
      </c>
      <c r="N35" s="73" t="s">
        <v>112</v>
      </c>
      <c r="O35" s="73" t="s">
        <v>173</v>
      </c>
      <c r="P35" s="73"/>
      <c r="Q35" s="73" t="s">
        <v>8</v>
      </c>
      <c r="R3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35" s="73" t="str">
        <f>IF(UPPER(Table1[[#This Row],[ROLLFORMED]])="YES",VLOOKUP(Table1[[#This Row],[GAUGE]],'Sheet Metal Std'!$P$1:$Q$5,2,FALSE),"-")</f>
        <v>-</v>
      </c>
      <c r="T35" s="73"/>
      <c r="U35" s="73">
        <f>IF(AND('Cumulative BOM'!$Q35="G90 Grade SS50", 'Cumulative BOM'!$D35="18GA"), 50,IF(AND('Cumulative BOM'!$Q35="G90 Grade SS50", 'Cumulative BOM'!$D35&lt;&gt;"18GA"), 54.5,
IF(AND('Cumulative BOM'!$Q35="316 Stainless Steel 2B", 'Cumulative BOM'!$D35="18GA"), 60,IF(AND('Cumulative BOM'!$Q35="316 Stainless Steel 2B", 'Cumulative BOM'!$D35&lt;&gt;"18GA"), 30,
IF('Cumulative BOM'!$Q35="316L Stainless Steel #3",60,
IF(AND('Cumulative BOM'!$Q35="304-2B Stainless Steel",'Cumulative BOM'!$D35="14GA",'Cumulative BOM'!$K35&lt;=29.75),29.75,IF(AND('Cumulative BOM'!$Q35="304-2B Stainless Steel",'Cumulative BOM'!$D35="14GA",'Cumulative BOM'!$K35&gt;29.75),60,
IF('Cumulative BOM'!$K35&lt;=30,30,IF(AND('Cumulative BOM'!$K35&gt;30,'Cumulative BOM'!$K35&lt;=60),60)))))))))</f>
        <v>54.5</v>
      </c>
      <c r="V35" s="73">
        <f>IF('Cumulative BOM'!$Q35="G90 Grade SS50",IF('Cumulative BOM'!$E35&lt;=144,144,IF(AND('Cumulative BOM'!$E35&gt;144,'Cumulative BOM'!$E35&lt;=168),168,IF(AND('Cumulative BOM'!$E35&gt;168,'Cumulative BOM'!$E35&lt;=192),192,IF(AND('Cumulative BOM'!$E35&gt;192,'Cumulative BOM'!$E35&lt;=216),216, IF(AND('Cumulative BOM'!$E35&gt;216,'Cumulative BOM'!$E35&lt;=240),240,0))))),IF('Cumulative BOM'!$E35&lt;=120,120,IF(AND('Cumulative BOM'!$E35&gt;120,'Cumulative BOM'!$E35&lt;=144),144,IF(AND('Cumulative BOM'!$E35&gt;144,'Cumulative BOM'!$E35&lt;=168),168,IF(AND('Cumulative BOM'!$E35&gt;168,'Cumulative BOM'!$E35&lt;=192),192,IF(AND('Cumulative BOM'!$E35&gt;192,'Cumulative BOM'!$E35&lt;=216),216, IF(AND('Cumulative BOM'!$E35&gt;216,'Cumulative BOM'!$E35&lt;=240),240,0)))))))</f>
        <v>144</v>
      </c>
      <c r="W35" s="73">
        <f>'Cumulative BOM'!$V35*'Cumulative BOM'!$U35</f>
        <v>7848</v>
      </c>
      <c r="X35" s="73">
        <f>'Cumulative BOM'!$K35*'Cumulative BOM'!$E35</f>
        <v>3477.5</v>
      </c>
      <c r="Y35" s="73">
        <f>(QUOTIENT('Cumulative BOM'!$U35, MIN('Cumulative BOM'!$E35,'Cumulative BOM'!$K35)))*(QUOTIENT('Cumulative BOM'!$V35,MAX('Cumulative BOM'!$E35,'Cumulative BOM'!$K35)))</f>
        <v>2</v>
      </c>
      <c r="Z35" s="73">
        <f>ROUNDUP('Cumulative BOM'!$B35/'Cumulative BOM'!$Y35*2,0)/2</f>
        <v>0.5</v>
      </c>
      <c r="AA35" s="73">
        <f>(VLOOKUP('Cumulative BOM'!$D35,'Sheet Metal Std'!$M$2:$N$16,2))*'Cumulative BOM'!$U35*'Cumulative BOM'!$V35*'Cumulative BOM'!$Z35*0.28</f>
        <v>86.249520000000004</v>
      </c>
      <c r="AB35" s="73">
        <f>Table1[[#This Row],[QTY. ]]*Table1[[#This Row],[L]]/12</f>
        <v>11.145833333333334</v>
      </c>
    </row>
    <row r="36" spans="1:28" s="37" customFormat="1" ht="18" x14ac:dyDescent="0.3">
      <c r="A36" s="72">
        <v>1521187</v>
      </c>
      <c r="B36" s="73">
        <v>18</v>
      </c>
      <c r="C36" s="73" t="s">
        <v>204</v>
      </c>
      <c r="D36" s="73" t="s">
        <v>2</v>
      </c>
      <c r="E36" s="73">
        <v>133.75</v>
      </c>
      <c r="F36" s="73">
        <v>3</v>
      </c>
      <c r="G36" s="73">
        <v>1.75</v>
      </c>
      <c r="H36" s="73" t="s">
        <v>113</v>
      </c>
      <c r="I36" s="73">
        <v>16</v>
      </c>
      <c r="J36" s="73" t="s">
        <v>113</v>
      </c>
      <c r="K36" s="73">
        <v>26.5</v>
      </c>
      <c r="L36" s="73" t="s">
        <v>109</v>
      </c>
      <c r="M36" s="73" t="s">
        <v>117</v>
      </c>
      <c r="N36" s="73" t="s">
        <v>112</v>
      </c>
      <c r="O36" s="73" t="s">
        <v>173</v>
      </c>
      <c r="P36" s="73"/>
      <c r="Q36" s="73" t="s">
        <v>8</v>
      </c>
      <c r="R36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36" s="73" t="str">
        <f>IF(UPPER(Table1[[#This Row],[ROLLFORMED]])="YES",VLOOKUP(Table1[[#This Row],[GAUGE]],'Sheet Metal Std'!$P$1:$Q$5,2,FALSE),"-")</f>
        <v>817-00529</v>
      </c>
      <c r="T36" s="73"/>
      <c r="U36" s="73">
        <f>IF(AND('Cumulative BOM'!$Q36="G90 Grade SS50", 'Cumulative BOM'!$D36="18GA"), 50,IF(AND('Cumulative BOM'!$Q36="G90 Grade SS50", 'Cumulative BOM'!$D36&lt;&gt;"18GA"), 54.5,
IF(AND('Cumulative BOM'!$Q36="316 Stainless Steel 2B", 'Cumulative BOM'!$D36="18GA"), 60,IF(AND('Cumulative BOM'!$Q36="316 Stainless Steel 2B", 'Cumulative BOM'!$D36&lt;&gt;"18GA"), 30,
IF('Cumulative BOM'!$Q36="316L Stainless Steel #3",60,
IF(AND('Cumulative BOM'!$Q36="304-2B Stainless Steel",'Cumulative BOM'!$D36="14GA",'Cumulative BOM'!$K36&lt;=29.75),29.75,IF(AND('Cumulative BOM'!$Q36="304-2B Stainless Steel",'Cumulative BOM'!$D36="14GA",'Cumulative BOM'!$K36&gt;29.75),60,
IF('Cumulative BOM'!$K36&lt;=30,30,IF(AND('Cumulative BOM'!$K36&gt;30,'Cumulative BOM'!$K36&lt;=60),60)))))))))</f>
        <v>54.5</v>
      </c>
      <c r="V36" s="73">
        <f>IF('Cumulative BOM'!$Q36="G90 Grade SS50",IF('Cumulative BOM'!$E36&lt;=144,144,IF(AND('Cumulative BOM'!$E36&gt;144,'Cumulative BOM'!$E36&lt;=168),168,IF(AND('Cumulative BOM'!$E36&gt;168,'Cumulative BOM'!$E36&lt;=192),192,IF(AND('Cumulative BOM'!$E36&gt;192,'Cumulative BOM'!$E36&lt;=216),216, IF(AND('Cumulative BOM'!$E36&gt;216,'Cumulative BOM'!$E36&lt;=240),240,0))))),IF('Cumulative BOM'!$E36&lt;=120,120,IF(AND('Cumulative BOM'!$E36&gt;120,'Cumulative BOM'!$E36&lt;=144),144,IF(AND('Cumulative BOM'!$E36&gt;144,'Cumulative BOM'!$E36&lt;=168),168,IF(AND('Cumulative BOM'!$E36&gt;168,'Cumulative BOM'!$E36&lt;=192),192,IF(AND('Cumulative BOM'!$E36&gt;192,'Cumulative BOM'!$E36&lt;=216),216, IF(AND('Cumulative BOM'!$E36&gt;216,'Cumulative BOM'!$E36&lt;=240),240,0)))))))</f>
        <v>144</v>
      </c>
      <c r="W36" s="73">
        <f>'Cumulative BOM'!$V36*'Cumulative BOM'!$U36</f>
        <v>7848</v>
      </c>
      <c r="X36" s="73">
        <f>'Cumulative BOM'!$K36*'Cumulative BOM'!$E36</f>
        <v>3544.375</v>
      </c>
      <c r="Y36" s="73">
        <f>(QUOTIENT('Cumulative BOM'!$U36, MIN('Cumulative BOM'!$E36,'Cumulative BOM'!$K36)))*(QUOTIENT('Cumulative BOM'!$V36,MAX('Cumulative BOM'!$E36,'Cumulative BOM'!$K36)))</f>
        <v>2</v>
      </c>
      <c r="Z36" s="73">
        <f>ROUNDUP('Cumulative BOM'!$B36/'Cumulative BOM'!$Y36*2,0)/2</f>
        <v>9</v>
      </c>
      <c r="AA36" s="73">
        <f>(VLOOKUP('Cumulative BOM'!$D36,'Sheet Metal Std'!$M$2:$N$16,2))*'Cumulative BOM'!$U36*'Cumulative BOM'!$V36*'Cumulative BOM'!$Z36*0.28</f>
        <v>1552.4913600000002</v>
      </c>
      <c r="AB36" s="73">
        <f>Table1[[#This Row],[QTY. ]]*Table1[[#This Row],[L]]/12</f>
        <v>200.625</v>
      </c>
    </row>
    <row r="37" spans="1:28" s="37" customFormat="1" ht="18" x14ac:dyDescent="0.3">
      <c r="A37" s="72">
        <v>1521189</v>
      </c>
      <c r="B37" s="73">
        <v>1</v>
      </c>
      <c r="C37" s="73" t="s">
        <v>205</v>
      </c>
      <c r="D37" s="73" t="s">
        <v>2</v>
      </c>
      <c r="E37" s="73">
        <v>133.75</v>
      </c>
      <c r="F37" s="73">
        <v>3</v>
      </c>
      <c r="G37" s="73">
        <v>1.75</v>
      </c>
      <c r="H37" s="73" t="s">
        <v>113</v>
      </c>
      <c r="I37" s="73">
        <v>10</v>
      </c>
      <c r="J37" s="73" t="s">
        <v>113</v>
      </c>
      <c r="K37" s="73">
        <v>20.5</v>
      </c>
      <c r="L37" s="73" t="s">
        <v>109</v>
      </c>
      <c r="M37" s="73" t="s">
        <v>117</v>
      </c>
      <c r="N37" s="73" t="s">
        <v>112</v>
      </c>
      <c r="O37" s="73" t="s">
        <v>173</v>
      </c>
      <c r="P37" s="73"/>
      <c r="Q37" s="73" t="s">
        <v>8</v>
      </c>
      <c r="R3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37" s="73" t="str">
        <f>IF(UPPER(Table1[[#This Row],[ROLLFORMED]])="YES",VLOOKUP(Table1[[#This Row],[GAUGE]],'Sheet Metal Std'!$P$1:$Q$5,2,FALSE),"-")</f>
        <v>-</v>
      </c>
      <c r="T37" s="73"/>
      <c r="U37" s="73">
        <f>IF(AND('Cumulative BOM'!$Q37="G90 Grade SS50", 'Cumulative BOM'!$D37="18GA"), 50,IF(AND('Cumulative BOM'!$Q37="G90 Grade SS50", 'Cumulative BOM'!$D37&lt;&gt;"18GA"), 54.5,
IF(AND('Cumulative BOM'!$Q37="316 Stainless Steel 2B", 'Cumulative BOM'!$D37="18GA"), 60,IF(AND('Cumulative BOM'!$Q37="316 Stainless Steel 2B", 'Cumulative BOM'!$D37&lt;&gt;"18GA"), 30,
IF('Cumulative BOM'!$Q37="316L Stainless Steel #3",60,
IF(AND('Cumulative BOM'!$Q37="304-2B Stainless Steel",'Cumulative BOM'!$D37="14GA",'Cumulative BOM'!$K37&lt;=29.75),29.75,IF(AND('Cumulative BOM'!$Q37="304-2B Stainless Steel",'Cumulative BOM'!$D37="14GA",'Cumulative BOM'!$K37&gt;29.75),60,
IF('Cumulative BOM'!$K37&lt;=30,30,IF(AND('Cumulative BOM'!$K37&gt;30,'Cumulative BOM'!$K37&lt;=60),60)))))))))</f>
        <v>54.5</v>
      </c>
      <c r="V37" s="73">
        <f>IF('Cumulative BOM'!$Q37="G90 Grade SS50",IF('Cumulative BOM'!$E37&lt;=144,144,IF(AND('Cumulative BOM'!$E37&gt;144,'Cumulative BOM'!$E37&lt;=168),168,IF(AND('Cumulative BOM'!$E37&gt;168,'Cumulative BOM'!$E37&lt;=192),192,IF(AND('Cumulative BOM'!$E37&gt;192,'Cumulative BOM'!$E37&lt;=216),216, IF(AND('Cumulative BOM'!$E37&gt;216,'Cumulative BOM'!$E37&lt;=240),240,0))))),IF('Cumulative BOM'!$E37&lt;=120,120,IF(AND('Cumulative BOM'!$E37&gt;120,'Cumulative BOM'!$E37&lt;=144),144,IF(AND('Cumulative BOM'!$E37&gt;144,'Cumulative BOM'!$E37&lt;=168),168,IF(AND('Cumulative BOM'!$E37&gt;168,'Cumulative BOM'!$E37&lt;=192),192,IF(AND('Cumulative BOM'!$E37&gt;192,'Cumulative BOM'!$E37&lt;=216),216, IF(AND('Cumulative BOM'!$E37&gt;216,'Cumulative BOM'!$E37&lt;=240),240,0)))))))</f>
        <v>144</v>
      </c>
      <c r="W37" s="73">
        <f>'Cumulative BOM'!$V37*'Cumulative BOM'!$U37</f>
        <v>7848</v>
      </c>
      <c r="X37" s="73">
        <f>'Cumulative BOM'!$K37*'Cumulative BOM'!$E37</f>
        <v>2741.875</v>
      </c>
      <c r="Y37" s="73">
        <f>(QUOTIENT('Cumulative BOM'!$U37, MIN('Cumulative BOM'!$E37,'Cumulative BOM'!$K37)))*(QUOTIENT('Cumulative BOM'!$V37,MAX('Cumulative BOM'!$E37,'Cumulative BOM'!$K37)))</f>
        <v>2</v>
      </c>
      <c r="Z37" s="73">
        <f>ROUNDUP('Cumulative BOM'!$B37/'Cumulative BOM'!$Y37*2,0)/2</f>
        <v>0.5</v>
      </c>
      <c r="AA37" s="73">
        <f>(VLOOKUP('Cumulative BOM'!$D37,'Sheet Metal Std'!$M$2:$N$16,2))*'Cumulative BOM'!$U37*'Cumulative BOM'!$V37*'Cumulative BOM'!$Z37*0.28</f>
        <v>86.249520000000004</v>
      </c>
      <c r="AB37" s="73">
        <f>Table1[[#This Row],[QTY. ]]*Table1[[#This Row],[L]]/12</f>
        <v>11.145833333333334</v>
      </c>
    </row>
    <row r="38" spans="1:28" s="37" customFormat="1" ht="18" x14ac:dyDescent="0.3">
      <c r="A38" s="74">
        <v>1517415</v>
      </c>
      <c r="B38" s="75">
        <v>1</v>
      </c>
      <c r="C38" s="75" t="s">
        <v>205</v>
      </c>
      <c r="D38" s="75" t="s">
        <v>1</v>
      </c>
      <c r="E38" s="75">
        <v>127.283</v>
      </c>
      <c r="F38" s="75" t="s">
        <v>113</v>
      </c>
      <c r="G38" s="75" t="s">
        <v>113</v>
      </c>
      <c r="H38" s="75" t="s">
        <v>113</v>
      </c>
      <c r="I38" s="75">
        <v>6.0384000000000002</v>
      </c>
      <c r="J38" s="75">
        <v>5.4134000000000002</v>
      </c>
      <c r="K38" s="75">
        <v>11.282999999999999</v>
      </c>
      <c r="L38" s="78" t="s">
        <v>123</v>
      </c>
      <c r="M38" s="75" t="s">
        <v>175</v>
      </c>
      <c r="N38" s="75" t="s">
        <v>124</v>
      </c>
      <c r="O38" s="75" t="s">
        <v>173</v>
      </c>
      <c r="P38" s="75" t="s">
        <v>104</v>
      </c>
      <c r="Q38" s="75" t="s">
        <v>8</v>
      </c>
      <c r="R38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38" s="75" t="str">
        <f>IF(UPPER(Table1[[#This Row],[ROLLFORMED]])="YES",VLOOKUP(Table1[[#This Row],[GAUGE]],'Sheet Metal Std'!$P$1:$Q$5,2,FALSE),"-")</f>
        <v>-</v>
      </c>
      <c r="T38" s="75"/>
      <c r="U38" s="75">
        <f>IF(AND('Cumulative BOM'!$Q38="G90 Grade SS50", 'Cumulative BOM'!$D38="18GA"), 50,IF(AND('Cumulative BOM'!$Q38="G90 Grade SS50", 'Cumulative BOM'!$D38&lt;&gt;"18GA"), 54.5,
IF(AND('Cumulative BOM'!$Q38="316 Stainless Steel 2B", 'Cumulative BOM'!$D38="18GA"), 60,IF(AND('Cumulative BOM'!$Q38="316 Stainless Steel 2B", 'Cumulative BOM'!$D38&lt;&gt;"18GA"), 30,
IF('Cumulative BOM'!$Q38="316L Stainless Steel #3",60,
IF(AND('Cumulative BOM'!$Q38="304-2B Stainless Steel",'Cumulative BOM'!$D38="14GA",'Cumulative BOM'!$K38&lt;=29.75),29.75,IF(AND('Cumulative BOM'!$Q38="304-2B Stainless Steel",'Cumulative BOM'!$D38="14GA",'Cumulative BOM'!$K38&gt;29.75),60,
IF('Cumulative BOM'!$K38&lt;=30,30,IF(AND('Cumulative BOM'!$K38&gt;30,'Cumulative BOM'!$K38&lt;=60),60)))))))))</f>
        <v>54.5</v>
      </c>
      <c r="V38" s="75">
        <f>IF('Cumulative BOM'!$Q38="G90 Grade SS50",IF('Cumulative BOM'!$E38&lt;=144,144,IF(AND('Cumulative BOM'!$E38&gt;144,'Cumulative BOM'!$E38&lt;=168),168,IF(AND('Cumulative BOM'!$E38&gt;168,'Cumulative BOM'!$E38&lt;=192),192,IF(AND('Cumulative BOM'!$E38&gt;192,'Cumulative BOM'!$E38&lt;=216),216, IF(AND('Cumulative BOM'!$E38&gt;216,'Cumulative BOM'!$E38&lt;=240),240,0))))),IF('Cumulative BOM'!$E38&lt;=120,120,IF(AND('Cumulative BOM'!$E38&gt;120,'Cumulative BOM'!$E38&lt;=144),144,IF(AND('Cumulative BOM'!$E38&gt;144,'Cumulative BOM'!$E38&lt;=168),168,IF(AND('Cumulative BOM'!$E38&gt;168,'Cumulative BOM'!$E38&lt;=192),192,IF(AND('Cumulative BOM'!$E38&gt;192,'Cumulative BOM'!$E38&lt;=216),216, IF(AND('Cumulative BOM'!$E38&gt;216,'Cumulative BOM'!$E38&lt;=240),240,0)))))))</f>
        <v>144</v>
      </c>
      <c r="W38" s="75">
        <f>'Cumulative BOM'!$V38*'Cumulative BOM'!$U38</f>
        <v>7848</v>
      </c>
      <c r="X38" s="75">
        <f>'Cumulative BOM'!$K38*'Cumulative BOM'!$E38</f>
        <v>1436.1340889999999</v>
      </c>
      <c r="Y38" s="75">
        <f>(QUOTIENT('Cumulative BOM'!$U38, MIN('Cumulative BOM'!$E38,'Cumulative BOM'!$K38)))*(QUOTIENT('Cumulative BOM'!$V38,MAX('Cumulative BOM'!$E38,'Cumulative BOM'!$K38)))</f>
        <v>4</v>
      </c>
      <c r="Z38" s="75">
        <f>ROUNDUP('Cumulative BOM'!$B38/'Cumulative BOM'!$Y38*2,0)/2</f>
        <v>0.5</v>
      </c>
      <c r="AA38" s="75">
        <f>(VLOOKUP('Cumulative BOM'!$D38,'Sheet Metal Std'!$M$2:$N$16,2))*'Cumulative BOM'!$U38*'Cumulative BOM'!$V38*'Cumulative BOM'!$Z38*0.28</f>
        <v>119.10124800000001</v>
      </c>
      <c r="AB38" s="75">
        <f>Table1[[#This Row],[QTY. ]]*Table1[[#This Row],[L]]/12</f>
        <v>10.606916666666667</v>
      </c>
    </row>
    <row r="39" spans="1:28" s="37" customFormat="1" ht="18" x14ac:dyDescent="0.3">
      <c r="A39" s="76">
        <v>1517494</v>
      </c>
      <c r="B39" s="77">
        <v>1</v>
      </c>
      <c r="C39" s="77" t="s">
        <v>205</v>
      </c>
      <c r="D39" s="77" t="s">
        <v>4</v>
      </c>
      <c r="E39" s="77">
        <v>127.28319999999999</v>
      </c>
      <c r="F39" s="77" t="s">
        <v>113</v>
      </c>
      <c r="G39" s="77" t="s">
        <v>113</v>
      </c>
      <c r="H39" s="77" t="s">
        <v>113</v>
      </c>
      <c r="I39" s="77" t="s">
        <v>113</v>
      </c>
      <c r="J39" s="77" t="s">
        <v>113</v>
      </c>
      <c r="K39" s="77">
        <v>16.1875</v>
      </c>
      <c r="L39" s="77" t="s">
        <v>115</v>
      </c>
      <c r="M39" s="77" t="s">
        <v>119</v>
      </c>
      <c r="N39" s="77" t="s">
        <v>165</v>
      </c>
      <c r="O39" s="77" t="s">
        <v>173</v>
      </c>
      <c r="P39" s="77" t="s">
        <v>104</v>
      </c>
      <c r="Q39" s="77" t="s">
        <v>8</v>
      </c>
      <c r="R39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9" s="77" t="str">
        <f>IF(UPPER(Table1[[#This Row],[ROLLFORMED]])="YES",VLOOKUP(Table1[[#This Row],[GAUGE]],'Sheet Metal Std'!$P$1:$Q$5,2,FALSE),"-")</f>
        <v>-</v>
      </c>
      <c r="T39" s="77"/>
      <c r="U39" s="77">
        <f>IF(AND('Cumulative BOM'!$Q39="G90 Grade SS50", 'Cumulative BOM'!$D39="18GA"), 50,IF(AND('Cumulative BOM'!$Q39="G90 Grade SS50", 'Cumulative BOM'!$D39&lt;&gt;"18GA"), 54.5,
IF(AND('Cumulative BOM'!$Q39="316 Stainless Steel 2B", 'Cumulative BOM'!$D39="18GA"), 60,IF(AND('Cumulative BOM'!$Q39="316 Stainless Steel 2B", 'Cumulative BOM'!$D39&lt;&gt;"18GA"), 30,
IF('Cumulative BOM'!$Q39="316L Stainless Steel #3",60,
IF(AND('Cumulative BOM'!$Q39="304-2B Stainless Steel",'Cumulative BOM'!$D39="14GA",'Cumulative BOM'!$K39&lt;=29.75),29.75,IF(AND('Cumulative BOM'!$Q39="304-2B Stainless Steel",'Cumulative BOM'!$D39="14GA",'Cumulative BOM'!$K39&gt;29.75),60,
IF('Cumulative BOM'!$K39&lt;=30,30,IF(AND('Cumulative BOM'!$K39&gt;30,'Cumulative BOM'!$K39&lt;=60),60)))))))))</f>
        <v>50</v>
      </c>
      <c r="V39" s="77">
        <f>IF('Cumulative BOM'!$Q39="G90 Grade SS50",IF('Cumulative BOM'!$E39&lt;=144,144,IF(AND('Cumulative BOM'!$E39&gt;144,'Cumulative BOM'!$E39&lt;=168),168,IF(AND('Cumulative BOM'!$E39&gt;168,'Cumulative BOM'!$E39&lt;=192),192,IF(AND('Cumulative BOM'!$E39&gt;192,'Cumulative BOM'!$E39&lt;=216),216, IF(AND('Cumulative BOM'!$E39&gt;216,'Cumulative BOM'!$E39&lt;=240),240,0))))),IF('Cumulative BOM'!$E39&lt;=120,120,IF(AND('Cumulative BOM'!$E39&gt;120,'Cumulative BOM'!$E39&lt;=144),144,IF(AND('Cumulative BOM'!$E39&gt;144,'Cumulative BOM'!$E39&lt;=168),168,IF(AND('Cumulative BOM'!$E39&gt;168,'Cumulative BOM'!$E39&lt;=192),192,IF(AND('Cumulative BOM'!$E39&gt;192,'Cumulative BOM'!$E39&lt;=216),216, IF(AND('Cumulative BOM'!$E39&gt;216,'Cumulative BOM'!$E39&lt;=240),240,0)))))))</f>
        <v>144</v>
      </c>
      <c r="W39" s="77">
        <f>'Cumulative BOM'!$V39*'Cumulative BOM'!$U39</f>
        <v>7200</v>
      </c>
      <c r="X39" s="77">
        <f>'Cumulative BOM'!$K39*'Cumulative BOM'!$E39</f>
        <v>2060.3968</v>
      </c>
      <c r="Y39" s="77">
        <f>(QUOTIENT('Cumulative BOM'!$U39, MIN('Cumulative BOM'!$E39,'Cumulative BOM'!$K39)))*(QUOTIENT('Cumulative BOM'!$V39,MAX('Cumulative BOM'!$E39,'Cumulative BOM'!$K39)))</f>
        <v>3</v>
      </c>
      <c r="Z39" s="77">
        <f>ROUNDUP('Cumulative BOM'!$B39/'Cumulative BOM'!$Y39*2,0)/2</f>
        <v>0.5</v>
      </c>
      <c r="AA39" s="77">
        <f>(VLOOKUP('Cumulative BOM'!$D39,'Sheet Metal Std'!$M$2:$N$16,2))*'Cumulative BOM'!$U39*'Cumulative BOM'!$V39*'Cumulative BOM'!$Z39*0.28</f>
        <v>52.012800000000006</v>
      </c>
      <c r="AB39" s="77">
        <f>Table1[[#This Row],[QTY. ]]*Table1[[#This Row],[L]]/12</f>
        <v>10.606933333333332</v>
      </c>
    </row>
    <row r="40" spans="1:28" s="37" customFormat="1" ht="18" x14ac:dyDescent="0.3">
      <c r="A40" s="76">
        <v>1499696</v>
      </c>
      <c r="B40" s="77">
        <v>6</v>
      </c>
      <c r="C40" s="77" t="s">
        <v>205</v>
      </c>
      <c r="D40" s="77" t="s">
        <v>4</v>
      </c>
      <c r="E40" s="77">
        <v>127.28319999999999</v>
      </c>
      <c r="F40" s="77" t="s">
        <v>113</v>
      </c>
      <c r="G40" s="77" t="s">
        <v>113</v>
      </c>
      <c r="H40" s="77" t="s">
        <v>113</v>
      </c>
      <c r="I40" s="77" t="s">
        <v>113</v>
      </c>
      <c r="J40" s="77" t="s">
        <v>113</v>
      </c>
      <c r="K40" s="77">
        <v>50</v>
      </c>
      <c r="L40" s="77" t="s">
        <v>115</v>
      </c>
      <c r="M40" s="77" t="s">
        <v>119</v>
      </c>
      <c r="N40" s="77" t="s">
        <v>126</v>
      </c>
      <c r="O40" s="77" t="s">
        <v>173</v>
      </c>
      <c r="P40" s="77"/>
      <c r="Q40" s="77" t="s">
        <v>8</v>
      </c>
      <c r="R40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40" s="77" t="str">
        <f>IF(UPPER(Table1[[#This Row],[ROLLFORMED]])="YES",VLOOKUP(Table1[[#This Row],[GAUGE]],'Sheet Metal Std'!$P$1:$Q$5,2,FALSE),"-")</f>
        <v>-</v>
      </c>
      <c r="T40" s="77"/>
      <c r="U40" s="77">
        <f>IF(AND('Cumulative BOM'!$Q40="G90 Grade SS50", 'Cumulative BOM'!$D40="18GA"), 50,IF(AND('Cumulative BOM'!$Q40="G90 Grade SS50", 'Cumulative BOM'!$D40&lt;&gt;"18GA"), 54.5,
IF(AND('Cumulative BOM'!$Q40="316 Stainless Steel 2B", 'Cumulative BOM'!$D40="18GA"), 60,IF(AND('Cumulative BOM'!$Q40="316 Stainless Steel 2B", 'Cumulative BOM'!$D40&lt;&gt;"18GA"), 30,
IF('Cumulative BOM'!$Q40="316L Stainless Steel #3",60,
IF(AND('Cumulative BOM'!$Q40="304-2B Stainless Steel",'Cumulative BOM'!$D40="14GA",'Cumulative BOM'!$K40&lt;=29.75),29.75,IF(AND('Cumulative BOM'!$Q40="304-2B Stainless Steel",'Cumulative BOM'!$D40="14GA",'Cumulative BOM'!$K40&gt;29.75),60,
IF('Cumulative BOM'!$K40&lt;=30,30,IF(AND('Cumulative BOM'!$K40&gt;30,'Cumulative BOM'!$K40&lt;=60),60)))))))))</f>
        <v>50</v>
      </c>
      <c r="V40" s="77">
        <f>IF('Cumulative BOM'!$Q40="G90 Grade SS50",IF('Cumulative BOM'!$E40&lt;=144,144,IF(AND('Cumulative BOM'!$E40&gt;144,'Cumulative BOM'!$E40&lt;=168),168,IF(AND('Cumulative BOM'!$E40&gt;168,'Cumulative BOM'!$E40&lt;=192),192,IF(AND('Cumulative BOM'!$E40&gt;192,'Cumulative BOM'!$E40&lt;=216),216, IF(AND('Cumulative BOM'!$E40&gt;216,'Cumulative BOM'!$E40&lt;=240),240,0))))),IF('Cumulative BOM'!$E40&lt;=120,120,IF(AND('Cumulative BOM'!$E40&gt;120,'Cumulative BOM'!$E40&lt;=144),144,IF(AND('Cumulative BOM'!$E40&gt;144,'Cumulative BOM'!$E40&lt;=168),168,IF(AND('Cumulative BOM'!$E40&gt;168,'Cumulative BOM'!$E40&lt;=192),192,IF(AND('Cumulative BOM'!$E40&gt;192,'Cumulative BOM'!$E40&lt;=216),216, IF(AND('Cumulative BOM'!$E40&gt;216,'Cumulative BOM'!$E40&lt;=240),240,0)))))))</f>
        <v>144</v>
      </c>
      <c r="W40" s="77">
        <f>'Cumulative BOM'!$V40*'Cumulative BOM'!$U40</f>
        <v>7200</v>
      </c>
      <c r="X40" s="77">
        <f>'Cumulative BOM'!$K40*'Cumulative BOM'!$E40</f>
        <v>6364.16</v>
      </c>
      <c r="Y40" s="77">
        <f>(QUOTIENT('Cumulative BOM'!$U40, MIN('Cumulative BOM'!$E40,'Cumulative BOM'!$K40)))*(QUOTIENT('Cumulative BOM'!$V40,MAX('Cumulative BOM'!$E40,'Cumulative BOM'!$K40)))</f>
        <v>1</v>
      </c>
      <c r="Z40" s="77">
        <f>ROUNDUP('Cumulative BOM'!$B40/'Cumulative BOM'!$Y40*2,0)/2</f>
        <v>6</v>
      </c>
      <c r="AA40" s="77">
        <f>(VLOOKUP('Cumulative BOM'!$D40,'Sheet Metal Std'!$M$2:$N$16,2))*'Cumulative BOM'!$U40*'Cumulative BOM'!$V40*'Cumulative BOM'!$Z40*0.28</f>
        <v>624.15359999999998</v>
      </c>
      <c r="AB40" s="77">
        <f>Table1[[#This Row],[QTY. ]]*Table1[[#This Row],[L]]/12</f>
        <v>63.641600000000004</v>
      </c>
    </row>
    <row r="41" spans="1:28" s="37" customFormat="1" ht="18" x14ac:dyDescent="0.3">
      <c r="A41" s="76">
        <v>1511989</v>
      </c>
      <c r="B41" s="77">
        <v>1</v>
      </c>
      <c r="C41" s="77" t="s">
        <v>205</v>
      </c>
      <c r="D41" s="77" t="s">
        <v>4</v>
      </c>
      <c r="E41" s="77">
        <v>127.283</v>
      </c>
      <c r="F41" s="77" t="s">
        <v>113</v>
      </c>
      <c r="G41" s="77" t="s">
        <v>113</v>
      </c>
      <c r="H41" s="77" t="s">
        <v>113</v>
      </c>
      <c r="I41" s="77" t="s">
        <v>113</v>
      </c>
      <c r="J41" s="77" t="s">
        <v>113</v>
      </c>
      <c r="K41" s="77">
        <v>42.546999999999997</v>
      </c>
      <c r="L41" s="77" t="s">
        <v>115</v>
      </c>
      <c r="M41" s="77" t="s">
        <v>119</v>
      </c>
      <c r="N41" s="77" t="s">
        <v>165</v>
      </c>
      <c r="O41" s="77" t="s">
        <v>173</v>
      </c>
      <c r="P41" s="77" t="s">
        <v>104</v>
      </c>
      <c r="Q41" s="77" t="s">
        <v>8</v>
      </c>
      <c r="R41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41" s="77" t="str">
        <f>IF(UPPER(Table1[[#This Row],[ROLLFORMED]])="YES",VLOOKUP(Table1[[#This Row],[GAUGE]],'Sheet Metal Std'!$P$1:$Q$5,2,FALSE),"-")</f>
        <v>-</v>
      </c>
      <c r="T41" s="77"/>
      <c r="U41" s="77">
        <f>IF(AND('Cumulative BOM'!$Q41="G90 Grade SS50", 'Cumulative BOM'!$D41="18GA"), 50,IF(AND('Cumulative BOM'!$Q41="G90 Grade SS50", 'Cumulative BOM'!$D41&lt;&gt;"18GA"), 54.5,
IF(AND('Cumulative BOM'!$Q41="316 Stainless Steel 2B", 'Cumulative BOM'!$D41="18GA"), 60,IF(AND('Cumulative BOM'!$Q41="316 Stainless Steel 2B", 'Cumulative BOM'!$D41&lt;&gt;"18GA"), 30,
IF('Cumulative BOM'!$Q41="316L Stainless Steel #3",60,
IF(AND('Cumulative BOM'!$Q41="304-2B Stainless Steel",'Cumulative BOM'!$D41="14GA",'Cumulative BOM'!$K41&lt;=29.75),29.75,IF(AND('Cumulative BOM'!$Q41="304-2B Stainless Steel",'Cumulative BOM'!$D41="14GA",'Cumulative BOM'!$K41&gt;29.75),60,
IF('Cumulative BOM'!$K41&lt;=30,30,IF(AND('Cumulative BOM'!$K41&gt;30,'Cumulative BOM'!$K41&lt;=60),60)))))))))</f>
        <v>50</v>
      </c>
      <c r="V41" s="77">
        <f>IF('Cumulative BOM'!$Q41="G90 Grade SS50",IF('Cumulative BOM'!$E41&lt;=144,144,IF(AND('Cumulative BOM'!$E41&gt;144,'Cumulative BOM'!$E41&lt;=168),168,IF(AND('Cumulative BOM'!$E41&gt;168,'Cumulative BOM'!$E41&lt;=192),192,IF(AND('Cumulative BOM'!$E41&gt;192,'Cumulative BOM'!$E41&lt;=216),216, IF(AND('Cumulative BOM'!$E41&gt;216,'Cumulative BOM'!$E41&lt;=240),240,0))))),IF('Cumulative BOM'!$E41&lt;=120,120,IF(AND('Cumulative BOM'!$E41&gt;120,'Cumulative BOM'!$E41&lt;=144),144,IF(AND('Cumulative BOM'!$E41&gt;144,'Cumulative BOM'!$E41&lt;=168),168,IF(AND('Cumulative BOM'!$E41&gt;168,'Cumulative BOM'!$E41&lt;=192),192,IF(AND('Cumulative BOM'!$E41&gt;192,'Cumulative BOM'!$E41&lt;=216),216, IF(AND('Cumulative BOM'!$E41&gt;216,'Cumulative BOM'!$E41&lt;=240),240,0)))))))</f>
        <v>144</v>
      </c>
      <c r="W41" s="77">
        <f>'Cumulative BOM'!$V41*'Cumulative BOM'!$U41</f>
        <v>7200</v>
      </c>
      <c r="X41" s="77">
        <f>'Cumulative BOM'!$K41*'Cumulative BOM'!$E41</f>
        <v>5415.5098009999992</v>
      </c>
      <c r="Y41" s="77">
        <f>(QUOTIENT('Cumulative BOM'!$U41, MIN('Cumulative BOM'!$E41,'Cumulative BOM'!$K41)))*(QUOTIENT('Cumulative BOM'!$V41,MAX('Cumulative BOM'!$E41,'Cumulative BOM'!$K41)))</f>
        <v>1</v>
      </c>
      <c r="Z41" s="77">
        <f>ROUNDUP('Cumulative BOM'!$B41/'Cumulative BOM'!$Y41*2,0)/2</f>
        <v>1</v>
      </c>
      <c r="AA41" s="77">
        <f>(VLOOKUP('Cumulative BOM'!$D41,'Sheet Metal Std'!$M$2:$N$16,2))*'Cumulative BOM'!$U41*'Cumulative BOM'!$V41*'Cumulative BOM'!$Z41*0.28</f>
        <v>104.02560000000001</v>
      </c>
      <c r="AB41" s="77">
        <f>Table1[[#This Row],[QTY. ]]*Table1[[#This Row],[L]]/12</f>
        <v>10.606916666666667</v>
      </c>
    </row>
    <row r="42" spans="1:28" s="37" customFormat="1" ht="18" x14ac:dyDescent="0.3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 t="s">
        <v>153</v>
      </c>
      <c r="N42" s="69"/>
      <c r="O42" s="69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28" s="37" customFormat="1" ht="18" x14ac:dyDescent="0.3">
      <c r="A43" s="72">
        <v>1521192</v>
      </c>
      <c r="B43" s="73">
        <v>1</v>
      </c>
      <c r="C43" s="73" t="s">
        <v>205</v>
      </c>
      <c r="D43" s="73" t="s">
        <v>2</v>
      </c>
      <c r="E43" s="73">
        <v>133.75</v>
      </c>
      <c r="F43" s="73">
        <v>3</v>
      </c>
      <c r="G43" s="73">
        <v>1.75</v>
      </c>
      <c r="H43" s="73" t="s">
        <v>113</v>
      </c>
      <c r="I43" s="73">
        <v>9.625</v>
      </c>
      <c r="J43" s="73" t="s">
        <v>113</v>
      </c>
      <c r="K43" s="73">
        <v>20.125</v>
      </c>
      <c r="L43" s="73" t="s">
        <v>109</v>
      </c>
      <c r="M43" s="73" t="s">
        <v>117</v>
      </c>
      <c r="N43" s="73" t="s">
        <v>112</v>
      </c>
      <c r="O43" s="73" t="s">
        <v>153</v>
      </c>
      <c r="P43" s="73"/>
      <c r="Q43" s="73" t="s">
        <v>8</v>
      </c>
      <c r="R4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3" s="73" t="str">
        <f>IF(UPPER(Table1[[#This Row],[ROLLFORMED]])="YES",VLOOKUP(Table1[[#This Row],[GAUGE]],'Sheet Metal Std'!$P$1:$Q$5,2,FALSE),"-")</f>
        <v>-</v>
      </c>
      <c r="T43" s="73"/>
      <c r="U43" s="73">
        <f>IF(AND('Cumulative BOM'!$Q43="G90 Grade SS50", 'Cumulative BOM'!$D43="18GA"), 50,IF(AND('Cumulative BOM'!$Q43="G90 Grade SS50", 'Cumulative BOM'!$D43&lt;&gt;"18GA"), 54.5,
IF(AND('Cumulative BOM'!$Q43="316 Stainless Steel 2B", 'Cumulative BOM'!$D43="18GA"), 60,IF(AND('Cumulative BOM'!$Q43="316 Stainless Steel 2B", 'Cumulative BOM'!$D43&lt;&gt;"18GA"), 30,
IF('Cumulative BOM'!$Q43="316L Stainless Steel #3",60,
IF(AND('Cumulative BOM'!$Q43="304-2B Stainless Steel",'Cumulative BOM'!$D43="14GA",'Cumulative BOM'!$K43&lt;=29.75),29.75,IF(AND('Cumulative BOM'!$Q43="304-2B Stainless Steel",'Cumulative BOM'!$D43="14GA",'Cumulative BOM'!$K43&gt;29.75),60,
IF('Cumulative BOM'!$K43&lt;=30,30,IF(AND('Cumulative BOM'!$K43&gt;30,'Cumulative BOM'!$K43&lt;=60),60)))))))))</f>
        <v>54.5</v>
      </c>
      <c r="V43" s="73">
        <f>IF('Cumulative BOM'!$Q43="G90 Grade SS50",IF('Cumulative BOM'!$E43&lt;=144,144,IF(AND('Cumulative BOM'!$E43&gt;144,'Cumulative BOM'!$E43&lt;=168),168,IF(AND('Cumulative BOM'!$E43&gt;168,'Cumulative BOM'!$E43&lt;=192),192,IF(AND('Cumulative BOM'!$E43&gt;192,'Cumulative BOM'!$E43&lt;=216),216, IF(AND('Cumulative BOM'!$E43&gt;216,'Cumulative BOM'!$E43&lt;=240),240,0))))),IF('Cumulative BOM'!$E43&lt;=120,120,IF(AND('Cumulative BOM'!$E43&gt;120,'Cumulative BOM'!$E43&lt;=144),144,IF(AND('Cumulative BOM'!$E43&gt;144,'Cumulative BOM'!$E43&lt;=168),168,IF(AND('Cumulative BOM'!$E43&gt;168,'Cumulative BOM'!$E43&lt;=192),192,IF(AND('Cumulative BOM'!$E43&gt;192,'Cumulative BOM'!$E43&lt;=216),216, IF(AND('Cumulative BOM'!$E43&gt;216,'Cumulative BOM'!$E43&lt;=240),240,0)))))))</f>
        <v>144</v>
      </c>
      <c r="W43" s="73">
        <f>'Cumulative BOM'!$V43*'Cumulative BOM'!$U43</f>
        <v>7848</v>
      </c>
      <c r="X43" s="73">
        <f>'Cumulative BOM'!$K43*'Cumulative BOM'!$E43</f>
        <v>2691.71875</v>
      </c>
      <c r="Y43" s="73">
        <f>(QUOTIENT('Cumulative BOM'!$U43, MIN('Cumulative BOM'!$E43,'Cumulative BOM'!$K43)))*(QUOTIENT('Cumulative BOM'!$V43,MAX('Cumulative BOM'!$E43,'Cumulative BOM'!$K43)))</f>
        <v>2</v>
      </c>
      <c r="Z43" s="73">
        <f>ROUNDUP('Cumulative BOM'!$B43/'Cumulative BOM'!$Y43*2,0)/2</f>
        <v>0.5</v>
      </c>
      <c r="AA43" s="73">
        <f>(VLOOKUP('Cumulative BOM'!$D43,'Sheet Metal Std'!$M$2:$N$16,2))*'Cumulative BOM'!$U43*'Cumulative BOM'!$V43*'Cumulative BOM'!$Z43*0.28</f>
        <v>86.249520000000004</v>
      </c>
      <c r="AB43" s="73">
        <f>Table1[[#This Row],[QTY. ]]*Table1[[#This Row],[L]]/12</f>
        <v>11.145833333333334</v>
      </c>
    </row>
    <row r="44" spans="1:28" s="37" customFormat="1" ht="18" x14ac:dyDescent="0.3">
      <c r="A44" s="74">
        <v>1521199</v>
      </c>
      <c r="B44" s="75">
        <v>1</v>
      </c>
      <c r="C44" s="75" t="s">
        <v>205</v>
      </c>
      <c r="D44" s="75" t="s">
        <v>1</v>
      </c>
      <c r="E44" s="75">
        <v>133.75</v>
      </c>
      <c r="F44" s="75">
        <v>3</v>
      </c>
      <c r="G44" s="75">
        <v>1.75</v>
      </c>
      <c r="H44" s="75" t="s">
        <v>113</v>
      </c>
      <c r="I44" s="75">
        <v>8</v>
      </c>
      <c r="J44" s="75" t="s">
        <v>113</v>
      </c>
      <c r="K44" s="75">
        <v>18.5</v>
      </c>
      <c r="L44" s="75" t="s">
        <v>109</v>
      </c>
      <c r="M44" s="75" t="s">
        <v>117</v>
      </c>
      <c r="N44" s="75" t="s">
        <v>112</v>
      </c>
      <c r="O44" s="75" t="s">
        <v>153</v>
      </c>
      <c r="P44" s="75"/>
      <c r="Q44" s="75" t="s">
        <v>8</v>
      </c>
      <c r="R44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44" s="75" t="str">
        <f>IF(UPPER(Table1[[#This Row],[ROLLFORMED]])="YES",VLOOKUP(Table1[[#This Row],[GAUGE]],'Sheet Metal Std'!$P$1:$Q$5,2,FALSE),"-")</f>
        <v>-</v>
      </c>
      <c r="T44" s="75"/>
      <c r="U44" s="75">
        <f>IF(AND('Cumulative BOM'!$Q44="G90 Grade SS50", 'Cumulative BOM'!$D44="18GA"), 50,IF(AND('Cumulative BOM'!$Q44="G90 Grade SS50", 'Cumulative BOM'!$D44&lt;&gt;"18GA"), 54.5,
IF(AND('Cumulative BOM'!$Q44="316 Stainless Steel 2B", 'Cumulative BOM'!$D44="18GA"), 60,IF(AND('Cumulative BOM'!$Q44="316 Stainless Steel 2B", 'Cumulative BOM'!$D44&lt;&gt;"18GA"), 30,
IF('Cumulative BOM'!$Q44="316L Stainless Steel #3",60,
IF(AND('Cumulative BOM'!$Q44="304-2B Stainless Steel",'Cumulative BOM'!$D44="14GA",'Cumulative BOM'!$K44&lt;=29.75),29.75,IF(AND('Cumulative BOM'!$Q44="304-2B Stainless Steel",'Cumulative BOM'!$D44="14GA",'Cumulative BOM'!$K44&gt;29.75),60,
IF('Cumulative BOM'!$K44&lt;=30,30,IF(AND('Cumulative BOM'!$K44&gt;30,'Cumulative BOM'!$K44&lt;=60),60)))))))))</f>
        <v>54.5</v>
      </c>
      <c r="V44" s="75">
        <f>IF('Cumulative BOM'!$Q44="G90 Grade SS50",IF('Cumulative BOM'!$E44&lt;=144,144,IF(AND('Cumulative BOM'!$E44&gt;144,'Cumulative BOM'!$E44&lt;=168),168,IF(AND('Cumulative BOM'!$E44&gt;168,'Cumulative BOM'!$E44&lt;=192),192,IF(AND('Cumulative BOM'!$E44&gt;192,'Cumulative BOM'!$E44&lt;=216),216, IF(AND('Cumulative BOM'!$E44&gt;216,'Cumulative BOM'!$E44&lt;=240),240,0))))),IF('Cumulative BOM'!$E44&lt;=120,120,IF(AND('Cumulative BOM'!$E44&gt;120,'Cumulative BOM'!$E44&lt;=144),144,IF(AND('Cumulative BOM'!$E44&gt;144,'Cumulative BOM'!$E44&lt;=168),168,IF(AND('Cumulative BOM'!$E44&gt;168,'Cumulative BOM'!$E44&lt;=192),192,IF(AND('Cumulative BOM'!$E44&gt;192,'Cumulative BOM'!$E44&lt;=216),216, IF(AND('Cumulative BOM'!$E44&gt;216,'Cumulative BOM'!$E44&lt;=240),240,0)))))))</f>
        <v>144</v>
      </c>
      <c r="W44" s="75">
        <f>'Cumulative BOM'!$V44*'Cumulative BOM'!$U44</f>
        <v>7848</v>
      </c>
      <c r="X44" s="75">
        <f>'Cumulative BOM'!$K44*'Cumulative BOM'!$E44</f>
        <v>2474.375</v>
      </c>
      <c r="Y44" s="75">
        <f>(QUOTIENT('Cumulative BOM'!$U44, MIN('Cumulative BOM'!$E44,'Cumulative BOM'!$K44)))*(QUOTIENT('Cumulative BOM'!$V44,MAX('Cumulative BOM'!$E44,'Cumulative BOM'!$K44)))</f>
        <v>2</v>
      </c>
      <c r="Z44" s="75">
        <f>ROUNDUP('Cumulative BOM'!$B44/'Cumulative BOM'!$Y44*2,0)/2</f>
        <v>0.5</v>
      </c>
      <c r="AA44" s="75">
        <f>(VLOOKUP('Cumulative BOM'!$D44,'Sheet Metal Std'!$M$2:$N$16,2))*'Cumulative BOM'!$U44*'Cumulative BOM'!$V44*'Cumulative BOM'!$Z44*0.28</f>
        <v>119.10124800000001</v>
      </c>
      <c r="AB44" s="75">
        <f>Table1[[#This Row],[QTY. ]]*Table1[[#This Row],[L]]/12</f>
        <v>11.145833333333334</v>
      </c>
    </row>
    <row r="45" spans="1:28" s="37" customFormat="1" ht="18" x14ac:dyDescent="0.3">
      <c r="A45" s="72">
        <v>1587051</v>
      </c>
      <c r="B45" s="73">
        <v>1</v>
      </c>
      <c r="C45" s="73" t="s">
        <v>205</v>
      </c>
      <c r="D45" s="73" t="s">
        <v>2</v>
      </c>
      <c r="E45" s="73">
        <v>17.0626</v>
      </c>
      <c r="F45" s="73">
        <v>3</v>
      </c>
      <c r="G45" s="73">
        <v>1.75</v>
      </c>
      <c r="H45" s="73" t="s">
        <v>113</v>
      </c>
      <c r="I45" s="73">
        <v>16</v>
      </c>
      <c r="J45" s="73" t="s">
        <v>113</v>
      </c>
      <c r="K45" s="73">
        <v>26.5</v>
      </c>
      <c r="L45" s="73" t="s">
        <v>109</v>
      </c>
      <c r="M45" s="73" t="s">
        <v>118</v>
      </c>
      <c r="N45" s="73" t="s">
        <v>112</v>
      </c>
      <c r="O45" s="73" t="s">
        <v>153</v>
      </c>
      <c r="P45" s="73"/>
      <c r="Q45" s="73" t="s">
        <v>8</v>
      </c>
      <c r="R4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5" s="73" t="str">
        <f>IF(UPPER(Table1[[#This Row],[ROLLFORMED]])="YES",VLOOKUP(Table1[[#This Row],[GAUGE]],'Sheet Metal Std'!$P$1:$Q$5,2,FALSE),"-")</f>
        <v>-</v>
      </c>
      <c r="T45" s="73"/>
      <c r="U45" s="73">
        <f>IF(AND('Cumulative BOM'!$Q45="G90 Grade SS50", 'Cumulative BOM'!$D45="18GA"), 50,IF(AND('Cumulative BOM'!$Q45="G90 Grade SS50", 'Cumulative BOM'!$D45&lt;&gt;"18GA"), 54.5,
IF(AND('Cumulative BOM'!$Q45="316 Stainless Steel 2B", 'Cumulative BOM'!$D45="18GA"), 60,IF(AND('Cumulative BOM'!$Q45="316 Stainless Steel 2B", 'Cumulative BOM'!$D45&lt;&gt;"18GA"), 30,
IF('Cumulative BOM'!$Q45="316L Stainless Steel #3",60,
IF(AND('Cumulative BOM'!$Q45="304-2B Stainless Steel",'Cumulative BOM'!$D45="14GA",'Cumulative BOM'!$K45&lt;=29.75),29.75,IF(AND('Cumulative BOM'!$Q45="304-2B Stainless Steel",'Cumulative BOM'!$D45="14GA",'Cumulative BOM'!$K45&gt;29.75),60,
IF('Cumulative BOM'!$K45&lt;=30,30,IF(AND('Cumulative BOM'!$K45&gt;30,'Cumulative BOM'!$K45&lt;=60),60)))))))))</f>
        <v>54.5</v>
      </c>
      <c r="V45" s="73">
        <f>IF('Cumulative BOM'!$Q45="G90 Grade SS50",IF('Cumulative BOM'!$E45&lt;=144,144,IF(AND('Cumulative BOM'!$E45&gt;144,'Cumulative BOM'!$E45&lt;=168),168,IF(AND('Cumulative BOM'!$E45&gt;168,'Cumulative BOM'!$E45&lt;=192),192,IF(AND('Cumulative BOM'!$E45&gt;192,'Cumulative BOM'!$E45&lt;=216),216, IF(AND('Cumulative BOM'!$E45&gt;216,'Cumulative BOM'!$E45&lt;=240),240,0))))),IF('Cumulative BOM'!$E45&lt;=120,120,IF(AND('Cumulative BOM'!$E45&gt;120,'Cumulative BOM'!$E45&lt;=144),144,IF(AND('Cumulative BOM'!$E45&gt;144,'Cumulative BOM'!$E45&lt;=168),168,IF(AND('Cumulative BOM'!$E45&gt;168,'Cumulative BOM'!$E45&lt;=192),192,IF(AND('Cumulative BOM'!$E45&gt;192,'Cumulative BOM'!$E45&lt;=216),216, IF(AND('Cumulative BOM'!$E45&gt;216,'Cumulative BOM'!$E45&lt;=240),240,0)))))))</f>
        <v>144</v>
      </c>
      <c r="W45" s="73">
        <f>'Cumulative BOM'!$V45*'Cumulative BOM'!$U45</f>
        <v>7848</v>
      </c>
      <c r="X45" s="73">
        <f>'Cumulative BOM'!$K45*'Cumulative BOM'!$E45</f>
        <v>452.15890000000002</v>
      </c>
      <c r="Y45" s="73">
        <f>(QUOTIENT('Cumulative BOM'!$U45, MIN('Cumulative BOM'!$E45,'Cumulative BOM'!$K45)))*(QUOTIENT('Cumulative BOM'!$V45,MAX('Cumulative BOM'!$E45,'Cumulative BOM'!$K45)))</f>
        <v>15</v>
      </c>
      <c r="Z45" s="73">
        <f>ROUNDUP('Cumulative BOM'!$B45/'Cumulative BOM'!$Y45*2,0)/2</f>
        <v>0.5</v>
      </c>
      <c r="AA45" s="73">
        <f>(VLOOKUP('Cumulative BOM'!$D45,'Sheet Metal Std'!$M$2:$N$16,2))*'Cumulative BOM'!$U45*'Cumulative BOM'!$V45*'Cumulative BOM'!$Z45*0.28</f>
        <v>86.249520000000004</v>
      </c>
      <c r="AB45" s="73">
        <f>Table1[[#This Row],[QTY. ]]*Table1[[#This Row],[L]]/12</f>
        <v>1.4218833333333334</v>
      </c>
    </row>
    <row r="46" spans="1:28" s="37" customFormat="1" ht="18" x14ac:dyDescent="0.3">
      <c r="A46" s="72">
        <v>1521210</v>
      </c>
      <c r="B46" s="73">
        <v>1</v>
      </c>
      <c r="C46" s="73" t="s">
        <v>204</v>
      </c>
      <c r="D46" s="73" t="s">
        <v>2</v>
      </c>
      <c r="E46" s="73">
        <v>17.0626</v>
      </c>
      <c r="F46" s="73">
        <v>3</v>
      </c>
      <c r="G46" s="73">
        <v>1.75</v>
      </c>
      <c r="H46" s="73" t="s">
        <v>113</v>
      </c>
      <c r="I46" s="73">
        <v>16</v>
      </c>
      <c r="J46" s="73" t="s">
        <v>113</v>
      </c>
      <c r="K46" s="73">
        <v>26.5</v>
      </c>
      <c r="L46" s="73" t="s">
        <v>109</v>
      </c>
      <c r="M46" s="73" t="s">
        <v>118</v>
      </c>
      <c r="N46" s="73" t="s">
        <v>112</v>
      </c>
      <c r="O46" s="73" t="s">
        <v>153</v>
      </c>
      <c r="P46" s="73"/>
      <c r="Q46" s="73" t="s">
        <v>8</v>
      </c>
      <c r="R46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6" s="73" t="str">
        <f>IF(UPPER(Table1[[#This Row],[ROLLFORMED]])="YES",VLOOKUP(Table1[[#This Row],[GAUGE]],'Sheet Metal Std'!$P$1:$Q$5,2,FALSE),"-")</f>
        <v>817-00529</v>
      </c>
      <c r="T46" s="73"/>
      <c r="U46" s="73">
        <f>IF(AND('Cumulative BOM'!$Q46="G90 Grade SS50", 'Cumulative BOM'!$D46="18GA"), 50,IF(AND('Cumulative BOM'!$Q46="G90 Grade SS50", 'Cumulative BOM'!$D46&lt;&gt;"18GA"), 54.5,
IF(AND('Cumulative BOM'!$Q46="316 Stainless Steel 2B", 'Cumulative BOM'!$D46="18GA"), 60,IF(AND('Cumulative BOM'!$Q46="316 Stainless Steel 2B", 'Cumulative BOM'!$D46&lt;&gt;"18GA"), 30,
IF('Cumulative BOM'!$Q46="316L Stainless Steel #3",60,
IF(AND('Cumulative BOM'!$Q46="304-2B Stainless Steel",'Cumulative BOM'!$D46="14GA",'Cumulative BOM'!$K46&lt;=29.75),29.75,IF(AND('Cumulative BOM'!$Q46="304-2B Stainless Steel",'Cumulative BOM'!$D46="14GA",'Cumulative BOM'!$K46&gt;29.75),60,
IF('Cumulative BOM'!$K46&lt;=30,30,IF(AND('Cumulative BOM'!$K46&gt;30,'Cumulative BOM'!$K46&lt;=60),60)))))))))</f>
        <v>54.5</v>
      </c>
      <c r="V46" s="73">
        <f>IF('Cumulative BOM'!$Q46="G90 Grade SS50",IF('Cumulative BOM'!$E46&lt;=144,144,IF(AND('Cumulative BOM'!$E46&gt;144,'Cumulative BOM'!$E46&lt;=168),168,IF(AND('Cumulative BOM'!$E46&gt;168,'Cumulative BOM'!$E46&lt;=192),192,IF(AND('Cumulative BOM'!$E46&gt;192,'Cumulative BOM'!$E46&lt;=216),216, IF(AND('Cumulative BOM'!$E46&gt;216,'Cumulative BOM'!$E46&lt;=240),240,0))))),IF('Cumulative BOM'!$E46&lt;=120,120,IF(AND('Cumulative BOM'!$E46&gt;120,'Cumulative BOM'!$E46&lt;=144),144,IF(AND('Cumulative BOM'!$E46&gt;144,'Cumulative BOM'!$E46&lt;=168),168,IF(AND('Cumulative BOM'!$E46&gt;168,'Cumulative BOM'!$E46&lt;=192),192,IF(AND('Cumulative BOM'!$E46&gt;192,'Cumulative BOM'!$E46&lt;=216),216, IF(AND('Cumulative BOM'!$E46&gt;216,'Cumulative BOM'!$E46&lt;=240),240,0)))))))</f>
        <v>144</v>
      </c>
      <c r="W46" s="73">
        <f>'Cumulative BOM'!$V46*'Cumulative BOM'!$U46</f>
        <v>7848</v>
      </c>
      <c r="X46" s="73">
        <f>'Cumulative BOM'!$K46*'Cumulative BOM'!$E46</f>
        <v>452.15890000000002</v>
      </c>
      <c r="Y46" s="73">
        <f>(QUOTIENT('Cumulative BOM'!$U46, MIN('Cumulative BOM'!$E46,'Cumulative BOM'!$K46)))*(QUOTIENT('Cumulative BOM'!$V46,MAX('Cumulative BOM'!$E46,'Cumulative BOM'!$K46)))</f>
        <v>15</v>
      </c>
      <c r="Z46" s="73">
        <f>ROUNDUP('Cumulative BOM'!$B46/'Cumulative BOM'!$Y46*2,0)/2</f>
        <v>0.5</v>
      </c>
      <c r="AA46" s="73">
        <f>(VLOOKUP('Cumulative BOM'!$D46,'Sheet Metal Std'!$M$2:$N$16,2))*'Cumulative BOM'!$U46*'Cumulative BOM'!$V46*'Cumulative BOM'!$Z46*0.28</f>
        <v>86.249520000000004</v>
      </c>
      <c r="AB46" s="73">
        <f>Table1[[#This Row],[QTY. ]]*Table1[[#This Row],[L]]/12</f>
        <v>1.4218833333333334</v>
      </c>
    </row>
    <row r="47" spans="1:28" s="37" customFormat="1" ht="18" x14ac:dyDescent="0.3">
      <c r="A47" s="72">
        <v>1521220</v>
      </c>
      <c r="B47" s="73">
        <v>2</v>
      </c>
      <c r="C47" s="73" t="s">
        <v>205</v>
      </c>
      <c r="D47" s="73" t="s">
        <v>2</v>
      </c>
      <c r="E47" s="73">
        <v>17.0626</v>
      </c>
      <c r="F47" s="73">
        <v>3</v>
      </c>
      <c r="G47" s="73">
        <v>1.75</v>
      </c>
      <c r="H47" s="73" t="s">
        <v>113</v>
      </c>
      <c r="I47" s="73">
        <v>10.125</v>
      </c>
      <c r="J47" s="73" t="s">
        <v>113</v>
      </c>
      <c r="K47" s="73">
        <v>20.625</v>
      </c>
      <c r="L47" s="73" t="s">
        <v>109</v>
      </c>
      <c r="M47" s="73" t="s">
        <v>118</v>
      </c>
      <c r="N47" s="73" t="s">
        <v>112</v>
      </c>
      <c r="O47" s="73" t="s">
        <v>153</v>
      </c>
      <c r="P47" s="73"/>
      <c r="Q47" s="73" t="s">
        <v>8</v>
      </c>
      <c r="R4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7" s="73" t="str">
        <f>IF(UPPER(Table1[[#This Row],[ROLLFORMED]])="YES",VLOOKUP(Table1[[#This Row],[GAUGE]],'Sheet Metal Std'!$P$1:$Q$5,2,FALSE),"-")</f>
        <v>-</v>
      </c>
      <c r="T47" s="73"/>
      <c r="U47" s="73">
        <f>IF(AND('Cumulative BOM'!$Q47="G90 Grade SS50", 'Cumulative BOM'!$D47="18GA"), 50,IF(AND('Cumulative BOM'!$Q47="G90 Grade SS50", 'Cumulative BOM'!$D47&lt;&gt;"18GA"), 54.5,
IF(AND('Cumulative BOM'!$Q47="316 Stainless Steel 2B", 'Cumulative BOM'!$D47="18GA"), 60,IF(AND('Cumulative BOM'!$Q47="316 Stainless Steel 2B", 'Cumulative BOM'!$D47&lt;&gt;"18GA"), 30,
IF('Cumulative BOM'!$Q47="316L Stainless Steel #3",60,
IF(AND('Cumulative BOM'!$Q47="304-2B Stainless Steel",'Cumulative BOM'!$D47="14GA",'Cumulative BOM'!$K47&lt;=29.75),29.75,IF(AND('Cumulative BOM'!$Q47="304-2B Stainless Steel",'Cumulative BOM'!$D47="14GA",'Cumulative BOM'!$K47&gt;29.75),60,
IF('Cumulative BOM'!$K47&lt;=30,30,IF(AND('Cumulative BOM'!$K47&gt;30,'Cumulative BOM'!$K47&lt;=60),60)))))))))</f>
        <v>54.5</v>
      </c>
      <c r="V47" s="73">
        <f>IF('Cumulative BOM'!$Q47="G90 Grade SS50",IF('Cumulative BOM'!$E47&lt;=144,144,IF(AND('Cumulative BOM'!$E47&gt;144,'Cumulative BOM'!$E47&lt;=168),168,IF(AND('Cumulative BOM'!$E47&gt;168,'Cumulative BOM'!$E47&lt;=192),192,IF(AND('Cumulative BOM'!$E47&gt;192,'Cumulative BOM'!$E47&lt;=216),216, IF(AND('Cumulative BOM'!$E47&gt;216,'Cumulative BOM'!$E47&lt;=240),240,0))))),IF('Cumulative BOM'!$E47&lt;=120,120,IF(AND('Cumulative BOM'!$E47&gt;120,'Cumulative BOM'!$E47&lt;=144),144,IF(AND('Cumulative BOM'!$E47&gt;144,'Cumulative BOM'!$E47&lt;=168),168,IF(AND('Cumulative BOM'!$E47&gt;168,'Cumulative BOM'!$E47&lt;=192),192,IF(AND('Cumulative BOM'!$E47&gt;192,'Cumulative BOM'!$E47&lt;=216),216, IF(AND('Cumulative BOM'!$E47&gt;216,'Cumulative BOM'!$E47&lt;=240),240,0)))))))</f>
        <v>144</v>
      </c>
      <c r="W47" s="73">
        <f>'Cumulative BOM'!$V47*'Cumulative BOM'!$U47</f>
        <v>7848</v>
      </c>
      <c r="X47" s="73">
        <f>'Cumulative BOM'!$K47*'Cumulative BOM'!$E47</f>
        <v>351.91612500000002</v>
      </c>
      <c r="Y47" s="73">
        <f>(QUOTIENT('Cumulative BOM'!$U47, MIN('Cumulative BOM'!$E47,'Cumulative BOM'!$K47)))*(QUOTIENT('Cumulative BOM'!$V47,MAX('Cumulative BOM'!$E47,'Cumulative BOM'!$K47)))</f>
        <v>18</v>
      </c>
      <c r="Z47" s="73">
        <f>ROUNDUP('Cumulative BOM'!$B47/'Cumulative BOM'!$Y47*2,0)/2</f>
        <v>0.5</v>
      </c>
      <c r="AA47" s="73">
        <f>(VLOOKUP('Cumulative BOM'!$D47,'Sheet Metal Std'!$M$2:$N$16,2))*'Cumulative BOM'!$U47*'Cumulative BOM'!$V47*'Cumulative BOM'!$Z47*0.28</f>
        <v>86.249520000000004</v>
      </c>
      <c r="AB47" s="73">
        <f>Table1[[#This Row],[QTY. ]]*Table1[[#This Row],[L]]/12</f>
        <v>2.8437666666666668</v>
      </c>
    </row>
    <row r="48" spans="1:28" s="37" customFormat="1" ht="18" x14ac:dyDescent="0.3">
      <c r="A48" s="72">
        <v>1521210</v>
      </c>
      <c r="B48" s="73">
        <v>2</v>
      </c>
      <c r="C48" s="73" t="s">
        <v>204</v>
      </c>
      <c r="D48" s="73" t="s">
        <v>2</v>
      </c>
      <c r="E48" s="73">
        <v>17.0626</v>
      </c>
      <c r="F48" s="73">
        <v>3</v>
      </c>
      <c r="G48" s="73">
        <v>1.75</v>
      </c>
      <c r="H48" s="73" t="s">
        <v>113</v>
      </c>
      <c r="I48" s="73">
        <v>16</v>
      </c>
      <c r="J48" s="73" t="s">
        <v>113</v>
      </c>
      <c r="K48" s="73">
        <v>26.5</v>
      </c>
      <c r="L48" s="73" t="s">
        <v>109</v>
      </c>
      <c r="M48" s="73" t="s">
        <v>118</v>
      </c>
      <c r="N48" s="73" t="s">
        <v>112</v>
      </c>
      <c r="O48" s="73" t="s">
        <v>153</v>
      </c>
      <c r="P48" s="73"/>
      <c r="Q48" s="73" t="s">
        <v>8</v>
      </c>
      <c r="R48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8" s="73" t="str">
        <f>IF(UPPER(Table1[[#This Row],[ROLLFORMED]])="YES",VLOOKUP(Table1[[#This Row],[GAUGE]],'Sheet Metal Std'!$P$1:$Q$5,2,FALSE),"-")</f>
        <v>817-00529</v>
      </c>
      <c r="T48" s="73"/>
      <c r="U48" s="73">
        <f>IF(AND('Cumulative BOM'!$Q48="G90 Grade SS50", 'Cumulative BOM'!$D48="18GA"), 50,IF(AND('Cumulative BOM'!$Q48="G90 Grade SS50", 'Cumulative BOM'!$D48&lt;&gt;"18GA"), 54.5,
IF(AND('Cumulative BOM'!$Q48="316 Stainless Steel 2B", 'Cumulative BOM'!$D48="18GA"), 60,IF(AND('Cumulative BOM'!$Q48="316 Stainless Steel 2B", 'Cumulative BOM'!$D48&lt;&gt;"18GA"), 30,
IF('Cumulative BOM'!$Q48="316L Stainless Steel #3",60,
IF(AND('Cumulative BOM'!$Q48="304-2B Stainless Steel",'Cumulative BOM'!$D48="14GA",'Cumulative BOM'!$K48&lt;=29.75),29.75,IF(AND('Cumulative BOM'!$Q48="304-2B Stainless Steel",'Cumulative BOM'!$D48="14GA",'Cumulative BOM'!$K48&gt;29.75),60,
IF('Cumulative BOM'!$K48&lt;=30,30,IF(AND('Cumulative BOM'!$K48&gt;30,'Cumulative BOM'!$K48&lt;=60),60)))))))))</f>
        <v>54.5</v>
      </c>
      <c r="V48" s="73">
        <f>IF('Cumulative BOM'!$Q48="G90 Grade SS50",IF('Cumulative BOM'!$E48&lt;=144,144,IF(AND('Cumulative BOM'!$E48&gt;144,'Cumulative BOM'!$E48&lt;=168),168,IF(AND('Cumulative BOM'!$E48&gt;168,'Cumulative BOM'!$E48&lt;=192),192,IF(AND('Cumulative BOM'!$E48&gt;192,'Cumulative BOM'!$E48&lt;=216),216, IF(AND('Cumulative BOM'!$E48&gt;216,'Cumulative BOM'!$E48&lt;=240),240,0))))),IF('Cumulative BOM'!$E48&lt;=120,120,IF(AND('Cumulative BOM'!$E48&gt;120,'Cumulative BOM'!$E48&lt;=144),144,IF(AND('Cumulative BOM'!$E48&gt;144,'Cumulative BOM'!$E48&lt;=168),168,IF(AND('Cumulative BOM'!$E48&gt;168,'Cumulative BOM'!$E48&lt;=192),192,IF(AND('Cumulative BOM'!$E48&gt;192,'Cumulative BOM'!$E48&lt;=216),216, IF(AND('Cumulative BOM'!$E48&gt;216,'Cumulative BOM'!$E48&lt;=240),240,0)))))))</f>
        <v>144</v>
      </c>
      <c r="W48" s="73">
        <f>'Cumulative BOM'!$V48*'Cumulative BOM'!$U48</f>
        <v>7848</v>
      </c>
      <c r="X48" s="73">
        <f>'Cumulative BOM'!$K48*'Cumulative BOM'!$E48</f>
        <v>452.15890000000002</v>
      </c>
      <c r="Y48" s="73">
        <f>(QUOTIENT('Cumulative BOM'!$U48, MIN('Cumulative BOM'!$E48,'Cumulative BOM'!$K48)))*(QUOTIENT('Cumulative BOM'!$V48,MAX('Cumulative BOM'!$E48,'Cumulative BOM'!$K48)))</f>
        <v>15</v>
      </c>
      <c r="Z48" s="73">
        <f>ROUNDUP('Cumulative BOM'!$B48/'Cumulative BOM'!$Y48*2,0)/2</f>
        <v>0.5</v>
      </c>
      <c r="AA48" s="73">
        <f>(VLOOKUP('Cumulative BOM'!$D48,'Sheet Metal Std'!$M$2:$N$16,2))*'Cumulative BOM'!$U48*'Cumulative BOM'!$V48*'Cumulative BOM'!$Z48*0.28</f>
        <v>86.249520000000004</v>
      </c>
      <c r="AB48" s="73">
        <f>Table1[[#This Row],[QTY. ]]*Table1[[#This Row],[L]]/12</f>
        <v>2.8437666666666668</v>
      </c>
    </row>
    <row r="49" spans="1:28" s="37" customFormat="1" ht="18" x14ac:dyDescent="0.3">
      <c r="A49" s="72">
        <v>1587050</v>
      </c>
      <c r="B49" s="73">
        <v>1</v>
      </c>
      <c r="C49" s="73" t="s">
        <v>205</v>
      </c>
      <c r="D49" s="73" t="s">
        <v>2</v>
      </c>
      <c r="E49" s="73">
        <v>17.0626</v>
      </c>
      <c r="F49" s="73">
        <v>3</v>
      </c>
      <c r="G49" s="73">
        <v>1.75</v>
      </c>
      <c r="H49" s="73" t="s">
        <v>113</v>
      </c>
      <c r="I49" s="73">
        <v>16</v>
      </c>
      <c r="J49" s="73" t="s">
        <v>113</v>
      </c>
      <c r="K49" s="73">
        <v>26.5</v>
      </c>
      <c r="L49" s="73" t="s">
        <v>109</v>
      </c>
      <c r="M49" s="73" t="s">
        <v>118</v>
      </c>
      <c r="N49" s="73" t="s">
        <v>112</v>
      </c>
      <c r="O49" s="73" t="s">
        <v>153</v>
      </c>
      <c r="P49" s="73"/>
      <c r="Q49" s="73" t="s">
        <v>8</v>
      </c>
      <c r="R4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9" s="73" t="str">
        <f>IF(UPPER(Table1[[#This Row],[ROLLFORMED]])="YES",VLOOKUP(Table1[[#This Row],[GAUGE]],'Sheet Metal Std'!$P$1:$Q$5,2,FALSE),"-")</f>
        <v>-</v>
      </c>
      <c r="T49" s="73"/>
      <c r="U49" s="73">
        <f>IF(AND('Cumulative BOM'!$Q49="G90 Grade SS50", 'Cumulative BOM'!$D49="18GA"), 50,IF(AND('Cumulative BOM'!$Q49="G90 Grade SS50", 'Cumulative BOM'!$D49&lt;&gt;"18GA"), 54.5,
IF(AND('Cumulative BOM'!$Q49="316 Stainless Steel 2B", 'Cumulative BOM'!$D49="18GA"), 60,IF(AND('Cumulative BOM'!$Q49="316 Stainless Steel 2B", 'Cumulative BOM'!$D49&lt;&gt;"18GA"), 30,
IF('Cumulative BOM'!$Q49="316L Stainless Steel #3",60,
IF(AND('Cumulative BOM'!$Q49="304-2B Stainless Steel",'Cumulative BOM'!$D49="14GA",'Cumulative BOM'!$K49&lt;=29.75),29.75,IF(AND('Cumulative BOM'!$Q49="304-2B Stainless Steel",'Cumulative BOM'!$D49="14GA",'Cumulative BOM'!$K49&gt;29.75),60,
IF('Cumulative BOM'!$K49&lt;=30,30,IF(AND('Cumulative BOM'!$K49&gt;30,'Cumulative BOM'!$K49&lt;=60),60)))))))))</f>
        <v>54.5</v>
      </c>
      <c r="V49" s="73">
        <f>IF('Cumulative BOM'!$Q49="G90 Grade SS50",IF('Cumulative BOM'!$E49&lt;=144,144,IF(AND('Cumulative BOM'!$E49&gt;144,'Cumulative BOM'!$E49&lt;=168),168,IF(AND('Cumulative BOM'!$E49&gt;168,'Cumulative BOM'!$E49&lt;=192),192,IF(AND('Cumulative BOM'!$E49&gt;192,'Cumulative BOM'!$E49&lt;=216),216, IF(AND('Cumulative BOM'!$E49&gt;216,'Cumulative BOM'!$E49&lt;=240),240,0))))),IF('Cumulative BOM'!$E49&lt;=120,120,IF(AND('Cumulative BOM'!$E49&gt;120,'Cumulative BOM'!$E49&lt;=144),144,IF(AND('Cumulative BOM'!$E49&gt;144,'Cumulative BOM'!$E49&lt;=168),168,IF(AND('Cumulative BOM'!$E49&gt;168,'Cumulative BOM'!$E49&lt;=192),192,IF(AND('Cumulative BOM'!$E49&gt;192,'Cumulative BOM'!$E49&lt;=216),216, IF(AND('Cumulative BOM'!$E49&gt;216,'Cumulative BOM'!$E49&lt;=240),240,0)))))))</f>
        <v>144</v>
      </c>
      <c r="W49" s="73">
        <f>'Cumulative BOM'!$V49*'Cumulative BOM'!$U49</f>
        <v>7848</v>
      </c>
      <c r="X49" s="73">
        <f>'Cumulative BOM'!$K49*'Cumulative BOM'!$E49</f>
        <v>452.15890000000002</v>
      </c>
      <c r="Y49" s="73">
        <f>(QUOTIENT('Cumulative BOM'!$U49, MIN('Cumulative BOM'!$E49,'Cumulative BOM'!$K49)))*(QUOTIENT('Cumulative BOM'!$V49,MAX('Cumulative BOM'!$E49,'Cumulative BOM'!$K49)))</f>
        <v>15</v>
      </c>
      <c r="Z49" s="73">
        <f>ROUNDUP('Cumulative BOM'!$B49/'Cumulative BOM'!$Y49*2,0)/2</f>
        <v>0.5</v>
      </c>
      <c r="AA49" s="73">
        <f>(VLOOKUP('Cumulative BOM'!$D49,'Sheet Metal Std'!$M$2:$N$16,2))*'Cumulative BOM'!$U49*'Cumulative BOM'!$V49*'Cumulative BOM'!$Z49*0.28</f>
        <v>86.249520000000004</v>
      </c>
      <c r="AB49" s="73">
        <f>Table1[[#This Row],[QTY. ]]*Table1[[#This Row],[L]]/12</f>
        <v>1.4218833333333334</v>
      </c>
    </row>
    <row r="50" spans="1:28" s="37" customFormat="1" ht="18" x14ac:dyDescent="0.3">
      <c r="A50" s="74">
        <v>1521201</v>
      </c>
      <c r="B50" s="75">
        <v>1</v>
      </c>
      <c r="C50" s="75" t="s">
        <v>205</v>
      </c>
      <c r="D50" s="75" t="s">
        <v>1</v>
      </c>
      <c r="E50" s="75">
        <v>133.75</v>
      </c>
      <c r="F50" s="75">
        <v>3</v>
      </c>
      <c r="G50" s="75">
        <v>1.75</v>
      </c>
      <c r="H50" s="75" t="s">
        <v>113</v>
      </c>
      <c r="I50" s="75">
        <v>8</v>
      </c>
      <c r="J50" s="75" t="s">
        <v>113</v>
      </c>
      <c r="K50" s="75">
        <v>18</v>
      </c>
      <c r="L50" s="78" t="s">
        <v>107</v>
      </c>
      <c r="M50" s="75" t="s">
        <v>117</v>
      </c>
      <c r="N50" s="75" t="s">
        <v>112</v>
      </c>
      <c r="O50" s="75" t="s">
        <v>153</v>
      </c>
      <c r="P50" s="75"/>
      <c r="Q50" s="75" t="s">
        <v>8</v>
      </c>
      <c r="R50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50" s="75" t="str">
        <f>IF(UPPER(Table1[[#This Row],[ROLLFORMED]])="YES",VLOOKUP(Table1[[#This Row],[GAUGE]],'Sheet Metal Std'!$P$1:$Q$5,2,FALSE),"-")</f>
        <v>-</v>
      </c>
      <c r="T50" s="75"/>
      <c r="U50" s="75">
        <f>IF(AND('Cumulative BOM'!$Q50="G90 Grade SS50", 'Cumulative BOM'!$D50="18GA"), 50,IF(AND('Cumulative BOM'!$Q50="G90 Grade SS50", 'Cumulative BOM'!$D50&lt;&gt;"18GA"), 54.5,
IF(AND('Cumulative BOM'!$Q50="316 Stainless Steel 2B", 'Cumulative BOM'!$D50="18GA"), 60,IF(AND('Cumulative BOM'!$Q50="316 Stainless Steel 2B", 'Cumulative BOM'!$D50&lt;&gt;"18GA"), 30,
IF('Cumulative BOM'!$Q50="316L Stainless Steel #3",60,
IF(AND('Cumulative BOM'!$Q50="304-2B Stainless Steel",'Cumulative BOM'!$D50="14GA",'Cumulative BOM'!$K50&lt;=29.75),29.75,IF(AND('Cumulative BOM'!$Q50="304-2B Stainless Steel",'Cumulative BOM'!$D50="14GA",'Cumulative BOM'!$K50&gt;29.75),60,
IF('Cumulative BOM'!$K50&lt;=30,30,IF(AND('Cumulative BOM'!$K50&gt;30,'Cumulative BOM'!$K50&lt;=60),60)))))))))</f>
        <v>54.5</v>
      </c>
      <c r="V50" s="75">
        <f>IF('Cumulative BOM'!$Q50="G90 Grade SS50",IF('Cumulative BOM'!$E50&lt;=144,144,IF(AND('Cumulative BOM'!$E50&gt;144,'Cumulative BOM'!$E50&lt;=168),168,IF(AND('Cumulative BOM'!$E50&gt;168,'Cumulative BOM'!$E50&lt;=192),192,IF(AND('Cumulative BOM'!$E50&gt;192,'Cumulative BOM'!$E50&lt;=216),216, IF(AND('Cumulative BOM'!$E50&gt;216,'Cumulative BOM'!$E50&lt;=240),240,0))))),IF('Cumulative BOM'!$E50&lt;=120,120,IF(AND('Cumulative BOM'!$E50&gt;120,'Cumulative BOM'!$E50&lt;=144),144,IF(AND('Cumulative BOM'!$E50&gt;144,'Cumulative BOM'!$E50&lt;=168),168,IF(AND('Cumulative BOM'!$E50&gt;168,'Cumulative BOM'!$E50&lt;=192),192,IF(AND('Cumulative BOM'!$E50&gt;192,'Cumulative BOM'!$E50&lt;=216),216, IF(AND('Cumulative BOM'!$E50&gt;216,'Cumulative BOM'!$E50&lt;=240),240,0)))))))</f>
        <v>144</v>
      </c>
      <c r="W50" s="75">
        <f>'Cumulative BOM'!$V50*'Cumulative BOM'!$U50</f>
        <v>7848</v>
      </c>
      <c r="X50" s="75">
        <f>'Cumulative BOM'!$K50*'Cumulative BOM'!$E50</f>
        <v>2407.5</v>
      </c>
      <c r="Y50" s="75">
        <f>(QUOTIENT('Cumulative BOM'!$U50, MIN('Cumulative BOM'!$E50,'Cumulative BOM'!$K50)))*(QUOTIENT('Cumulative BOM'!$V50,MAX('Cumulative BOM'!$E50,'Cumulative BOM'!$K50)))</f>
        <v>3</v>
      </c>
      <c r="Z50" s="75">
        <f>ROUNDUP('Cumulative BOM'!$B50/'Cumulative BOM'!$Y50*2,0)/2</f>
        <v>0.5</v>
      </c>
      <c r="AA50" s="75">
        <f>(VLOOKUP('Cumulative BOM'!$D50,'Sheet Metal Std'!$M$2:$N$16,2))*'Cumulative BOM'!$U50*'Cumulative BOM'!$V50*'Cumulative BOM'!$Z50*0.28</f>
        <v>119.10124800000001</v>
      </c>
      <c r="AB50" s="75">
        <f>Table1[[#This Row],[QTY. ]]*Table1[[#This Row],[L]]/12</f>
        <v>11.145833333333334</v>
      </c>
    </row>
    <row r="51" spans="1:28" s="37" customFormat="1" ht="18" x14ac:dyDescent="0.3">
      <c r="A51" s="72">
        <v>1521187</v>
      </c>
      <c r="B51" s="73">
        <v>1</v>
      </c>
      <c r="C51" s="73" t="s">
        <v>204</v>
      </c>
      <c r="D51" s="73" t="s">
        <v>2</v>
      </c>
      <c r="E51" s="73">
        <v>133.75</v>
      </c>
      <c r="F51" s="73">
        <v>3</v>
      </c>
      <c r="G51" s="73">
        <v>1.75</v>
      </c>
      <c r="H51" s="73" t="s">
        <v>113</v>
      </c>
      <c r="I51" s="73">
        <v>16</v>
      </c>
      <c r="J51" s="73" t="s">
        <v>113</v>
      </c>
      <c r="K51" s="73">
        <v>26.5</v>
      </c>
      <c r="L51" s="73" t="s">
        <v>109</v>
      </c>
      <c r="M51" s="73" t="s">
        <v>117</v>
      </c>
      <c r="N51" s="73" t="s">
        <v>112</v>
      </c>
      <c r="O51" s="73" t="s">
        <v>153</v>
      </c>
      <c r="P51" s="73"/>
      <c r="Q51" s="73" t="s">
        <v>8</v>
      </c>
      <c r="R51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51" s="73" t="str">
        <f>IF(UPPER(Table1[[#This Row],[ROLLFORMED]])="YES",VLOOKUP(Table1[[#This Row],[GAUGE]],'Sheet Metal Std'!$P$1:$Q$5,2,FALSE),"-")</f>
        <v>817-00529</v>
      </c>
      <c r="T51" s="73"/>
      <c r="U51" s="73">
        <f>IF(AND('Cumulative BOM'!$Q51="G90 Grade SS50", 'Cumulative BOM'!$D51="18GA"), 50,IF(AND('Cumulative BOM'!$Q51="G90 Grade SS50", 'Cumulative BOM'!$D51&lt;&gt;"18GA"), 54.5,
IF(AND('Cumulative BOM'!$Q51="316 Stainless Steel 2B", 'Cumulative BOM'!$D51="18GA"), 60,IF(AND('Cumulative BOM'!$Q51="316 Stainless Steel 2B", 'Cumulative BOM'!$D51&lt;&gt;"18GA"), 30,
IF('Cumulative BOM'!$Q51="316L Stainless Steel #3",60,
IF(AND('Cumulative BOM'!$Q51="304-2B Stainless Steel",'Cumulative BOM'!$D51="14GA",'Cumulative BOM'!$K51&lt;=29.75),29.75,IF(AND('Cumulative BOM'!$Q51="304-2B Stainless Steel",'Cumulative BOM'!$D51="14GA",'Cumulative BOM'!$K51&gt;29.75),60,
IF('Cumulative BOM'!$K51&lt;=30,30,IF(AND('Cumulative BOM'!$K51&gt;30,'Cumulative BOM'!$K51&lt;=60),60)))))))))</f>
        <v>54.5</v>
      </c>
      <c r="V51" s="73">
        <f>IF('Cumulative BOM'!$Q51="G90 Grade SS50",IF('Cumulative BOM'!$E51&lt;=144,144,IF(AND('Cumulative BOM'!$E51&gt;144,'Cumulative BOM'!$E51&lt;=168),168,IF(AND('Cumulative BOM'!$E51&gt;168,'Cumulative BOM'!$E51&lt;=192),192,IF(AND('Cumulative BOM'!$E51&gt;192,'Cumulative BOM'!$E51&lt;=216),216, IF(AND('Cumulative BOM'!$E51&gt;216,'Cumulative BOM'!$E51&lt;=240),240,0))))),IF('Cumulative BOM'!$E51&lt;=120,120,IF(AND('Cumulative BOM'!$E51&gt;120,'Cumulative BOM'!$E51&lt;=144),144,IF(AND('Cumulative BOM'!$E51&gt;144,'Cumulative BOM'!$E51&lt;=168),168,IF(AND('Cumulative BOM'!$E51&gt;168,'Cumulative BOM'!$E51&lt;=192),192,IF(AND('Cumulative BOM'!$E51&gt;192,'Cumulative BOM'!$E51&lt;=216),216, IF(AND('Cumulative BOM'!$E51&gt;216,'Cumulative BOM'!$E51&lt;=240),240,0)))))))</f>
        <v>144</v>
      </c>
      <c r="W51" s="73">
        <f>'Cumulative BOM'!$V51*'Cumulative BOM'!$U51</f>
        <v>7848</v>
      </c>
      <c r="X51" s="73">
        <f>'Cumulative BOM'!$K51*'Cumulative BOM'!$E51</f>
        <v>3544.375</v>
      </c>
      <c r="Y51" s="73">
        <f>(QUOTIENT('Cumulative BOM'!$U51, MIN('Cumulative BOM'!$E51,'Cumulative BOM'!$K51)))*(QUOTIENT('Cumulative BOM'!$V51,MAX('Cumulative BOM'!$E51,'Cumulative BOM'!$K51)))</f>
        <v>2</v>
      </c>
      <c r="Z51" s="73">
        <f>ROUNDUP('Cumulative BOM'!$B51/'Cumulative BOM'!$Y51*2,0)/2</f>
        <v>0.5</v>
      </c>
      <c r="AA51" s="73">
        <f>(VLOOKUP('Cumulative BOM'!$D51,'Sheet Metal Std'!$M$2:$N$16,2))*'Cumulative BOM'!$U51*'Cumulative BOM'!$V51*'Cumulative BOM'!$Z51*0.28</f>
        <v>86.249520000000004</v>
      </c>
      <c r="AB51" s="73">
        <f>Table1[[#This Row],[QTY. ]]*Table1[[#This Row],[L]]/12</f>
        <v>11.145833333333334</v>
      </c>
    </row>
    <row r="52" spans="1:28" s="37" customFormat="1" ht="18" x14ac:dyDescent="0.3">
      <c r="A52" s="72">
        <v>1521206</v>
      </c>
      <c r="B52" s="73">
        <v>1</v>
      </c>
      <c r="C52" s="73" t="s">
        <v>205</v>
      </c>
      <c r="D52" s="73" t="s">
        <v>2</v>
      </c>
      <c r="E52" s="73">
        <v>133.75</v>
      </c>
      <c r="F52" s="73">
        <v>3</v>
      </c>
      <c r="G52" s="73">
        <v>1.75</v>
      </c>
      <c r="H52" s="73" t="s">
        <v>113</v>
      </c>
      <c r="I52" s="73">
        <v>8.5625</v>
      </c>
      <c r="J52" s="73" t="s">
        <v>113</v>
      </c>
      <c r="K52" s="73">
        <v>19.0625</v>
      </c>
      <c r="L52" s="73" t="s">
        <v>109</v>
      </c>
      <c r="M52" s="73" t="s">
        <v>117</v>
      </c>
      <c r="N52" s="73" t="s">
        <v>112</v>
      </c>
      <c r="O52" s="73" t="s">
        <v>153</v>
      </c>
      <c r="P52" s="73"/>
      <c r="Q52" s="73" t="s">
        <v>8</v>
      </c>
      <c r="R52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52" s="73" t="str">
        <f>IF(UPPER(Table1[[#This Row],[ROLLFORMED]])="YES",VLOOKUP(Table1[[#This Row],[GAUGE]],'Sheet Metal Std'!$P$1:$Q$5,2,FALSE),"-")</f>
        <v>-</v>
      </c>
      <c r="T52" s="73"/>
      <c r="U52" s="73">
        <f>IF(AND('Cumulative BOM'!$Q52="G90 Grade SS50", 'Cumulative BOM'!$D52="18GA"), 50,IF(AND('Cumulative BOM'!$Q52="G90 Grade SS50", 'Cumulative BOM'!$D52&lt;&gt;"18GA"), 54.5,
IF(AND('Cumulative BOM'!$Q52="316 Stainless Steel 2B", 'Cumulative BOM'!$D52="18GA"), 60,IF(AND('Cumulative BOM'!$Q52="316 Stainless Steel 2B", 'Cumulative BOM'!$D52&lt;&gt;"18GA"), 30,
IF('Cumulative BOM'!$Q52="316L Stainless Steel #3",60,
IF(AND('Cumulative BOM'!$Q52="304-2B Stainless Steel",'Cumulative BOM'!$D52="14GA",'Cumulative BOM'!$K52&lt;=29.75),29.75,IF(AND('Cumulative BOM'!$Q52="304-2B Stainless Steel",'Cumulative BOM'!$D52="14GA",'Cumulative BOM'!$K52&gt;29.75),60,
IF('Cumulative BOM'!$K52&lt;=30,30,IF(AND('Cumulative BOM'!$K52&gt;30,'Cumulative BOM'!$K52&lt;=60),60)))))))))</f>
        <v>54.5</v>
      </c>
      <c r="V52" s="73">
        <f>IF('Cumulative BOM'!$Q52="G90 Grade SS50",IF('Cumulative BOM'!$E52&lt;=144,144,IF(AND('Cumulative BOM'!$E52&gt;144,'Cumulative BOM'!$E52&lt;=168),168,IF(AND('Cumulative BOM'!$E52&gt;168,'Cumulative BOM'!$E52&lt;=192),192,IF(AND('Cumulative BOM'!$E52&gt;192,'Cumulative BOM'!$E52&lt;=216),216, IF(AND('Cumulative BOM'!$E52&gt;216,'Cumulative BOM'!$E52&lt;=240),240,0))))),IF('Cumulative BOM'!$E52&lt;=120,120,IF(AND('Cumulative BOM'!$E52&gt;120,'Cumulative BOM'!$E52&lt;=144),144,IF(AND('Cumulative BOM'!$E52&gt;144,'Cumulative BOM'!$E52&lt;=168),168,IF(AND('Cumulative BOM'!$E52&gt;168,'Cumulative BOM'!$E52&lt;=192),192,IF(AND('Cumulative BOM'!$E52&gt;192,'Cumulative BOM'!$E52&lt;=216),216, IF(AND('Cumulative BOM'!$E52&gt;216,'Cumulative BOM'!$E52&lt;=240),240,0)))))))</f>
        <v>144</v>
      </c>
      <c r="W52" s="73">
        <f>'Cumulative BOM'!$V52*'Cumulative BOM'!$U52</f>
        <v>7848</v>
      </c>
      <c r="X52" s="73">
        <f>'Cumulative BOM'!$K52*'Cumulative BOM'!$E52</f>
        <v>2549.609375</v>
      </c>
      <c r="Y52" s="73">
        <f>(QUOTIENT('Cumulative BOM'!$U52, MIN('Cumulative BOM'!$E52,'Cumulative BOM'!$K52)))*(QUOTIENT('Cumulative BOM'!$V52,MAX('Cumulative BOM'!$E52,'Cumulative BOM'!$K52)))</f>
        <v>2</v>
      </c>
      <c r="Z52" s="73">
        <f>ROUNDUP('Cumulative BOM'!$B52/'Cumulative BOM'!$Y52*2,0)/2</f>
        <v>0.5</v>
      </c>
      <c r="AA52" s="73">
        <f>(VLOOKUP('Cumulative BOM'!$D52,'Sheet Metal Std'!$M$2:$N$16,2))*'Cumulative BOM'!$U52*'Cumulative BOM'!$V52*'Cumulative BOM'!$Z52*0.28</f>
        <v>86.249520000000004</v>
      </c>
      <c r="AB52" s="73">
        <f>Table1[[#This Row],[QTY. ]]*Table1[[#This Row],[L]]/12</f>
        <v>11.145833333333334</v>
      </c>
    </row>
    <row r="53" spans="1:28" s="37" customFormat="1" ht="18" x14ac:dyDescent="0.3">
      <c r="A53" s="74">
        <v>1499963</v>
      </c>
      <c r="B53" s="75">
        <v>1</v>
      </c>
      <c r="C53" s="75" t="s">
        <v>205</v>
      </c>
      <c r="D53" s="75" t="s">
        <v>1</v>
      </c>
      <c r="E53" s="75">
        <v>133.75</v>
      </c>
      <c r="F53" s="75">
        <v>3.125</v>
      </c>
      <c r="G53" s="75">
        <v>1.75</v>
      </c>
      <c r="H53" s="75" t="s">
        <v>113</v>
      </c>
      <c r="I53" s="75">
        <v>9</v>
      </c>
      <c r="J53" s="75">
        <v>9</v>
      </c>
      <c r="K53" s="75">
        <v>28.5</v>
      </c>
      <c r="L53" s="78" t="s">
        <v>120</v>
      </c>
      <c r="M53" s="75" t="s">
        <v>176</v>
      </c>
      <c r="N53" s="75" t="s">
        <v>121</v>
      </c>
      <c r="O53" s="75" t="s">
        <v>153</v>
      </c>
      <c r="P53" s="75"/>
      <c r="Q53" s="75" t="s">
        <v>8</v>
      </c>
      <c r="R53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53" s="75" t="str">
        <f>IF(UPPER(Table1[[#This Row],[ROLLFORMED]])="YES",VLOOKUP(Table1[[#This Row],[GAUGE]],'Sheet Metal Std'!$P$1:$Q$5,2,FALSE),"-")</f>
        <v>-</v>
      </c>
      <c r="T53" s="75"/>
      <c r="U53" s="75">
        <f>IF(AND('Cumulative BOM'!$Q53="G90 Grade SS50", 'Cumulative BOM'!$D53="18GA"), 50,IF(AND('Cumulative BOM'!$Q53="G90 Grade SS50", 'Cumulative BOM'!$D53&lt;&gt;"18GA"), 54.5,
IF(AND('Cumulative BOM'!$Q53="316 Stainless Steel 2B", 'Cumulative BOM'!$D53="18GA"), 60,IF(AND('Cumulative BOM'!$Q53="316 Stainless Steel 2B", 'Cumulative BOM'!$D53&lt;&gt;"18GA"), 30,
IF('Cumulative BOM'!$Q53="316L Stainless Steel #3",60,
IF(AND('Cumulative BOM'!$Q53="304-2B Stainless Steel",'Cumulative BOM'!$D53="14GA",'Cumulative BOM'!$K53&lt;=29.75),29.75,IF(AND('Cumulative BOM'!$Q53="304-2B Stainless Steel",'Cumulative BOM'!$D53="14GA",'Cumulative BOM'!$K53&gt;29.75),60,
IF('Cumulative BOM'!$K53&lt;=30,30,IF(AND('Cumulative BOM'!$K53&gt;30,'Cumulative BOM'!$K53&lt;=60),60)))))))))</f>
        <v>54.5</v>
      </c>
      <c r="V53" s="75">
        <f>IF('Cumulative BOM'!$Q53="G90 Grade SS50",IF('Cumulative BOM'!$E53&lt;=144,144,IF(AND('Cumulative BOM'!$E53&gt;144,'Cumulative BOM'!$E53&lt;=168),168,IF(AND('Cumulative BOM'!$E53&gt;168,'Cumulative BOM'!$E53&lt;=192),192,IF(AND('Cumulative BOM'!$E53&gt;192,'Cumulative BOM'!$E53&lt;=216),216, IF(AND('Cumulative BOM'!$E53&gt;216,'Cumulative BOM'!$E53&lt;=240),240,0))))),IF('Cumulative BOM'!$E53&lt;=120,120,IF(AND('Cumulative BOM'!$E53&gt;120,'Cumulative BOM'!$E53&lt;=144),144,IF(AND('Cumulative BOM'!$E53&gt;144,'Cumulative BOM'!$E53&lt;=168),168,IF(AND('Cumulative BOM'!$E53&gt;168,'Cumulative BOM'!$E53&lt;=192),192,IF(AND('Cumulative BOM'!$E53&gt;192,'Cumulative BOM'!$E53&lt;=216),216, IF(AND('Cumulative BOM'!$E53&gt;216,'Cumulative BOM'!$E53&lt;=240),240,0)))))))</f>
        <v>144</v>
      </c>
      <c r="W53" s="75">
        <f>'Cumulative BOM'!$V53*'Cumulative BOM'!$U53</f>
        <v>7848</v>
      </c>
      <c r="X53" s="75">
        <f>'Cumulative BOM'!$K53*'Cumulative BOM'!$E53</f>
        <v>3811.875</v>
      </c>
      <c r="Y53" s="75">
        <f>(QUOTIENT('Cumulative BOM'!$U53, MIN('Cumulative BOM'!$E53,'Cumulative BOM'!$K53)))*(QUOTIENT('Cumulative BOM'!$V53,MAX('Cumulative BOM'!$E53,'Cumulative BOM'!$K53)))</f>
        <v>1</v>
      </c>
      <c r="Z53" s="75">
        <f>ROUNDUP('Cumulative BOM'!$B53/'Cumulative BOM'!$Y53*2,0)/2</f>
        <v>1</v>
      </c>
      <c r="AA53" s="75">
        <f>(VLOOKUP('Cumulative BOM'!$D53,'Sheet Metal Std'!$M$2:$N$16,2))*'Cumulative BOM'!$U53*'Cumulative BOM'!$V53*'Cumulative BOM'!$Z53*0.28</f>
        <v>238.20249600000002</v>
      </c>
      <c r="AB53" s="75">
        <f>Table1[[#This Row],[QTY. ]]*Table1[[#This Row],[L]]/12</f>
        <v>11.145833333333334</v>
      </c>
    </row>
    <row r="54" spans="1:28" s="37" customFormat="1" ht="18" x14ac:dyDescent="0.3">
      <c r="A54" s="76">
        <v>1513013</v>
      </c>
      <c r="B54" s="77">
        <v>1</v>
      </c>
      <c r="C54" s="77" t="s">
        <v>205</v>
      </c>
      <c r="D54" s="77" t="s">
        <v>4</v>
      </c>
      <c r="E54" s="77">
        <v>104.25</v>
      </c>
      <c r="F54" s="77" t="s">
        <v>113</v>
      </c>
      <c r="G54" s="77" t="s">
        <v>113</v>
      </c>
      <c r="H54" s="77" t="s">
        <v>113</v>
      </c>
      <c r="I54" s="77" t="s">
        <v>113</v>
      </c>
      <c r="J54" s="77" t="s">
        <v>113</v>
      </c>
      <c r="K54" s="77">
        <v>29.141999999999999</v>
      </c>
      <c r="L54" s="77" t="s">
        <v>115</v>
      </c>
      <c r="M54" s="77" t="s">
        <v>177</v>
      </c>
      <c r="N54" s="77" t="s">
        <v>165</v>
      </c>
      <c r="O54" s="77" t="s">
        <v>153</v>
      </c>
      <c r="P54" s="77"/>
      <c r="Q54" s="77" t="s">
        <v>8</v>
      </c>
      <c r="R54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54" s="77" t="str">
        <f>IF(UPPER(Table1[[#This Row],[ROLLFORMED]])="YES",VLOOKUP(Table1[[#This Row],[GAUGE]],'Sheet Metal Std'!$P$1:$Q$5,2,FALSE),"-")</f>
        <v>-</v>
      </c>
      <c r="T54" s="77"/>
      <c r="U54" s="77">
        <f>IF(AND('Cumulative BOM'!$Q54="G90 Grade SS50", 'Cumulative BOM'!$D54="18GA"), 50,IF(AND('Cumulative BOM'!$Q54="G90 Grade SS50", 'Cumulative BOM'!$D54&lt;&gt;"18GA"), 54.5,
IF(AND('Cumulative BOM'!$Q54="316 Stainless Steel 2B", 'Cumulative BOM'!$D54="18GA"), 60,IF(AND('Cumulative BOM'!$Q54="316 Stainless Steel 2B", 'Cumulative BOM'!$D54&lt;&gt;"18GA"), 30,
IF('Cumulative BOM'!$Q54="316L Stainless Steel #3",60,
IF(AND('Cumulative BOM'!$Q54="304-2B Stainless Steel",'Cumulative BOM'!$D54="14GA",'Cumulative BOM'!$K54&lt;=29.75),29.75,IF(AND('Cumulative BOM'!$Q54="304-2B Stainless Steel",'Cumulative BOM'!$D54="14GA",'Cumulative BOM'!$K54&gt;29.75),60,
IF('Cumulative BOM'!$K54&lt;=30,30,IF(AND('Cumulative BOM'!$K54&gt;30,'Cumulative BOM'!$K54&lt;=60),60)))))))))</f>
        <v>50</v>
      </c>
      <c r="V54" s="77">
        <f>IF('Cumulative BOM'!$Q54="G90 Grade SS50",IF('Cumulative BOM'!$E54&lt;=144,144,IF(AND('Cumulative BOM'!$E54&gt;144,'Cumulative BOM'!$E54&lt;=168),168,IF(AND('Cumulative BOM'!$E54&gt;168,'Cumulative BOM'!$E54&lt;=192),192,IF(AND('Cumulative BOM'!$E54&gt;192,'Cumulative BOM'!$E54&lt;=216),216, IF(AND('Cumulative BOM'!$E54&gt;216,'Cumulative BOM'!$E54&lt;=240),240,0))))),IF('Cumulative BOM'!$E54&lt;=120,120,IF(AND('Cumulative BOM'!$E54&gt;120,'Cumulative BOM'!$E54&lt;=144),144,IF(AND('Cumulative BOM'!$E54&gt;144,'Cumulative BOM'!$E54&lt;=168),168,IF(AND('Cumulative BOM'!$E54&gt;168,'Cumulative BOM'!$E54&lt;=192),192,IF(AND('Cumulative BOM'!$E54&gt;192,'Cumulative BOM'!$E54&lt;=216),216, IF(AND('Cumulative BOM'!$E54&gt;216,'Cumulative BOM'!$E54&lt;=240),240,0)))))))</f>
        <v>144</v>
      </c>
      <c r="W54" s="77">
        <f>'Cumulative BOM'!$V54*'Cumulative BOM'!$U54</f>
        <v>7200</v>
      </c>
      <c r="X54" s="77">
        <f>'Cumulative BOM'!$K54*'Cumulative BOM'!$E54</f>
        <v>3038.0535</v>
      </c>
      <c r="Y54" s="77">
        <f>(QUOTIENT('Cumulative BOM'!$U54, MIN('Cumulative BOM'!$E54,'Cumulative BOM'!$K54)))*(QUOTIENT('Cumulative BOM'!$V54,MAX('Cumulative BOM'!$E54,'Cumulative BOM'!$K54)))</f>
        <v>1</v>
      </c>
      <c r="Z54" s="77">
        <f>ROUNDUP('Cumulative BOM'!$B54/'Cumulative BOM'!$Y54*2,0)/2</f>
        <v>1</v>
      </c>
      <c r="AA54" s="77">
        <f>(VLOOKUP('Cumulative BOM'!$D54,'Sheet Metal Std'!$M$2:$N$16,2))*'Cumulative BOM'!$U54*'Cumulative BOM'!$V54*'Cumulative BOM'!$Z54*0.28</f>
        <v>104.02560000000001</v>
      </c>
      <c r="AB54" s="77">
        <f>Table1[[#This Row],[QTY. ]]*Table1[[#This Row],[L]]/12</f>
        <v>8.6875</v>
      </c>
    </row>
    <row r="55" spans="1:28" s="37" customFormat="1" ht="18" x14ac:dyDescent="0.3">
      <c r="A55" s="76">
        <v>1511985</v>
      </c>
      <c r="B55" s="77">
        <v>1</v>
      </c>
      <c r="C55" s="77" t="s">
        <v>205</v>
      </c>
      <c r="D55" s="77" t="s">
        <v>4</v>
      </c>
      <c r="E55" s="77">
        <v>127.283</v>
      </c>
      <c r="F55" s="77" t="s">
        <v>113</v>
      </c>
      <c r="G55" s="77" t="s">
        <v>113</v>
      </c>
      <c r="H55" s="77" t="s">
        <v>113</v>
      </c>
      <c r="I55" s="77" t="s">
        <v>113</v>
      </c>
      <c r="J55" s="77" t="s">
        <v>113</v>
      </c>
      <c r="K55" s="77">
        <v>41.233400000000003</v>
      </c>
      <c r="L55" s="77" t="s">
        <v>115</v>
      </c>
      <c r="M55" s="77" t="s">
        <v>119</v>
      </c>
      <c r="N55" s="77" t="s">
        <v>165</v>
      </c>
      <c r="O55" s="77" t="s">
        <v>153</v>
      </c>
      <c r="P55" s="77" t="s">
        <v>104</v>
      </c>
      <c r="Q55" s="77" t="s">
        <v>8</v>
      </c>
      <c r="R55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55" s="77" t="str">
        <f>IF(UPPER(Table1[[#This Row],[ROLLFORMED]])="YES",VLOOKUP(Table1[[#This Row],[GAUGE]],'Sheet Metal Std'!$P$1:$Q$5,2,FALSE),"-")</f>
        <v>-</v>
      </c>
      <c r="T55" s="77"/>
      <c r="U55" s="77">
        <f>IF(AND('Cumulative BOM'!$Q55="G90 Grade SS50", 'Cumulative BOM'!$D55="18GA"), 50,IF(AND('Cumulative BOM'!$Q55="G90 Grade SS50", 'Cumulative BOM'!$D55&lt;&gt;"18GA"), 54.5,
IF(AND('Cumulative BOM'!$Q55="316 Stainless Steel 2B", 'Cumulative BOM'!$D55="18GA"), 60,IF(AND('Cumulative BOM'!$Q55="316 Stainless Steel 2B", 'Cumulative BOM'!$D55&lt;&gt;"18GA"), 30,
IF('Cumulative BOM'!$Q55="316L Stainless Steel #3",60,
IF(AND('Cumulative BOM'!$Q55="304-2B Stainless Steel",'Cumulative BOM'!$D55="14GA",'Cumulative BOM'!$K55&lt;=29.75),29.75,IF(AND('Cumulative BOM'!$Q55="304-2B Stainless Steel",'Cumulative BOM'!$D55="14GA",'Cumulative BOM'!$K55&gt;29.75),60,
IF('Cumulative BOM'!$K55&lt;=30,30,IF(AND('Cumulative BOM'!$K55&gt;30,'Cumulative BOM'!$K55&lt;=60),60)))))))))</f>
        <v>50</v>
      </c>
      <c r="V55" s="77">
        <f>IF('Cumulative BOM'!$Q55="G90 Grade SS50",IF('Cumulative BOM'!$E55&lt;=144,144,IF(AND('Cumulative BOM'!$E55&gt;144,'Cumulative BOM'!$E55&lt;=168),168,IF(AND('Cumulative BOM'!$E55&gt;168,'Cumulative BOM'!$E55&lt;=192),192,IF(AND('Cumulative BOM'!$E55&gt;192,'Cumulative BOM'!$E55&lt;=216),216, IF(AND('Cumulative BOM'!$E55&gt;216,'Cumulative BOM'!$E55&lt;=240),240,0))))),IF('Cumulative BOM'!$E55&lt;=120,120,IF(AND('Cumulative BOM'!$E55&gt;120,'Cumulative BOM'!$E55&lt;=144),144,IF(AND('Cumulative BOM'!$E55&gt;144,'Cumulative BOM'!$E55&lt;=168),168,IF(AND('Cumulative BOM'!$E55&gt;168,'Cumulative BOM'!$E55&lt;=192),192,IF(AND('Cumulative BOM'!$E55&gt;192,'Cumulative BOM'!$E55&lt;=216),216, IF(AND('Cumulative BOM'!$E55&gt;216,'Cumulative BOM'!$E55&lt;=240),240,0)))))))</f>
        <v>144</v>
      </c>
      <c r="W55" s="77">
        <f>'Cumulative BOM'!$V55*'Cumulative BOM'!$U55</f>
        <v>7200</v>
      </c>
      <c r="X55" s="77">
        <f>'Cumulative BOM'!$K55*'Cumulative BOM'!$E55</f>
        <v>5248.3108522000002</v>
      </c>
      <c r="Y55" s="77">
        <f>(QUOTIENT('Cumulative BOM'!$U55, MIN('Cumulative BOM'!$E55,'Cumulative BOM'!$K55)))*(QUOTIENT('Cumulative BOM'!$V55,MAX('Cumulative BOM'!$E55,'Cumulative BOM'!$K55)))</f>
        <v>1</v>
      </c>
      <c r="Z55" s="77">
        <f>ROUNDUP('Cumulative BOM'!$B55/'Cumulative BOM'!$Y55*2,0)/2</f>
        <v>1</v>
      </c>
      <c r="AA55" s="77">
        <f>(VLOOKUP('Cumulative BOM'!$D55,'Sheet Metal Std'!$M$2:$N$16,2))*'Cumulative BOM'!$U55*'Cumulative BOM'!$V55*'Cumulative BOM'!$Z55*0.28</f>
        <v>104.02560000000001</v>
      </c>
      <c r="AB55" s="77">
        <f>Table1[[#This Row],[QTY. ]]*Table1[[#This Row],[L]]/12</f>
        <v>10.606916666666667</v>
      </c>
    </row>
    <row r="56" spans="1:28" s="37" customFormat="1" ht="18" x14ac:dyDescent="0.3">
      <c r="A56" s="74">
        <v>1517420</v>
      </c>
      <c r="B56" s="75">
        <v>1</v>
      </c>
      <c r="C56" s="75" t="s">
        <v>205</v>
      </c>
      <c r="D56" s="75" t="s">
        <v>1</v>
      </c>
      <c r="E56" s="75">
        <v>127.283</v>
      </c>
      <c r="F56" s="75" t="s">
        <v>113</v>
      </c>
      <c r="G56" s="75" t="s">
        <v>113</v>
      </c>
      <c r="H56" s="75" t="s">
        <v>113</v>
      </c>
      <c r="I56" s="75">
        <v>6.09</v>
      </c>
      <c r="J56" s="75">
        <v>6.0380000000000003</v>
      </c>
      <c r="K56" s="75">
        <v>11.96</v>
      </c>
      <c r="L56" s="78" t="s">
        <v>123</v>
      </c>
      <c r="M56" s="75" t="s">
        <v>178</v>
      </c>
      <c r="N56" s="75" t="s">
        <v>124</v>
      </c>
      <c r="O56" s="75" t="s">
        <v>153</v>
      </c>
      <c r="P56" s="75" t="s">
        <v>104</v>
      </c>
      <c r="Q56" s="75" t="s">
        <v>8</v>
      </c>
      <c r="R56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56" s="75" t="str">
        <f>IF(UPPER(Table1[[#This Row],[ROLLFORMED]])="YES",VLOOKUP(Table1[[#This Row],[GAUGE]],'Sheet Metal Std'!$P$1:$Q$5,2,FALSE),"-")</f>
        <v>-</v>
      </c>
      <c r="T56" s="75"/>
      <c r="U56" s="75">
        <f>IF(AND('Cumulative BOM'!$Q56="G90 Grade SS50", 'Cumulative BOM'!$D56="18GA"), 50,IF(AND('Cumulative BOM'!$Q56="G90 Grade SS50", 'Cumulative BOM'!$D56&lt;&gt;"18GA"), 54.5,
IF(AND('Cumulative BOM'!$Q56="316 Stainless Steel 2B", 'Cumulative BOM'!$D56="18GA"), 60,IF(AND('Cumulative BOM'!$Q56="316 Stainless Steel 2B", 'Cumulative BOM'!$D56&lt;&gt;"18GA"), 30,
IF('Cumulative BOM'!$Q56="316L Stainless Steel #3",60,
IF(AND('Cumulative BOM'!$Q56="304-2B Stainless Steel",'Cumulative BOM'!$D56="14GA",'Cumulative BOM'!$K56&lt;=29.75),29.75,IF(AND('Cumulative BOM'!$Q56="304-2B Stainless Steel",'Cumulative BOM'!$D56="14GA",'Cumulative BOM'!$K56&gt;29.75),60,
IF('Cumulative BOM'!$K56&lt;=30,30,IF(AND('Cumulative BOM'!$K56&gt;30,'Cumulative BOM'!$K56&lt;=60),60)))))))))</f>
        <v>54.5</v>
      </c>
      <c r="V56" s="75">
        <f>IF('Cumulative BOM'!$Q56="G90 Grade SS50",IF('Cumulative BOM'!$E56&lt;=144,144,IF(AND('Cumulative BOM'!$E56&gt;144,'Cumulative BOM'!$E56&lt;=168),168,IF(AND('Cumulative BOM'!$E56&gt;168,'Cumulative BOM'!$E56&lt;=192),192,IF(AND('Cumulative BOM'!$E56&gt;192,'Cumulative BOM'!$E56&lt;=216),216, IF(AND('Cumulative BOM'!$E56&gt;216,'Cumulative BOM'!$E56&lt;=240),240,0))))),IF('Cumulative BOM'!$E56&lt;=120,120,IF(AND('Cumulative BOM'!$E56&gt;120,'Cumulative BOM'!$E56&lt;=144),144,IF(AND('Cumulative BOM'!$E56&gt;144,'Cumulative BOM'!$E56&lt;=168),168,IF(AND('Cumulative BOM'!$E56&gt;168,'Cumulative BOM'!$E56&lt;=192),192,IF(AND('Cumulative BOM'!$E56&gt;192,'Cumulative BOM'!$E56&lt;=216),216, IF(AND('Cumulative BOM'!$E56&gt;216,'Cumulative BOM'!$E56&lt;=240),240,0)))))))</f>
        <v>144</v>
      </c>
      <c r="W56" s="75">
        <f>'Cumulative BOM'!$V56*'Cumulative BOM'!$U56</f>
        <v>7848</v>
      </c>
      <c r="X56" s="75">
        <f>'Cumulative BOM'!$K56*'Cumulative BOM'!$E56</f>
        <v>1522.3046800000002</v>
      </c>
      <c r="Y56" s="75">
        <f>(QUOTIENT('Cumulative BOM'!$U56, MIN('Cumulative BOM'!$E56,'Cumulative BOM'!$K56)))*(QUOTIENT('Cumulative BOM'!$V56,MAX('Cumulative BOM'!$E56,'Cumulative BOM'!$K56)))</f>
        <v>4</v>
      </c>
      <c r="Z56" s="75">
        <f>ROUNDUP('Cumulative BOM'!$B56/'Cumulative BOM'!$Y56*2,0)/2</f>
        <v>0.5</v>
      </c>
      <c r="AA56" s="75">
        <f>(VLOOKUP('Cumulative BOM'!$D56,'Sheet Metal Std'!$M$2:$N$16,2))*'Cumulative BOM'!$U56*'Cumulative BOM'!$V56*'Cumulative BOM'!$Z56*0.28</f>
        <v>119.10124800000001</v>
      </c>
      <c r="AB56" s="75">
        <f>Table1[[#This Row],[QTY. ]]*Table1[[#This Row],[L]]/12</f>
        <v>10.606916666666667</v>
      </c>
    </row>
    <row r="57" spans="1:28" s="36" customFormat="1" ht="18" x14ac:dyDescent="0.3">
      <c r="A57" s="74">
        <v>1513399</v>
      </c>
      <c r="B57" s="75">
        <v>1</v>
      </c>
      <c r="C57" s="75" t="s">
        <v>205</v>
      </c>
      <c r="D57" s="75" t="s">
        <v>1</v>
      </c>
      <c r="E57" s="75">
        <v>100.125</v>
      </c>
      <c r="F57" s="75">
        <v>3.2168000000000001</v>
      </c>
      <c r="G57" s="75" t="s">
        <v>113</v>
      </c>
      <c r="H57" s="75" t="s">
        <v>113</v>
      </c>
      <c r="I57" s="75">
        <v>16</v>
      </c>
      <c r="J57" s="75" t="s">
        <v>113</v>
      </c>
      <c r="K57" s="75">
        <v>25.912299999999998</v>
      </c>
      <c r="L57" s="75" t="s">
        <v>150</v>
      </c>
      <c r="M57" s="75" t="s">
        <v>151</v>
      </c>
      <c r="N57" s="75" t="s">
        <v>152</v>
      </c>
      <c r="O57" s="75" t="s">
        <v>153</v>
      </c>
      <c r="P57" s="75"/>
      <c r="Q57" s="75" t="s">
        <v>8</v>
      </c>
      <c r="R57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57" s="75" t="str">
        <f>IF(UPPER(Table1[[#This Row],[ROLLFORMED]])="YES",VLOOKUP(Table1[[#This Row],[GAUGE]],'Sheet Metal Std'!$P$1:$Q$5,2,FALSE),"-")</f>
        <v>-</v>
      </c>
      <c r="T57" s="75"/>
      <c r="U57" s="75">
        <f>IF(AND('Cumulative BOM'!$Q57="G90 Grade SS50", 'Cumulative BOM'!$D57="18GA"), 50,IF(AND('Cumulative BOM'!$Q57="G90 Grade SS50", 'Cumulative BOM'!$D57&lt;&gt;"18GA"), 54.5,
IF(AND('Cumulative BOM'!$Q57="316 Stainless Steel 2B", 'Cumulative BOM'!$D57="18GA"), 60,IF(AND('Cumulative BOM'!$Q57="316 Stainless Steel 2B", 'Cumulative BOM'!$D57&lt;&gt;"18GA"), 30,
IF('Cumulative BOM'!$Q57="316L Stainless Steel #3",60,
IF(AND('Cumulative BOM'!$Q57="304-2B Stainless Steel",'Cumulative BOM'!$D57="14GA",'Cumulative BOM'!$K57&lt;=29.75),29.75,IF(AND('Cumulative BOM'!$Q57="304-2B Stainless Steel",'Cumulative BOM'!$D57="14GA",'Cumulative BOM'!$K57&gt;29.75),60,
IF('Cumulative BOM'!$K57&lt;=30,30,IF(AND('Cumulative BOM'!$K57&gt;30,'Cumulative BOM'!$K57&lt;=60),60)))))))))</f>
        <v>54.5</v>
      </c>
      <c r="V57" s="75">
        <f>IF('Cumulative BOM'!$Q57="G90 Grade SS50",IF('Cumulative BOM'!$E57&lt;=144,144,IF(AND('Cumulative BOM'!$E57&gt;144,'Cumulative BOM'!$E57&lt;=168),168,IF(AND('Cumulative BOM'!$E57&gt;168,'Cumulative BOM'!$E57&lt;=192),192,IF(AND('Cumulative BOM'!$E57&gt;192,'Cumulative BOM'!$E57&lt;=216),216, IF(AND('Cumulative BOM'!$E57&gt;216,'Cumulative BOM'!$E57&lt;=240),240,0))))),IF('Cumulative BOM'!$E57&lt;=120,120,IF(AND('Cumulative BOM'!$E57&gt;120,'Cumulative BOM'!$E57&lt;=144),144,IF(AND('Cumulative BOM'!$E57&gt;144,'Cumulative BOM'!$E57&lt;=168),168,IF(AND('Cumulative BOM'!$E57&gt;168,'Cumulative BOM'!$E57&lt;=192),192,IF(AND('Cumulative BOM'!$E57&gt;192,'Cumulative BOM'!$E57&lt;=216),216, IF(AND('Cumulative BOM'!$E57&gt;216,'Cumulative BOM'!$E57&lt;=240),240,0)))))))</f>
        <v>144</v>
      </c>
      <c r="W57" s="75">
        <f>'Cumulative BOM'!$V57*'Cumulative BOM'!$U57</f>
        <v>7848</v>
      </c>
      <c r="X57" s="75">
        <f>'Cumulative BOM'!$K57*'Cumulative BOM'!$E57</f>
        <v>2594.4690375</v>
      </c>
      <c r="Y57" s="75">
        <f>(QUOTIENT('Cumulative BOM'!$U57, MIN('Cumulative BOM'!$E57,'Cumulative BOM'!$K57)))*(QUOTIENT('Cumulative BOM'!$V57,MAX('Cumulative BOM'!$E57,'Cumulative BOM'!$K57)))</f>
        <v>2</v>
      </c>
      <c r="Z57" s="75">
        <f>ROUNDUP('Cumulative BOM'!$B57/'Cumulative BOM'!$Y57*2,0)/2</f>
        <v>0.5</v>
      </c>
      <c r="AA57" s="75">
        <f>(VLOOKUP('Cumulative BOM'!$D57,'Sheet Metal Std'!$M$2:$N$16,2))*'Cumulative BOM'!$U57*'Cumulative BOM'!$V57*'Cumulative BOM'!$Z57*0.28</f>
        <v>119.10124800000001</v>
      </c>
      <c r="AB57" s="75">
        <f>Table1[[#This Row],[QTY. ]]*Table1[[#This Row],[L]]/12</f>
        <v>8.34375</v>
      </c>
    </row>
    <row r="58" spans="1:28" s="37" customFormat="1" ht="18" x14ac:dyDescent="0.3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70" t="s">
        <v>179</v>
      </c>
      <c r="N58" s="69"/>
      <c r="O58" s="69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 spans="1:28" s="37" customFormat="1" ht="18" x14ac:dyDescent="0.3">
      <c r="A59" s="72">
        <v>1521370</v>
      </c>
      <c r="B59" s="73">
        <v>1</v>
      </c>
      <c r="C59" s="73" t="s">
        <v>205</v>
      </c>
      <c r="D59" s="73" t="s">
        <v>2</v>
      </c>
      <c r="E59" s="73">
        <v>138.928</v>
      </c>
      <c r="F59" s="73">
        <v>3</v>
      </c>
      <c r="G59" s="73">
        <v>1.75</v>
      </c>
      <c r="H59" s="73" t="s">
        <v>113</v>
      </c>
      <c r="I59" s="73">
        <v>16</v>
      </c>
      <c r="J59" s="73" t="s">
        <v>113</v>
      </c>
      <c r="K59" s="73">
        <v>26</v>
      </c>
      <c r="L59" s="79" t="s">
        <v>107</v>
      </c>
      <c r="M59" s="73" t="s">
        <v>122</v>
      </c>
      <c r="N59" s="73" t="s">
        <v>112</v>
      </c>
      <c r="O59" s="73" t="s">
        <v>179</v>
      </c>
      <c r="P59" s="73"/>
      <c r="Q59" s="73" t="s">
        <v>8</v>
      </c>
      <c r="R5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59" s="73" t="str">
        <f>IF(UPPER(Table1[[#This Row],[ROLLFORMED]])="YES",VLOOKUP(Table1[[#This Row],[GAUGE]],'Sheet Metal Std'!$P$1:$Q$5,2,FALSE),"-")</f>
        <v>-</v>
      </c>
      <c r="T59" s="73"/>
      <c r="U59" s="73">
        <f>IF(AND('Cumulative BOM'!$Q59="G90 Grade SS50", 'Cumulative BOM'!$D59="18GA"), 50,IF(AND('Cumulative BOM'!$Q59="G90 Grade SS50", 'Cumulative BOM'!$D59&lt;&gt;"18GA"), 54.5,
IF(AND('Cumulative BOM'!$Q59="316 Stainless Steel 2B", 'Cumulative BOM'!$D59="18GA"), 60,IF(AND('Cumulative BOM'!$Q59="316 Stainless Steel 2B", 'Cumulative BOM'!$D59&lt;&gt;"18GA"), 30,
IF('Cumulative BOM'!$Q59="316L Stainless Steel #3",60,
IF(AND('Cumulative BOM'!$Q59="304-2B Stainless Steel",'Cumulative BOM'!$D59="14GA",'Cumulative BOM'!$K59&lt;=29.75),29.75,IF(AND('Cumulative BOM'!$Q59="304-2B Stainless Steel",'Cumulative BOM'!$D59="14GA",'Cumulative BOM'!$K59&gt;29.75),60,
IF('Cumulative BOM'!$K59&lt;=30,30,IF(AND('Cumulative BOM'!$K59&gt;30,'Cumulative BOM'!$K59&lt;=60),60)))))))))</f>
        <v>54.5</v>
      </c>
      <c r="V59" s="73">
        <f>IF('Cumulative BOM'!$Q59="G90 Grade SS50",IF('Cumulative BOM'!$E59&lt;=144,144,IF(AND('Cumulative BOM'!$E59&gt;144,'Cumulative BOM'!$E59&lt;=168),168,IF(AND('Cumulative BOM'!$E59&gt;168,'Cumulative BOM'!$E59&lt;=192),192,IF(AND('Cumulative BOM'!$E59&gt;192,'Cumulative BOM'!$E59&lt;=216),216, IF(AND('Cumulative BOM'!$E59&gt;216,'Cumulative BOM'!$E59&lt;=240),240,0))))),IF('Cumulative BOM'!$E59&lt;=120,120,IF(AND('Cumulative BOM'!$E59&gt;120,'Cumulative BOM'!$E59&lt;=144),144,IF(AND('Cumulative BOM'!$E59&gt;144,'Cumulative BOM'!$E59&lt;=168),168,IF(AND('Cumulative BOM'!$E59&gt;168,'Cumulative BOM'!$E59&lt;=192),192,IF(AND('Cumulative BOM'!$E59&gt;192,'Cumulative BOM'!$E59&lt;=216),216, IF(AND('Cumulative BOM'!$E59&gt;216,'Cumulative BOM'!$E59&lt;=240),240,0)))))))</f>
        <v>144</v>
      </c>
      <c r="W59" s="73">
        <f>'Cumulative BOM'!$V59*'Cumulative BOM'!$U59</f>
        <v>7848</v>
      </c>
      <c r="X59" s="73">
        <f>'Cumulative BOM'!$K59*'Cumulative BOM'!$E59</f>
        <v>3612.1279999999997</v>
      </c>
      <c r="Y59" s="73">
        <f>(QUOTIENT('Cumulative BOM'!$U59, MIN('Cumulative BOM'!$E59,'Cumulative BOM'!$K59)))*(QUOTIENT('Cumulative BOM'!$V59,MAX('Cumulative BOM'!$E59,'Cumulative BOM'!$K59)))</f>
        <v>2</v>
      </c>
      <c r="Z59" s="73">
        <f>ROUNDUP('Cumulative BOM'!$B59/'Cumulative BOM'!$Y59*2,0)/2</f>
        <v>0.5</v>
      </c>
      <c r="AA59" s="73">
        <f>(VLOOKUP('Cumulative BOM'!$D59,'Sheet Metal Std'!$M$2:$N$16,2))*'Cumulative BOM'!$U59*'Cumulative BOM'!$V59*'Cumulative BOM'!$Z59*0.28</f>
        <v>86.249520000000004</v>
      </c>
      <c r="AB59" s="73">
        <f>Table1[[#This Row],[QTY. ]]*Table1[[#This Row],[L]]/12</f>
        <v>11.577333333333334</v>
      </c>
    </row>
    <row r="60" spans="1:28" s="37" customFormat="1" ht="18" x14ac:dyDescent="0.3">
      <c r="A60" s="72">
        <v>1521362</v>
      </c>
      <c r="B60" s="73">
        <v>1</v>
      </c>
      <c r="C60" s="73" t="s">
        <v>205</v>
      </c>
      <c r="D60" s="73" t="s">
        <v>2</v>
      </c>
      <c r="E60" s="73">
        <v>138.5146</v>
      </c>
      <c r="F60" s="73">
        <v>3</v>
      </c>
      <c r="G60" s="73">
        <v>1.75</v>
      </c>
      <c r="H60" s="73" t="s">
        <v>113</v>
      </c>
      <c r="I60" s="73">
        <v>10.9375</v>
      </c>
      <c r="J60" s="73" t="s">
        <v>113</v>
      </c>
      <c r="K60" s="73">
        <v>21.4375</v>
      </c>
      <c r="L60" s="73" t="s">
        <v>109</v>
      </c>
      <c r="M60" s="73" t="s">
        <v>122</v>
      </c>
      <c r="N60" s="73" t="s">
        <v>112</v>
      </c>
      <c r="O60" s="73" t="s">
        <v>179</v>
      </c>
      <c r="P60" s="73"/>
      <c r="Q60" s="73" t="s">
        <v>8</v>
      </c>
      <c r="R60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0" s="73" t="str">
        <f>IF(UPPER(Table1[[#This Row],[ROLLFORMED]])="YES",VLOOKUP(Table1[[#This Row],[GAUGE]],'Sheet Metal Std'!$P$1:$Q$5,2,FALSE),"-")</f>
        <v>-</v>
      </c>
      <c r="T60" s="73"/>
      <c r="U60" s="73">
        <f>IF(AND('Cumulative BOM'!$Q60="G90 Grade SS50", 'Cumulative BOM'!$D60="18GA"), 50,IF(AND('Cumulative BOM'!$Q60="G90 Grade SS50", 'Cumulative BOM'!$D60&lt;&gt;"18GA"), 54.5,
IF(AND('Cumulative BOM'!$Q60="316 Stainless Steel 2B", 'Cumulative BOM'!$D60="18GA"), 60,IF(AND('Cumulative BOM'!$Q60="316 Stainless Steel 2B", 'Cumulative BOM'!$D60&lt;&gt;"18GA"), 30,
IF('Cumulative BOM'!$Q60="316L Stainless Steel #3",60,
IF(AND('Cumulative BOM'!$Q60="304-2B Stainless Steel",'Cumulative BOM'!$D60="14GA",'Cumulative BOM'!$K60&lt;=29.75),29.75,IF(AND('Cumulative BOM'!$Q60="304-2B Stainless Steel",'Cumulative BOM'!$D60="14GA",'Cumulative BOM'!$K60&gt;29.75),60,
IF('Cumulative BOM'!$K60&lt;=30,30,IF(AND('Cumulative BOM'!$K60&gt;30,'Cumulative BOM'!$K60&lt;=60),60)))))))))</f>
        <v>54.5</v>
      </c>
      <c r="V60" s="73">
        <f>IF('Cumulative BOM'!$Q60="G90 Grade SS50",IF('Cumulative BOM'!$E60&lt;=144,144,IF(AND('Cumulative BOM'!$E60&gt;144,'Cumulative BOM'!$E60&lt;=168),168,IF(AND('Cumulative BOM'!$E60&gt;168,'Cumulative BOM'!$E60&lt;=192),192,IF(AND('Cumulative BOM'!$E60&gt;192,'Cumulative BOM'!$E60&lt;=216),216, IF(AND('Cumulative BOM'!$E60&gt;216,'Cumulative BOM'!$E60&lt;=240),240,0))))),IF('Cumulative BOM'!$E60&lt;=120,120,IF(AND('Cumulative BOM'!$E60&gt;120,'Cumulative BOM'!$E60&lt;=144),144,IF(AND('Cumulative BOM'!$E60&gt;144,'Cumulative BOM'!$E60&lt;=168),168,IF(AND('Cumulative BOM'!$E60&gt;168,'Cumulative BOM'!$E60&lt;=192),192,IF(AND('Cumulative BOM'!$E60&gt;192,'Cumulative BOM'!$E60&lt;=216),216, IF(AND('Cumulative BOM'!$E60&gt;216,'Cumulative BOM'!$E60&lt;=240),240,0)))))))</f>
        <v>144</v>
      </c>
      <c r="W60" s="73">
        <f>'Cumulative BOM'!$V60*'Cumulative BOM'!$U60</f>
        <v>7848</v>
      </c>
      <c r="X60" s="73">
        <f>'Cumulative BOM'!$K60*'Cumulative BOM'!$E60</f>
        <v>2969.4067375</v>
      </c>
      <c r="Y60" s="73">
        <f>(QUOTIENT('Cumulative BOM'!$U60, MIN('Cumulative BOM'!$E60,'Cumulative BOM'!$K60)))*(QUOTIENT('Cumulative BOM'!$V60,MAX('Cumulative BOM'!$E60,'Cumulative BOM'!$K60)))</f>
        <v>2</v>
      </c>
      <c r="Z60" s="73">
        <f>ROUNDUP('Cumulative BOM'!$B60/'Cumulative BOM'!$Y60*2,0)/2</f>
        <v>0.5</v>
      </c>
      <c r="AA60" s="73">
        <f>(VLOOKUP('Cumulative BOM'!$D60,'Sheet Metal Std'!$M$2:$N$16,2))*'Cumulative BOM'!$U60*'Cumulative BOM'!$V60*'Cumulative BOM'!$Z60*0.28</f>
        <v>86.249520000000004</v>
      </c>
      <c r="AB60" s="73">
        <f>Table1[[#This Row],[QTY. ]]*Table1[[#This Row],[L]]/12</f>
        <v>11.542883333333334</v>
      </c>
    </row>
    <row r="61" spans="1:28" s="37" customFormat="1" ht="18" x14ac:dyDescent="0.3">
      <c r="A61" s="72">
        <v>1521359</v>
      </c>
      <c r="B61" s="73">
        <v>1</v>
      </c>
      <c r="C61" s="73" t="s">
        <v>205</v>
      </c>
      <c r="D61" s="73" t="s">
        <v>2</v>
      </c>
      <c r="E61" s="73">
        <v>138.10120000000001</v>
      </c>
      <c r="F61" s="73">
        <v>3</v>
      </c>
      <c r="G61" s="73">
        <v>1.75</v>
      </c>
      <c r="H61" s="73" t="s">
        <v>113</v>
      </c>
      <c r="I61" s="73">
        <v>10.9375</v>
      </c>
      <c r="J61" s="73" t="s">
        <v>113</v>
      </c>
      <c r="K61" s="73">
        <v>21.4375</v>
      </c>
      <c r="L61" s="73" t="s">
        <v>109</v>
      </c>
      <c r="M61" s="73" t="s">
        <v>122</v>
      </c>
      <c r="N61" s="73" t="s">
        <v>112</v>
      </c>
      <c r="O61" s="73" t="s">
        <v>179</v>
      </c>
      <c r="P61" s="73"/>
      <c r="Q61" s="73" t="s">
        <v>8</v>
      </c>
      <c r="R61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1" s="73" t="str">
        <f>IF(UPPER(Table1[[#This Row],[ROLLFORMED]])="YES",VLOOKUP(Table1[[#This Row],[GAUGE]],'Sheet Metal Std'!$P$1:$Q$5,2,FALSE),"-")</f>
        <v>-</v>
      </c>
      <c r="T61" s="73"/>
      <c r="U61" s="73">
        <f>IF(AND('Cumulative BOM'!$Q61="G90 Grade SS50", 'Cumulative BOM'!$D61="18GA"), 50,IF(AND('Cumulative BOM'!$Q61="G90 Grade SS50", 'Cumulative BOM'!$D61&lt;&gt;"18GA"), 54.5,
IF(AND('Cumulative BOM'!$Q61="316 Stainless Steel 2B", 'Cumulative BOM'!$D61="18GA"), 60,IF(AND('Cumulative BOM'!$Q61="316 Stainless Steel 2B", 'Cumulative BOM'!$D61&lt;&gt;"18GA"), 30,
IF('Cumulative BOM'!$Q61="316L Stainless Steel #3",60,
IF(AND('Cumulative BOM'!$Q61="304-2B Stainless Steel",'Cumulative BOM'!$D61="14GA",'Cumulative BOM'!$K61&lt;=29.75),29.75,IF(AND('Cumulative BOM'!$Q61="304-2B Stainless Steel",'Cumulative BOM'!$D61="14GA",'Cumulative BOM'!$K61&gt;29.75),60,
IF('Cumulative BOM'!$K61&lt;=30,30,IF(AND('Cumulative BOM'!$K61&gt;30,'Cumulative BOM'!$K61&lt;=60),60)))))))))</f>
        <v>54.5</v>
      </c>
      <c r="V61" s="73">
        <f>IF('Cumulative BOM'!$Q61="G90 Grade SS50",IF('Cumulative BOM'!$E61&lt;=144,144,IF(AND('Cumulative BOM'!$E61&gt;144,'Cumulative BOM'!$E61&lt;=168),168,IF(AND('Cumulative BOM'!$E61&gt;168,'Cumulative BOM'!$E61&lt;=192),192,IF(AND('Cumulative BOM'!$E61&gt;192,'Cumulative BOM'!$E61&lt;=216),216, IF(AND('Cumulative BOM'!$E61&gt;216,'Cumulative BOM'!$E61&lt;=240),240,0))))),IF('Cumulative BOM'!$E61&lt;=120,120,IF(AND('Cumulative BOM'!$E61&gt;120,'Cumulative BOM'!$E61&lt;=144),144,IF(AND('Cumulative BOM'!$E61&gt;144,'Cumulative BOM'!$E61&lt;=168),168,IF(AND('Cumulative BOM'!$E61&gt;168,'Cumulative BOM'!$E61&lt;=192),192,IF(AND('Cumulative BOM'!$E61&gt;192,'Cumulative BOM'!$E61&lt;=216),216, IF(AND('Cumulative BOM'!$E61&gt;216,'Cumulative BOM'!$E61&lt;=240),240,0)))))))</f>
        <v>144</v>
      </c>
      <c r="W61" s="73">
        <f>'Cumulative BOM'!$V61*'Cumulative BOM'!$U61</f>
        <v>7848</v>
      </c>
      <c r="X61" s="73">
        <f>'Cumulative BOM'!$K61*'Cumulative BOM'!$E61</f>
        <v>2960.5444750000001</v>
      </c>
      <c r="Y61" s="73">
        <f>(QUOTIENT('Cumulative BOM'!$U61, MIN('Cumulative BOM'!$E61,'Cumulative BOM'!$K61)))*(QUOTIENT('Cumulative BOM'!$V61,MAX('Cumulative BOM'!$E61,'Cumulative BOM'!$K61)))</f>
        <v>2</v>
      </c>
      <c r="Z61" s="73">
        <f>ROUNDUP('Cumulative BOM'!$B61/'Cumulative BOM'!$Y61*2,0)/2</f>
        <v>0.5</v>
      </c>
      <c r="AA61" s="73">
        <f>(VLOOKUP('Cumulative BOM'!$D61,'Sheet Metal Std'!$M$2:$N$16,2))*'Cumulative BOM'!$U61*'Cumulative BOM'!$V61*'Cumulative BOM'!$Z61*0.28</f>
        <v>86.249520000000004</v>
      </c>
      <c r="AB61" s="73">
        <f>Table1[[#This Row],[QTY. ]]*Table1[[#This Row],[L]]/12</f>
        <v>11.508433333333334</v>
      </c>
    </row>
    <row r="62" spans="1:28" s="37" customFormat="1" ht="18" x14ac:dyDescent="0.3">
      <c r="A62" s="74">
        <v>1521358</v>
      </c>
      <c r="B62" s="75">
        <v>1</v>
      </c>
      <c r="C62" s="75" t="s">
        <v>205</v>
      </c>
      <c r="D62" s="75" t="s">
        <v>1</v>
      </c>
      <c r="E62" s="75">
        <v>137.79882000000001</v>
      </c>
      <c r="F62" s="75">
        <v>3</v>
      </c>
      <c r="G62" s="75">
        <v>1.75</v>
      </c>
      <c r="H62" s="75" t="s">
        <v>113</v>
      </c>
      <c r="I62" s="75">
        <v>8</v>
      </c>
      <c r="J62" s="75" t="s">
        <v>113</v>
      </c>
      <c r="K62" s="75">
        <v>18</v>
      </c>
      <c r="L62" s="75" t="s">
        <v>109</v>
      </c>
      <c r="M62" s="75" t="s">
        <v>122</v>
      </c>
      <c r="N62" s="75" t="s">
        <v>112</v>
      </c>
      <c r="O62" s="75" t="s">
        <v>179</v>
      </c>
      <c r="P62" s="75"/>
      <c r="Q62" s="75" t="s">
        <v>8</v>
      </c>
      <c r="R62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62" s="75" t="str">
        <f>IF(UPPER(Table1[[#This Row],[ROLLFORMED]])="YES",VLOOKUP(Table1[[#This Row],[GAUGE]],'Sheet Metal Std'!$P$1:$Q$5,2,FALSE),"-")</f>
        <v>-</v>
      </c>
      <c r="T62" s="75"/>
      <c r="U62" s="75">
        <f>IF(AND('Cumulative BOM'!$Q62="G90 Grade SS50", 'Cumulative BOM'!$D62="18GA"), 50,IF(AND('Cumulative BOM'!$Q62="G90 Grade SS50", 'Cumulative BOM'!$D62&lt;&gt;"18GA"), 54.5,
IF(AND('Cumulative BOM'!$Q62="316 Stainless Steel 2B", 'Cumulative BOM'!$D62="18GA"), 60,IF(AND('Cumulative BOM'!$Q62="316 Stainless Steel 2B", 'Cumulative BOM'!$D62&lt;&gt;"18GA"), 30,
IF('Cumulative BOM'!$Q62="316L Stainless Steel #3",60,
IF(AND('Cumulative BOM'!$Q62="304-2B Stainless Steel",'Cumulative BOM'!$D62="14GA",'Cumulative BOM'!$K62&lt;=29.75),29.75,IF(AND('Cumulative BOM'!$Q62="304-2B Stainless Steel",'Cumulative BOM'!$D62="14GA",'Cumulative BOM'!$K62&gt;29.75),60,
IF('Cumulative BOM'!$K62&lt;=30,30,IF(AND('Cumulative BOM'!$K62&gt;30,'Cumulative BOM'!$K62&lt;=60),60)))))))))</f>
        <v>54.5</v>
      </c>
      <c r="V62" s="75">
        <f>IF('Cumulative BOM'!$Q62="G90 Grade SS50",IF('Cumulative BOM'!$E62&lt;=144,144,IF(AND('Cumulative BOM'!$E62&gt;144,'Cumulative BOM'!$E62&lt;=168),168,IF(AND('Cumulative BOM'!$E62&gt;168,'Cumulative BOM'!$E62&lt;=192),192,IF(AND('Cumulative BOM'!$E62&gt;192,'Cumulative BOM'!$E62&lt;=216),216, IF(AND('Cumulative BOM'!$E62&gt;216,'Cumulative BOM'!$E62&lt;=240),240,0))))),IF('Cumulative BOM'!$E62&lt;=120,120,IF(AND('Cumulative BOM'!$E62&gt;120,'Cumulative BOM'!$E62&lt;=144),144,IF(AND('Cumulative BOM'!$E62&gt;144,'Cumulative BOM'!$E62&lt;=168),168,IF(AND('Cumulative BOM'!$E62&gt;168,'Cumulative BOM'!$E62&lt;=192),192,IF(AND('Cumulative BOM'!$E62&gt;192,'Cumulative BOM'!$E62&lt;=216),216, IF(AND('Cumulative BOM'!$E62&gt;216,'Cumulative BOM'!$E62&lt;=240),240,0)))))))</f>
        <v>144</v>
      </c>
      <c r="W62" s="75">
        <f>'Cumulative BOM'!$V62*'Cumulative BOM'!$U62</f>
        <v>7848</v>
      </c>
      <c r="X62" s="75">
        <f>'Cumulative BOM'!$K62*'Cumulative BOM'!$E62</f>
        <v>2480.3787600000001</v>
      </c>
      <c r="Y62" s="75">
        <f>(QUOTIENT('Cumulative BOM'!$U62, MIN('Cumulative BOM'!$E62,'Cumulative BOM'!$K62)))*(QUOTIENT('Cumulative BOM'!$V62,MAX('Cumulative BOM'!$E62,'Cumulative BOM'!$K62)))</f>
        <v>3</v>
      </c>
      <c r="Z62" s="75">
        <f>ROUNDUP('Cumulative BOM'!$B62/'Cumulative BOM'!$Y62*2,0)/2</f>
        <v>0.5</v>
      </c>
      <c r="AA62" s="75">
        <f>(VLOOKUP('Cumulative BOM'!$D62,'Sheet Metal Std'!$M$2:$N$16,2))*'Cumulative BOM'!$U62*'Cumulative BOM'!$V62*'Cumulative BOM'!$Z62*0.28</f>
        <v>119.10124800000001</v>
      </c>
      <c r="AB62" s="75">
        <f>Table1[[#This Row],[QTY. ]]*Table1[[#This Row],[L]]/12</f>
        <v>11.483235000000001</v>
      </c>
    </row>
    <row r="63" spans="1:28" s="37" customFormat="1" ht="18" x14ac:dyDescent="0.3">
      <c r="A63" s="72">
        <v>1500349</v>
      </c>
      <c r="B63" s="73">
        <v>1</v>
      </c>
      <c r="C63" s="73" t="s">
        <v>205</v>
      </c>
      <c r="D63" s="73" t="s">
        <v>2</v>
      </c>
      <c r="E63" s="73">
        <v>36.752899999999997</v>
      </c>
      <c r="F63" s="73">
        <v>3</v>
      </c>
      <c r="G63" s="73">
        <v>1.75</v>
      </c>
      <c r="H63" s="73" t="s">
        <v>113</v>
      </c>
      <c r="I63" s="73">
        <v>11.125</v>
      </c>
      <c r="J63" s="73" t="s">
        <v>113</v>
      </c>
      <c r="K63" s="73">
        <v>21.625</v>
      </c>
      <c r="L63" s="73" t="s">
        <v>109</v>
      </c>
      <c r="M63" s="73" t="s">
        <v>127</v>
      </c>
      <c r="N63" s="73" t="s">
        <v>112</v>
      </c>
      <c r="O63" s="73" t="s">
        <v>179</v>
      </c>
      <c r="P63" s="73"/>
      <c r="Q63" s="73" t="s">
        <v>8</v>
      </c>
      <c r="R6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3" s="73" t="str">
        <f>IF(UPPER(Table1[[#This Row],[ROLLFORMED]])="YES",VLOOKUP(Table1[[#This Row],[GAUGE]],'Sheet Metal Std'!$P$1:$Q$5,2,FALSE),"-")</f>
        <v>-</v>
      </c>
      <c r="T63" s="73"/>
      <c r="U63" s="73">
        <f>IF(AND('Cumulative BOM'!$Q63="G90 Grade SS50", 'Cumulative BOM'!$D63="18GA"), 50,IF(AND('Cumulative BOM'!$Q63="G90 Grade SS50", 'Cumulative BOM'!$D63&lt;&gt;"18GA"), 54.5,
IF(AND('Cumulative BOM'!$Q63="316 Stainless Steel 2B", 'Cumulative BOM'!$D63="18GA"), 60,IF(AND('Cumulative BOM'!$Q63="316 Stainless Steel 2B", 'Cumulative BOM'!$D63&lt;&gt;"18GA"), 30,
IF('Cumulative BOM'!$Q63="316L Stainless Steel #3",60,
IF(AND('Cumulative BOM'!$Q63="304-2B Stainless Steel",'Cumulative BOM'!$D63="14GA",'Cumulative BOM'!$K63&lt;=29.75),29.75,IF(AND('Cumulative BOM'!$Q63="304-2B Stainless Steel",'Cumulative BOM'!$D63="14GA",'Cumulative BOM'!$K63&gt;29.75),60,
IF('Cumulative BOM'!$K63&lt;=30,30,IF(AND('Cumulative BOM'!$K63&gt;30,'Cumulative BOM'!$K63&lt;=60),60)))))))))</f>
        <v>54.5</v>
      </c>
      <c r="V63" s="73">
        <f>IF('Cumulative BOM'!$Q63="G90 Grade SS50",IF('Cumulative BOM'!$E63&lt;=144,144,IF(AND('Cumulative BOM'!$E63&gt;144,'Cumulative BOM'!$E63&lt;=168),168,IF(AND('Cumulative BOM'!$E63&gt;168,'Cumulative BOM'!$E63&lt;=192),192,IF(AND('Cumulative BOM'!$E63&gt;192,'Cumulative BOM'!$E63&lt;=216),216, IF(AND('Cumulative BOM'!$E63&gt;216,'Cumulative BOM'!$E63&lt;=240),240,0))))),IF('Cumulative BOM'!$E63&lt;=120,120,IF(AND('Cumulative BOM'!$E63&gt;120,'Cumulative BOM'!$E63&lt;=144),144,IF(AND('Cumulative BOM'!$E63&gt;144,'Cumulative BOM'!$E63&lt;=168),168,IF(AND('Cumulative BOM'!$E63&gt;168,'Cumulative BOM'!$E63&lt;=192),192,IF(AND('Cumulative BOM'!$E63&gt;192,'Cumulative BOM'!$E63&lt;=216),216, IF(AND('Cumulative BOM'!$E63&gt;216,'Cumulative BOM'!$E63&lt;=240),240,0)))))))</f>
        <v>144</v>
      </c>
      <c r="W63" s="73">
        <f>'Cumulative BOM'!$V63*'Cumulative BOM'!$U63</f>
        <v>7848</v>
      </c>
      <c r="X63" s="73">
        <f>'Cumulative BOM'!$K63*'Cumulative BOM'!$E63</f>
        <v>794.78146249999998</v>
      </c>
      <c r="Y63" s="73">
        <f>(QUOTIENT('Cumulative BOM'!$U63, MIN('Cumulative BOM'!$E63,'Cumulative BOM'!$K63)))*(QUOTIENT('Cumulative BOM'!$V63,MAX('Cumulative BOM'!$E63,'Cumulative BOM'!$K63)))</f>
        <v>6</v>
      </c>
      <c r="Z63" s="73">
        <f>ROUNDUP('Cumulative BOM'!$B63/'Cumulative BOM'!$Y63*2,0)/2</f>
        <v>0.5</v>
      </c>
      <c r="AA63" s="73">
        <f>(VLOOKUP('Cumulative BOM'!$D63,'Sheet Metal Std'!$M$2:$N$16,2))*'Cumulative BOM'!$U63*'Cumulative BOM'!$V63*'Cumulative BOM'!$Z63*0.28</f>
        <v>86.249520000000004</v>
      </c>
      <c r="AB63" s="73">
        <f>Table1[[#This Row],[QTY. ]]*Table1[[#This Row],[L]]/12</f>
        <v>3.0627416666666663</v>
      </c>
    </row>
    <row r="64" spans="1:28" s="37" customFormat="1" ht="18" x14ac:dyDescent="0.3">
      <c r="A64" s="72">
        <v>1584447</v>
      </c>
      <c r="B64" s="73">
        <v>1</v>
      </c>
      <c r="C64" s="73" t="s">
        <v>205</v>
      </c>
      <c r="D64" s="73" t="s">
        <v>2</v>
      </c>
      <c r="E64" s="73">
        <v>36.375</v>
      </c>
      <c r="F64" s="73">
        <v>3</v>
      </c>
      <c r="G64" s="73">
        <v>1.75</v>
      </c>
      <c r="H64" s="73" t="s">
        <v>113</v>
      </c>
      <c r="I64" s="73">
        <v>10</v>
      </c>
      <c r="J64" s="73" t="s">
        <v>113</v>
      </c>
      <c r="K64" s="73">
        <v>20.5</v>
      </c>
      <c r="L64" s="73" t="s">
        <v>109</v>
      </c>
      <c r="M64" s="73" t="s">
        <v>127</v>
      </c>
      <c r="N64" s="73" t="s">
        <v>112</v>
      </c>
      <c r="O64" s="73" t="s">
        <v>179</v>
      </c>
      <c r="P64" s="73"/>
      <c r="Q64" s="73" t="s">
        <v>8</v>
      </c>
      <c r="R64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4" s="73" t="str">
        <f>IF(UPPER(Table1[[#This Row],[ROLLFORMED]])="YES",VLOOKUP(Table1[[#This Row],[GAUGE]],'Sheet Metal Std'!$P$1:$Q$5,2,FALSE),"-")</f>
        <v>-</v>
      </c>
      <c r="T64" s="73"/>
      <c r="U64" s="73">
        <f>IF(AND('Cumulative BOM'!$Q64="G90 Grade SS50", 'Cumulative BOM'!$D64="18GA"), 50,IF(AND('Cumulative BOM'!$Q64="G90 Grade SS50", 'Cumulative BOM'!$D64&lt;&gt;"18GA"), 54.5,
IF(AND('Cumulative BOM'!$Q64="316 Stainless Steel 2B", 'Cumulative BOM'!$D64="18GA"), 60,IF(AND('Cumulative BOM'!$Q64="316 Stainless Steel 2B", 'Cumulative BOM'!$D64&lt;&gt;"18GA"), 30,
IF('Cumulative BOM'!$Q64="316L Stainless Steel #3",60,
IF(AND('Cumulative BOM'!$Q64="304-2B Stainless Steel",'Cumulative BOM'!$D64="14GA",'Cumulative BOM'!$K64&lt;=29.75),29.75,IF(AND('Cumulative BOM'!$Q64="304-2B Stainless Steel",'Cumulative BOM'!$D64="14GA",'Cumulative BOM'!$K64&gt;29.75),60,
IF('Cumulative BOM'!$K64&lt;=30,30,IF(AND('Cumulative BOM'!$K64&gt;30,'Cumulative BOM'!$K64&lt;=60),60)))))))))</f>
        <v>54.5</v>
      </c>
      <c r="V64" s="73">
        <f>IF('Cumulative BOM'!$Q64="G90 Grade SS50",IF('Cumulative BOM'!$E64&lt;=144,144,IF(AND('Cumulative BOM'!$E64&gt;144,'Cumulative BOM'!$E64&lt;=168),168,IF(AND('Cumulative BOM'!$E64&gt;168,'Cumulative BOM'!$E64&lt;=192),192,IF(AND('Cumulative BOM'!$E64&gt;192,'Cumulative BOM'!$E64&lt;=216),216, IF(AND('Cumulative BOM'!$E64&gt;216,'Cumulative BOM'!$E64&lt;=240),240,0))))),IF('Cumulative BOM'!$E64&lt;=120,120,IF(AND('Cumulative BOM'!$E64&gt;120,'Cumulative BOM'!$E64&lt;=144),144,IF(AND('Cumulative BOM'!$E64&gt;144,'Cumulative BOM'!$E64&lt;=168),168,IF(AND('Cumulative BOM'!$E64&gt;168,'Cumulative BOM'!$E64&lt;=192),192,IF(AND('Cumulative BOM'!$E64&gt;192,'Cumulative BOM'!$E64&lt;=216),216, IF(AND('Cumulative BOM'!$E64&gt;216,'Cumulative BOM'!$E64&lt;=240),240,0)))))))</f>
        <v>144</v>
      </c>
      <c r="W64" s="73">
        <f>'Cumulative BOM'!$V64*'Cumulative BOM'!$U64</f>
        <v>7848</v>
      </c>
      <c r="X64" s="73">
        <f>'Cumulative BOM'!$K64*'Cumulative BOM'!$E64</f>
        <v>745.6875</v>
      </c>
      <c r="Y64" s="73">
        <f>(QUOTIENT('Cumulative BOM'!$U64, MIN('Cumulative BOM'!$E64,'Cumulative BOM'!$K64)))*(QUOTIENT('Cumulative BOM'!$V64,MAX('Cumulative BOM'!$E64,'Cumulative BOM'!$K64)))</f>
        <v>6</v>
      </c>
      <c r="Z64" s="73">
        <f>ROUNDUP('Cumulative BOM'!$B64/'Cumulative BOM'!$Y64*2,0)/2</f>
        <v>0.5</v>
      </c>
      <c r="AA64" s="73">
        <f>(VLOOKUP('Cumulative BOM'!$D64,'Sheet Metal Std'!$M$2:$N$16,2))*'Cumulative BOM'!$U64*'Cumulative BOM'!$V64*'Cumulative BOM'!$Z64*0.28</f>
        <v>86.249520000000004</v>
      </c>
      <c r="AB64" s="73">
        <f>Table1[[#This Row],[QTY. ]]*Table1[[#This Row],[L]]/12</f>
        <v>3.03125</v>
      </c>
    </row>
    <row r="65" spans="1:28" s="37" customFormat="1" ht="18" x14ac:dyDescent="0.3">
      <c r="A65" s="72">
        <v>1500348</v>
      </c>
      <c r="B65" s="73">
        <v>1</v>
      </c>
      <c r="C65" s="73" t="s">
        <v>205</v>
      </c>
      <c r="D65" s="73" t="s">
        <v>2</v>
      </c>
      <c r="E65" s="73">
        <v>35.997</v>
      </c>
      <c r="F65" s="73">
        <v>3</v>
      </c>
      <c r="G65" s="73">
        <v>1.75</v>
      </c>
      <c r="H65" s="73" t="s">
        <v>113</v>
      </c>
      <c r="I65" s="73">
        <v>10</v>
      </c>
      <c r="J65" s="73" t="s">
        <v>113</v>
      </c>
      <c r="K65" s="73">
        <v>20.5</v>
      </c>
      <c r="L65" s="73" t="s">
        <v>109</v>
      </c>
      <c r="M65" s="73" t="s">
        <v>127</v>
      </c>
      <c r="N65" s="73" t="s">
        <v>112</v>
      </c>
      <c r="O65" s="73" t="s">
        <v>179</v>
      </c>
      <c r="P65" s="73"/>
      <c r="Q65" s="73" t="s">
        <v>8</v>
      </c>
      <c r="R6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5" s="73" t="str">
        <f>IF(UPPER(Table1[[#This Row],[ROLLFORMED]])="YES",VLOOKUP(Table1[[#This Row],[GAUGE]],'Sheet Metal Std'!$P$1:$Q$5,2,FALSE),"-")</f>
        <v>-</v>
      </c>
      <c r="T65" s="73"/>
      <c r="U65" s="73">
        <f>IF(AND('Cumulative BOM'!$Q65="G90 Grade SS50", 'Cumulative BOM'!$D65="18GA"), 50,IF(AND('Cumulative BOM'!$Q65="G90 Grade SS50", 'Cumulative BOM'!$D65&lt;&gt;"18GA"), 54.5,
IF(AND('Cumulative BOM'!$Q65="316 Stainless Steel 2B", 'Cumulative BOM'!$D65="18GA"), 60,IF(AND('Cumulative BOM'!$Q65="316 Stainless Steel 2B", 'Cumulative BOM'!$D65&lt;&gt;"18GA"), 30,
IF('Cumulative BOM'!$Q65="316L Stainless Steel #3",60,
IF(AND('Cumulative BOM'!$Q65="304-2B Stainless Steel",'Cumulative BOM'!$D65="14GA",'Cumulative BOM'!$K65&lt;=29.75),29.75,IF(AND('Cumulative BOM'!$Q65="304-2B Stainless Steel",'Cumulative BOM'!$D65="14GA",'Cumulative BOM'!$K65&gt;29.75),60,
IF('Cumulative BOM'!$K65&lt;=30,30,IF(AND('Cumulative BOM'!$K65&gt;30,'Cumulative BOM'!$K65&lt;=60),60)))))))))</f>
        <v>54.5</v>
      </c>
      <c r="V65" s="73">
        <f>IF('Cumulative BOM'!$Q65="G90 Grade SS50",IF('Cumulative BOM'!$E65&lt;=144,144,IF(AND('Cumulative BOM'!$E65&gt;144,'Cumulative BOM'!$E65&lt;=168),168,IF(AND('Cumulative BOM'!$E65&gt;168,'Cumulative BOM'!$E65&lt;=192),192,IF(AND('Cumulative BOM'!$E65&gt;192,'Cumulative BOM'!$E65&lt;=216),216, IF(AND('Cumulative BOM'!$E65&gt;216,'Cumulative BOM'!$E65&lt;=240),240,0))))),IF('Cumulative BOM'!$E65&lt;=120,120,IF(AND('Cumulative BOM'!$E65&gt;120,'Cumulative BOM'!$E65&lt;=144),144,IF(AND('Cumulative BOM'!$E65&gt;144,'Cumulative BOM'!$E65&lt;=168),168,IF(AND('Cumulative BOM'!$E65&gt;168,'Cumulative BOM'!$E65&lt;=192),192,IF(AND('Cumulative BOM'!$E65&gt;192,'Cumulative BOM'!$E65&lt;=216),216, IF(AND('Cumulative BOM'!$E65&gt;216,'Cumulative BOM'!$E65&lt;=240),240,0)))))))</f>
        <v>144</v>
      </c>
      <c r="W65" s="73">
        <f>'Cumulative BOM'!$V65*'Cumulative BOM'!$U65</f>
        <v>7848</v>
      </c>
      <c r="X65" s="73">
        <f>'Cumulative BOM'!$K65*'Cumulative BOM'!$E65</f>
        <v>737.93849999999998</v>
      </c>
      <c r="Y65" s="73">
        <f>(QUOTIENT('Cumulative BOM'!$U65, MIN('Cumulative BOM'!$E65,'Cumulative BOM'!$K65)))*(QUOTIENT('Cumulative BOM'!$V65,MAX('Cumulative BOM'!$E65,'Cumulative BOM'!$K65)))</f>
        <v>8</v>
      </c>
      <c r="Z65" s="73">
        <f>ROUNDUP('Cumulative BOM'!$B65/'Cumulative BOM'!$Y65*2,0)/2</f>
        <v>0.5</v>
      </c>
      <c r="AA65" s="73">
        <f>(VLOOKUP('Cumulative BOM'!$D65,'Sheet Metal Std'!$M$2:$N$16,2))*'Cumulative BOM'!$U65*'Cumulative BOM'!$V65*'Cumulative BOM'!$Z65*0.28</f>
        <v>86.249520000000004</v>
      </c>
      <c r="AB65" s="73">
        <f>Table1[[#This Row],[QTY. ]]*Table1[[#This Row],[L]]/12</f>
        <v>2.9997500000000001</v>
      </c>
    </row>
    <row r="66" spans="1:28" s="37" customFormat="1" ht="18" x14ac:dyDescent="0.3">
      <c r="A66" s="72">
        <v>1499909</v>
      </c>
      <c r="B66" s="73">
        <v>1</v>
      </c>
      <c r="C66" s="73" t="s">
        <v>205</v>
      </c>
      <c r="D66" s="73" t="s">
        <v>2</v>
      </c>
      <c r="E66" s="73">
        <v>35.619100000000003</v>
      </c>
      <c r="F66" s="73">
        <v>3</v>
      </c>
      <c r="G66" s="73">
        <v>1.75</v>
      </c>
      <c r="H66" s="73" t="s">
        <v>113</v>
      </c>
      <c r="I66" s="73">
        <v>10</v>
      </c>
      <c r="J66" s="73" t="s">
        <v>113</v>
      </c>
      <c r="K66" s="73">
        <v>20.5</v>
      </c>
      <c r="L66" s="73" t="s">
        <v>109</v>
      </c>
      <c r="M66" s="73" t="s">
        <v>127</v>
      </c>
      <c r="N66" s="73" t="s">
        <v>112</v>
      </c>
      <c r="O66" s="73" t="s">
        <v>179</v>
      </c>
      <c r="P66" s="73"/>
      <c r="Q66" s="73" t="s">
        <v>8</v>
      </c>
      <c r="R66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6" s="73" t="str">
        <f>IF(UPPER(Table1[[#This Row],[ROLLFORMED]])="YES",VLOOKUP(Table1[[#This Row],[GAUGE]],'Sheet Metal Std'!$P$1:$Q$5,2,FALSE),"-")</f>
        <v>-</v>
      </c>
      <c r="T66" s="73"/>
      <c r="U66" s="73">
        <f>IF(AND('Cumulative BOM'!$Q66="G90 Grade SS50", 'Cumulative BOM'!$D66="18GA"), 50,IF(AND('Cumulative BOM'!$Q66="G90 Grade SS50", 'Cumulative BOM'!$D66&lt;&gt;"18GA"), 54.5,
IF(AND('Cumulative BOM'!$Q66="316 Stainless Steel 2B", 'Cumulative BOM'!$D66="18GA"), 60,IF(AND('Cumulative BOM'!$Q66="316 Stainless Steel 2B", 'Cumulative BOM'!$D66&lt;&gt;"18GA"), 30,
IF('Cumulative BOM'!$Q66="316L Stainless Steel #3",60,
IF(AND('Cumulative BOM'!$Q66="304-2B Stainless Steel",'Cumulative BOM'!$D66="14GA",'Cumulative BOM'!$K66&lt;=29.75),29.75,IF(AND('Cumulative BOM'!$Q66="304-2B Stainless Steel",'Cumulative BOM'!$D66="14GA",'Cumulative BOM'!$K66&gt;29.75),60,
IF('Cumulative BOM'!$K66&lt;=30,30,IF(AND('Cumulative BOM'!$K66&gt;30,'Cumulative BOM'!$K66&lt;=60),60)))))))))</f>
        <v>54.5</v>
      </c>
      <c r="V66" s="73">
        <f>IF('Cumulative BOM'!$Q66="G90 Grade SS50",IF('Cumulative BOM'!$E66&lt;=144,144,IF(AND('Cumulative BOM'!$E66&gt;144,'Cumulative BOM'!$E66&lt;=168),168,IF(AND('Cumulative BOM'!$E66&gt;168,'Cumulative BOM'!$E66&lt;=192),192,IF(AND('Cumulative BOM'!$E66&gt;192,'Cumulative BOM'!$E66&lt;=216),216, IF(AND('Cumulative BOM'!$E66&gt;216,'Cumulative BOM'!$E66&lt;=240),240,0))))),IF('Cumulative BOM'!$E66&lt;=120,120,IF(AND('Cumulative BOM'!$E66&gt;120,'Cumulative BOM'!$E66&lt;=144),144,IF(AND('Cumulative BOM'!$E66&gt;144,'Cumulative BOM'!$E66&lt;=168),168,IF(AND('Cumulative BOM'!$E66&gt;168,'Cumulative BOM'!$E66&lt;=192),192,IF(AND('Cumulative BOM'!$E66&gt;192,'Cumulative BOM'!$E66&lt;=216),216, IF(AND('Cumulative BOM'!$E66&gt;216,'Cumulative BOM'!$E66&lt;=240),240,0)))))))</f>
        <v>144</v>
      </c>
      <c r="W66" s="73">
        <f>'Cumulative BOM'!$V66*'Cumulative BOM'!$U66</f>
        <v>7848</v>
      </c>
      <c r="X66" s="73">
        <f>'Cumulative BOM'!$K66*'Cumulative BOM'!$E66</f>
        <v>730.19155000000001</v>
      </c>
      <c r="Y66" s="73">
        <f>(QUOTIENT('Cumulative BOM'!$U66, MIN('Cumulative BOM'!$E66,'Cumulative BOM'!$K66)))*(QUOTIENT('Cumulative BOM'!$V66,MAX('Cumulative BOM'!$E66,'Cumulative BOM'!$K66)))</f>
        <v>8</v>
      </c>
      <c r="Z66" s="73">
        <f>ROUNDUP('Cumulative BOM'!$B66/'Cumulative BOM'!$Y66*2,0)/2</f>
        <v>0.5</v>
      </c>
      <c r="AA66" s="73">
        <f>(VLOOKUP('Cumulative BOM'!$D66,'Sheet Metal Std'!$M$2:$N$16,2))*'Cumulative BOM'!$U66*'Cumulative BOM'!$V66*'Cumulative BOM'!$Z66*0.28</f>
        <v>86.249520000000004</v>
      </c>
      <c r="AB66" s="73">
        <f>Table1[[#This Row],[QTY. ]]*Table1[[#This Row],[L]]/12</f>
        <v>2.9682583333333334</v>
      </c>
    </row>
    <row r="67" spans="1:28" s="37" customFormat="1" ht="18" x14ac:dyDescent="0.3">
      <c r="A67" s="72">
        <v>1500350</v>
      </c>
      <c r="B67" s="73">
        <v>1</v>
      </c>
      <c r="C67" s="73" t="s">
        <v>205</v>
      </c>
      <c r="D67" s="73" t="s">
        <v>2</v>
      </c>
      <c r="E67" s="73">
        <v>35.198599999999999</v>
      </c>
      <c r="F67" s="73">
        <v>3</v>
      </c>
      <c r="G67" s="73">
        <v>1.75</v>
      </c>
      <c r="H67" s="73" t="s">
        <v>113</v>
      </c>
      <c r="I67" s="73">
        <v>11.125</v>
      </c>
      <c r="J67" s="73" t="s">
        <v>113</v>
      </c>
      <c r="K67" s="73">
        <v>21.625</v>
      </c>
      <c r="L67" s="73" t="s">
        <v>109</v>
      </c>
      <c r="M67" s="73" t="s">
        <v>127</v>
      </c>
      <c r="N67" s="73" t="s">
        <v>112</v>
      </c>
      <c r="O67" s="73" t="s">
        <v>179</v>
      </c>
      <c r="P67" s="73"/>
      <c r="Q67" s="73" t="s">
        <v>8</v>
      </c>
      <c r="R6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7" s="73" t="str">
        <f>IF(UPPER(Table1[[#This Row],[ROLLFORMED]])="YES",VLOOKUP(Table1[[#This Row],[GAUGE]],'Sheet Metal Std'!$P$1:$Q$5,2,FALSE),"-")</f>
        <v>-</v>
      </c>
      <c r="T67" s="73"/>
      <c r="U67" s="73">
        <f>IF(AND('Cumulative BOM'!$Q67="G90 Grade SS50", 'Cumulative BOM'!$D67="18GA"), 50,IF(AND('Cumulative BOM'!$Q67="G90 Grade SS50", 'Cumulative BOM'!$D67&lt;&gt;"18GA"), 54.5,
IF(AND('Cumulative BOM'!$Q67="316 Stainless Steel 2B", 'Cumulative BOM'!$D67="18GA"), 60,IF(AND('Cumulative BOM'!$Q67="316 Stainless Steel 2B", 'Cumulative BOM'!$D67&lt;&gt;"18GA"), 30,
IF('Cumulative BOM'!$Q67="316L Stainless Steel #3",60,
IF(AND('Cumulative BOM'!$Q67="304-2B Stainless Steel",'Cumulative BOM'!$D67="14GA",'Cumulative BOM'!$K67&lt;=29.75),29.75,IF(AND('Cumulative BOM'!$Q67="304-2B Stainless Steel",'Cumulative BOM'!$D67="14GA",'Cumulative BOM'!$K67&gt;29.75),60,
IF('Cumulative BOM'!$K67&lt;=30,30,IF(AND('Cumulative BOM'!$K67&gt;30,'Cumulative BOM'!$K67&lt;=60),60)))))))))</f>
        <v>54.5</v>
      </c>
      <c r="V67" s="73">
        <f>IF('Cumulative BOM'!$Q67="G90 Grade SS50",IF('Cumulative BOM'!$E67&lt;=144,144,IF(AND('Cumulative BOM'!$E67&gt;144,'Cumulative BOM'!$E67&lt;=168),168,IF(AND('Cumulative BOM'!$E67&gt;168,'Cumulative BOM'!$E67&lt;=192),192,IF(AND('Cumulative BOM'!$E67&gt;192,'Cumulative BOM'!$E67&lt;=216),216, IF(AND('Cumulative BOM'!$E67&gt;216,'Cumulative BOM'!$E67&lt;=240),240,0))))),IF('Cumulative BOM'!$E67&lt;=120,120,IF(AND('Cumulative BOM'!$E67&gt;120,'Cumulative BOM'!$E67&lt;=144),144,IF(AND('Cumulative BOM'!$E67&gt;144,'Cumulative BOM'!$E67&lt;=168),168,IF(AND('Cumulative BOM'!$E67&gt;168,'Cumulative BOM'!$E67&lt;=192),192,IF(AND('Cumulative BOM'!$E67&gt;192,'Cumulative BOM'!$E67&lt;=216),216, IF(AND('Cumulative BOM'!$E67&gt;216,'Cumulative BOM'!$E67&lt;=240),240,0)))))))</f>
        <v>144</v>
      </c>
      <c r="W67" s="73">
        <f>'Cumulative BOM'!$V67*'Cumulative BOM'!$U67</f>
        <v>7848</v>
      </c>
      <c r="X67" s="73">
        <f>'Cumulative BOM'!$K67*'Cumulative BOM'!$E67</f>
        <v>761.16972499999997</v>
      </c>
      <c r="Y67" s="73">
        <f>(QUOTIENT('Cumulative BOM'!$U67, MIN('Cumulative BOM'!$E67,'Cumulative BOM'!$K67)))*(QUOTIENT('Cumulative BOM'!$V67,MAX('Cumulative BOM'!$E67,'Cumulative BOM'!$K67)))</f>
        <v>8</v>
      </c>
      <c r="Z67" s="73">
        <f>ROUNDUP('Cumulative BOM'!$B67/'Cumulative BOM'!$Y67*2,0)/2</f>
        <v>0.5</v>
      </c>
      <c r="AA67" s="73">
        <f>(VLOOKUP('Cumulative BOM'!$D67,'Sheet Metal Std'!$M$2:$N$16,2))*'Cumulative BOM'!$U67*'Cumulative BOM'!$V67*'Cumulative BOM'!$Z67*0.28</f>
        <v>86.249520000000004</v>
      </c>
      <c r="AB67" s="73">
        <f>Table1[[#This Row],[QTY. ]]*Table1[[#This Row],[L]]/12</f>
        <v>2.9332166666666666</v>
      </c>
    </row>
    <row r="68" spans="1:28" s="37" customFormat="1" ht="18" x14ac:dyDescent="0.3">
      <c r="A68" s="74">
        <v>1521355</v>
      </c>
      <c r="B68" s="75">
        <v>1</v>
      </c>
      <c r="C68" s="75" t="s">
        <v>205</v>
      </c>
      <c r="D68" s="75" t="s">
        <v>1</v>
      </c>
      <c r="E68" s="75">
        <v>135.52160000000001</v>
      </c>
      <c r="F68" s="75">
        <v>3</v>
      </c>
      <c r="G68" s="75">
        <v>1.75</v>
      </c>
      <c r="H68" s="75" t="s">
        <v>113</v>
      </c>
      <c r="I68" s="75">
        <v>8</v>
      </c>
      <c r="J68" s="75" t="s">
        <v>113</v>
      </c>
      <c r="K68" s="75">
        <v>18.5</v>
      </c>
      <c r="L68" s="78" t="s">
        <v>107</v>
      </c>
      <c r="M68" s="75" t="s">
        <v>180</v>
      </c>
      <c r="N68" s="75" t="s">
        <v>112</v>
      </c>
      <c r="O68" s="75" t="s">
        <v>179</v>
      </c>
      <c r="P68" s="75"/>
      <c r="Q68" s="75" t="s">
        <v>8</v>
      </c>
      <c r="R68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68" s="75" t="str">
        <f>IF(UPPER(Table1[[#This Row],[ROLLFORMED]])="YES",VLOOKUP(Table1[[#This Row],[GAUGE]],'Sheet Metal Std'!$P$1:$Q$5,2,FALSE),"-")</f>
        <v>-</v>
      </c>
      <c r="T68" s="75"/>
      <c r="U68" s="75">
        <f>IF(AND('Cumulative BOM'!$Q68="G90 Grade SS50", 'Cumulative BOM'!$D68="18GA"), 50,IF(AND('Cumulative BOM'!$Q68="G90 Grade SS50", 'Cumulative BOM'!$D68&lt;&gt;"18GA"), 54.5,
IF(AND('Cumulative BOM'!$Q68="316 Stainless Steel 2B", 'Cumulative BOM'!$D68="18GA"), 60,IF(AND('Cumulative BOM'!$Q68="316 Stainless Steel 2B", 'Cumulative BOM'!$D68&lt;&gt;"18GA"), 30,
IF('Cumulative BOM'!$Q68="316L Stainless Steel #3",60,
IF(AND('Cumulative BOM'!$Q68="304-2B Stainless Steel",'Cumulative BOM'!$D68="14GA",'Cumulative BOM'!$K68&lt;=29.75),29.75,IF(AND('Cumulative BOM'!$Q68="304-2B Stainless Steel",'Cumulative BOM'!$D68="14GA",'Cumulative BOM'!$K68&gt;29.75),60,
IF('Cumulative BOM'!$K68&lt;=30,30,IF(AND('Cumulative BOM'!$K68&gt;30,'Cumulative BOM'!$K68&lt;=60),60)))))))))</f>
        <v>54.5</v>
      </c>
      <c r="V68" s="75">
        <f>IF('Cumulative BOM'!$Q68="G90 Grade SS50",IF('Cumulative BOM'!$E68&lt;=144,144,IF(AND('Cumulative BOM'!$E68&gt;144,'Cumulative BOM'!$E68&lt;=168),168,IF(AND('Cumulative BOM'!$E68&gt;168,'Cumulative BOM'!$E68&lt;=192),192,IF(AND('Cumulative BOM'!$E68&gt;192,'Cumulative BOM'!$E68&lt;=216),216, IF(AND('Cumulative BOM'!$E68&gt;216,'Cumulative BOM'!$E68&lt;=240),240,0))))),IF('Cumulative BOM'!$E68&lt;=120,120,IF(AND('Cumulative BOM'!$E68&gt;120,'Cumulative BOM'!$E68&lt;=144),144,IF(AND('Cumulative BOM'!$E68&gt;144,'Cumulative BOM'!$E68&lt;=168),168,IF(AND('Cumulative BOM'!$E68&gt;168,'Cumulative BOM'!$E68&lt;=192),192,IF(AND('Cumulative BOM'!$E68&gt;192,'Cumulative BOM'!$E68&lt;=216),216, IF(AND('Cumulative BOM'!$E68&gt;216,'Cumulative BOM'!$E68&lt;=240),240,0)))))))</f>
        <v>144</v>
      </c>
      <c r="W68" s="75">
        <f>'Cumulative BOM'!$V68*'Cumulative BOM'!$U68</f>
        <v>7848</v>
      </c>
      <c r="X68" s="75">
        <f>'Cumulative BOM'!$K68*'Cumulative BOM'!$E68</f>
        <v>2507.1496000000002</v>
      </c>
      <c r="Y68" s="75">
        <f>(QUOTIENT('Cumulative BOM'!$U68, MIN('Cumulative BOM'!$E68,'Cumulative BOM'!$K68)))*(QUOTIENT('Cumulative BOM'!$V68,MAX('Cumulative BOM'!$E68,'Cumulative BOM'!$K68)))</f>
        <v>2</v>
      </c>
      <c r="Z68" s="75">
        <f>ROUNDUP('Cumulative BOM'!$B68/'Cumulative BOM'!$Y68*2,0)/2</f>
        <v>0.5</v>
      </c>
      <c r="AA68" s="75">
        <f>(VLOOKUP('Cumulative BOM'!$D68,'Sheet Metal Std'!$M$2:$N$16,2))*'Cumulative BOM'!$U68*'Cumulative BOM'!$V68*'Cumulative BOM'!$Z68*0.28</f>
        <v>119.10124800000001</v>
      </c>
      <c r="AB68" s="75">
        <f>Table1[[#This Row],[QTY. ]]*Table1[[#This Row],[L]]/12</f>
        <v>11.293466666666667</v>
      </c>
    </row>
    <row r="69" spans="1:28" s="37" customFormat="1" ht="18" x14ac:dyDescent="0.3">
      <c r="A69" s="72">
        <v>1521351</v>
      </c>
      <c r="B69" s="73">
        <v>1</v>
      </c>
      <c r="C69" s="73" t="s">
        <v>204</v>
      </c>
      <c r="D69" s="73" t="s">
        <v>2</v>
      </c>
      <c r="E69" s="73">
        <v>134.9169</v>
      </c>
      <c r="F69" s="73">
        <v>3</v>
      </c>
      <c r="G69" s="73">
        <v>1.75</v>
      </c>
      <c r="H69" s="73" t="s">
        <v>113</v>
      </c>
      <c r="I69" s="73">
        <v>16</v>
      </c>
      <c r="J69" s="73" t="s">
        <v>113</v>
      </c>
      <c r="K69" s="73">
        <v>26.5</v>
      </c>
      <c r="L69" s="73" t="s">
        <v>109</v>
      </c>
      <c r="M69" s="73" t="s">
        <v>122</v>
      </c>
      <c r="N69" s="73" t="s">
        <v>112</v>
      </c>
      <c r="O69" s="73" t="s">
        <v>179</v>
      </c>
      <c r="P69" s="73"/>
      <c r="Q69" s="73" t="s">
        <v>8</v>
      </c>
      <c r="R6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9" s="73" t="str">
        <f>IF(UPPER(Table1[[#This Row],[ROLLFORMED]])="YES",VLOOKUP(Table1[[#This Row],[GAUGE]],'Sheet Metal Std'!$P$1:$Q$5,2,FALSE),"-")</f>
        <v>817-00529</v>
      </c>
      <c r="T69" s="73"/>
      <c r="U69" s="73">
        <f>IF(AND('Cumulative BOM'!$Q69="G90 Grade SS50", 'Cumulative BOM'!$D69="18GA"), 50,IF(AND('Cumulative BOM'!$Q69="G90 Grade SS50", 'Cumulative BOM'!$D69&lt;&gt;"18GA"), 54.5,
IF(AND('Cumulative BOM'!$Q69="316 Stainless Steel 2B", 'Cumulative BOM'!$D69="18GA"), 60,IF(AND('Cumulative BOM'!$Q69="316 Stainless Steel 2B", 'Cumulative BOM'!$D69&lt;&gt;"18GA"), 30,
IF('Cumulative BOM'!$Q69="316L Stainless Steel #3",60,
IF(AND('Cumulative BOM'!$Q69="304-2B Stainless Steel",'Cumulative BOM'!$D69="14GA",'Cumulative BOM'!$K69&lt;=29.75),29.75,IF(AND('Cumulative BOM'!$Q69="304-2B Stainless Steel",'Cumulative BOM'!$D69="14GA",'Cumulative BOM'!$K69&gt;29.75),60,
IF('Cumulative BOM'!$K69&lt;=30,30,IF(AND('Cumulative BOM'!$K69&gt;30,'Cumulative BOM'!$K69&lt;=60),60)))))))))</f>
        <v>54.5</v>
      </c>
      <c r="V69" s="73">
        <f>IF('Cumulative BOM'!$Q69="G90 Grade SS50",IF('Cumulative BOM'!$E69&lt;=144,144,IF(AND('Cumulative BOM'!$E69&gt;144,'Cumulative BOM'!$E69&lt;=168),168,IF(AND('Cumulative BOM'!$E69&gt;168,'Cumulative BOM'!$E69&lt;=192),192,IF(AND('Cumulative BOM'!$E69&gt;192,'Cumulative BOM'!$E69&lt;=216),216, IF(AND('Cumulative BOM'!$E69&gt;216,'Cumulative BOM'!$E69&lt;=240),240,0))))),IF('Cumulative BOM'!$E69&lt;=120,120,IF(AND('Cumulative BOM'!$E69&gt;120,'Cumulative BOM'!$E69&lt;=144),144,IF(AND('Cumulative BOM'!$E69&gt;144,'Cumulative BOM'!$E69&lt;=168),168,IF(AND('Cumulative BOM'!$E69&gt;168,'Cumulative BOM'!$E69&lt;=192),192,IF(AND('Cumulative BOM'!$E69&gt;192,'Cumulative BOM'!$E69&lt;=216),216, IF(AND('Cumulative BOM'!$E69&gt;216,'Cumulative BOM'!$E69&lt;=240),240,0)))))))</f>
        <v>144</v>
      </c>
      <c r="W69" s="73">
        <f>'Cumulative BOM'!$V69*'Cumulative BOM'!$U69</f>
        <v>7848</v>
      </c>
      <c r="X69" s="73">
        <f>'Cumulative BOM'!$K69*'Cumulative BOM'!$E69</f>
        <v>3575.2978499999999</v>
      </c>
      <c r="Y69" s="73">
        <f>(QUOTIENT('Cumulative BOM'!$U69, MIN('Cumulative BOM'!$E69,'Cumulative BOM'!$K69)))*(QUOTIENT('Cumulative BOM'!$V69,MAX('Cumulative BOM'!$E69,'Cumulative BOM'!$K69)))</f>
        <v>2</v>
      </c>
      <c r="Z69" s="73">
        <f>ROUNDUP('Cumulative BOM'!$B69/'Cumulative BOM'!$Y69*2,0)/2</f>
        <v>0.5</v>
      </c>
      <c r="AA69" s="73">
        <f>(VLOOKUP('Cumulative BOM'!$D69,'Sheet Metal Std'!$M$2:$N$16,2))*'Cumulative BOM'!$U69*'Cumulative BOM'!$V69*'Cumulative BOM'!$Z69*0.28</f>
        <v>86.249520000000004</v>
      </c>
      <c r="AB69" s="73">
        <f>Table1[[#This Row],[QTY. ]]*Table1[[#This Row],[L]]/12</f>
        <v>11.243074999999999</v>
      </c>
    </row>
    <row r="70" spans="1:28" s="37" customFormat="1" ht="18" x14ac:dyDescent="0.3">
      <c r="A70" s="72">
        <v>1521350</v>
      </c>
      <c r="B70" s="73">
        <v>1</v>
      </c>
      <c r="C70" s="73" t="s">
        <v>205</v>
      </c>
      <c r="D70" s="73" t="s">
        <v>2</v>
      </c>
      <c r="E70" s="73">
        <v>134.5035</v>
      </c>
      <c r="F70" s="73">
        <v>3</v>
      </c>
      <c r="G70" s="73">
        <v>1.75</v>
      </c>
      <c r="H70" s="73" t="s">
        <v>113</v>
      </c>
      <c r="I70" s="73">
        <v>10.9375</v>
      </c>
      <c r="J70" s="73" t="s">
        <v>113</v>
      </c>
      <c r="K70" s="73">
        <v>21.4375</v>
      </c>
      <c r="L70" s="73" t="s">
        <v>109</v>
      </c>
      <c r="M70" s="73" t="s">
        <v>122</v>
      </c>
      <c r="N70" s="73" t="s">
        <v>112</v>
      </c>
      <c r="O70" s="73" t="s">
        <v>179</v>
      </c>
      <c r="P70" s="73"/>
      <c r="Q70" s="73" t="s">
        <v>8</v>
      </c>
      <c r="R70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70" s="73" t="str">
        <f>IF(UPPER(Table1[[#This Row],[ROLLFORMED]])="YES",VLOOKUP(Table1[[#This Row],[GAUGE]],'Sheet Metal Std'!$P$1:$Q$5,2,FALSE),"-")</f>
        <v>-</v>
      </c>
      <c r="T70" s="73"/>
      <c r="U70" s="73">
        <f>IF(AND('Cumulative BOM'!$Q70="G90 Grade SS50", 'Cumulative BOM'!$D70="18GA"), 50,IF(AND('Cumulative BOM'!$Q70="G90 Grade SS50", 'Cumulative BOM'!$D70&lt;&gt;"18GA"), 54.5,
IF(AND('Cumulative BOM'!$Q70="316 Stainless Steel 2B", 'Cumulative BOM'!$D70="18GA"), 60,IF(AND('Cumulative BOM'!$Q70="316 Stainless Steel 2B", 'Cumulative BOM'!$D70&lt;&gt;"18GA"), 30,
IF('Cumulative BOM'!$Q70="316L Stainless Steel #3",60,
IF(AND('Cumulative BOM'!$Q70="304-2B Stainless Steel",'Cumulative BOM'!$D70="14GA",'Cumulative BOM'!$K70&lt;=29.75),29.75,IF(AND('Cumulative BOM'!$Q70="304-2B Stainless Steel",'Cumulative BOM'!$D70="14GA",'Cumulative BOM'!$K70&gt;29.75),60,
IF('Cumulative BOM'!$K70&lt;=30,30,IF(AND('Cumulative BOM'!$K70&gt;30,'Cumulative BOM'!$K70&lt;=60),60)))))))))</f>
        <v>54.5</v>
      </c>
      <c r="V70" s="73">
        <f>IF('Cumulative BOM'!$Q70="G90 Grade SS50",IF('Cumulative BOM'!$E70&lt;=144,144,IF(AND('Cumulative BOM'!$E70&gt;144,'Cumulative BOM'!$E70&lt;=168),168,IF(AND('Cumulative BOM'!$E70&gt;168,'Cumulative BOM'!$E70&lt;=192),192,IF(AND('Cumulative BOM'!$E70&gt;192,'Cumulative BOM'!$E70&lt;=216),216, IF(AND('Cumulative BOM'!$E70&gt;216,'Cumulative BOM'!$E70&lt;=240),240,0))))),IF('Cumulative BOM'!$E70&lt;=120,120,IF(AND('Cumulative BOM'!$E70&gt;120,'Cumulative BOM'!$E70&lt;=144),144,IF(AND('Cumulative BOM'!$E70&gt;144,'Cumulative BOM'!$E70&lt;=168),168,IF(AND('Cumulative BOM'!$E70&gt;168,'Cumulative BOM'!$E70&lt;=192),192,IF(AND('Cumulative BOM'!$E70&gt;192,'Cumulative BOM'!$E70&lt;=216),216, IF(AND('Cumulative BOM'!$E70&gt;216,'Cumulative BOM'!$E70&lt;=240),240,0)))))))</f>
        <v>144</v>
      </c>
      <c r="W70" s="73">
        <f>'Cumulative BOM'!$V70*'Cumulative BOM'!$U70</f>
        <v>7848</v>
      </c>
      <c r="X70" s="73">
        <f>'Cumulative BOM'!$K70*'Cumulative BOM'!$E70</f>
        <v>2883.4187812499999</v>
      </c>
      <c r="Y70" s="73">
        <f>(QUOTIENT('Cumulative BOM'!$U70, MIN('Cumulative BOM'!$E70,'Cumulative BOM'!$K70)))*(QUOTIENT('Cumulative BOM'!$V70,MAX('Cumulative BOM'!$E70,'Cumulative BOM'!$K70)))</f>
        <v>2</v>
      </c>
      <c r="Z70" s="73">
        <f>ROUNDUP('Cumulative BOM'!$B70/'Cumulative BOM'!$Y70*2,0)/2</f>
        <v>0.5</v>
      </c>
      <c r="AA70" s="73">
        <f>(VLOOKUP('Cumulative BOM'!$D70,'Sheet Metal Std'!$M$2:$N$16,2))*'Cumulative BOM'!$U70*'Cumulative BOM'!$V70*'Cumulative BOM'!$Z70*0.28</f>
        <v>86.249520000000004</v>
      </c>
      <c r="AB70" s="73">
        <f>Table1[[#This Row],[QTY. ]]*Table1[[#This Row],[L]]/12</f>
        <v>11.208625</v>
      </c>
    </row>
    <row r="71" spans="1:28" s="37" customFormat="1" ht="18" x14ac:dyDescent="0.3">
      <c r="A71" s="76">
        <v>1518711</v>
      </c>
      <c r="B71" s="77">
        <v>1</v>
      </c>
      <c r="C71" s="77" t="s">
        <v>205</v>
      </c>
      <c r="D71" s="77" t="s">
        <v>4</v>
      </c>
      <c r="E71" s="77">
        <v>127.283</v>
      </c>
      <c r="F71" s="77" t="s">
        <v>113</v>
      </c>
      <c r="G71" s="77" t="s">
        <v>113</v>
      </c>
      <c r="H71" s="77" t="s">
        <v>113</v>
      </c>
      <c r="I71" s="77" t="s">
        <v>113</v>
      </c>
      <c r="J71" s="77" t="s">
        <v>113</v>
      </c>
      <c r="K71" s="77">
        <v>16.186900000000001</v>
      </c>
      <c r="L71" s="77" t="s">
        <v>115</v>
      </c>
      <c r="M71" s="77" t="s">
        <v>125</v>
      </c>
      <c r="N71" s="77" t="s">
        <v>165</v>
      </c>
      <c r="O71" s="77" t="s">
        <v>179</v>
      </c>
      <c r="P71" s="77" t="s">
        <v>104</v>
      </c>
      <c r="Q71" s="77" t="s">
        <v>8</v>
      </c>
      <c r="R71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1" s="77" t="str">
        <f>IF(UPPER(Table1[[#This Row],[ROLLFORMED]])="YES",VLOOKUP(Table1[[#This Row],[GAUGE]],'Sheet Metal Std'!$P$1:$Q$5,2,FALSE),"-")</f>
        <v>-</v>
      </c>
      <c r="T71" s="77"/>
      <c r="U71" s="77">
        <f>IF(AND('Cumulative BOM'!$Q71="G90 Grade SS50", 'Cumulative BOM'!$D71="18GA"), 50,IF(AND('Cumulative BOM'!$Q71="G90 Grade SS50", 'Cumulative BOM'!$D71&lt;&gt;"18GA"), 54.5,
IF(AND('Cumulative BOM'!$Q71="316 Stainless Steel 2B", 'Cumulative BOM'!$D71="18GA"), 60,IF(AND('Cumulative BOM'!$Q71="316 Stainless Steel 2B", 'Cumulative BOM'!$D71&lt;&gt;"18GA"), 30,
IF('Cumulative BOM'!$Q71="316L Stainless Steel #3",60,
IF(AND('Cumulative BOM'!$Q71="304-2B Stainless Steel",'Cumulative BOM'!$D71="14GA",'Cumulative BOM'!$K71&lt;=29.75),29.75,IF(AND('Cumulative BOM'!$Q71="304-2B Stainless Steel",'Cumulative BOM'!$D71="14GA",'Cumulative BOM'!$K71&gt;29.75),60,
IF('Cumulative BOM'!$K71&lt;=30,30,IF(AND('Cumulative BOM'!$K71&gt;30,'Cumulative BOM'!$K71&lt;=60),60)))))))))</f>
        <v>50</v>
      </c>
      <c r="V71" s="77">
        <f>IF('Cumulative BOM'!$Q71="G90 Grade SS50",IF('Cumulative BOM'!$E71&lt;=144,144,IF(AND('Cumulative BOM'!$E71&gt;144,'Cumulative BOM'!$E71&lt;=168),168,IF(AND('Cumulative BOM'!$E71&gt;168,'Cumulative BOM'!$E71&lt;=192),192,IF(AND('Cumulative BOM'!$E71&gt;192,'Cumulative BOM'!$E71&lt;=216),216, IF(AND('Cumulative BOM'!$E71&gt;216,'Cumulative BOM'!$E71&lt;=240),240,0))))),IF('Cumulative BOM'!$E71&lt;=120,120,IF(AND('Cumulative BOM'!$E71&gt;120,'Cumulative BOM'!$E71&lt;=144),144,IF(AND('Cumulative BOM'!$E71&gt;144,'Cumulative BOM'!$E71&lt;=168),168,IF(AND('Cumulative BOM'!$E71&gt;168,'Cumulative BOM'!$E71&lt;=192),192,IF(AND('Cumulative BOM'!$E71&gt;192,'Cumulative BOM'!$E71&lt;=216),216, IF(AND('Cumulative BOM'!$E71&gt;216,'Cumulative BOM'!$E71&lt;=240),240,0)))))))</f>
        <v>144</v>
      </c>
      <c r="W71" s="77">
        <f>'Cumulative BOM'!$V71*'Cumulative BOM'!$U71</f>
        <v>7200</v>
      </c>
      <c r="X71" s="77">
        <f>'Cumulative BOM'!$K71*'Cumulative BOM'!$E71</f>
        <v>2060.3171927000003</v>
      </c>
      <c r="Y71" s="77">
        <f>(QUOTIENT('Cumulative BOM'!$U71, MIN('Cumulative BOM'!$E71,'Cumulative BOM'!$K71)))*(QUOTIENT('Cumulative BOM'!$V71,MAX('Cumulative BOM'!$E71,'Cumulative BOM'!$K71)))</f>
        <v>3</v>
      </c>
      <c r="Z71" s="77">
        <f>ROUNDUP('Cumulative BOM'!$B71/'Cumulative BOM'!$Y71*2,0)/2</f>
        <v>0.5</v>
      </c>
      <c r="AA71" s="77">
        <f>(VLOOKUP('Cumulative BOM'!$D71,'Sheet Metal Std'!$M$2:$N$16,2))*'Cumulative BOM'!$U71*'Cumulative BOM'!$V71*'Cumulative BOM'!$Z71*0.28</f>
        <v>52.012800000000006</v>
      </c>
      <c r="AB71" s="77">
        <f>Table1[[#This Row],[QTY. ]]*Table1[[#This Row],[L]]/12</f>
        <v>10.606916666666667</v>
      </c>
    </row>
    <row r="72" spans="1:28" s="37" customFormat="1" ht="18" x14ac:dyDescent="0.3">
      <c r="A72" s="76">
        <v>1513014</v>
      </c>
      <c r="B72" s="77">
        <v>1</v>
      </c>
      <c r="C72" s="77" t="s">
        <v>205</v>
      </c>
      <c r="D72" s="77" t="s">
        <v>4</v>
      </c>
      <c r="E72" s="77">
        <v>100.1416</v>
      </c>
      <c r="F72" s="77" t="s">
        <v>113</v>
      </c>
      <c r="G72" s="77" t="s">
        <v>113</v>
      </c>
      <c r="H72" s="77" t="s">
        <v>113</v>
      </c>
      <c r="I72" s="77" t="s">
        <v>113</v>
      </c>
      <c r="J72" s="77" t="s">
        <v>113</v>
      </c>
      <c r="K72" s="77">
        <v>31.8125</v>
      </c>
      <c r="L72" s="77" t="s">
        <v>115</v>
      </c>
      <c r="M72" s="77" t="s">
        <v>125</v>
      </c>
      <c r="N72" s="77" t="s">
        <v>165</v>
      </c>
      <c r="O72" s="77" t="s">
        <v>179</v>
      </c>
      <c r="P72" s="77" t="s">
        <v>104</v>
      </c>
      <c r="Q72" s="77" t="s">
        <v>8</v>
      </c>
      <c r="R72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2" s="77" t="str">
        <f>IF(UPPER(Table1[[#This Row],[ROLLFORMED]])="YES",VLOOKUP(Table1[[#This Row],[GAUGE]],'Sheet Metal Std'!$P$1:$Q$5,2,FALSE),"-")</f>
        <v>-</v>
      </c>
      <c r="T72" s="77"/>
      <c r="U72" s="77">
        <f>IF(AND('Cumulative BOM'!$Q72="G90 Grade SS50", 'Cumulative BOM'!$D72="18GA"), 50,IF(AND('Cumulative BOM'!$Q72="G90 Grade SS50", 'Cumulative BOM'!$D72&lt;&gt;"18GA"), 54.5,
IF(AND('Cumulative BOM'!$Q72="316 Stainless Steel 2B", 'Cumulative BOM'!$D72="18GA"), 60,IF(AND('Cumulative BOM'!$Q72="316 Stainless Steel 2B", 'Cumulative BOM'!$D72&lt;&gt;"18GA"), 30,
IF('Cumulative BOM'!$Q72="316L Stainless Steel #3",60,
IF(AND('Cumulative BOM'!$Q72="304-2B Stainless Steel",'Cumulative BOM'!$D72="14GA",'Cumulative BOM'!$K72&lt;=29.75),29.75,IF(AND('Cumulative BOM'!$Q72="304-2B Stainless Steel",'Cumulative BOM'!$D72="14GA",'Cumulative BOM'!$K72&gt;29.75),60,
IF('Cumulative BOM'!$K72&lt;=30,30,IF(AND('Cumulative BOM'!$K72&gt;30,'Cumulative BOM'!$K72&lt;=60),60)))))))))</f>
        <v>50</v>
      </c>
      <c r="V72" s="77">
        <f>IF('Cumulative BOM'!$Q72="G90 Grade SS50",IF('Cumulative BOM'!$E72&lt;=144,144,IF(AND('Cumulative BOM'!$E72&gt;144,'Cumulative BOM'!$E72&lt;=168),168,IF(AND('Cumulative BOM'!$E72&gt;168,'Cumulative BOM'!$E72&lt;=192),192,IF(AND('Cumulative BOM'!$E72&gt;192,'Cumulative BOM'!$E72&lt;=216),216, IF(AND('Cumulative BOM'!$E72&gt;216,'Cumulative BOM'!$E72&lt;=240),240,0))))),IF('Cumulative BOM'!$E72&lt;=120,120,IF(AND('Cumulative BOM'!$E72&gt;120,'Cumulative BOM'!$E72&lt;=144),144,IF(AND('Cumulative BOM'!$E72&gt;144,'Cumulative BOM'!$E72&lt;=168),168,IF(AND('Cumulative BOM'!$E72&gt;168,'Cumulative BOM'!$E72&lt;=192),192,IF(AND('Cumulative BOM'!$E72&gt;192,'Cumulative BOM'!$E72&lt;=216),216, IF(AND('Cumulative BOM'!$E72&gt;216,'Cumulative BOM'!$E72&lt;=240),240,0)))))))</f>
        <v>144</v>
      </c>
      <c r="W72" s="77">
        <f>'Cumulative BOM'!$V72*'Cumulative BOM'!$U72</f>
        <v>7200</v>
      </c>
      <c r="X72" s="77">
        <f>'Cumulative BOM'!$K72*'Cumulative BOM'!$E72</f>
        <v>3185.7546499999999</v>
      </c>
      <c r="Y72" s="77">
        <f>(QUOTIENT('Cumulative BOM'!$U72, MIN('Cumulative BOM'!$E72,'Cumulative BOM'!$K72)))*(QUOTIENT('Cumulative BOM'!$V72,MAX('Cumulative BOM'!$E72,'Cumulative BOM'!$K72)))</f>
        <v>1</v>
      </c>
      <c r="Z72" s="77">
        <f>ROUNDUP('Cumulative BOM'!$B72/'Cumulative BOM'!$Y72*2,0)/2</f>
        <v>1</v>
      </c>
      <c r="AA72" s="77">
        <f>(VLOOKUP('Cumulative BOM'!$D72,'Sheet Metal Std'!$M$2:$N$16,2))*'Cumulative BOM'!$U72*'Cumulative BOM'!$V72*'Cumulative BOM'!$Z72*0.28</f>
        <v>104.02560000000001</v>
      </c>
      <c r="AB72" s="77">
        <f>Table1[[#This Row],[QTY. ]]*Table1[[#This Row],[L]]/12</f>
        <v>8.3451333333333331</v>
      </c>
    </row>
    <row r="73" spans="1:28" s="37" customFormat="1" ht="18" x14ac:dyDescent="0.3">
      <c r="A73" s="76">
        <v>1513008</v>
      </c>
      <c r="B73" s="77">
        <v>1</v>
      </c>
      <c r="C73" s="77" t="s">
        <v>205</v>
      </c>
      <c r="D73" s="77" t="s">
        <v>4</v>
      </c>
      <c r="E73" s="77">
        <v>119.0598</v>
      </c>
      <c r="F73" s="77" t="s">
        <v>113</v>
      </c>
      <c r="G73" s="77" t="s">
        <v>113</v>
      </c>
      <c r="H73" s="77" t="s">
        <v>113</v>
      </c>
      <c r="I73" s="77" t="s">
        <v>113</v>
      </c>
      <c r="J73" s="77" t="s">
        <v>113</v>
      </c>
      <c r="K73" s="77">
        <v>29.1416</v>
      </c>
      <c r="L73" s="77" t="s">
        <v>115</v>
      </c>
      <c r="M73" s="77" t="s">
        <v>181</v>
      </c>
      <c r="N73" s="77" t="s">
        <v>165</v>
      </c>
      <c r="O73" s="77" t="s">
        <v>179</v>
      </c>
      <c r="P73" s="77" t="s">
        <v>104</v>
      </c>
      <c r="Q73" s="77" t="s">
        <v>8</v>
      </c>
      <c r="R73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3" s="77" t="str">
        <f>IF(UPPER(Table1[[#This Row],[ROLLFORMED]])="YES",VLOOKUP(Table1[[#This Row],[GAUGE]],'Sheet Metal Std'!$P$1:$Q$5,2,FALSE),"-")</f>
        <v>-</v>
      </c>
      <c r="T73" s="77"/>
      <c r="U73" s="77">
        <f>IF(AND('Cumulative BOM'!$Q73="G90 Grade SS50", 'Cumulative BOM'!$D73="18GA"), 50,IF(AND('Cumulative BOM'!$Q73="G90 Grade SS50", 'Cumulative BOM'!$D73&lt;&gt;"18GA"), 54.5,
IF(AND('Cumulative BOM'!$Q73="316 Stainless Steel 2B", 'Cumulative BOM'!$D73="18GA"), 60,IF(AND('Cumulative BOM'!$Q73="316 Stainless Steel 2B", 'Cumulative BOM'!$D73&lt;&gt;"18GA"), 30,
IF('Cumulative BOM'!$Q73="316L Stainless Steel #3",60,
IF(AND('Cumulative BOM'!$Q73="304-2B Stainless Steel",'Cumulative BOM'!$D73="14GA",'Cumulative BOM'!$K73&lt;=29.75),29.75,IF(AND('Cumulative BOM'!$Q73="304-2B Stainless Steel",'Cumulative BOM'!$D73="14GA",'Cumulative BOM'!$K73&gt;29.75),60,
IF('Cumulative BOM'!$K73&lt;=30,30,IF(AND('Cumulative BOM'!$K73&gt;30,'Cumulative BOM'!$K73&lt;=60),60)))))))))</f>
        <v>50</v>
      </c>
      <c r="V73" s="77">
        <f>IF('Cumulative BOM'!$Q73="G90 Grade SS50",IF('Cumulative BOM'!$E73&lt;=144,144,IF(AND('Cumulative BOM'!$E73&gt;144,'Cumulative BOM'!$E73&lt;=168),168,IF(AND('Cumulative BOM'!$E73&gt;168,'Cumulative BOM'!$E73&lt;=192),192,IF(AND('Cumulative BOM'!$E73&gt;192,'Cumulative BOM'!$E73&lt;=216),216, IF(AND('Cumulative BOM'!$E73&gt;216,'Cumulative BOM'!$E73&lt;=240),240,0))))),IF('Cumulative BOM'!$E73&lt;=120,120,IF(AND('Cumulative BOM'!$E73&gt;120,'Cumulative BOM'!$E73&lt;=144),144,IF(AND('Cumulative BOM'!$E73&gt;144,'Cumulative BOM'!$E73&lt;=168),168,IF(AND('Cumulative BOM'!$E73&gt;168,'Cumulative BOM'!$E73&lt;=192),192,IF(AND('Cumulative BOM'!$E73&gt;192,'Cumulative BOM'!$E73&lt;=216),216, IF(AND('Cumulative BOM'!$E73&gt;216,'Cumulative BOM'!$E73&lt;=240),240,0)))))))</f>
        <v>144</v>
      </c>
      <c r="W73" s="77">
        <f>'Cumulative BOM'!$V73*'Cumulative BOM'!$U73</f>
        <v>7200</v>
      </c>
      <c r="X73" s="77">
        <f>'Cumulative BOM'!$K73*'Cumulative BOM'!$E73</f>
        <v>3469.5930676799999</v>
      </c>
      <c r="Y73" s="77">
        <f>(QUOTIENT('Cumulative BOM'!$U73, MIN('Cumulative BOM'!$E73,'Cumulative BOM'!$K73)))*(QUOTIENT('Cumulative BOM'!$V73,MAX('Cumulative BOM'!$E73,'Cumulative BOM'!$K73)))</f>
        <v>1</v>
      </c>
      <c r="Z73" s="77">
        <f>ROUNDUP('Cumulative BOM'!$B73/'Cumulative BOM'!$Y73*2,0)/2</f>
        <v>1</v>
      </c>
      <c r="AA73" s="77">
        <f>(VLOOKUP('Cumulative BOM'!$D73,'Sheet Metal Std'!$M$2:$N$16,2))*'Cumulative BOM'!$U73*'Cumulative BOM'!$V73*'Cumulative BOM'!$Z73*0.28</f>
        <v>104.02560000000001</v>
      </c>
      <c r="AB73" s="77">
        <f>Table1[[#This Row],[QTY. ]]*Table1[[#This Row],[L]]/12</f>
        <v>9.9216499999999996</v>
      </c>
    </row>
    <row r="74" spans="1:28" s="37" customFormat="1" ht="18" x14ac:dyDescent="0.3">
      <c r="A74" s="76">
        <v>1513015</v>
      </c>
      <c r="B74" s="77">
        <v>1</v>
      </c>
      <c r="C74" s="77" t="s">
        <v>205</v>
      </c>
      <c r="D74" s="77" t="s">
        <v>4</v>
      </c>
      <c r="E74" s="77">
        <v>100.1416</v>
      </c>
      <c r="F74" s="77" t="s">
        <v>113</v>
      </c>
      <c r="G74" s="77" t="s">
        <v>113</v>
      </c>
      <c r="H74" s="77" t="s">
        <v>113</v>
      </c>
      <c r="I74" s="77" t="s">
        <v>113</v>
      </c>
      <c r="J74" s="77" t="s">
        <v>113</v>
      </c>
      <c r="K74" s="77">
        <v>35.015999999999998</v>
      </c>
      <c r="L74" s="77" t="s">
        <v>115</v>
      </c>
      <c r="M74" s="77" t="s">
        <v>125</v>
      </c>
      <c r="N74" s="77" t="s">
        <v>165</v>
      </c>
      <c r="O74" s="77" t="s">
        <v>179</v>
      </c>
      <c r="P74" s="77" t="s">
        <v>104</v>
      </c>
      <c r="Q74" s="77" t="s">
        <v>8</v>
      </c>
      <c r="R74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4" s="77" t="str">
        <f>IF(UPPER(Table1[[#This Row],[ROLLFORMED]])="YES",VLOOKUP(Table1[[#This Row],[GAUGE]],'Sheet Metal Std'!$P$1:$Q$5,2,FALSE),"-")</f>
        <v>-</v>
      </c>
      <c r="T74" s="77"/>
      <c r="U74" s="77">
        <f>IF(AND('Cumulative BOM'!$Q74="G90 Grade SS50", 'Cumulative BOM'!$D74="18GA"), 50,IF(AND('Cumulative BOM'!$Q74="G90 Grade SS50", 'Cumulative BOM'!$D74&lt;&gt;"18GA"), 54.5,
IF(AND('Cumulative BOM'!$Q74="316 Stainless Steel 2B", 'Cumulative BOM'!$D74="18GA"), 60,IF(AND('Cumulative BOM'!$Q74="316 Stainless Steel 2B", 'Cumulative BOM'!$D74&lt;&gt;"18GA"), 30,
IF('Cumulative BOM'!$Q74="316L Stainless Steel #3",60,
IF(AND('Cumulative BOM'!$Q74="304-2B Stainless Steel",'Cumulative BOM'!$D74="14GA",'Cumulative BOM'!$K74&lt;=29.75),29.75,IF(AND('Cumulative BOM'!$Q74="304-2B Stainless Steel",'Cumulative BOM'!$D74="14GA",'Cumulative BOM'!$K74&gt;29.75),60,
IF('Cumulative BOM'!$K74&lt;=30,30,IF(AND('Cumulative BOM'!$K74&gt;30,'Cumulative BOM'!$K74&lt;=60),60)))))))))</f>
        <v>50</v>
      </c>
      <c r="V74" s="77">
        <f>IF('Cumulative BOM'!$Q74="G90 Grade SS50",IF('Cumulative BOM'!$E74&lt;=144,144,IF(AND('Cumulative BOM'!$E74&gt;144,'Cumulative BOM'!$E74&lt;=168),168,IF(AND('Cumulative BOM'!$E74&gt;168,'Cumulative BOM'!$E74&lt;=192),192,IF(AND('Cumulative BOM'!$E74&gt;192,'Cumulative BOM'!$E74&lt;=216),216, IF(AND('Cumulative BOM'!$E74&gt;216,'Cumulative BOM'!$E74&lt;=240),240,0))))),IF('Cumulative BOM'!$E74&lt;=120,120,IF(AND('Cumulative BOM'!$E74&gt;120,'Cumulative BOM'!$E74&lt;=144),144,IF(AND('Cumulative BOM'!$E74&gt;144,'Cumulative BOM'!$E74&lt;=168),168,IF(AND('Cumulative BOM'!$E74&gt;168,'Cumulative BOM'!$E74&lt;=192),192,IF(AND('Cumulative BOM'!$E74&gt;192,'Cumulative BOM'!$E74&lt;=216),216, IF(AND('Cumulative BOM'!$E74&gt;216,'Cumulative BOM'!$E74&lt;=240),240,0)))))))</f>
        <v>144</v>
      </c>
      <c r="W74" s="77">
        <f>'Cumulative BOM'!$V74*'Cumulative BOM'!$U74</f>
        <v>7200</v>
      </c>
      <c r="X74" s="77">
        <f>'Cumulative BOM'!$K74*'Cumulative BOM'!$E74</f>
        <v>3506.5582655999997</v>
      </c>
      <c r="Y74" s="77">
        <f>(QUOTIENT('Cumulative BOM'!$U74, MIN('Cumulative BOM'!$E74,'Cumulative BOM'!$K74)))*(QUOTIENT('Cumulative BOM'!$V74,MAX('Cumulative BOM'!$E74,'Cumulative BOM'!$K74)))</f>
        <v>1</v>
      </c>
      <c r="Z74" s="77">
        <f>ROUNDUP('Cumulative BOM'!$B74/'Cumulative BOM'!$Y74*2,0)/2</f>
        <v>1</v>
      </c>
      <c r="AA74" s="77">
        <f>(VLOOKUP('Cumulative BOM'!$D74,'Sheet Metal Std'!$M$2:$N$16,2))*'Cumulative BOM'!$U74*'Cumulative BOM'!$V74*'Cumulative BOM'!$Z74*0.28</f>
        <v>104.02560000000001</v>
      </c>
      <c r="AB74" s="77">
        <f>Table1[[#This Row],[QTY. ]]*Table1[[#This Row],[L]]/12</f>
        <v>8.3451333333333331</v>
      </c>
    </row>
    <row r="75" spans="1:28" s="37" customFormat="1" ht="18" x14ac:dyDescent="0.3">
      <c r="A75" s="76">
        <v>1518715</v>
      </c>
      <c r="B75" s="77">
        <v>1</v>
      </c>
      <c r="C75" s="77" t="s">
        <v>205</v>
      </c>
      <c r="D75" s="77" t="s">
        <v>4</v>
      </c>
      <c r="E75" s="77">
        <v>127.283</v>
      </c>
      <c r="F75" s="77" t="s">
        <v>113</v>
      </c>
      <c r="G75" s="77" t="s">
        <v>113</v>
      </c>
      <c r="H75" s="77" t="s">
        <v>113</v>
      </c>
      <c r="I75" s="77" t="s">
        <v>113</v>
      </c>
      <c r="J75" s="77" t="s">
        <v>113</v>
      </c>
      <c r="K75" s="77">
        <v>12.9674</v>
      </c>
      <c r="L75" s="77" t="s">
        <v>115</v>
      </c>
      <c r="M75" s="77" t="s">
        <v>125</v>
      </c>
      <c r="N75" s="77" t="s">
        <v>165</v>
      </c>
      <c r="O75" s="77" t="s">
        <v>179</v>
      </c>
      <c r="P75" s="77" t="s">
        <v>104</v>
      </c>
      <c r="Q75" s="77" t="s">
        <v>8</v>
      </c>
      <c r="R75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5" s="77" t="str">
        <f>IF(UPPER(Table1[[#This Row],[ROLLFORMED]])="YES",VLOOKUP(Table1[[#This Row],[GAUGE]],'Sheet Metal Std'!$P$1:$Q$5,2,FALSE),"-")</f>
        <v>-</v>
      </c>
      <c r="T75" s="77"/>
      <c r="U75" s="77">
        <f>IF(AND('Cumulative BOM'!$Q75="G90 Grade SS50", 'Cumulative BOM'!$D75="18GA"), 50,IF(AND('Cumulative BOM'!$Q75="G90 Grade SS50", 'Cumulative BOM'!$D75&lt;&gt;"18GA"), 54.5,
IF(AND('Cumulative BOM'!$Q75="316 Stainless Steel 2B", 'Cumulative BOM'!$D75="18GA"), 60,IF(AND('Cumulative BOM'!$Q75="316 Stainless Steel 2B", 'Cumulative BOM'!$D75&lt;&gt;"18GA"), 30,
IF('Cumulative BOM'!$Q75="316L Stainless Steel #3",60,
IF(AND('Cumulative BOM'!$Q75="304-2B Stainless Steel",'Cumulative BOM'!$D75="14GA",'Cumulative BOM'!$K75&lt;=29.75),29.75,IF(AND('Cumulative BOM'!$Q75="304-2B Stainless Steel",'Cumulative BOM'!$D75="14GA",'Cumulative BOM'!$K75&gt;29.75),60,
IF('Cumulative BOM'!$K75&lt;=30,30,IF(AND('Cumulative BOM'!$K75&gt;30,'Cumulative BOM'!$K75&lt;=60),60)))))))))</f>
        <v>50</v>
      </c>
      <c r="V75" s="77">
        <f>IF('Cumulative BOM'!$Q75="G90 Grade SS50",IF('Cumulative BOM'!$E75&lt;=144,144,IF(AND('Cumulative BOM'!$E75&gt;144,'Cumulative BOM'!$E75&lt;=168),168,IF(AND('Cumulative BOM'!$E75&gt;168,'Cumulative BOM'!$E75&lt;=192),192,IF(AND('Cumulative BOM'!$E75&gt;192,'Cumulative BOM'!$E75&lt;=216),216, IF(AND('Cumulative BOM'!$E75&gt;216,'Cumulative BOM'!$E75&lt;=240),240,0))))),IF('Cumulative BOM'!$E75&lt;=120,120,IF(AND('Cumulative BOM'!$E75&gt;120,'Cumulative BOM'!$E75&lt;=144),144,IF(AND('Cumulative BOM'!$E75&gt;144,'Cumulative BOM'!$E75&lt;=168),168,IF(AND('Cumulative BOM'!$E75&gt;168,'Cumulative BOM'!$E75&lt;=192),192,IF(AND('Cumulative BOM'!$E75&gt;192,'Cumulative BOM'!$E75&lt;=216),216, IF(AND('Cumulative BOM'!$E75&gt;216,'Cumulative BOM'!$E75&lt;=240),240,0)))))))</f>
        <v>144</v>
      </c>
      <c r="W75" s="77">
        <f>'Cumulative BOM'!$V75*'Cumulative BOM'!$U75</f>
        <v>7200</v>
      </c>
      <c r="X75" s="77">
        <f>'Cumulative BOM'!$K75*'Cumulative BOM'!$E75</f>
        <v>1650.5295742000001</v>
      </c>
      <c r="Y75" s="77">
        <f>(QUOTIENT('Cumulative BOM'!$U75, MIN('Cumulative BOM'!$E75,'Cumulative BOM'!$K75)))*(QUOTIENT('Cumulative BOM'!$V75,MAX('Cumulative BOM'!$E75,'Cumulative BOM'!$K75)))</f>
        <v>3</v>
      </c>
      <c r="Z75" s="77">
        <f>ROUNDUP('Cumulative BOM'!$B75/'Cumulative BOM'!$Y75*2,0)/2</f>
        <v>0.5</v>
      </c>
      <c r="AA75" s="77">
        <f>(VLOOKUP('Cumulative BOM'!$D75,'Sheet Metal Std'!$M$2:$N$16,2))*'Cumulative BOM'!$U75*'Cumulative BOM'!$V75*'Cumulative BOM'!$Z75*0.28</f>
        <v>52.012800000000006</v>
      </c>
      <c r="AB75" s="77">
        <f>Table1[[#This Row],[QTY. ]]*Table1[[#This Row],[L]]/12</f>
        <v>10.606916666666667</v>
      </c>
    </row>
    <row r="76" spans="1:28" s="37" customFormat="1" ht="18" x14ac:dyDescent="0.3">
      <c r="A76" s="68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70" t="s">
        <v>182</v>
      </c>
      <c r="N76" s="69"/>
      <c r="O76" s="69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 spans="1:28" s="37" customFormat="1" ht="18" x14ac:dyDescent="0.3">
      <c r="A77" s="72">
        <v>1521250</v>
      </c>
      <c r="B77" s="73">
        <v>1</v>
      </c>
      <c r="C77" s="73" t="s">
        <v>205</v>
      </c>
      <c r="D77" s="73" t="s">
        <v>2</v>
      </c>
      <c r="E77" s="73">
        <v>132.1986</v>
      </c>
      <c r="F77" s="73">
        <v>3</v>
      </c>
      <c r="G77" s="73">
        <v>1.75</v>
      </c>
      <c r="H77" s="73" t="s">
        <v>113</v>
      </c>
      <c r="I77" s="73">
        <v>16</v>
      </c>
      <c r="J77" s="73" t="s">
        <v>113</v>
      </c>
      <c r="K77" s="73">
        <v>26</v>
      </c>
      <c r="L77" s="79" t="s">
        <v>107</v>
      </c>
      <c r="M77" s="73" t="s">
        <v>183</v>
      </c>
      <c r="N77" s="73" t="s">
        <v>112</v>
      </c>
      <c r="O77" s="73" t="s">
        <v>182</v>
      </c>
      <c r="P77" s="73"/>
      <c r="Q77" s="73" t="s">
        <v>8</v>
      </c>
      <c r="R7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77" s="73" t="str">
        <f>IF(UPPER(Table1[[#This Row],[ROLLFORMED]])="YES",VLOOKUP(Table1[[#This Row],[GAUGE]],'Sheet Metal Std'!$P$1:$Q$5,2,FALSE),"-")</f>
        <v>-</v>
      </c>
      <c r="T77" s="73"/>
      <c r="U77" s="73">
        <f>IF(AND('Cumulative BOM'!$Q77="G90 Grade SS50", 'Cumulative BOM'!$D77="18GA"), 50,IF(AND('Cumulative BOM'!$Q77="G90 Grade SS50", 'Cumulative BOM'!$D77&lt;&gt;"18GA"), 54.5,
IF(AND('Cumulative BOM'!$Q77="316 Stainless Steel 2B", 'Cumulative BOM'!$D77="18GA"), 60,IF(AND('Cumulative BOM'!$Q77="316 Stainless Steel 2B", 'Cumulative BOM'!$D77&lt;&gt;"18GA"), 30,
IF('Cumulative BOM'!$Q77="316L Stainless Steel #3",60,
IF(AND('Cumulative BOM'!$Q77="304-2B Stainless Steel",'Cumulative BOM'!$D77="14GA",'Cumulative BOM'!$K77&lt;=29.75),29.75,IF(AND('Cumulative BOM'!$Q77="304-2B Stainless Steel",'Cumulative BOM'!$D77="14GA",'Cumulative BOM'!$K77&gt;29.75),60,
IF('Cumulative BOM'!$K77&lt;=30,30,IF(AND('Cumulative BOM'!$K77&gt;30,'Cumulative BOM'!$K77&lt;=60),60)))))))))</f>
        <v>54.5</v>
      </c>
      <c r="V77" s="73">
        <f>IF('Cumulative BOM'!$Q77="G90 Grade SS50",IF('Cumulative BOM'!$E77&lt;=144,144,IF(AND('Cumulative BOM'!$E77&gt;144,'Cumulative BOM'!$E77&lt;=168),168,IF(AND('Cumulative BOM'!$E77&gt;168,'Cumulative BOM'!$E77&lt;=192),192,IF(AND('Cumulative BOM'!$E77&gt;192,'Cumulative BOM'!$E77&lt;=216),216, IF(AND('Cumulative BOM'!$E77&gt;216,'Cumulative BOM'!$E77&lt;=240),240,0))))),IF('Cumulative BOM'!$E77&lt;=120,120,IF(AND('Cumulative BOM'!$E77&gt;120,'Cumulative BOM'!$E77&lt;=144),144,IF(AND('Cumulative BOM'!$E77&gt;144,'Cumulative BOM'!$E77&lt;=168),168,IF(AND('Cumulative BOM'!$E77&gt;168,'Cumulative BOM'!$E77&lt;=192),192,IF(AND('Cumulative BOM'!$E77&gt;192,'Cumulative BOM'!$E77&lt;=216),216, IF(AND('Cumulative BOM'!$E77&gt;216,'Cumulative BOM'!$E77&lt;=240),240,0)))))))</f>
        <v>144</v>
      </c>
      <c r="W77" s="73">
        <f>'Cumulative BOM'!$V77*'Cumulative BOM'!$U77</f>
        <v>7848</v>
      </c>
      <c r="X77" s="73">
        <f>'Cumulative BOM'!$K77*'Cumulative BOM'!$E77</f>
        <v>3437.1635999999999</v>
      </c>
      <c r="Y77" s="73">
        <f>(QUOTIENT('Cumulative BOM'!$U77, MIN('Cumulative BOM'!$E77,'Cumulative BOM'!$K77)))*(QUOTIENT('Cumulative BOM'!$V77,MAX('Cumulative BOM'!$E77,'Cumulative BOM'!$K77)))</f>
        <v>2</v>
      </c>
      <c r="Z77" s="73">
        <f>ROUNDUP('Cumulative BOM'!$B77/'Cumulative BOM'!$Y77*2,0)/2</f>
        <v>0.5</v>
      </c>
      <c r="AA77" s="73">
        <f>(VLOOKUP('Cumulative BOM'!$D77,'Sheet Metal Std'!$M$2:$N$16,2))*'Cumulative BOM'!$U77*'Cumulative BOM'!$V77*'Cumulative BOM'!$Z77*0.28</f>
        <v>86.249520000000004</v>
      </c>
      <c r="AB77" s="73">
        <f>Table1[[#This Row],[QTY. ]]*Table1[[#This Row],[L]]/12</f>
        <v>11.016550000000001</v>
      </c>
    </row>
    <row r="78" spans="1:28" s="37" customFormat="1" ht="18" x14ac:dyDescent="0.3">
      <c r="A78" s="72">
        <v>1521240</v>
      </c>
      <c r="B78" s="73">
        <v>1</v>
      </c>
      <c r="C78" s="73" t="s">
        <v>204</v>
      </c>
      <c r="D78" s="73" t="s">
        <v>2</v>
      </c>
      <c r="E78" s="73">
        <v>132.80330000000001</v>
      </c>
      <c r="F78" s="73">
        <v>3</v>
      </c>
      <c r="G78" s="73">
        <v>1.75</v>
      </c>
      <c r="H78" s="73" t="s">
        <v>113</v>
      </c>
      <c r="I78" s="73">
        <v>16</v>
      </c>
      <c r="J78" s="73" t="s">
        <v>113</v>
      </c>
      <c r="K78" s="73">
        <v>26.5</v>
      </c>
      <c r="L78" s="73" t="s">
        <v>109</v>
      </c>
      <c r="M78" s="73" t="s">
        <v>183</v>
      </c>
      <c r="N78" s="73" t="s">
        <v>112</v>
      </c>
      <c r="O78" s="73" t="s">
        <v>182</v>
      </c>
      <c r="P78" s="73"/>
      <c r="Q78" s="73" t="s">
        <v>8</v>
      </c>
      <c r="R78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78" s="73" t="str">
        <f>IF(UPPER(Table1[[#This Row],[ROLLFORMED]])="YES",VLOOKUP(Table1[[#This Row],[GAUGE]],'Sheet Metal Std'!$P$1:$Q$5,2,FALSE),"-")</f>
        <v>817-00529</v>
      </c>
      <c r="T78" s="73"/>
      <c r="U78" s="73">
        <f>IF(AND('Cumulative BOM'!$Q78="G90 Grade SS50", 'Cumulative BOM'!$D78="18GA"), 50,IF(AND('Cumulative BOM'!$Q78="G90 Grade SS50", 'Cumulative BOM'!$D78&lt;&gt;"18GA"), 54.5,
IF(AND('Cumulative BOM'!$Q78="316 Stainless Steel 2B", 'Cumulative BOM'!$D78="18GA"), 60,IF(AND('Cumulative BOM'!$Q78="316 Stainless Steel 2B", 'Cumulative BOM'!$D78&lt;&gt;"18GA"), 30,
IF('Cumulative BOM'!$Q78="316L Stainless Steel #3",60,
IF(AND('Cumulative BOM'!$Q78="304-2B Stainless Steel",'Cumulative BOM'!$D78="14GA",'Cumulative BOM'!$K78&lt;=29.75),29.75,IF(AND('Cumulative BOM'!$Q78="304-2B Stainless Steel",'Cumulative BOM'!$D78="14GA",'Cumulative BOM'!$K78&gt;29.75),60,
IF('Cumulative BOM'!$K78&lt;=30,30,IF(AND('Cumulative BOM'!$K78&gt;30,'Cumulative BOM'!$K78&lt;=60),60)))))))))</f>
        <v>54.5</v>
      </c>
      <c r="V78" s="73">
        <f>IF('Cumulative BOM'!$Q78="G90 Grade SS50",IF('Cumulative BOM'!$E78&lt;=144,144,IF(AND('Cumulative BOM'!$E78&gt;144,'Cumulative BOM'!$E78&lt;=168),168,IF(AND('Cumulative BOM'!$E78&gt;168,'Cumulative BOM'!$E78&lt;=192),192,IF(AND('Cumulative BOM'!$E78&gt;192,'Cumulative BOM'!$E78&lt;=216),216, IF(AND('Cumulative BOM'!$E78&gt;216,'Cumulative BOM'!$E78&lt;=240),240,0))))),IF('Cumulative BOM'!$E78&lt;=120,120,IF(AND('Cumulative BOM'!$E78&gt;120,'Cumulative BOM'!$E78&lt;=144),144,IF(AND('Cumulative BOM'!$E78&gt;144,'Cumulative BOM'!$E78&lt;=168),168,IF(AND('Cumulative BOM'!$E78&gt;168,'Cumulative BOM'!$E78&lt;=192),192,IF(AND('Cumulative BOM'!$E78&gt;192,'Cumulative BOM'!$E78&lt;=216),216, IF(AND('Cumulative BOM'!$E78&gt;216,'Cumulative BOM'!$E78&lt;=240),240,0)))))))</f>
        <v>144</v>
      </c>
      <c r="W78" s="73">
        <f>'Cumulative BOM'!$V78*'Cumulative BOM'!$U78</f>
        <v>7848</v>
      </c>
      <c r="X78" s="73">
        <f>'Cumulative BOM'!$K78*'Cumulative BOM'!$E78</f>
        <v>3519.2874500000003</v>
      </c>
      <c r="Y78" s="73">
        <f>(QUOTIENT('Cumulative BOM'!$U78, MIN('Cumulative BOM'!$E78,'Cumulative BOM'!$K78)))*(QUOTIENT('Cumulative BOM'!$V78,MAX('Cumulative BOM'!$E78,'Cumulative BOM'!$K78)))</f>
        <v>2</v>
      </c>
      <c r="Z78" s="73">
        <f>ROUNDUP('Cumulative BOM'!$B78/'Cumulative BOM'!$Y78*2,0)/2</f>
        <v>0.5</v>
      </c>
      <c r="AA78" s="73">
        <f>(VLOOKUP('Cumulative BOM'!$D78,'Sheet Metal Std'!$M$2:$N$16,2))*'Cumulative BOM'!$U78*'Cumulative BOM'!$V78*'Cumulative BOM'!$Z78*0.28</f>
        <v>86.249520000000004</v>
      </c>
      <c r="AB78" s="73">
        <f>Table1[[#This Row],[QTY. ]]*Table1[[#This Row],[L]]/12</f>
        <v>11.066941666666667</v>
      </c>
    </row>
    <row r="79" spans="1:28" s="37" customFormat="1" ht="18" x14ac:dyDescent="0.3">
      <c r="A79" s="72">
        <v>1521241</v>
      </c>
      <c r="B79" s="73">
        <v>1</v>
      </c>
      <c r="C79" s="73" t="s">
        <v>204</v>
      </c>
      <c r="D79" s="73" t="s">
        <v>2</v>
      </c>
      <c r="E79" s="73">
        <v>133.40799999999999</v>
      </c>
      <c r="F79" s="73">
        <v>3</v>
      </c>
      <c r="G79" s="73">
        <v>1.75</v>
      </c>
      <c r="H79" s="73" t="s">
        <v>113</v>
      </c>
      <c r="I79" s="73">
        <v>16</v>
      </c>
      <c r="J79" s="73" t="s">
        <v>113</v>
      </c>
      <c r="K79" s="73">
        <v>26.5</v>
      </c>
      <c r="L79" s="73" t="s">
        <v>109</v>
      </c>
      <c r="M79" s="73" t="s">
        <v>183</v>
      </c>
      <c r="N79" s="73" t="s">
        <v>112</v>
      </c>
      <c r="O79" s="73" t="s">
        <v>182</v>
      </c>
      <c r="P79" s="73"/>
      <c r="Q79" s="73" t="s">
        <v>8</v>
      </c>
      <c r="R7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79" s="73" t="str">
        <f>IF(UPPER(Table1[[#This Row],[ROLLFORMED]])="YES",VLOOKUP(Table1[[#This Row],[GAUGE]],'Sheet Metal Std'!$P$1:$Q$5,2,FALSE),"-")</f>
        <v>817-00529</v>
      </c>
      <c r="T79" s="73"/>
      <c r="U79" s="73">
        <f>IF(AND('Cumulative BOM'!$Q79="G90 Grade SS50", 'Cumulative BOM'!$D79="18GA"), 50,IF(AND('Cumulative BOM'!$Q79="G90 Grade SS50", 'Cumulative BOM'!$D79&lt;&gt;"18GA"), 54.5,
IF(AND('Cumulative BOM'!$Q79="316 Stainless Steel 2B", 'Cumulative BOM'!$D79="18GA"), 60,IF(AND('Cumulative BOM'!$Q79="316 Stainless Steel 2B", 'Cumulative BOM'!$D79&lt;&gt;"18GA"), 30,
IF('Cumulative BOM'!$Q79="316L Stainless Steel #3",60,
IF(AND('Cumulative BOM'!$Q79="304-2B Stainless Steel",'Cumulative BOM'!$D79="14GA",'Cumulative BOM'!$K79&lt;=29.75),29.75,IF(AND('Cumulative BOM'!$Q79="304-2B Stainless Steel",'Cumulative BOM'!$D79="14GA",'Cumulative BOM'!$K79&gt;29.75),60,
IF('Cumulative BOM'!$K79&lt;=30,30,IF(AND('Cumulative BOM'!$K79&gt;30,'Cumulative BOM'!$K79&lt;=60),60)))))))))</f>
        <v>54.5</v>
      </c>
      <c r="V79" s="73">
        <f>IF('Cumulative BOM'!$Q79="G90 Grade SS50",IF('Cumulative BOM'!$E79&lt;=144,144,IF(AND('Cumulative BOM'!$E79&gt;144,'Cumulative BOM'!$E79&lt;=168),168,IF(AND('Cumulative BOM'!$E79&gt;168,'Cumulative BOM'!$E79&lt;=192),192,IF(AND('Cumulative BOM'!$E79&gt;192,'Cumulative BOM'!$E79&lt;=216),216, IF(AND('Cumulative BOM'!$E79&gt;216,'Cumulative BOM'!$E79&lt;=240),240,0))))),IF('Cumulative BOM'!$E79&lt;=120,120,IF(AND('Cumulative BOM'!$E79&gt;120,'Cumulative BOM'!$E79&lt;=144),144,IF(AND('Cumulative BOM'!$E79&gt;144,'Cumulative BOM'!$E79&lt;=168),168,IF(AND('Cumulative BOM'!$E79&gt;168,'Cumulative BOM'!$E79&lt;=192),192,IF(AND('Cumulative BOM'!$E79&gt;192,'Cumulative BOM'!$E79&lt;=216),216, IF(AND('Cumulative BOM'!$E79&gt;216,'Cumulative BOM'!$E79&lt;=240),240,0)))))))</f>
        <v>144</v>
      </c>
      <c r="W79" s="73">
        <f>'Cumulative BOM'!$V79*'Cumulative BOM'!$U79</f>
        <v>7848</v>
      </c>
      <c r="X79" s="73">
        <f>'Cumulative BOM'!$K79*'Cumulative BOM'!$E79</f>
        <v>3535.3119999999994</v>
      </c>
      <c r="Y79" s="73">
        <f>(QUOTIENT('Cumulative BOM'!$U79, MIN('Cumulative BOM'!$E79,'Cumulative BOM'!$K79)))*(QUOTIENT('Cumulative BOM'!$V79,MAX('Cumulative BOM'!$E79,'Cumulative BOM'!$K79)))</f>
        <v>2</v>
      </c>
      <c r="Z79" s="73">
        <f>ROUNDUP('Cumulative BOM'!$B79/'Cumulative BOM'!$Y79*2,0)/2</f>
        <v>0.5</v>
      </c>
      <c r="AA79" s="73">
        <f>(VLOOKUP('Cumulative BOM'!$D79,'Sheet Metal Std'!$M$2:$N$16,2))*'Cumulative BOM'!$U79*'Cumulative BOM'!$V79*'Cumulative BOM'!$Z79*0.28</f>
        <v>86.249520000000004</v>
      </c>
      <c r="AB79" s="73">
        <f>Table1[[#This Row],[QTY. ]]*Table1[[#This Row],[L]]/12</f>
        <v>11.117333333333333</v>
      </c>
    </row>
    <row r="80" spans="1:28" s="37" customFormat="1" ht="18" x14ac:dyDescent="0.3">
      <c r="A80" s="72">
        <v>1521242</v>
      </c>
      <c r="B80" s="73">
        <v>1</v>
      </c>
      <c r="C80" s="73" t="s">
        <v>204</v>
      </c>
      <c r="D80" s="73" t="s">
        <v>2</v>
      </c>
      <c r="E80" s="73">
        <v>134.0127</v>
      </c>
      <c r="F80" s="73">
        <v>3</v>
      </c>
      <c r="G80" s="73">
        <v>1.75</v>
      </c>
      <c r="H80" s="73" t="s">
        <v>113</v>
      </c>
      <c r="I80" s="73">
        <v>16</v>
      </c>
      <c r="J80" s="73" t="s">
        <v>113</v>
      </c>
      <c r="K80" s="73">
        <v>26.5</v>
      </c>
      <c r="L80" s="73" t="s">
        <v>109</v>
      </c>
      <c r="M80" s="73" t="s">
        <v>183</v>
      </c>
      <c r="N80" s="73" t="s">
        <v>112</v>
      </c>
      <c r="O80" s="73" t="s">
        <v>182</v>
      </c>
      <c r="P80" s="73"/>
      <c r="Q80" s="73" t="s">
        <v>8</v>
      </c>
      <c r="R80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0" s="73" t="str">
        <f>IF(UPPER(Table1[[#This Row],[ROLLFORMED]])="YES",VLOOKUP(Table1[[#This Row],[GAUGE]],'Sheet Metal Std'!$P$1:$Q$5,2,FALSE),"-")</f>
        <v>817-00529</v>
      </c>
      <c r="T80" s="73"/>
      <c r="U80" s="73">
        <f>IF(AND('Cumulative BOM'!$Q80="G90 Grade SS50", 'Cumulative BOM'!$D80="18GA"), 50,IF(AND('Cumulative BOM'!$Q80="G90 Grade SS50", 'Cumulative BOM'!$D80&lt;&gt;"18GA"), 54.5,
IF(AND('Cumulative BOM'!$Q80="316 Stainless Steel 2B", 'Cumulative BOM'!$D80="18GA"), 60,IF(AND('Cumulative BOM'!$Q80="316 Stainless Steel 2B", 'Cumulative BOM'!$D80&lt;&gt;"18GA"), 30,
IF('Cumulative BOM'!$Q80="316L Stainless Steel #3",60,
IF(AND('Cumulative BOM'!$Q80="304-2B Stainless Steel",'Cumulative BOM'!$D80="14GA",'Cumulative BOM'!$K80&lt;=29.75),29.75,IF(AND('Cumulative BOM'!$Q80="304-2B Stainless Steel",'Cumulative BOM'!$D80="14GA",'Cumulative BOM'!$K80&gt;29.75),60,
IF('Cumulative BOM'!$K80&lt;=30,30,IF(AND('Cumulative BOM'!$K80&gt;30,'Cumulative BOM'!$K80&lt;=60),60)))))))))</f>
        <v>54.5</v>
      </c>
      <c r="V80" s="73">
        <f>IF('Cumulative BOM'!$Q80="G90 Grade SS50",IF('Cumulative BOM'!$E80&lt;=144,144,IF(AND('Cumulative BOM'!$E80&gt;144,'Cumulative BOM'!$E80&lt;=168),168,IF(AND('Cumulative BOM'!$E80&gt;168,'Cumulative BOM'!$E80&lt;=192),192,IF(AND('Cumulative BOM'!$E80&gt;192,'Cumulative BOM'!$E80&lt;=216),216, IF(AND('Cumulative BOM'!$E80&gt;216,'Cumulative BOM'!$E80&lt;=240),240,0))))),IF('Cumulative BOM'!$E80&lt;=120,120,IF(AND('Cumulative BOM'!$E80&gt;120,'Cumulative BOM'!$E80&lt;=144),144,IF(AND('Cumulative BOM'!$E80&gt;144,'Cumulative BOM'!$E80&lt;=168),168,IF(AND('Cumulative BOM'!$E80&gt;168,'Cumulative BOM'!$E80&lt;=192),192,IF(AND('Cumulative BOM'!$E80&gt;192,'Cumulative BOM'!$E80&lt;=216),216, IF(AND('Cumulative BOM'!$E80&gt;216,'Cumulative BOM'!$E80&lt;=240),240,0)))))))</f>
        <v>144</v>
      </c>
      <c r="W80" s="73">
        <f>'Cumulative BOM'!$V80*'Cumulative BOM'!$U80</f>
        <v>7848</v>
      </c>
      <c r="X80" s="73">
        <f>'Cumulative BOM'!$K80*'Cumulative BOM'!$E80</f>
        <v>3551.33655</v>
      </c>
      <c r="Y80" s="73">
        <f>(QUOTIENT('Cumulative BOM'!$U80, MIN('Cumulative BOM'!$E80,'Cumulative BOM'!$K80)))*(QUOTIENT('Cumulative BOM'!$V80,MAX('Cumulative BOM'!$E80,'Cumulative BOM'!$K80)))</f>
        <v>2</v>
      </c>
      <c r="Z80" s="73">
        <f>ROUNDUP('Cumulative BOM'!$B80/'Cumulative BOM'!$Y80*2,0)/2</f>
        <v>0.5</v>
      </c>
      <c r="AA80" s="73">
        <f>(VLOOKUP('Cumulative BOM'!$D80,'Sheet Metal Std'!$M$2:$N$16,2))*'Cumulative BOM'!$U80*'Cumulative BOM'!$V80*'Cumulative BOM'!$Z80*0.28</f>
        <v>86.249520000000004</v>
      </c>
      <c r="AB80" s="73">
        <f>Table1[[#This Row],[QTY. ]]*Table1[[#This Row],[L]]/12</f>
        <v>11.167724999999999</v>
      </c>
    </row>
    <row r="81" spans="1:28" s="37" customFormat="1" ht="18" x14ac:dyDescent="0.3">
      <c r="A81" s="72">
        <v>1521243</v>
      </c>
      <c r="B81" s="73">
        <v>1</v>
      </c>
      <c r="C81" s="73" t="s">
        <v>204</v>
      </c>
      <c r="D81" s="73" t="s">
        <v>2</v>
      </c>
      <c r="E81" s="73">
        <v>134.61750000000001</v>
      </c>
      <c r="F81" s="73">
        <v>3</v>
      </c>
      <c r="G81" s="73">
        <v>1.75</v>
      </c>
      <c r="H81" s="73" t="s">
        <v>113</v>
      </c>
      <c r="I81" s="73">
        <v>16</v>
      </c>
      <c r="J81" s="73" t="s">
        <v>113</v>
      </c>
      <c r="K81" s="73">
        <v>26.5</v>
      </c>
      <c r="L81" s="73" t="s">
        <v>109</v>
      </c>
      <c r="M81" s="73" t="s">
        <v>183</v>
      </c>
      <c r="N81" s="73" t="s">
        <v>112</v>
      </c>
      <c r="O81" s="73" t="s">
        <v>182</v>
      </c>
      <c r="P81" s="73"/>
      <c r="Q81" s="73" t="s">
        <v>8</v>
      </c>
      <c r="R81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1" s="73" t="str">
        <f>IF(UPPER(Table1[[#This Row],[ROLLFORMED]])="YES",VLOOKUP(Table1[[#This Row],[GAUGE]],'Sheet Metal Std'!$P$1:$Q$5,2,FALSE),"-")</f>
        <v>817-00529</v>
      </c>
      <c r="T81" s="73"/>
      <c r="U81" s="73">
        <f>IF(AND('Cumulative BOM'!$Q81="G90 Grade SS50", 'Cumulative BOM'!$D81="18GA"), 50,IF(AND('Cumulative BOM'!$Q81="G90 Grade SS50", 'Cumulative BOM'!$D81&lt;&gt;"18GA"), 54.5,
IF(AND('Cumulative BOM'!$Q81="316 Stainless Steel 2B", 'Cumulative BOM'!$D81="18GA"), 60,IF(AND('Cumulative BOM'!$Q81="316 Stainless Steel 2B", 'Cumulative BOM'!$D81&lt;&gt;"18GA"), 30,
IF('Cumulative BOM'!$Q81="316L Stainless Steel #3",60,
IF(AND('Cumulative BOM'!$Q81="304-2B Stainless Steel",'Cumulative BOM'!$D81="14GA",'Cumulative BOM'!$K81&lt;=29.75),29.75,IF(AND('Cumulative BOM'!$Q81="304-2B Stainless Steel",'Cumulative BOM'!$D81="14GA",'Cumulative BOM'!$K81&gt;29.75),60,
IF('Cumulative BOM'!$K81&lt;=30,30,IF(AND('Cumulative BOM'!$K81&gt;30,'Cumulative BOM'!$K81&lt;=60),60)))))))))</f>
        <v>54.5</v>
      </c>
      <c r="V81" s="73">
        <f>IF('Cumulative BOM'!$Q81="G90 Grade SS50",IF('Cumulative BOM'!$E81&lt;=144,144,IF(AND('Cumulative BOM'!$E81&gt;144,'Cumulative BOM'!$E81&lt;=168),168,IF(AND('Cumulative BOM'!$E81&gt;168,'Cumulative BOM'!$E81&lt;=192),192,IF(AND('Cumulative BOM'!$E81&gt;192,'Cumulative BOM'!$E81&lt;=216),216, IF(AND('Cumulative BOM'!$E81&gt;216,'Cumulative BOM'!$E81&lt;=240),240,0))))),IF('Cumulative BOM'!$E81&lt;=120,120,IF(AND('Cumulative BOM'!$E81&gt;120,'Cumulative BOM'!$E81&lt;=144),144,IF(AND('Cumulative BOM'!$E81&gt;144,'Cumulative BOM'!$E81&lt;=168),168,IF(AND('Cumulative BOM'!$E81&gt;168,'Cumulative BOM'!$E81&lt;=192),192,IF(AND('Cumulative BOM'!$E81&gt;192,'Cumulative BOM'!$E81&lt;=216),216, IF(AND('Cumulative BOM'!$E81&gt;216,'Cumulative BOM'!$E81&lt;=240),240,0)))))))</f>
        <v>144</v>
      </c>
      <c r="W81" s="73">
        <f>'Cumulative BOM'!$V81*'Cumulative BOM'!$U81</f>
        <v>7848</v>
      </c>
      <c r="X81" s="73">
        <f>'Cumulative BOM'!$K81*'Cumulative BOM'!$E81</f>
        <v>3567.36375</v>
      </c>
      <c r="Y81" s="73">
        <f>(QUOTIENT('Cumulative BOM'!$U81, MIN('Cumulative BOM'!$E81,'Cumulative BOM'!$K81)))*(QUOTIENT('Cumulative BOM'!$V81,MAX('Cumulative BOM'!$E81,'Cumulative BOM'!$K81)))</f>
        <v>2</v>
      </c>
      <c r="Z81" s="73">
        <f>ROUNDUP('Cumulative BOM'!$B81/'Cumulative BOM'!$Y81*2,0)/2</f>
        <v>0.5</v>
      </c>
      <c r="AA81" s="73">
        <f>(VLOOKUP('Cumulative BOM'!$D81,'Sheet Metal Std'!$M$2:$N$16,2))*'Cumulative BOM'!$U81*'Cumulative BOM'!$V81*'Cumulative BOM'!$Z81*0.28</f>
        <v>86.249520000000004</v>
      </c>
      <c r="AB81" s="73">
        <f>Table1[[#This Row],[QTY. ]]*Table1[[#This Row],[L]]/12</f>
        <v>11.218125000000001</v>
      </c>
    </row>
    <row r="82" spans="1:28" s="37" customFormat="1" ht="18" x14ac:dyDescent="0.3">
      <c r="A82" s="72">
        <v>1521245</v>
      </c>
      <c r="B82" s="73">
        <v>1</v>
      </c>
      <c r="C82" s="73" t="s">
        <v>204</v>
      </c>
      <c r="D82" s="73" t="s">
        <v>2</v>
      </c>
      <c r="E82" s="73">
        <v>135.22219999999999</v>
      </c>
      <c r="F82" s="73">
        <v>3</v>
      </c>
      <c r="G82" s="73">
        <v>1.75</v>
      </c>
      <c r="H82" s="73" t="s">
        <v>113</v>
      </c>
      <c r="I82" s="73">
        <v>16</v>
      </c>
      <c r="J82" s="73" t="s">
        <v>113</v>
      </c>
      <c r="K82" s="73">
        <v>26.5</v>
      </c>
      <c r="L82" s="73" t="s">
        <v>109</v>
      </c>
      <c r="M82" s="73" t="s">
        <v>183</v>
      </c>
      <c r="N82" s="73" t="s">
        <v>112</v>
      </c>
      <c r="O82" s="73" t="s">
        <v>182</v>
      </c>
      <c r="P82" s="73"/>
      <c r="Q82" s="73" t="s">
        <v>8</v>
      </c>
      <c r="R82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2" s="73" t="str">
        <f>IF(UPPER(Table1[[#This Row],[ROLLFORMED]])="YES",VLOOKUP(Table1[[#This Row],[GAUGE]],'Sheet Metal Std'!$P$1:$Q$5,2,FALSE),"-")</f>
        <v>817-00529</v>
      </c>
      <c r="T82" s="73"/>
      <c r="U82" s="73">
        <f>IF(AND('Cumulative BOM'!$Q82="G90 Grade SS50", 'Cumulative BOM'!$D82="18GA"), 50,IF(AND('Cumulative BOM'!$Q82="G90 Grade SS50", 'Cumulative BOM'!$D82&lt;&gt;"18GA"), 54.5,
IF(AND('Cumulative BOM'!$Q82="316 Stainless Steel 2B", 'Cumulative BOM'!$D82="18GA"), 60,IF(AND('Cumulative BOM'!$Q82="316 Stainless Steel 2B", 'Cumulative BOM'!$D82&lt;&gt;"18GA"), 30,
IF('Cumulative BOM'!$Q82="316L Stainless Steel #3",60,
IF(AND('Cumulative BOM'!$Q82="304-2B Stainless Steel",'Cumulative BOM'!$D82="14GA",'Cumulative BOM'!$K82&lt;=29.75),29.75,IF(AND('Cumulative BOM'!$Q82="304-2B Stainless Steel",'Cumulative BOM'!$D82="14GA",'Cumulative BOM'!$K82&gt;29.75),60,
IF('Cumulative BOM'!$K82&lt;=30,30,IF(AND('Cumulative BOM'!$K82&gt;30,'Cumulative BOM'!$K82&lt;=60),60)))))))))</f>
        <v>54.5</v>
      </c>
      <c r="V82" s="73">
        <f>IF('Cumulative BOM'!$Q82="G90 Grade SS50",IF('Cumulative BOM'!$E82&lt;=144,144,IF(AND('Cumulative BOM'!$E82&gt;144,'Cumulative BOM'!$E82&lt;=168),168,IF(AND('Cumulative BOM'!$E82&gt;168,'Cumulative BOM'!$E82&lt;=192),192,IF(AND('Cumulative BOM'!$E82&gt;192,'Cumulative BOM'!$E82&lt;=216),216, IF(AND('Cumulative BOM'!$E82&gt;216,'Cumulative BOM'!$E82&lt;=240),240,0))))),IF('Cumulative BOM'!$E82&lt;=120,120,IF(AND('Cumulative BOM'!$E82&gt;120,'Cumulative BOM'!$E82&lt;=144),144,IF(AND('Cumulative BOM'!$E82&gt;144,'Cumulative BOM'!$E82&lt;=168),168,IF(AND('Cumulative BOM'!$E82&gt;168,'Cumulative BOM'!$E82&lt;=192),192,IF(AND('Cumulative BOM'!$E82&gt;192,'Cumulative BOM'!$E82&lt;=216),216, IF(AND('Cumulative BOM'!$E82&gt;216,'Cumulative BOM'!$E82&lt;=240),240,0)))))))</f>
        <v>144</v>
      </c>
      <c r="W82" s="73">
        <f>'Cumulative BOM'!$V82*'Cumulative BOM'!$U82</f>
        <v>7848</v>
      </c>
      <c r="X82" s="73">
        <f>'Cumulative BOM'!$K82*'Cumulative BOM'!$E82</f>
        <v>3583.3882999999996</v>
      </c>
      <c r="Y82" s="73">
        <f>(QUOTIENT('Cumulative BOM'!$U82, MIN('Cumulative BOM'!$E82,'Cumulative BOM'!$K82)))*(QUOTIENT('Cumulative BOM'!$V82,MAX('Cumulative BOM'!$E82,'Cumulative BOM'!$K82)))</f>
        <v>2</v>
      </c>
      <c r="Z82" s="73">
        <f>ROUNDUP('Cumulative BOM'!$B82/'Cumulative BOM'!$Y82*2,0)/2</f>
        <v>0.5</v>
      </c>
      <c r="AA82" s="73">
        <f>(VLOOKUP('Cumulative BOM'!$D82,'Sheet Metal Std'!$M$2:$N$16,2))*'Cumulative BOM'!$U82*'Cumulative BOM'!$V82*'Cumulative BOM'!$Z82*0.28</f>
        <v>86.249520000000004</v>
      </c>
      <c r="AB82" s="73">
        <f>Table1[[#This Row],[QTY. ]]*Table1[[#This Row],[L]]/12</f>
        <v>11.268516666666665</v>
      </c>
    </row>
    <row r="83" spans="1:28" s="37" customFormat="1" ht="18" x14ac:dyDescent="0.3">
      <c r="A83" s="72">
        <v>1521246</v>
      </c>
      <c r="B83" s="73">
        <v>1</v>
      </c>
      <c r="C83" s="73" t="s">
        <v>204</v>
      </c>
      <c r="D83" s="73" t="s">
        <v>2</v>
      </c>
      <c r="E83" s="73">
        <v>135.82689999999999</v>
      </c>
      <c r="F83" s="73">
        <v>3</v>
      </c>
      <c r="G83" s="73">
        <v>1.75</v>
      </c>
      <c r="H83" s="73" t="s">
        <v>113</v>
      </c>
      <c r="I83" s="73">
        <v>16</v>
      </c>
      <c r="J83" s="73" t="s">
        <v>113</v>
      </c>
      <c r="K83" s="73">
        <v>26.5</v>
      </c>
      <c r="L83" s="73" t="s">
        <v>109</v>
      </c>
      <c r="M83" s="73" t="s">
        <v>183</v>
      </c>
      <c r="N83" s="73" t="s">
        <v>112</v>
      </c>
      <c r="O83" s="73" t="s">
        <v>182</v>
      </c>
      <c r="P83" s="73"/>
      <c r="Q83" s="73" t="s">
        <v>8</v>
      </c>
      <c r="R8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3" s="73" t="str">
        <f>IF(UPPER(Table1[[#This Row],[ROLLFORMED]])="YES",VLOOKUP(Table1[[#This Row],[GAUGE]],'Sheet Metal Std'!$P$1:$Q$5,2,FALSE),"-")</f>
        <v>817-00529</v>
      </c>
      <c r="T83" s="73"/>
      <c r="U83" s="73">
        <f>IF(AND('Cumulative BOM'!$Q83="G90 Grade SS50", 'Cumulative BOM'!$D83="18GA"), 50,IF(AND('Cumulative BOM'!$Q83="G90 Grade SS50", 'Cumulative BOM'!$D83&lt;&gt;"18GA"), 54.5,
IF(AND('Cumulative BOM'!$Q83="316 Stainless Steel 2B", 'Cumulative BOM'!$D83="18GA"), 60,IF(AND('Cumulative BOM'!$Q83="316 Stainless Steel 2B", 'Cumulative BOM'!$D83&lt;&gt;"18GA"), 30,
IF('Cumulative BOM'!$Q83="316L Stainless Steel #3",60,
IF(AND('Cumulative BOM'!$Q83="304-2B Stainless Steel",'Cumulative BOM'!$D83="14GA",'Cumulative BOM'!$K83&lt;=29.75),29.75,IF(AND('Cumulative BOM'!$Q83="304-2B Stainless Steel",'Cumulative BOM'!$D83="14GA",'Cumulative BOM'!$K83&gt;29.75),60,
IF('Cumulative BOM'!$K83&lt;=30,30,IF(AND('Cumulative BOM'!$K83&gt;30,'Cumulative BOM'!$K83&lt;=60),60)))))))))</f>
        <v>54.5</v>
      </c>
      <c r="V83" s="73">
        <f>IF('Cumulative BOM'!$Q83="G90 Grade SS50",IF('Cumulative BOM'!$E83&lt;=144,144,IF(AND('Cumulative BOM'!$E83&gt;144,'Cumulative BOM'!$E83&lt;=168),168,IF(AND('Cumulative BOM'!$E83&gt;168,'Cumulative BOM'!$E83&lt;=192),192,IF(AND('Cumulative BOM'!$E83&gt;192,'Cumulative BOM'!$E83&lt;=216),216, IF(AND('Cumulative BOM'!$E83&gt;216,'Cumulative BOM'!$E83&lt;=240),240,0))))),IF('Cumulative BOM'!$E83&lt;=120,120,IF(AND('Cumulative BOM'!$E83&gt;120,'Cumulative BOM'!$E83&lt;=144),144,IF(AND('Cumulative BOM'!$E83&gt;144,'Cumulative BOM'!$E83&lt;=168),168,IF(AND('Cumulative BOM'!$E83&gt;168,'Cumulative BOM'!$E83&lt;=192),192,IF(AND('Cumulative BOM'!$E83&gt;192,'Cumulative BOM'!$E83&lt;=216),216, IF(AND('Cumulative BOM'!$E83&gt;216,'Cumulative BOM'!$E83&lt;=240),240,0)))))))</f>
        <v>144</v>
      </c>
      <c r="W83" s="73">
        <f>'Cumulative BOM'!$V83*'Cumulative BOM'!$U83</f>
        <v>7848</v>
      </c>
      <c r="X83" s="73">
        <f>'Cumulative BOM'!$K83*'Cumulative BOM'!$E83</f>
        <v>3599.4128499999997</v>
      </c>
      <c r="Y83" s="73">
        <f>(QUOTIENT('Cumulative BOM'!$U83, MIN('Cumulative BOM'!$E83,'Cumulative BOM'!$K83)))*(QUOTIENT('Cumulative BOM'!$V83,MAX('Cumulative BOM'!$E83,'Cumulative BOM'!$K83)))</f>
        <v>2</v>
      </c>
      <c r="Z83" s="73">
        <f>ROUNDUP('Cumulative BOM'!$B83/'Cumulative BOM'!$Y83*2,0)/2</f>
        <v>0.5</v>
      </c>
      <c r="AA83" s="73">
        <f>(VLOOKUP('Cumulative BOM'!$D83,'Sheet Metal Std'!$M$2:$N$16,2))*'Cumulative BOM'!$U83*'Cumulative BOM'!$V83*'Cumulative BOM'!$Z83*0.28</f>
        <v>86.249520000000004</v>
      </c>
      <c r="AB83" s="73">
        <f>Table1[[#This Row],[QTY. ]]*Table1[[#This Row],[L]]/12</f>
        <v>11.318908333333333</v>
      </c>
    </row>
    <row r="84" spans="1:28" s="37" customFormat="1" ht="18" x14ac:dyDescent="0.3">
      <c r="A84" s="72">
        <v>1521247</v>
      </c>
      <c r="B84" s="73">
        <v>1</v>
      </c>
      <c r="C84" s="73" t="s">
        <v>204</v>
      </c>
      <c r="D84" s="73" t="s">
        <v>2</v>
      </c>
      <c r="E84" s="73">
        <v>136.4316</v>
      </c>
      <c r="F84" s="73">
        <v>3</v>
      </c>
      <c r="G84" s="73">
        <v>1.75</v>
      </c>
      <c r="H84" s="73" t="s">
        <v>113</v>
      </c>
      <c r="I84" s="73">
        <v>16</v>
      </c>
      <c r="J84" s="73" t="s">
        <v>113</v>
      </c>
      <c r="K84" s="73">
        <v>26.5</v>
      </c>
      <c r="L84" s="73" t="s">
        <v>109</v>
      </c>
      <c r="M84" s="73" t="s">
        <v>183</v>
      </c>
      <c r="N84" s="73" t="s">
        <v>112</v>
      </c>
      <c r="O84" s="73" t="s">
        <v>182</v>
      </c>
      <c r="P84" s="73"/>
      <c r="Q84" s="73" t="s">
        <v>8</v>
      </c>
      <c r="R84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4" s="73" t="str">
        <f>IF(UPPER(Table1[[#This Row],[ROLLFORMED]])="YES",VLOOKUP(Table1[[#This Row],[GAUGE]],'Sheet Metal Std'!$P$1:$Q$5,2,FALSE),"-")</f>
        <v>817-00529</v>
      </c>
      <c r="T84" s="73"/>
      <c r="U84" s="73">
        <f>IF(AND('Cumulative BOM'!$Q84="G90 Grade SS50", 'Cumulative BOM'!$D84="18GA"), 50,IF(AND('Cumulative BOM'!$Q84="G90 Grade SS50", 'Cumulative BOM'!$D84&lt;&gt;"18GA"), 54.5,
IF(AND('Cumulative BOM'!$Q84="316 Stainless Steel 2B", 'Cumulative BOM'!$D84="18GA"), 60,IF(AND('Cumulative BOM'!$Q84="316 Stainless Steel 2B", 'Cumulative BOM'!$D84&lt;&gt;"18GA"), 30,
IF('Cumulative BOM'!$Q84="316L Stainless Steel #3",60,
IF(AND('Cumulative BOM'!$Q84="304-2B Stainless Steel",'Cumulative BOM'!$D84="14GA",'Cumulative BOM'!$K84&lt;=29.75),29.75,IF(AND('Cumulative BOM'!$Q84="304-2B Stainless Steel",'Cumulative BOM'!$D84="14GA",'Cumulative BOM'!$K84&gt;29.75),60,
IF('Cumulative BOM'!$K84&lt;=30,30,IF(AND('Cumulative BOM'!$K84&gt;30,'Cumulative BOM'!$K84&lt;=60),60)))))))))</f>
        <v>54.5</v>
      </c>
      <c r="V84" s="73">
        <f>IF('Cumulative BOM'!$Q84="G90 Grade SS50",IF('Cumulative BOM'!$E84&lt;=144,144,IF(AND('Cumulative BOM'!$E84&gt;144,'Cumulative BOM'!$E84&lt;=168),168,IF(AND('Cumulative BOM'!$E84&gt;168,'Cumulative BOM'!$E84&lt;=192),192,IF(AND('Cumulative BOM'!$E84&gt;192,'Cumulative BOM'!$E84&lt;=216),216, IF(AND('Cumulative BOM'!$E84&gt;216,'Cumulative BOM'!$E84&lt;=240),240,0))))),IF('Cumulative BOM'!$E84&lt;=120,120,IF(AND('Cumulative BOM'!$E84&gt;120,'Cumulative BOM'!$E84&lt;=144),144,IF(AND('Cumulative BOM'!$E84&gt;144,'Cumulative BOM'!$E84&lt;=168),168,IF(AND('Cumulative BOM'!$E84&gt;168,'Cumulative BOM'!$E84&lt;=192),192,IF(AND('Cumulative BOM'!$E84&gt;192,'Cumulative BOM'!$E84&lt;=216),216, IF(AND('Cumulative BOM'!$E84&gt;216,'Cumulative BOM'!$E84&lt;=240),240,0)))))))</f>
        <v>144</v>
      </c>
      <c r="W84" s="73">
        <f>'Cumulative BOM'!$V84*'Cumulative BOM'!$U84</f>
        <v>7848</v>
      </c>
      <c r="X84" s="73">
        <f>'Cumulative BOM'!$K84*'Cumulative BOM'!$E84</f>
        <v>3615.4374000000003</v>
      </c>
      <c r="Y84" s="73">
        <f>(QUOTIENT('Cumulative BOM'!$U84, MIN('Cumulative BOM'!$E84,'Cumulative BOM'!$K84)))*(QUOTIENT('Cumulative BOM'!$V84,MAX('Cumulative BOM'!$E84,'Cumulative BOM'!$K84)))</f>
        <v>2</v>
      </c>
      <c r="Z84" s="73">
        <f>ROUNDUP('Cumulative BOM'!$B84/'Cumulative BOM'!$Y84*2,0)/2</f>
        <v>0.5</v>
      </c>
      <c r="AA84" s="73">
        <f>(VLOOKUP('Cumulative BOM'!$D84,'Sheet Metal Std'!$M$2:$N$16,2))*'Cumulative BOM'!$U84*'Cumulative BOM'!$V84*'Cumulative BOM'!$Z84*0.28</f>
        <v>86.249520000000004</v>
      </c>
      <c r="AB84" s="73">
        <f>Table1[[#This Row],[QTY. ]]*Table1[[#This Row],[L]]/12</f>
        <v>11.369300000000001</v>
      </c>
    </row>
    <row r="85" spans="1:28" s="37" customFormat="1" ht="18" x14ac:dyDescent="0.3">
      <c r="A85" s="76">
        <v>1518720</v>
      </c>
      <c r="B85" s="77">
        <v>1</v>
      </c>
      <c r="C85" s="77" t="s">
        <v>205</v>
      </c>
      <c r="D85" s="77" t="s">
        <v>4</v>
      </c>
      <c r="E85" s="77">
        <v>125.3916</v>
      </c>
      <c r="F85" s="77" t="s">
        <v>113</v>
      </c>
      <c r="G85" s="77" t="s">
        <v>113</v>
      </c>
      <c r="H85" s="77" t="s">
        <v>113</v>
      </c>
      <c r="I85" s="77" t="s">
        <v>113</v>
      </c>
      <c r="J85" s="77" t="s">
        <v>113</v>
      </c>
      <c r="K85" s="77">
        <v>16.186900000000001</v>
      </c>
      <c r="L85" s="77" t="s">
        <v>115</v>
      </c>
      <c r="M85" s="77" t="s">
        <v>184</v>
      </c>
      <c r="N85" s="77" t="s">
        <v>165</v>
      </c>
      <c r="O85" s="77" t="s">
        <v>182</v>
      </c>
      <c r="P85" s="77" t="s">
        <v>104</v>
      </c>
      <c r="Q85" s="77" t="s">
        <v>8</v>
      </c>
      <c r="R85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5" s="77" t="str">
        <f>IF(UPPER(Table1[[#This Row],[ROLLFORMED]])="YES",VLOOKUP(Table1[[#This Row],[GAUGE]],'Sheet Metal Std'!$P$1:$Q$5,2,FALSE),"-")</f>
        <v>-</v>
      </c>
      <c r="T85" s="77"/>
      <c r="U85" s="77">
        <f>IF(AND('Cumulative BOM'!$Q85="G90 Grade SS50", 'Cumulative BOM'!$D85="18GA"), 50,IF(AND('Cumulative BOM'!$Q85="G90 Grade SS50", 'Cumulative BOM'!$D85&lt;&gt;"18GA"), 54.5,
IF(AND('Cumulative BOM'!$Q85="316 Stainless Steel 2B", 'Cumulative BOM'!$D85="18GA"), 60,IF(AND('Cumulative BOM'!$Q85="316 Stainless Steel 2B", 'Cumulative BOM'!$D85&lt;&gt;"18GA"), 30,
IF('Cumulative BOM'!$Q85="316L Stainless Steel #3",60,
IF(AND('Cumulative BOM'!$Q85="304-2B Stainless Steel",'Cumulative BOM'!$D85="14GA",'Cumulative BOM'!$K85&lt;=29.75),29.75,IF(AND('Cumulative BOM'!$Q85="304-2B Stainless Steel",'Cumulative BOM'!$D85="14GA",'Cumulative BOM'!$K85&gt;29.75),60,
IF('Cumulative BOM'!$K85&lt;=30,30,IF(AND('Cumulative BOM'!$K85&gt;30,'Cumulative BOM'!$K85&lt;=60),60)))))))))</f>
        <v>50</v>
      </c>
      <c r="V85" s="77">
        <f>IF('Cumulative BOM'!$Q85="G90 Grade SS50",IF('Cumulative BOM'!$E85&lt;=144,144,IF(AND('Cumulative BOM'!$E85&gt;144,'Cumulative BOM'!$E85&lt;=168),168,IF(AND('Cumulative BOM'!$E85&gt;168,'Cumulative BOM'!$E85&lt;=192),192,IF(AND('Cumulative BOM'!$E85&gt;192,'Cumulative BOM'!$E85&lt;=216),216, IF(AND('Cumulative BOM'!$E85&gt;216,'Cumulative BOM'!$E85&lt;=240),240,0))))),IF('Cumulative BOM'!$E85&lt;=120,120,IF(AND('Cumulative BOM'!$E85&gt;120,'Cumulative BOM'!$E85&lt;=144),144,IF(AND('Cumulative BOM'!$E85&gt;144,'Cumulative BOM'!$E85&lt;=168),168,IF(AND('Cumulative BOM'!$E85&gt;168,'Cumulative BOM'!$E85&lt;=192),192,IF(AND('Cumulative BOM'!$E85&gt;192,'Cumulative BOM'!$E85&lt;=216),216, IF(AND('Cumulative BOM'!$E85&gt;216,'Cumulative BOM'!$E85&lt;=240),240,0)))))))</f>
        <v>144</v>
      </c>
      <c r="W85" s="77">
        <f>'Cumulative BOM'!$V85*'Cumulative BOM'!$U85</f>
        <v>7200</v>
      </c>
      <c r="X85" s="77">
        <f>'Cumulative BOM'!$K85*'Cumulative BOM'!$E85</f>
        <v>2029.7012900400002</v>
      </c>
      <c r="Y85" s="77">
        <f>(QUOTIENT('Cumulative BOM'!$U85, MIN('Cumulative BOM'!$E85,'Cumulative BOM'!$K85)))*(QUOTIENT('Cumulative BOM'!$V85,MAX('Cumulative BOM'!$E85,'Cumulative BOM'!$K85)))</f>
        <v>3</v>
      </c>
      <c r="Z85" s="77">
        <f>ROUNDUP('Cumulative BOM'!$B85/'Cumulative BOM'!$Y85*2,0)/2</f>
        <v>0.5</v>
      </c>
      <c r="AA85" s="77">
        <f>(VLOOKUP('Cumulative BOM'!$D85,'Sheet Metal Std'!$M$2:$N$16,2))*'Cumulative BOM'!$U85*'Cumulative BOM'!$V85*'Cumulative BOM'!$Z85*0.28</f>
        <v>52.012800000000006</v>
      </c>
      <c r="AB85" s="77">
        <f>Table1[[#This Row],[QTY. ]]*Table1[[#This Row],[L]]/12</f>
        <v>10.449299999999999</v>
      </c>
    </row>
    <row r="86" spans="1:28" s="37" customFormat="1" ht="18" x14ac:dyDescent="0.3">
      <c r="A86" s="76">
        <v>1587100</v>
      </c>
      <c r="B86" s="77">
        <v>1</v>
      </c>
      <c r="C86" s="77" t="s">
        <v>205</v>
      </c>
      <c r="D86" s="77" t="s">
        <v>4</v>
      </c>
      <c r="E86" s="77">
        <v>125.392</v>
      </c>
      <c r="F86" s="77"/>
      <c r="G86" s="77"/>
      <c r="H86" s="77"/>
      <c r="I86" s="77"/>
      <c r="J86" s="77"/>
      <c r="K86" s="77">
        <v>50</v>
      </c>
      <c r="L86" s="77" t="s">
        <v>115</v>
      </c>
      <c r="M86" s="77" t="s">
        <v>184</v>
      </c>
      <c r="N86" s="77" t="s">
        <v>165</v>
      </c>
      <c r="O86" s="77" t="s">
        <v>182</v>
      </c>
      <c r="P86" s="77" t="s">
        <v>104</v>
      </c>
      <c r="Q86" s="77" t="s">
        <v>8</v>
      </c>
      <c r="R86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6" s="77" t="str">
        <f>IF(UPPER(Table1[[#This Row],[ROLLFORMED]])="YES",VLOOKUP(Table1[[#This Row],[GAUGE]],'Sheet Metal Std'!$P$1:$Q$5,2,FALSE),"-")</f>
        <v>-</v>
      </c>
      <c r="T86" s="77"/>
      <c r="U86" s="77">
        <f>IF(AND('Cumulative BOM'!$Q86="G90 Grade SS50", 'Cumulative BOM'!$D86="18GA"), 50,IF(AND('Cumulative BOM'!$Q86="G90 Grade SS50", 'Cumulative BOM'!$D86&lt;&gt;"18GA"), 54.5,
IF(AND('Cumulative BOM'!$Q86="316 Stainless Steel 2B", 'Cumulative BOM'!$D86="18GA"), 60,IF(AND('Cumulative BOM'!$Q86="316 Stainless Steel 2B", 'Cumulative BOM'!$D86&lt;&gt;"18GA"), 30,
IF('Cumulative BOM'!$Q86="316L Stainless Steel #3",60,
IF(AND('Cumulative BOM'!$Q86="304-2B Stainless Steel",'Cumulative BOM'!$D86="14GA",'Cumulative BOM'!$K86&lt;=29.75),29.75,IF(AND('Cumulative BOM'!$Q86="304-2B Stainless Steel",'Cumulative BOM'!$D86="14GA",'Cumulative BOM'!$K86&gt;29.75),60,
IF('Cumulative BOM'!$K86&lt;=30,30,IF(AND('Cumulative BOM'!$K86&gt;30,'Cumulative BOM'!$K86&lt;=60),60)))))))))</f>
        <v>50</v>
      </c>
      <c r="V86" s="77">
        <f>IF('Cumulative BOM'!$Q86="G90 Grade SS50",IF('Cumulative BOM'!$E86&lt;=144,144,IF(AND('Cumulative BOM'!$E86&gt;144,'Cumulative BOM'!$E86&lt;=168),168,IF(AND('Cumulative BOM'!$E86&gt;168,'Cumulative BOM'!$E86&lt;=192),192,IF(AND('Cumulative BOM'!$E86&gt;192,'Cumulative BOM'!$E86&lt;=216),216, IF(AND('Cumulative BOM'!$E86&gt;216,'Cumulative BOM'!$E86&lt;=240),240,0))))),IF('Cumulative BOM'!$E86&lt;=120,120,IF(AND('Cumulative BOM'!$E86&gt;120,'Cumulative BOM'!$E86&lt;=144),144,IF(AND('Cumulative BOM'!$E86&gt;144,'Cumulative BOM'!$E86&lt;=168),168,IF(AND('Cumulative BOM'!$E86&gt;168,'Cumulative BOM'!$E86&lt;=192),192,IF(AND('Cumulative BOM'!$E86&gt;192,'Cumulative BOM'!$E86&lt;=216),216, IF(AND('Cumulative BOM'!$E86&gt;216,'Cumulative BOM'!$E86&lt;=240),240,0)))))))</f>
        <v>144</v>
      </c>
      <c r="W86" s="77">
        <f>'Cumulative BOM'!$V86*'Cumulative BOM'!$U86</f>
        <v>7200</v>
      </c>
      <c r="X86" s="77">
        <f>'Cumulative BOM'!$K86*'Cumulative BOM'!$E86</f>
        <v>6269.5999999999995</v>
      </c>
      <c r="Y86" s="77">
        <f>(QUOTIENT('Cumulative BOM'!$U86, MIN('Cumulative BOM'!$E86,'Cumulative BOM'!$K86)))*(QUOTIENT('Cumulative BOM'!$V86,MAX('Cumulative BOM'!$E86,'Cumulative BOM'!$K86)))</f>
        <v>1</v>
      </c>
      <c r="Z86" s="77">
        <f>ROUNDUP('Cumulative BOM'!$B86/'Cumulative BOM'!$Y86*2,0)/2</f>
        <v>1</v>
      </c>
      <c r="AA86" s="77">
        <f>(VLOOKUP('Cumulative BOM'!$D86,'Sheet Metal Std'!$M$2:$N$16,2))*'Cumulative BOM'!$U86*'Cumulative BOM'!$V86*'Cumulative BOM'!$Z86*0.28</f>
        <v>104.02560000000001</v>
      </c>
      <c r="AB86" s="77">
        <f>Table1[[#This Row],[QTY. ]]*Table1[[#This Row],[L]]/12</f>
        <v>10.449333333333334</v>
      </c>
    </row>
    <row r="87" spans="1:28" s="37" customFormat="1" ht="18" x14ac:dyDescent="0.3">
      <c r="A87" s="76">
        <v>1519125</v>
      </c>
      <c r="B87" s="77">
        <v>1</v>
      </c>
      <c r="C87" s="77" t="s">
        <v>205</v>
      </c>
      <c r="D87" s="77" t="s">
        <v>4</v>
      </c>
      <c r="E87" s="77">
        <v>125.3916</v>
      </c>
      <c r="F87" s="77" t="s">
        <v>113</v>
      </c>
      <c r="G87" s="77" t="s">
        <v>113</v>
      </c>
      <c r="H87" s="77" t="s">
        <v>113</v>
      </c>
      <c r="I87" s="77" t="s">
        <v>113</v>
      </c>
      <c r="J87" s="77" t="s">
        <v>113</v>
      </c>
      <c r="K87" s="77">
        <v>50</v>
      </c>
      <c r="L87" s="77" t="s">
        <v>115</v>
      </c>
      <c r="M87" s="77" t="s">
        <v>184</v>
      </c>
      <c r="N87" s="77" t="s">
        <v>126</v>
      </c>
      <c r="O87" s="77" t="s">
        <v>182</v>
      </c>
      <c r="P87" s="77"/>
      <c r="Q87" s="77" t="s">
        <v>8</v>
      </c>
      <c r="R87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7" s="77" t="str">
        <f>IF(UPPER(Table1[[#This Row],[ROLLFORMED]])="YES",VLOOKUP(Table1[[#This Row],[GAUGE]],'Sheet Metal Std'!$P$1:$Q$5,2,FALSE),"-")</f>
        <v>-</v>
      </c>
      <c r="T87" s="77"/>
      <c r="U87" s="77">
        <f>IF(AND('Cumulative BOM'!$Q87="G90 Grade SS50", 'Cumulative BOM'!$D87="18GA"), 50,IF(AND('Cumulative BOM'!$Q87="G90 Grade SS50", 'Cumulative BOM'!$D87&lt;&gt;"18GA"), 54.5,
IF(AND('Cumulative BOM'!$Q87="316 Stainless Steel 2B", 'Cumulative BOM'!$D87="18GA"), 60,IF(AND('Cumulative BOM'!$Q87="316 Stainless Steel 2B", 'Cumulative BOM'!$D87&lt;&gt;"18GA"), 30,
IF('Cumulative BOM'!$Q87="316L Stainless Steel #3",60,
IF(AND('Cumulative BOM'!$Q87="304-2B Stainless Steel",'Cumulative BOM'!$D87="14GA",'Cumulative BOM'!$K87&lt;=29.75),29.75,IF(AND('Cumulative BOM'!$Q87="304-2B Stainless Steel",'Cumulative BOM'!$D87="14GA",'Cumulative BOM'!$K87&gt;29.75),60,
IF('Cumulative BOM'!$K87&lt;=30,30,IF(AND('Cumulative BOM'!$K87&gt;30,'Cumulative BOM'!$K87&lt;=60),60)))))))))</f>
        <v>50</v>
      </c>
      <c r="V87" s="77">
        <f>IF('Cumulative BOM'!$Q87="G90 Grade SS50",IF('Cumulative BOM'!$E87&lt;=144,144,IF(AND('Cumulative BOM'!$E87&gt;144,'Cumulative BOM'!$E87&lt;=168),168,IF(AND('Cumulative BOM'!$E87&gt;168,'Cumulative BOM'!$E87&lt;=192),192,IF(AND('Cumulative BOM'!$E87&gt;192,'Cumulative BOM'!$E87&lt;=216),216, IF(AND('Cumulative BOM'!$E87&gt;216,'Cumulative BOM'!$E87&lt;=240),240,0))))),IF('Cumulative BOM'!$E87&lt;=120,120,IF(AND('Cumulative BOM'!$E87&gt;120,'Cumulative BOM'!$E87&lt;=144),144,IF(AND('Cumulative BOM'!$E87&gt;144,'Cumulative BOM'!$E87&lt;=168),168,IF(AND('Cumulative BOM'!$E87&gt;168,'Cumulative BOM'!$E87&lt;=192),192,IF(AND('Cumulative BOM'!$E87&gt;192,'Cumulative BOM'!$E87&lt;=216),216, IF(AND('Cumulative BOM'!$E87&gt;216,'Cumulative BOM'!$E87&lt;=240),240,0)))))))</f>
        <v>144</v>
      </c>
      <c r="W87" s="77">
        <f>'Cumulative BOM'!$V87*'Cumulative BOM'!$U87</f>
        <v>7200</v>
      </c>
      <c r="X87" s="77">
        <f>'Cumulative BOM'!$K87*'Cumulative BOM'!$E87</f>
        <v>6269.58</v>
      </c>
      <c r="Y87" s="77">
        <f>(QUOTIENT('Cumulative BOM'!$U87, MIN('Cumulative BOM'!$E87,'Cumulative BOM'!$K87)))*(QUOTIENT('Cumulative BOM'!$V87,MAX('Cumulative BOM'!$E87,'Cumulative BOM'!$K87)))</f>
        <v>1</v>
      </c>
      <c r="Z87" s="77">
        <f>ROUNDUP('Cumulative BOM'!$B87/'Cumulative BOM'!$Y87*2,0)/2</f>
        <v>1</v>
      </c>
      <c r="AA87" s="77">
        <f>(VLOOKUP('Cumulative BOM'!$D87,'Sheet Metal Std'!$M$2:$N$16,2))*'Cumulative BOM'!$U87*'Cumulative BOM'!$V87*'Cumulative BOM'!$Z87*0.28</f>
        <v>104.02560000000001</v>
      </c>
      <c r="AB87" s="77">
        <f>Table1[[#This Row],[QTY. ]]*Table1[[#This Row],[L]]/12</f>
        <v>10.449299999999999</v>
      </c>
    </row>
    <row r="88" spans="1:28" s="37" customFormat="1" ht="18" x14ac:dyDescent="0.3">
      <c r="A88" s="76">
        <v>1511984</v>
      </c>
      <c r="B88" s="77">
        <v>1</v>
      </c>
      <c r="C88" s="77" t="s">
        <v>205</v>
      </c>
      <c r="D88" s="77" t="s">
        <v>4</v>
      </c>
      <c r="E88" s="77">
        <v>125.3916</v>
      </c>
      <c r="F88" s="77" t="s">
        <v>113</v>
      </c>
      <c r="G88" s="77" t="s">
        <v>113</v>
      </c>
      <c r="H88" s="77" t="s">
        <v>113</v>
      </c>
      <c r="I88" s="77" t="s">
        <v>113</v>
      </c>
      <c r="J88" s="77" t="s">
        <v>113</v>
      </c>
      <c r="K88" s="77">
        <v>34.029899999999998</v>
      </c>
      <c r="L88" s="77" t="s">
        <v>115</v>
      </c>
      <c r="M88" s="77" t="s">
        <v>184</v>
      </c>
      <c r="N88" s="77" t="s">
        <v>165</v>
      </c>
      <c r="O88" s="77" t="s">
        <v>182</v>
      </c>
      <c r="P88" s="77" t="s">
        <v>104</v>
      </c>
      <c r="Q88" s="77" t="s">
        <v>8</v>
      </c>
      <c r="R88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8" s="77" t="str">
        <f>IF(UPPER(Table1[[#This Row],[ROLLFORMED]])="YES",VLOOKUP(Table1[[#This Row],[GAUGE]],'Sheet Metal Std'!$P$1:$Q$5,2,FALSE),"-")</f>
        <v>-</v>
      </c>
      <c r="T88" s="77"/>
      <c r="U88" s="77">
        <f>IF(AND('Cumulative BOM'!$Q88="G90 Grade SS50", 'Cumulative BOM'!$D88="18GA"), 50,IF(AND('Cumulative BOM'!$Q88="G90 Grade SS50", 'Cumulative BOM'!$D88&lt;&gt;"18GA"), 54.5,
IF(AND('Cumulative BOM'!$Q88="316 Stainless Steel 2B", 'Cumulative BOM'!$D88="18GA"), 60,IF(AND('Cumulative BOM'!$Q88="316 Stainless Steel 2B", 'Cumulative BOM'!$D88&lt;&gt;"18GA"), 30,
IF('Cumulative BOM'!$Q88="316L Stainless Steel #3",60,
IF(AND('Cumulative BOM'!$Q88="304-2B Stainless Steel",'Cumulative BOM'!$D88="14GA",'Cumulative BOM'!$K88&lt;=29.75),29.75,IF(AND('Cumulative BOM'!$Q88="304-2B Stainless Steel",'Cumulative BOM'!$D88="14GA",'Cumulative BOM'!$K88&gt;29.75),60,
IF('Cumulative BOM'!$K88&lt;=30,30,IF(AND('Cumulative BOM'!$K88&gt;30,'Cumulative BOM'!$K88&lt;=60),60)))))))))</f>
        <v>50</v>
      </c>
      <c r="V88" s="77">
        <f>IF('Cumulative BOM'!$Q88="G90 Grade SS50",IF('Cumulative BOM'!$E88&lt;=144,144,IF(AND('Cumulative BOM'!$E88&gt;144,'Cumulative BOM'!$E88&lt;=168),168,IF(AND('Cumulative BOM'!$E88&gt;168,'Cumulative BOM'!$E88&lt;=192),192,IF(AND('Cumulative BOM'!$E88&gt;192,'Cumulative BOM'!$E88&lt;=216),216, IF(AND('Cumulative BOM'!$E88&gt;216,'Cumulative BOM'!$E88&lt;=240),240,0))))),IF('Cumulative BOM'!$E88&lt;=120,120,IF(AND('Cumulative BOM'!$E88&gt;120,'Cumulative BOM'!$E88&lt;=144),144,IF(AND('Cumulative BOM'!$E88&gt;144,'Cumulative BOM'!$E88&lt;=168),168,IF(AND('Cumulative BOM'!$E88&gt;168,'Cumulative BOM'!$E88&lt;=192),192,IF(AND('Cumulative BOM'!$E88&gt;192,'Cumulative BOM'!$E88&lt;=216),216, IF(AND('Cumulative BOM'!$E88&gt;216,'Cumulative BOM'!$E88&lt;=240),240,0)))))))</f>
        <v>144</v>
      </c>
      <c r="W88" s="77">
        <f>'Cumulative BOM'!$V88*'Cumulative BOM'!$U88</f>
        <v>7200</v>
      </c>
      <c r="X88" s="77">
        <f>'Cumulative BOM'!$K88*'Cumulative BOM'!$E88</f>
        <v>4267.0636088399997</v>
      </c>
      <c r="Y88" s="77">
        <f>(QUOTIENT('Cumulative BOM'!$U88, MIN('Cumulative BOM'!$E88,'Cumulative BOM'!$K88)))*(QUOTIENT('Cumulative BOM'!$V88,MAX('Cumulative BOM'!$E88,'Cumulative BOM'!$K88)))</f>
        <v>1</v>
      </c>
      <c r="Z88" s="77">
        <f>ROUNDUP('Cumulative BOM'!$B88/'Cumulative BOM'!$Y88*2,0)/2</f>
        <v>1</v>
      </c>
      <c r="AA88" s="77">
        <f>(VLOOKUP('Cumulative BOM'!$D88,'Sheet Metal Std'!$M$2:$N$16,2))*'Cumulative BOM'!$U88*'Cumulative BOM'!$V88*'Cumulative BOM'!$Z88*0.28</f>
        <v>104.02560000000001</v>
      </c>
      <c r="AB88" s="77">
        <f>Table1[[#This Row],[QTY. ]]*Table1[[#This Row],[L]]/12</f>
        <v>10.449299999999999</v>
      </c>
    </row>
    <row r="89" spans="1:28" s="37" customFormat="1" ht="18" x14ac:dyDescent="0.3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70" t="s">
        <v>128</v>
      </c>
      <c r="N89" s="69"/>
      <c r="O89" s="69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 spans="1:28" s="37" customFormat="1" ht="18" x14ac:dyDescent="0.3">
      <c r="A90" s="74">
        <v>1519898</v>
      </c>
      <c r="B90" s="75">
        <v>1</v>
      </c>
      <c r="C90" s="75" t="s">
        <v>205</v>
      </c>
      <c r="D90" s="75" t="s">
        <v>1</v>
      </c>
      <c r="E90" s="75">
        <v>166.50200000000001</v>
      </c>
      <c r="F90" s="75">
        <v>2</v>
      </c>
      <c r="G90" s="75" t="s">
        <v>113</v>
      </c>
      <c r="H90" s="75" t="s">
        <v>113</v>
      </c>
      <c r="I90" s="75">
        <v>10</v>
      </c>
      <c r="J90" s="75" t="s">
        <v>113</v>
      </c>
      <c r="K90" s="75">
        <v>13.1625</v>
      </c>
      <c r="L90" s="75" t="s">
        <v>185</v>
      </c>
      <c r="M90" s="75" t="s">
        <v>186</v>
      </c>
      <c r="N90" s="75" t="s">
        <v>187</v>
      </c>
      <c r="O90" s="75" t="s">
        <v>128</v>
      </c>
      <c r="P90" s="75"/>
      <c r="Q90" s="75" t="s">
        <v>8</v>
      </c>
      <c r="R90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0" s="75" t="str">
        <f>IF(UPPER(Table1[[#This Row],[ROLLFORMED]])="YES",VLOOKUP(Table1[[#This Row],[GAUGE]],'Sheet Metal Std'!$P$1:$Q$5,2,FALSE),"-")</f>
        <v>-</v>
      </c>
      <c r="T90" s="75"/>
      <c r="U90" s="75">
        <f>IF(AND('Cumulative BOM'!$Q90="G90 Grade SS50", 'Cumulative BOM'!$D90="18GA"), 50,IF(AND('Cumulative BOM'!$Q90="G90 Grade SS50", 'Cumulative BOM'!$D90&lt;&gt;"18GA"), 54.5,
IF(AND('Cumulative BOM'!$Q90="316 Stainless Steel 2B", 'Cumulative BOM'!$D90="18GA"), 60,IF(AND('Cumulative BOM'!$Q90="316 Stainless Steel 2B", 'Cumulative BOM'!$D90&lt;&gt;"18GA"), 30,
IF('Cumulative BOM'!$Q90="316L Stainless Steel #3",60,
IF(AND('Cumulative BOM'!$Q90="304-2B Stainless Steel",'Cumulative BOM'!$D90="14GA",'Cumulative BOM'!$K90&lt;=29.75),29.75,IF(AND('Cumulative BOM'!$Q90="304-2B Stainless Steel",'Cumulative BOM'!$D90="14GA",'Cumulative BOM'!$K90&gt;29.75),60,
IF('Cumulative BOM'!$K90&lt;=30,30,IF(AND('Cumulative BOM'!$K90&gt;30,'Cumulative BOM'!$K90&lt;=60),60)))))))))</f>
        <v>54.5</v>
      </c>
      <c r="V90" s="75">
        <f>IF('Cumulative BOM'!$Q90="G90 Grade SS50",IF('Cumulative BOM'!$E90&lt;=144,144,IF(AND('Cumulative BOM'!$E90&gt;144,'Cumulative BOM'!$E90&lt;=168),168,IF(AND('Cumulative BOM'!$E90&gt;168,'Cumulative BOM'!$E90&lt;=192),192,IF(AND('Cumulative BOM'!$E90&gt;192,'Cumulative BOM'!$E90&lt;=216),216, IF(AND('Cumulative BOM'!$E90&gt;216,'Cumulative BOM'!$E90&lt;=240),240,0))))),IF('Cumulative BOM'!$E90&lt;=120,120,IF(AND('Cumulative BOM'!$E90&gt;120,'Cumulative BOM'!$E90&lt;=144),144,IF(AND('Cumulative BOM'!$E90&gt;144,'Cumulative BOM'!$E90&lt;=168),168,IF(AND('Cumulative BOM'!$E90&gt;168,'Cumulative BOM'!$E90&lt;=192),192,IF(AND('Cumulative BOM'!$E90&gt;192,'Cumulative BOM'!$E90&lt;=216),216, IF(AND('Cumulative BOM'!$E90&gt;216,'Cumulative BOM'!$E90&lt;=240),240,0)))))))</f>
        <v>168</v>
      </c>
      <c r="W90" s="75">
        <f>'Cumulative BOM'!$V90*'Cumulative BOM'!$U90</f>
        <v>9156</v>
      </c>
      <c r="X90" s="75">
        <f>'Cumulative BOM'!$K90*'Cumulative BOM'!$E90</f>
        <v>2191.5825749999999</v>
      </c>
      <c r="Y90" s="75">
        <f>(QUOTIENT('Cumulative BOM'!$U90, MIN('Cumulative BOM'!$E90,'Cumulative BOM'!$K90)))*(QUOTIENT('Cumulative BOM'!$V90,MAX('Cumulative BOM'!$E90,'Cumulative BOM'!$K90)))</f>
        <v>4</v>
      </c>
      <c r="Z90" s="75">
        <f>ROUNDUP('Cumulative BOM'!$B90/'Cumulative BOM'!$Y90*2,0)/2</f>
        <v>0.5</v>
      </c>
      <c r="AA90" s="75">
        <f>(VLOOKUP('Cumulative BOM'!$D90,'Sheet Metal Std'!$M$2:$N$16,2))*'Cumulative BOM'!$U90*'Cumulative BOM'!$V90*'Cumulative BOM'!$Z90*0.28</f>
        <v>138.95145600000001</v>
      </c>
      <c r="AB90" s="75">
        <f>Table1[[#This Row],[QTY. ]]*Table1[[#This Row],[L]]/12</f>
        <v>13.875166666666667</v>
      </c>
    </row>
    <row r="91" spans="1:28" s="37" customFormat="1" ht="18" x14ac:dyDescent="0.3">
      <c r="A91" s="74">
        <v>1502214</v>
      </c>
      <c r="B91" s="75">
        <v>1</v>
      </c>
      <c r="C91" s="75" t="s">
        <v>205</v>
      </c>
      <c r="D91" s="75" t="s">
        <v>1</v>
      </c>
      <c r="E91" s="75">
        <v>168</v>
      </c>
      <c r="F91" s="75">
        <v>4.7699999999999996</v>
      </c>
      <c r="G91" s="75" t="s">
        <v>113</v>
      </c>
      <c r="H91" s="75" t="s">
        <v>113</v>
      </c>
      <c r="I91" s="75">
        <v>2</v>
      </c>
      <c r="J91" s="75">
        <v>2</v>
      </c>
      <c r="K91" s="75">
        <v>8.3819999999999997</v>
      </c>
      <c r="L91" s="75" t="s">
        <v>132</v>
      </c>
      <c r="M91" s="75" t="s">
        <v>188</v>
      </c>
      <c r="N91" s="75" t="s">
        <v>189</v>
      </c>
      <c r="O91" s="75" t="s">
        <v>128</v>
      </c>
      <c r="P91" s="75"/>
      <c r="Q91" s="75" t="s">
        <v>8</v>
      </c>
      <c r="R91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1" s="75" t="str">
        <f>IF(UPPER(Table1[[#This Row],[ROLLFORMED]])="YES",VLOOKUP(Table1[[#This Row],[GAUGE]],'Sheet Metal Std'!$P$1:$Q$5,2,FALSE),"-")</f>
        <v>-</v>
      </c>
      <c r="T91" s="75"/>
      <c r="U91" s="75">
        <f>IF(AND('Cumulative BOM'!$Q91="G90 Grade SS50", 'Cumulative BOM'!$D91="18GA"), 50,IF(AND('Cumulative BOM'!$Q91="G90 Grade SS50", 'Cumulative BOM'!$D91&lt;&gt;"18GA"), 54.5,
IF(AND('Cumulative BOM'!$Q91="316 Stainless Steel 2B", 'Cumulative BOM'!$D91="18GA"), 60,IF(AND('Cumulative BOM'!$Q91="316 Stainless Steel 2B", 'Cumulative BOM'!$D91&lt;&gt;"18GA"), 30,
IF('Cumulative BOM'!$Q91="316L Stainless Steel #3",60,
IF(AND('Cumulative BOM'!$Q91="304-2B Stainless Steel",'Cumulative BOM'!$D91="14GA",'Cumulative BOM'!$K91&lt;=29.75),29.75,IF(AND('Cumulative BOM'!$Q91="304-2B Stainless Steel",'Cumulative BOM'!$D91="14GA",'Cumulative BOM'!$K91&gt;29.75),60,
IF('Cumulative BOM'!$K91&lt;=30,30,IF(AND('Cumulative BOM'!$K91&gt;30,'Cumulative BOM'!$K91&lt;=60),60)))))))))</f>
        <v>54.5</v>
      </c>
      <c r="V91" s="75">
        <f>IF('Cumulative BOM'!$Q91="G90 Grade SS50",IF('Cumulative BOM'!$E91&lt;=144,144,IF(AND('Cumulative BOM'!$E91&gt;144,'Cumulative BOM'!$E91&lt;=168),168,IF(AND('Cumulative BOM'!$E91&gt;168,'Cumulative BOM'!$E91&lt;=192),192,IF(AND('Cumulative BOM'!$E91&gt;192,'Cumulative BOM'!$E91&lt;=216),216, IF(AND('Cumulative BOM'!$E91&gt;216,'Cumulative BOM'!$E91&lt;=240),240,0))))),IF('Cumulative BOM'!$E91&lt;=120,120,IF(AND('Cumulative BOM'!$E91&gt;120,'Cumulative BOM'!$E91&lt;=144),144,IF(AND('Cumulative BOM'!$E91&gt;144,'Cumulative BOM'!$E91&lt;=168),168,IF(AND('Cumulative BOM'!$E91&gt;168,'Cumulative BOM'!$E91&lt;=192),192,IF(AND('Cumulative BOM'!$E91&gt;192,'Cumulative BOM'!$E91&lt;=216),216, IF(AND('Cumulative BOM'!$E91&gt;216,'Cumulative BOM'!$E91&lt;=240),240,0)))))))</f>
        <v>168</v>
      </c>
      <c r="W91" s="75">
        <f>'Cumulative BOM'!$V91*'Cumulative BOM'!$U91</f>
        <v>9156</v>
      </c>
      <c r="X91" s="75">
        <f>'Cumulative BOM'!$K91*'Cumulative BOM'!$E91</f>
        <v>1408.1759999999999</v>
      </c>
      <c r="Y91" s="75">
        <f>(QUOTIENT('Cumulative BOM'!$U91, MIN('Cumulative BOM'!$E91,'Cumulative BOM'!$K91)))*(QUOTIENT('Cumulative BOM'!$V91,MAX('Cumulative BOM'!$E91,'Cumulative BOM'!$K91)))</f>
        <v>6</v>
      </c>
      <c r="Z91" s="75">
        <f>ROUNDUP('Cumulative BOM'!$B91/'Cumulative BOM'!$Y91*2,0)/2</f>
        <v>0.5</v>
      </c>
      <c r="AA91" s="75">
        <f>(VLOOKUP('Cumulative BOM'!$D91,'Sheet Metal Std'!$M$2:$N$16,2))*'Cumulative BOM'!$U91*'Cumulative BOM'!$V91*'Cumulative BOM'!$Z91*0.28</f>
        <v>138.95145600000001</v>
      </c>
      <c r="AB91" s="75">
        <f>Table1[[#This Row],[QTY. ]]*Table1[[#This Row],[L]]/12</f>
        <v>14</v>
      </c>
    </row>
    <row r="92" spans="1:28" s="37" customFormat="1" ht="18" x14ac:dyDescent="0.3">
      <c r="A92" s="76">
        <v>1502362</v>
      </c>
      <c r="B92" s="77">
        <v>1</v>
      </c>
      <c r="C92" s="77" t="s">
        <v>205</v>
      </c>
      <c r="D92" s="77" t="s">
        <v>4</v>
      </c>
      <c r="E92" s="77">
        <v>74</v>
      </c>
      <c r="F92" s="77" t="s">
        <v>113</v>
      </c>
      <c r="G92" s="77" t="s">
        <v>113</v>
      </c>
      <c r="H92" s="77" t="s">
        <v>113</v>
      </c>
      <c r="I92" s="77" t="s">
        <v>113</v>
      </c>
      <c r="J92" s="77" t="s">
        <v>113</v>
      </c>
      <c r="K92" s="77">
        <v>7</v>
      </c>
      <c r="L92" s="77" t="s">
        <v>47</v>
      </c>
      <c r="M92" s="77" t="s">
        <v>180</v>
      </c>
      <c r="N92" s="77" t="s">
        <v>190</v>
      </c>
      <c r="O92" s="77" t="s">
        <v>128</v>
      </c>
      <c r="P92" s="77" t="s">
        <v>104</v>
      </c>
      <c r="Q92" s="77" t="s">
        <v>8</v>
      </c>
      <c r="R92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92" s="77" t="str">
        <f>IF(UPPER(Table1[[#This Row],[ROLLFORMED]])="YES",VLOOKUP(Table1[[#This Row],[GAUGE]],'Sheet Metal Std'!$P$1:$Q$5,2,FALSE),"-")</f>
        <v>-</v>
      </c>
      <c r="T92" s="77"/>
      <c r="U92" s="77">
        <f>IF(AND('Cumulative BOM'!$Q92="G90 Grade SS50", 'Cumulative BOM'!$D92="18GA"), 50,IF(AND('Cumulative BOM'!$Q92="G90 Grade SS50", 'Cumulative BOM'!$D92&lt;&gt;"18GA"), 54.5,
IF(AND('Cumulative BOM'!$Q92="316 Stainless Steel 2B", 'Cumulative BOM'!$D92="18GA"), 60,IF(AND('Cumulative BOM'!$Q92="316 Stainless Steel 2B", 'Cumulative BOM'!$D92&lt;&gt;"18GA"), 30,
IF('Cumulative BOM'!$Q92="316L Stainless Steel #3",60,
IF(AND('Cumulative BOM'!$Q92="304-2B Stainless Steel",'Cumulative BOM'!$D92="14GA",'Cumulative BOM'!$K92&lt;=29.75),29.75,IF(AND('Cumulative BOM'!$Q92="304-2B Stainless Steel",'Cumulative BOM'!$D92="14GA",'Cumulative BOM'!$K92&gt;29.75),60,
IF('Cumulative BOM'!$K92&lt;=30,30,IF(AND('Cumulative BOM'!$K92&gt;30,'Cumulative BOM'!$K92&lt;=60),60)))))))))</f>
        <v>50</v>
      </c>
      <c r="V92" s="77">
        <f>IF('Cumulative BOM'!$Q92="G90 Grade SS50",IF('Cumulative BOM'!$E92&lt;=144,144,IF(AND('Cumulative BOM'!$E92&gt;144,'Cumulative BOM'!$E92&lt;=168),168,IF(AND('Cumulative BOM'!$E92&gt;168,'Cumulative BOM'!$E92&lt;=192),192,IF(AND('Cumulative BOM'!$E92&gt;192,'Cumulative BOM'!$E92&lt;=216),216, IF(AND('Cumulative BOM'!$E92&gt;216,'Cumulative BOM'!$E92&lt;=240),240,0))))),IF('Cumulative BOM'!$E92&lt;=120,120,IF(AND('Cumulative BOM'!$E92&gt;120,'Cumulative BOM'!$E92&lt;=144),144,IF(AND('Cumulative BOM'!$E92&gt;144,'Cumulative BOM'!$E92&lt;=168),168,IF(AND('Cumulative BOM'!$E92&gt;168,'Cumulative BOM'!$E92&lt;=192),192,IF(AND('Cumulative BOM'!$E92&gt;192,'Cumulative BOM'!$E92&lt;=216),216, IF(AND('Cumulative BOM'!$E92&gt;216,'Cumulative BOM'!$E92&lt;=240),240,0)))))))</f>
        <v>144</v>
      </c>
      <c r="W92" s="77">
        <f>'Cumulative BOM'!$V92*'Cumulative BOM'!$U92</f>
        <v>7200</v>
      </c>
      <c r="X92" s="77">
        <f>'Cumulative BOM'!$K92*'Cumulative BOM'!$E92</f>
        <v>518</v>
      </c>
      <c r="Y92" s="77">
        <f>(QUOTIENT('Cumulative BOM'!$U92, MIN('Cumulative BOM'!$E92,'Cumulative BOM'!$K92)))*(QUOTIENT('Cumulative BOM'!$V92,MAX('Cumulative BOM'!$E92,'Cumulative BOM'!$K92)))</f>
        <v>7</v>
      </c>
      <c r="Z92" s="77">
        <f>ROUNDUP('Cumulative BOM'!$B92/'Cumulative BOM'!$Y92*2,0)/2</f>
        <v>0.5</v>
      </c>
      <c r="AA92" s="77">
        <f>(VLOOKUP('Cumulative BOM'!$D92,'Sheet Metal Std'!$M$2:$N$16,2))*'Cumulative BOM'!$U92*'Cumulative BOM'!$V92*'Cumulative BOM'!$Z92*0.28</f>
        <v>52.012800000000006</v>
      </c>
      <c r="AB92" s="77">
        <f>Table1[[#This Row],[QTY. ]]*Table1[[#This Row],[L]]/12</f>
        <v>6.166666666666667</v>
      </c>
    </row>
    <row r="93" spans="1:28" s="37" customFormat="1" ht="18" x14ac:dyDescent="0.3">
      <c r="A93" s="76">
        <v>1411235</v>
      </c>
      <c r="B93" s="77">
        <v>2</v>
      </c>
      <c r="C93" s="77" t="s">
        <v>205</v>
      </c>
      <c r="D93" s="77" t="s">
        <v>4</v>
      </c>
      <c r="E93" s="77">
        <v>10.5</v>
      </c>
      <c r="F93" s="77" t="s">
        <v>113</v>
      </c>
      <c r="G93" s="77" t="s">
        <v>113</v>
      </c>
      <c r="H93" s="77" t="s">
        <v>113</v>
      </c>
      <c r="I93" s="77" t="s">
        <v>113</v>
      </c>
      <c r="J93" s="77" t="s">
        <v>113</v>
      </c>
      <c r="K93" s="77">
        <v>20</v>
      </c>
      <c r="L93" s="77" t="s">
        <v>47</v>
      </c>
      <c r="M93" s="77" t="s">
        <v>191</v>
      </c>
      <c r="N93" s="77" t="s">
        <v>192</v>
      </c>
      <c r="O93" s="77" t="s">
        <v>128</v>
      </c>
      <c r="P93" s="77" t="s">
        <v>104</v>
      </c>
      <c r="Q93" s="77" t="s">
        <v>8</v>
      </c>
      <c r="R93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93" s="77" t="str">
        <f>IF(UPPER(Table1[[#This Row],[ROLLFORMED]])="YES",VLOOKUP(Table1[[#This Row],[GAUGE]],'Sheet Metal Std'!$P$1:$Q$5,2,FALSE),"-")</f>
        <v>-</v>
      </c>
      <c r="T93" s="77"/>
      <c r="U93" s="77">
        <f>IF(AND('Cumulative BOM'!$Q93="G90 Grade SS50", 'Cumulative BOM'!$D93="18GA"), 50,IF(AND('Cumulative BOM'!$Q93="G90 Grade SS50", 'Cumulative BOM'!$D93&lt;&gt;"18GA"), 54.5,
IF(AND('Cumulative BOM'!$Q93="316 Stainless Steel 2B", 'Cumulative BOM'!$D93="18GA"), 60,IF(AND('Cumulative BOM'!$Q93="316 Stainless Steel 2B", 'Cumulative BOM'!$D93&lt;&gt;"18GA"), 30,
IF('Cumulative BOM'!$Q93="316L Stainless Steel #3",60,
IF(AND('Cumulative BOM'!$Q93="304-2B Stainless Steel",'Cumulative BOM'!$D93="14GA",'Cumulative BOM'!$K93&lt;=29.75),29.75,IF(AND('Cumulative BOM'!$Q93="304-2B Stainless Steel",'Cumulative BOM'!$D93="14GA",'Cumulative BOM'!$K93&gt;29.75),60,
IF('Cumulative BOM'!$K93&lt;=30,30,IF(AND('Cumulative BOM'!$K93&gt;30,'Cumulative BOM'!$K93&lt;=60),60)))))))))</f>
        <v>50</v>
      </c>
      <c r="V93" s="77">
        <f>IF('Cumulative BOM'!$Q93="G90 Grade SS50",IF('Cumulative BOM'!$E93&lt;=144,144,IF(AND('Cumulative BOM'!$E93&gt;144,'Cumulative BOM'!$E93&lt;=168),168,IF(AND('Cumulative BOM'!$E93&gt;168,'Cumulative BOM'!$E93&lt;=192),192,IF(AND('Cumulative BOM'!$E93&gt;192,'Cumulative BOM'!$E93&lt;=216),216, IF(AND('Cumulative BOM'!$E93&gt;216,'Cumulative BOM'!$E93&lt;=240),240,0))))),IF('Cumulative BOM'!$E93&lt;=120,120,IF(AND('Cumulative BOM'!$E93&gt;120,'Cumulative BOM'!$E93&lt;=144),144,IF(AND('Cumulative BOM'!$E93&gt;144,'Cumulative BOM'!$E93&lt;=168),168,IF(AND('Cumulative BOM'!$E93&gt;168,'Cumulative BOM'!$E93&lt;=192),192,IF(AND('Cumulative BOM'!$E93&gt;192,'Cumulative BOM'!$E93&lt;=216),216, IF(AND('Cumulative BOM'!$E93&gt;216,'Cumulative BOM'!$E93&lt;=240),240,0)))))))</f>
        <v>144</v>
      </c>
      <c r="W93" s="77">
        <f>'Cumulative BOM'!$V93*'Cumulative BOM'!$U93</f>
        <v>7200</v>
      </c>
      <c r="X93" s="77">
        <f>'Cumulative BOM'!$K93*'Cumulative BOM'!$E93</f>
        <v>210</v>
      </c>
      <c r="Y93" s="77">
        <f>(QUOTIENT('Cumulative BOM'!$U93, MIN('Cumulative BOM'!$E93,'Cumulative BOM'!$K93)))*(QUOTIENT('Cumulative BOM'!$V93,MAX('Cumulative BOM'!$E93,'Cumulative BOM'!$K93)))</f>
        <v>28</v>
      </c>
      <c r="Z93" s="77">
        <f>ROUNDUP('Cumulative BOM'!$B93/'Cumulative BOM'!$Y93*2,0)/2</f>
        <v>0.5</v>
      </c>
      <c r="AA93" s="77">
        <f>(VLOOKUP('Cumulative BOM'!$D93,'Sheet Metal Std'!$M$2:$N$16,2))*'Cumulative BOM'!$U93*'Cumulative BOM'!$V93*'Cumulative BOM'!$Z93*0.28</f>
        <v>52.012800000000006</v>
      </c>
      <c r="AB93" s="77">
        <f>Table1[[#This Row],[QTY. ]]*Table1[[#This Row],[L]]/12</f>
        <v>1.75</v>
      </c>
    </row>
    <row r="94" spans="1:28" s="37" customFormat="1" ht="18" x14ac:dyDescent="0.3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70" t="s">
        <v>133</v>
      </c>
      <c r="N94" s="69"/>
      <c r="O94" s="69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 spans="1:28" s="37" customFormat="1" ht="18" x14ac:dyDescent="0.3">
      <c r="A95" s="76">
        <v>1412100</v>
      </c>
      <c r="B95" s="77">
        <v>8</v>
      </c>
      <c r="C95" s="77" t="s">
        <v>205</v>
      </c>
      <c r="D95" s="77" t="s">
        <v>4</v>
      </c>
      <c r="E95" s="77">
        <v>168</v>
      </c>
      <c r="F95" s="77" t="s">
        <v>129</v>
      </c>
      <c r="G95" s="77" t="s">
        <v>113</v>
      </c>
      <c r="H95" s="77" t="s">
        <v>113</v>
      </c>
      <c r="I95" s="77">
        <v>1.5</v>
      </c>
      <c r="J95" s="77">
        <v>1.5</v>
      </c>
      <c r="K95" s="77">
        <v>2.8729</v>
      </c>
      <c r="L95" s="77" t="s">
        <v>130</v>
      </c>
      <c r="M95" s="77" t="s">
        <v>110</v>
      </c>
      <c r="N95" s="77" t="s">
        <v>138</v>
      </c>
      <c r="O95" s="77" t="s">
        <v>133</v>
      </c>
      <c r="P95" s="77"/>
      <c r="Q95" s="77" t="s">
        <v>8</v>
      </c>
      <c r="R95" s="7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S95" s="77" t="str">
        <f>IF(UPPER(Table1[[#This Row],[ROLLFORMED]])="YES",VLOOKUP(Table1[[#This Row],[GAUGE]],'Sheet Metal Std'!$P$1:$Q$5,2,FALSE),"-")</f>
        <v>-</v>
      </c>
      <c r="T95" s="77"/>
      <c r="U95" s="77">
        <f>IF(AND('Cumulative BOM'!$Q95="G90 Grade SS50", 'Cumulative BOM'!$D95="18GA"), 50,IF(AND('Cumulative BOM'!$Q95="G90 Grade SS50", 'Cumulative BOM'!$D95&lt;&gt;"18GA"), 54.5,
IF(AND('Cumulative BOM'!$Q95="316 Stainless Steel 2B", 'Cumulative BOM'!$D95="18GA"), 60,IF(AND('Cumulative BOM'!$Q95="316 Stainless Steel 2B", 'Cumulative BOM'!$D95&lt;&gt;"18GA"), 30,
IF('Cumulative BOM'!$Q95="316L Stainless Steel #3",60,
IF(AND('Cumulative BOM'!$Q95="304-2B Stainless Steel",'Cumulative BOM'!$D95="14GA",'Cumulative BOM'!$K95&lt;=29.75),29.75,IF(AND('Cumulative BOM'!$Q95="304-2B Stainless Steel",'Cumulative BOM'!$D95="14GA",'Cumulative BOM'!$K95&gt;29.75),60,
IF('Cumulative BOM'!$K95&lt;=30,30,IF(AND('Cumulative BOM'!$K95&gt;30,'Cumulative BOM'!$K95&lt;=60),60)))))))))</f>
        <v>50</v>
      </c>
      <c r="V95" s="77">
        <f>IF('Cumulative BOM'!$Q95="G90 Grade SS50",IF('Cumulative BOM'!$E95&lt;=144,144,IF(AND('Cumulative BOM'!$E95&gt;144,'Cumulative BOM'!$E95&lt;=168),168,IF(AND('Cumulative BOM'!$E95&gt;168,'Cumulative BOM'!$E95&lt;=192),192,IF(AND('Cumulative BOM'!$E95&gt;192,'Cumulative BOM'!$E95&lt;=216),216, IF(AND('Cumulative BOM'!$E95&gt;216,'Cumulative BOM'!$E95&lt;=240),240,0))))),IF('Cumulative BOM'!$E95&lt;=120,120,IF(AND('Cumulative BOM'!$E95&gt;120,'Cumulative BOM'!$E95&lt;=144),144,IF(AND('Cumulative BOM'!$E95&gt;144,'Cumulative BOM'!$E95&lt;=168),168,IF(AND('Cumulative BOM'!$E95&gt;168,'Cumulative BOM'!$E95&lt;=192),192,IF(AND('Cumulative BOM'!$E95&gt;192,'Cumulative BOM'!$E95&lt;=216),216, IF(AND('Cumulative BOM'!$E95&gt;216,'Cumulative BOM'!$E95&lt;=240),240,0)))))))</f>
        <v>168</v>
      </c>
      <c r="W95" s="77">
        <f>'Cumulative BOM'!$V95*'Cumulative BOM'!$U95</f>
        <v>8400</v>
      </c>
      <c r="X95" s="77">
        <f>'Cumulative BOM'!$K95*'Cumulative BOM'!$E95</f>
        <v>482.6472</v>
      </c>
      <c r="Y95" s="77">
        <f>(QUOTIENT('Cumulative BOM'!$U95, MIN('Cumulative BOM'!$E95,'Cumulative BOM'!$K95)))*(QUOTIENT('Cumulative BOM'!$V95,MAX('Cumulative BOM'!$E95,'Cumulative BOM'!$K95)))</f>
        <v>17</v>
      </c>
      <c r="Z95" s="77">
        <f>ROUNDUP('Cumulative BOM'!$B95/'Cumulative BOM'!$Y95*2,0)/2</f>
        <v>0.5</v>
      </c>
      <c r="AA95" s="77">
        <f>(VLOOKUP('Cumulative BOM'!$D95,'Sheet Metal Std'!$M$2:$N$16,2))*'Cumulative BOM'!$U95*'Cumulative BOM'!$V95*'Cumulative BOM'!$Z95*0.28</f>
        <v>60.681600000000003</v>
      </c>
      <c r="AB95" s="77">
        <f>Table1[[#This Row],[QTY. ]]*Table1[[#This Row],[L]]/12</f>
        <v>112</v>
      </c>
    </row>
    <row r="96" spans="1:28" s="37" customFormat="1" ht="18" x14ac:dyDescent="0.3">
      <c r="A96" s="72">
        <v>1034272</v>
      </c>
      <c r="B96" s="73">
        <v>8</v>
      </c>
      <c r="C96" s="73" t="s">
        <v>205</v>
      </c>
      <c r="D96" s="73" t="s">
        <v>2</v>
      </c>
      <c r="E96" s="73">
        <v>168</v>
      </c>
      <c r="F96" s="73">
        <v>11.6469</v>
      </c>
      <c r="G96" s="73"/>
      <c r="H96" s="73"/>
      <c r="I96" s="73">
        <v>1.5</v>
      </c>
      <c r="J96" s="73">
        <v>4</v>
      </c>
      <c r="K96" s="73">
        <v>16.851099999999999</v>
      </c>
      <c r="L96" s="73" t="s">
        <v>132</v>
      </c>
      <c r="M96" s="73" t="s">
        <v>135</v>
      </c>
      <c r="N96" s="73" t="s">
        <v>193</v>
      </c>
      <c r="O96" s="73" t="s">
        <v>133</v>
      </c>
      <c r="P96" s="73"/>
      <c r="Q96" s="73" t="s">
        <v>8</v>
      </c>
      <c r="R9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6" s="73" t="str">
        <f>IF(UPPER(Table1[[#This Row],[ROLLFORMED]])="YES",VLOOKUP(Table1[[#This Row],[GAUGE]],'Sheet Metal Std'!$P$1:$Q$5,2,FALSE),"-")</f>
        <v>-</v>
      </c>
      <c r="T96" s="73"/>
      <c r="U96" s="73">
        <f>IF(AND('Cumulative BOM'!$Q96="G90 Grade SS50", 'Cumulative BOM'!$D96="18GA"), 50,IF(AND('Cumulative BOM'!$Q96="G90 Grade SS50", 'Cumulative BOM'!$D96&lt;&gt;"18GA"), 54.5,
IF(AND('Cumulative BOM'!$Q96="316 Stainless Steel 2B", 'Cumulative BOM'!$D96="18GA"), 60,IF(AND('Cumulative BOM'!$Q96="316 Stainless Steel 2B", 'Cumulative BOM'!$D96&lt;&gt;"18GA"), 30,
IF('Cumulative BOM'!$Q96="316L Stainless Steel #3",60,
IF(AND('Cumulative BOM'!$Q96="304-2B Stainless Steel",'Cumulative BOM'!$D96="14GA",'Cumulative BOM'!$K96&lt;=29.75),29.75,IF(AND('Cumulative BOM'!$Q96="304-2B Stainless Steel",'Cumulative BOM'!$D96="14GA",'Cumulative BOM'!$K96&gt;29.75),60,
IF('Cumulative BOM'!$K96&lt;=30,30,IF(AND('Cumulative BOM'!$K96&gt;30,'Cumulative BOM'!$K96&lt;=60),60)))))))))</f>
        <v>54.5</v>
      </c>
      <c r="V96" s="73">
        <f>IF('Cumulative BOM'!$Q96="G90 Grade SS50",IF('Cumulative BOM'!$E96&lt;=144,144,IF(AND('Cumulative BOM'!$E96&gt;144,'Cumulative BOM'!$E96&lt;=168),168,IF(AND('Cumulative BOM'!$E96&gt;168,'Cumulative BOM'!$E96&lt;=192),192,IF(AND('Cumulative BOM'!$E96&gt;192,'Cumulative BOM'!$E96&lt;=216),216, IF(AND('Cumulative BOM'!$E96&gt;216,'Cumulative BOM'!$E96&lt;=240),240,0))))),IF('Cumulative BOM'!$E96&lt;=120,120,IF(AND('Cumulative BOM'!$E96&gt;120,'Cumulative BOM'!$E96&lt;=144),144,IF(AND('Cumulative BOM'!$E96&gt;144,'Cumulative BOM'!$E96&lt;=168),168,IF(AND('Cumulative BOM'!$E96&gt;168,'Cumulative BOM'!$E96&lt;=192),192,IF(AND('Cumulative BOM'!$E96&gt;192,'Cumulative BOM'!$E96&lt;=216),216, IF(AND('Cumulative BOM'!$E96&gt;216,'Cumulative BOM'!$E96&lt;=240),240,0)))))))</f>
        <v>168</v>
      </c>
      <c r="W96" s="73">
        <f>'Cumulative BOM'!$V96*'Cumulative BOM'!$U96</f>
        <v>9156</v>
      </c>
      <c r="X96" s="73">
        <f>'Cumulative BOM'!$K96*'Cumulative BOM'!$E96</f>
        <v>2830.9847999999997</v>
      </c>
      <c r="Y96" s="73">
        <f>(QUOTIENT('Cumulative BOM'!$U96, MIN('Cumulative BOM'!$E96,'Cumulative BOM'!$K96)))*(QUOTIENT('Cumulative BOM'!$V96,MAX('Cumulative BOM'!$E96,'Cumulative BOM'!$K96)))</f>
        <v>3</v>
      </c>
      <c r="Z96" s="73">
        <f>ROUNDUP('Cumulative BOM'!$B96/'Cumulative BOM'!$Y96*2,0)/2</f>
        <v>3</v>
      </c>
      <c r="AA96" s="73">
        <f>(VLOOKUP('Cumulative BOM'!$D96,'Sheet Metal Std'!$M$2:$N$16,2))*'Cumulative BOM'!$U96*'Cumulative BOM'!$V96*'Cumulative BOM'!$Z96*0.28</f>
        <v>603.74663999999996</v>
      </c>
      <c r="AB96" s="73">
        <f>Table1[[#This Row],[QTY. ]]*Table1[[#This Row],[L]]/12</f>
        <v>112</v>
      </c>
    </row>
    <row r="97" spans="1:28" s="37" customFormat="1" ht="18" x14ac:dyDescent="0.3">
      <c r="A97" s="72">
        <v>1034279</v>
      </c>
      <c r="B97" s="73">
        <v>7</v>
      </c>
      <c r="C97" s="73" t="s">
        <v>205</v>
      </c>
      <c r="D97" s="73" t="s">
        <v>2</v>
      </c>
      <c r="E97" s="73">
        <v>168</v>
      </c>
      <c r="F97" s="73">
        <v>3.282</v>
      </c>
      <c r="G97" s="73"/>
      <c r="H97" s="73"/>
      <c r="I97" s="73">
        <v>7.0460000000000003</v>
      </c>
      <c r="J97" s="73">
        <v>2</v>
      </c>
      <c r="K97" s="73">
        <v>12.698</v>
      </c>
      <c r="L97" s="73" t="s">
        <v>194</v>
      </c>
      <c r="M97" s="73" t="s">
        <v>131</v>
      </c>
      <c r="N97" s="73" t="s">
        <v>195</v>
      </c>
      <c r="O97" s="73" t="s">
        <v>133</v>
      </c>
      <c r="P97" s="73"/>
      <c r="Q97" s="73" t="s">
        <v>8</v>
      </c>
      <c r="R9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7" s="73" t="str">
        <f>IF(UPPER(Table1[[#This Row],[ROLLFORMED]])="YES",VLOOKUP(Table1[[#This Row],[GAUGE]],'Sheet Metal Std'!$P$1:$Q$5,2,FALSE),"-")</f>
        <v>-</v>
      </c>
      <c r="T97" s="73"/>
      <c r="U97" s="73">
        <f>IF(AND('Cumulative BOM'!$Q97="G90 Grade SS50", 'Cumulative BOM'!$D97="18GA"), 50,IF(AND('Cumulative BOM'!$Q97="G90 Grade SS50", 'Cumulative BOM'!$D97&lt;&gt;"18GA"), 54.5,
IF(AND('Cumulative BOM'!$Q97="316 Stainless Steel 2B", 'Cumulative BOM'!$D97="18GA"), 60,IF(AND('Cumulative BOM'!$Q97="316 Stainless Steel 2B", 'Cumulative BOM'!$D97&lt;&gt;"18GA"), 30,
IF('Cumulative BOM'!$Q97="316L Stainless Steel #3",60,
IF(AND('Cumulative BOM'!$Q97="304-2B Stainless Steel",'Cumulative BOM'!$D97="14GA",'Cumulative BOM'!$K97&lt;=29.75),29.75,IF(AND('Cumulative BOM'!$Q97="304-2B Stainless Steel",'Cumulative BOM'!$D97="14GA",'Cumulative BOM'!$K97&gt;29.75),60,
IF('Cumulative BOM'!$K97&lt;=30,30,IF(AND('Cumulative BOM'!$K97&gt;30,'Cumulative BOM'!$K97&lt;=60),60)))))))))</f>
        <v>54.5</v>
      </c>
      <c r="V97" s="73">
        <f>IF('Cumulative BOM'!$Q97="G90 Grade SS50",IF('Cumulative BOM'!$E97&lt;=144,144,IF(AND('Cumulative BOM'!$E97&gt;144,'Cumulative BOM'!$E97&lt;=168),168,IF(AND('Cumulative BOM'!$E97&gt;168,'Cumulative BOM'!$E97&lt;=192),192,IF(AND('Cumulative BOM'!$E97&gt;192,'Cumulative BOM'!$E97&lt;=216),216, IF(AND('Cumulative BOM'!$E97&gt;216,'Cumulative BOM'!$E97&lt;=240),240,0))))),IF('Cumulative BOM'!$E97&lt;=120,120,IF(AND('Cumulative BOM'!$E97&gt;120,'Cumulative BOM'!$E97&lt;=144),144,IF(AND('Cumulative BOM'!$E97&gt;144,'Cumulative BOM'!$E97&lt;=168),168,IF(AND('Cumulative BOM'!$E97&gt;168,'Cumulative BOM'!$E97&lt;=192),192,IF(AND('Cumulative BOM'!$E97&gt;192,'Cumulative BOM'!$E97&lt;=216),216, IF(AND('Cumulative BOM'!$E97&gt;216,'Cumulative BOM'!$E97&lt;=240),240,0)))))))</f>
        <v>168</v>
      </c>
      <c r="W97" s="73">
        <f>'Cumulative BOM'!$V97*'Cumulative BOM'!$U97</f>
        <v>9156</v>
      </c>
      <c r="X97" s="73">
        <f>'Cumulative BOM'!$K97*'Cumulative BOM'!$E97</f>
        <v>2133.2640000000001</v>
      </c>
      <c r="Y97" s="73">
        <f>(QUOTIENT('Cumulative BOM'!$U97, MIN('Cumulative BOM'!$E97,'Cumulative BOM'!$K97)))*(QUOTIENT('Cumulative BOM'!$V97,MAX('Cumulative BOM'!$E97,'Cumulative BOM'!$K97)))</f>
        <v>4</v>
      </c>
      <c r="Z97" s="73">
        <f>ROUNDUP('Cumulative BOM'!$B97/'Cumulative BOM'!$Y97*2,0)/2</f>
        <v>2</v>
      </c>
      <c r="AA97" s="73">
        <f>(VLOOKUP('Cumulative BOM'!$D97,'Sheet Metal Std'!$M$2:$N$16,2))*'Cumulative BOM'!$U97*'Cumulative BOM'!$V97*'Cumulative BOM'!$Z97*0.28</f>
        <v>402.49776000000003</v>
      </c>
      <c r="AB97" s="73">
        <f>Table1[[#This Row],[QTY. ]]*Table1[[#This Row],[L]]/12</f>
        <v>98</v>
      </c>
    </row>
    <row r="98" spans="1:28" s="37" customFormat="1" ht="18" x14ac:dyDescent="0.3">
      <c r="A98" s="74">
        <v>1033907</v>
      </c>
      <c r="B98" s="75">
        <v>1</v>
      </c>
      <c r="C98" s="75" t="s">
        <v>205</v>
      </c>
      <c r="D98" s="75" t="s">
        <v>1</v>
      </c>
      <c r="E98" s="75">
        <v>166.119</v>
      </c>
      <c r="F98" s="75">
        <v>2</v>
      </c>
      <c r="G98" s="75" t="s">
        <v>113</v>
      </c>
      <c r="H98" s="75" t="s">
        <v>113</v>
      </c>
      <c r="I98" s="75">
        <v>9.625</v>
      </c>
      <c r="J98" s="75" t="s">
        <v>113</v>
      </c>
      <c r="K98" s="75">
        <v>15.91</v>
      </c>
      <c r="L98" s="75" t="s">
        <v>148</v>
      </c>
      <c r="M98" s="75" t="s">
        <v>196</v>
      </c>
      <c r="N98" s="75" t="s">
        <v>197</v>
      </c>
      <c r="O98" s="75" t="s">
        <v>133</v>
      </c>
      <c r="P98" s="75"/>
      <c r="Q98" s="75" t="s">
        <v>8</v>
      </c>
      <c r="R9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8" s="75" t="str">
        <f>IF(UPPER(Table1[[#This Row],[ROLLFORMED]])="YES",VLOOKUP(Table1[[#This Row],[GAUGE]],'Sheet Metal Std'!$P$1:$Q$5,2,FALSE),"-")</f>
        <v>-</v>
      </c>
      <c r="T98" s="75"/>
      <c r="U98" s="75">
        <f>IF(AND('Cumulative BOM'!$Q98="G90 Grade SS50", 'Cumulative BOM'!$D98="18GA"), 50,IF(AND('Cumulative BOM'!$Q98="G90 Grade SS50", 'Cumulative BOM'!$D98&lt;&gt;"18GA"), 54.5,
IF(AND('Cumulative BOM'!$Q98="316 Stainless Steel 2B", 'Cumulative BOM'!$D98="18GA"), 60,IF(AND('Cumulative BOM'!$Q98="316 Stainless Steel 2B", 'Cumulative BOM'!$D98&lt;&gt;"18GA"), 30,
IF('Cumulative BOM'!$Q98="316L Stainless Steel #3",60,
IF(AND('Cumulative BOM'!$Q98="304-2B Stainless Steel",'Cumulative BOM'!$D98="14GA",'Cumulative BOM'!$K98&lt;=29.75),29.75,IF(AND('Cumulative BOM'!$Q98="304-2B Stainless Steel",'Cumulative BOM'!$D98="14GA",'Cumulative BOM'!$K98&gt;29.75),60,
IF('Cumulative BOM'!$K98&lt;=30,30,IF(AND('Cumulative BOM'!$K98&gt;30,'Cumulative BOM'!$K98&lt;=60),60)))))))))</f>
        <v>54.5</v>
      </c>
      <c r="V98" s="75">
        <f>IF('Cumulative BOM'!$Q98="G90 Grade SS50",IF('Cumulative BOM'!$E98&lt;=144,144,IF(AND('Cumulative BOM'!$E98&gt;144,'Cumulative BOM'!$E98&lt;=168),168,IF(AND('Cumulative BOM'!$E98&gt;168,'Cumulative BOM'!$E98&lt;=192),192,IF(AND('Cumulative BOM'!$E98&gt;192,'Cumulative BOM'!$E98&lt;=216),216, IF(AND('Cumulative BOM'!$E98&gt;216,'Cumulative BOM'!$E98&lt;=240),240,0))))),IF('Cumulative BOM'!$E98&lt;=120,120,IF(AND('Cumulative BOM'!$E98&gt;120,'Cumulative BOM'!$E98&lt;=144),144,IF(AND('Cumulative BOM'!$E98&gt;144,'Cumulative BOM'!$E98&lt;=168),168,IF(AND('Cumulative BOM'!$E98&gt;168,'Cumulative BOM'!$E98&lt;=192),192,IF(AND('Cumulative BOM'!$E98&gt;192,'Cumulative BOM'!$E98&lt;=216),216, IF(AND('Cumulative BOM'!$E98&gt;216,'Cumulative BOM'!$E98&lt;=240),240,0)))))))</f>
        <v>168</v>
      </c>
      <c r="W98" s="75">
        <f>'Cumulative BOM'!$V98*'Cumulative BOM'!$U98</f>
        <v>9156</v>
      </c>
      <c r="X98" s="75">
        <f>'Cumulative BOM'!$K98*'Cumulative BOM'!$E98</f>
        <v>2642.9532899999999</v>
      </c>
      <c r="Y98" s="75">
        <f>(QUOTIENT('Cumulative BOM'!$U98, MIN('Cumulative BOM'!$E98,'Cumulative BOM'!$K98)))*(QUOTIENT('Cumulative BOM'!$V98,MAX('Cumulative BOM'!$E98,'Cumulative BOM'!$K98)))</f>
        <v>3</v>
      </c>
      <c r="Z98" s="75">
        <f>ROUNDUP('Cumulative BOM'!$B98/'Cumulative BOM'!$Y98*2,0)/2</f>
        <v>0.5</v>
      </c>
      <c r="AA98" s="75">
        <f>(VLOOKUP('Cumulative BOM'!$D98,'Sheet Metal Std'!$M$2:$N$16,2))*'Cumulative BOM'!$U98*'Cumulative BOM'!$V98*'Cumulative BOM'!$Z98*0.28</f>
        <v>138.95145600000001</v>
      </c>
      <c r="AB98" s="75">
        <f>Table1[[#This Row],[QTY. ]]*Table1[[#This Row],[L]]/12</f>
        <v>13.843249999999999</v>
      </c>
    </row>
    <row r="99" spans="1:28" s="37" customFormat="1" ht="18" x14ac:dyDescent="0.3">
      <c r="A99" s="74">
        <v>1411100</v>
      </c>
      <c r="B99" s="75">
        <v>2</v>
      </c>
      <c r="C99" s="75" t="s">
        <v>205</v>
      </c>
      <c r="D99" s="75" t="s">
        <v>1</v>
      </c>
      <c r="E99" s="75">
        <v>168</v>
      </c>
      <c r="F99" s="75">
        <v>3.1254</v>
      </c>
      <c r="G99" s="75" t="s">
        <v>113</v>
      </c>
      <c r="H99" s="75" t="s">
        <v>113</v>
      </c>
      <c r="I99" s="75">
        <v>2</v>
      </c>
      <c r="J99" s="75">
        <v>2</v>
      </c>
      <c r="K99" s="75">
        <v>6.7878999999999996</v>
      </c>
      <c r="L99" s="75" t="s">
        <v>140</v>
      </c>
      <c r="M99" s="75" t="s">
        <v>198</v>
      </c>
      <c r="N99" s="75" t="s">
        <v>141</v>
      </c>
      <c r="O99" s="75" t="s">
        <v>133</v>
      </c>
      <c r="P99" s="75"/>
      <c r="Q99" s="75" t="s">
        <v>8</v>
      </c>
      <c r="R99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9" s="75" t="str">
        <f>IF(UPPER(Table1[[#This Row],[ROLLFORMED]])="YES",VLOOKUP(Table1[[#This Row],[GAUGE]],'Sheet Metal Std'!$P$1:$Q$5,2,FALSE),"-")</f>
        <v>-</v>
      </c>
      <c r="T99" s="75"/>
      <c r="U99" s="75">
        <f>IF(AND('Cumulative BOM'!$Q99="G90 Grade SS50", 'Cumulative BOM'!$D99="18GA"), 50,IF(AND('Cumulative BOM'!$Q99="G90 Grade SS50", 'Cumulative BOM'!$D99&lt;&gt;"18GA"), 54.5,
IF(AND('Cumulative BOM'!$Q99="316 Stainless Steel 2B", 'Cumulative BOM'!$D99="18GA"), 60,IF(AND('Cumulative BOM'!$Q99="316 Stainless Steel 2B", 'Cumulative BOM'!$D99&lt;&gt;"18GA"), 30,
IF('Cumulative BOM'!$Q99="316L Stainless Steel #3",60,
IF(AND('Cumulative BOM'!$Q99="304-2B Stainless Steel",'Cumulative BOM'!$D99="14GA",'Cumulative BOM'!$K99&lt;=29.75),29.75,IF(AND('Cumulative BOM'!$Q99="304-2B Stainless Steel",'Cumulative BOM'!$D99="14GA",'Cumulative BOM'!$K99&gt;29.75),60,
IF('Cumulative BOM'!$K99&lt;=30,30,IF(AND('Cumulative BOM'!$K99&gt;30,'Cumulative BOM'!$K99&lt;=60),60)))))))))</f>
        <v>54.5</v>
      </c>
      <c r="V99" s="75">
        <f>IF('Cumulative BOM'!$Q99="G90 Grade SS50",IF('Cumulative BOM'!$E99&lt;=144,144,IF(AND('Cumulative BOM'!$E99&gt;144,'Cumulative BOM'!$E99&lt;=168),168,IF(AND('Cumulative BOM'!$E99&gt;168,'Cumulative BOM'!$E99&lt;=192),192,IF(AND('Cumulative BOM'!$E99&gt;192,'Cumulative BOM'!$E99&lt;=216),216, IF(AND('Cumulative BOM'!$E99&gt;216,'Cumulative BOM'!$E99&lt;=240),240,0))))),IF('Cumulative BOM'!$E99&lt;=120,120,IF(AND('Cumulative BOM'!$E99&gt;120,'Cumulative BOM'!$E99&lt;=144),144,IF(AND('Cumulative BOM'!$E99&gt;144,'Cumulative BOM'!$E99&lt;=168),168,IF(AND('Cumulative BOM'!$E99&gt;168,'Cumulative BOM'!$E99&lt;=192),192,IF(AND('Cumulative BOM'!$E99&gt;192,'Cumulative BOM'!$E99&lt;=216),216, IF(AND('Cumulative BOM'!$E99&gt;216,'Cumulative BOM'!$E99&lt;=240),240,0)))))))</f>
        <v>168</v>
      </c>
      <c r="W99" s="75">
        <f>'Cumulative BOM'!$V99*'Cumulative BOM'!$U99</f>
        <v>9156</v>
      </c>
      <c r="X99" s="75">
        <f>'Cumulative BOM'!$K99*'Cumulative BOM'!$E99</f>
        <v>1140.3671999999999</v>
      </c>
      <c r="Y99" s="75">
        <f>(QUOTIENT('Cumulative BOM'!$U99, MIN('Cumulative BOM'!$E99,'Cumulative BOM'!$K99)))*(QUOTIENT('Cumulative BOM'!$V99,MAX('Cumulative BOM'!$E99,'Cumulative BOM'!$K99)))</f>
        <v>8</v>
      </c>
      <c r="Z99" s="75">
        <f>ROUNDUP('Cumulative BOM'!$B99/'Cumulative BOM'!$Y99*2,0)/2</f>
        <v>0.5</v>
      </c>
      <c r="AA99" s="75">
        <f>(VLOOKUP('Cumulative BOM'!$D99,'Sheet Metal Std'!$M$2:$N$16,2))*'Cumulative BOM'!$U99*'Cumulative BOM'!$V99*'Cumulative BOM'!$Z99*0.28</f>
        <v>138.95145600000001</v>
      </c>
      <c r="AB99" s="75">
        <f>Table1[[#This Row],[QTY. ]]*Table1[[#This Row],[L]]/12</f>
        <v>28</v>
      </c>
    </row>
    <row r="100" spans="1:28" s="37" customFormat="1" ht="18" x14ac:dyDescent="0.3">
      <c r="A100" s="74">
        <v>1411200</v>
      </c>
      <c r="B100" s="75">
        <v>2</v>
      </c>
      <c r="C100" s="75" t="s">
        <v>205</v>
      </c>
      <c r="D100" s="75" t="s">
        <v>1</v>
      </c>
      <c r="E100" s="75">
        <v>168</v>
      </c>
      <c r="F100" s="75">
        <v>2.9998</v>
      </c>
      <c r="G100" s="75" t="s">
        <v>113</v>
      </c>
      <c r="H100" s="75" t="s">
        <v>113</v>
      </c>
      <c r="I100" s="75">
        <v>1.8754</v>
      </c>
      <c r="J100" s="75">
        <v>1.8754</v>
      </c>
      <c r="K100" s="75">
        <v>6.4131</v>
      </c>
      <c r="L100" s="75" t="s">
        <v>142</v>
      </c>
      <c r="M100" s="75" t="s">
        <v>198</v>
      </c>
      <c r="N100" s="75" t="s">
        <v>143</v>
      </c>
      <c r="O100" s="75" t="s">
        <v>133</v>
      </c>
      <c r="P100" s="75"/>
      <c r="Q100" s="75" t="s">
        <v>8</v>
      </c>
      <c r="R100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0" s="75" t="str">
        <f>IF(UPPER(Table1[[#This Row],[ROLLFORMED]])="YES",VLOOKUP(Table1[[#This Row],[GAUGE]],'Sheet Metal Std'!$P$1:$Q$5,2,FALSE),"-")</f>
        <v>-</v>
      </c>
      <c r="T100" s="75"/>
      <c r="U100" s="75">
        <f>IF(AND('Cumulative BOM'!$Q100="G90 Grade SS50", 'Cumulative BOM'!$D100="18GA"), 50,IF(AND('Cumulative BOM'!$Q100="G90 Grade SS50", 'Cumulative BOM'!$D100&lt;&gt;"18GA"), 54.5,
IF(AND('Cumulative BOM'!$Q100="316 Stainless Steel 2B", 'Cumulative BOM'!$D100="18GA"), 60,IF(AND('Cumulative BOM'!$Q100="316 Stainless Steel 2B", 'Cumulative BOM'!$D100&lt;&gt;"18GA"), 30,
IF('Cumulative BOM'!$Q100="316L Stainless Steel #3",60,
IF(AND('Cumulative BOM'!$Q100="304-2B Stainless Steel",'Cumulative BOM'!$D100="14GA",'Cumulative BOM'!$K100&lt;=29.75),29.75,IF(AND('Cumulative BOM'!$Q100="304-2B Stainless Steel",'Cumulative BOM'!$D100="14GA",'Cumulative BOM'!$K100&gt;29.75),60,
IF('Cumulative BOM'!$K100&lt;=30,30,IF(AND('Cumulative BOM'!$K100&gt;30,'Cumulative BOM'!$K100&lt;=60),60)))))))))</f>
        <v>54.5</v>
      </c>
      <c r="V100" s="75">
        <f>IF('Cumulative BOM'!$Q100="G90 Grade SS50",IF('Cumulative BOM'!$E100&lt;=144,144,IF(AND('Cumulative BOM'!$E100&gt;144,'Cumulative BOM'!$E100&lt;=168),168,IF(AND('Cumulative BOM'!$E100&gt;168,'Cumulative BOM'!$E100&lt;=192),192,IF(AND('Cumulative BOM'!$E100&gt;192,'Cumulative BOM'!$E100&lt;=216),216, IF(AND('Cumulative BOM'!$E100&gt;216,'Cumulative BOM'!$E100&lt;=240),240,0))))),IF('Cumulative BOM'!$E100&lt;=120,120,IF(AND('Cumulative BOM'!$E100&gt;120,'Cumulative BOM'!$E100&lt;=144),144,IF(AND('Cumulative BOM'!$E100&gt;144,'Cumulative BOM'!$E100&lt;=168),168,IF(AND('Cumulative BOM'!$E100&gt;168,'Cumulative BOM'!$E100&lt;=192),192,IF(AND('Cumulative BOM'!$E100&gt;192,'Cumulative BOM'!$E100&lt;=216),216, IF(AND('Cumulative BOM'!$E100&gt;216,'Cumulative BOM'!$E100&lt;=240),240,0)))))))</f>
        <v>168</v>
      </c>
      <c r="W100" s="75">
        <f>'Cumulative BOM'!$V100*'Cumulative BOM'!$U100</f>
        <v>9156</v>
      </c>
      <c r="X100" s="75">
        <f>'Cumulative BOM'!$K100*'Cumulative BOM'!$E100</f>
        <v>1077.4007999999999</v>
      </c>
      <c r="Y100" s="75">
        <f>(QUOTIENT('Cumulative BOM'!$U100, MIN('Cumulative BOM'!$E100,'Cumulative BOM'!$K100)))*(QUOTIENT('Cumulative BOM'!$V100,MAX('Cumulative BOM'!$E100,'Cumulative BOM'!$K100)))</f>
        <v>8</v>
      </c>
      <c r="Z100" s="75">
        <f>ROUNDUP('Cumulative BOM'!$B100/'Cumulative BOM'!$Y100*2,0)/2</f>
        <v>0.5</v>
      </c>
      <c r="AA100" s="75">
        <f>(VLOOKUP('Cumulative BOM'!$D100,'Sheet Metal Std'!$M$2:$N$16,2))*'Cumulative BOM'!$U100*'Cumulative BOM'!$V100*'Cumulative BOM'!$Z100*0.28</f>
        <v>138.95145600000001</v>
      </c>
      <c r="AB100" s="75">
        <f>Table1[[#This Row],[QTY. ]]*Table1[[#This Row],[L]]/12</f>
        <v>28</v>
      </c>
    </row>
    <row r="101" spans="1:28" s="37" customFormat="1" ht="18" x14ac:dyDescent="0.3">
      <c r="A101" s="80">
        <v>1411300</v>
      </c>
      <c r="B101" s="81">
        <v>2</v>
      </c>
      <c r="C101" s="81" t="s">
        <v>205</v>
      </c>
      <c r="D101" s="81" t="s">
        <v>3</v>
      </c>
      <c r="E101" s="81">
        <v>168</v>
      </c>
      <c r="F101" s="81" t="s">
        <v>113</v>
      </c>
      <c r="G101" s="81" t="s">
        <v>113</v>
      </c>
      <c r="H101" s="81" t="s">
        <v>113</v>
      </c>
      <c r="I101" s="81" t="s">
        <v>113</v>
      </c>
      <c r="J101" s="81" t="s">
        <v>113</v>
      </c>
      <c r="K101" s="81">
        <v>3.2759999999999998</v>
      </c>
      <c r="L101" s="81" t="s">
        <v>139</v>
      </c>
      <c r="M101" s="81" t="s">
        <v>198</v>
      </c>
      <c r="N101" s="81" t="s">
        <v>144</v>
      </c>
      <c r="O101" s="81" t="s">
        <v>133</v>
      </c>
      <c r="P101" s="81"/>
      <c r="Q101" s="81" t="s">
        <v>8</v>
      </c>
      <c r="R101" s="81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S101" s="81" t="str">
        <f>IF(UPPER(Table1[[#This Row],[ROLLFORMED]])="YES",VLOOKUP(Table1[[#This Row],[GAUGE]],'Sheet Metal Std'!$P$1:$Q$5,2,FALSE),"-")</f>
        <v>-</v>
      </c>
      <c r="T101" s="81"/>
      <c r="U101" s="81">
        <f>IF(AND('Cumulative BOM'!$Q101="G90 Grade SS50", 'Cumulative BOM'!$D101="18GA"), 50,IF(AND('Cumulative BOM'!$Q101="G90 Grade SS50", 'Cumulative BOM'!$D101&lt;&gt;"18GA"), 54.5,
IF(AND('Cumulative BOM'!$Q101="316 Stainless Steel 2B", 'Cumulative BOM'!$D101="18GA"), 60,IF(AND('Cumulative BOM'!$Q101="316 Stainless Steel 2B", 'Cumulative BOM'!$D101&lt;&gt;"18GA"), 30,
IF('Cumulative BOM'!$Q101="316L Stainless Steel #3",60,
IF(AND('Cumulative BOM'!$Q101="304-2B Stainless Steel",'Cumulative BOM'!$D101="14GA",'Cumulative BOM'!$K101&lt;=29.75),29.75,IF(AND('Cumulative BOM'!$Q101="304-2B Stainless Steel",'Cumulative BOM'!$D101="14GA",'Cumulative BOM'!$K101&gt;29.75),60,
IF('Cumulative BOM'!$K101&lt;=30,30,IF(AND('Cumulative BOM'!$K101&gt;30,'Cumulative BOM'!$K101&lt;=60),60)))))))))</f>
        <v>54.5</v>
      </c>
      <c r="V101" s="81">
        <f>IF('Cumulative BOM'!$Q101="G90 Grade SS50",IF('Cumulative BOM'!$E101&lt;=144,144,IF(AND('Cumulative BOM'!$E101&gt;144,'Cumulative BOM'!$E101&lt;=168),168,IF(AND('Cumulative BOM'!$E101&gt;168,'Cumulative BOM'!$E101&lt;=192),192,IF(AND('Cumulative BOM'!$E101&gt;192,'Cumulative BOM'!$E101&lt;=216),216, IF(AND('Cumulative BOM'!$E101&gt;216,'Cumulative BOM'!$E101&lt;=240),240,0))))),IF('Cumulative BOM'!$E101&lt;=120,120,IF(AND('Cumulative BOM'!$E101&gt;120,'Cumulative BOM'!$E101&lt;=144),144,IF(AND('Cumulative BOM'!$E101&gt;144,'Cumulative BOM'!$E101&lt;=168),168,IF(AND('Cumulative BOM'!$E101&gt;168,'Cumulative BOM'!$E101&lt;=192),192,IF(AND('Cumulative BOM'!$E101&gt;192,'Cumulative BOM'!$E101&lt;=216),216, IF(AND('Cumulative BOM'!$E101&gt;216,'Cumulative BOM'!$E101&lt;=240),240,0)))))))</f>
        <v>168</v>
      </c>
      <c r="W101" s="81">
        <f>'Cumulative BOM'!$V101*'Cumulative BOM'!$U101</f>
        <v>9156</v>
      </c>
      <c r="X101" s="81">
        <f>'Cumulative BOM'!$K101*'Cumulative BOM'!$E101</f>
        <v>550.36799999999994</v>
      </c>
      <c r="Y101" s="81">
        <f>(QUOTIENT('Cumulative BOM'!$U101, MIN('Cumulative BOM'!$E101,'Cumulative BOM'!$K101)))*(QUOTIENT('Cumulative BOM'!$V101,MAX('Cumulative BOM'!$E101,'Cumulative BOM'!$K101)))</f>
        <v>16</v>
      </c>
      <c r="Z101" s="81">
        <f>ROUNDUP('Cumulative BOM'!$B101/'Cumulative BOM'!$Y101*2,0)/2</f>
        <v>0.5</v>
      </c>
      <c r="AA101" s="81">
        <f>(VLOOKUP('Cumulative BOM'!$D101,'Sheet Metal Std'!$M$2:$N$16,2))*'Cumulative BOM'!$U101*'Cumulative BOM'!$V101*'Cumulative BOM'!$Z101*0.28</f>
        <v>81.396839999999997</v>
      </c>
      <c r="AB101" s="81">
        <f>Table1[[#This Row],[QTY. ]]*Table1[[#This Row],[L]]/12</f>
        <v>28</v>
      </c>
    </row>
    <row r="102" spans="1:28" s="37" customFormat="1" ht="18" x14ac:dyDescent="0.3">
      <c r="A102" s="74">
        <v>1411301</v>
      </c>
      <c r="B102" s="75">
        <v>8</v>
      </c>
      <c r="C102" s="75" t="s">
        <v>205</v>
      </c>
      <c r="D102" s="75" t="s">
        <v>1</v>
      </c>
      <c r="E102" s="75">
        <v>165.32400000000001</v>
      </c>
      <c r="F102" s="75" t="s">
        <v>129</v>
      </c>
      <c r="G102" s="75" t="s">
        <v>113</v>
      </c>
      <c r="H102" s="75" t="s">
        <v>113</v>
      </c>
      <c r="I102" s="75">
        <v>3</v>
      </c>
      <c r="J102" s="75">
        <v>4.5</v>
      </c>
      <c r="K102" s="75">
        <v>7.3129999999999997</v>
      </c>
      <c r="L102" s="75" t="s">
        <v>130</v>
      </c>
      <c r="M102" s="75" t="s">
        <v>136</v>
      </c>
      <c r="N102" s="75" t="s">
        <v>137</v>
      </c>
      <c r="O102" s="75" t="s">
        <v>133</v>
      </c>
      <c r="P102" s="75"/>
      <c r="Q102" s="75" t="s">
        <v>8</v>
      </c>
      <c r="R102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2" s="75" t="str">
        <f>IF(UPPER(Table1[[#This Row],[ROLLFORMED]])="YES",VLOOKUP(Table1[[#This Row],[GAUGE]],'Sheet Metal Std'!$P$1:$Q$5,2,FALSE),"-")</f>
        <v>-</v>
      </c>
      <c r="T102" s="75"/>
      <c r="U102" s="75">
        <f>IF(AND('Cumulative BOM'!$Q102="G90 Grade SS50", 'Cumulative BOM'!$D102="18GA"), 50,IF(AND('Cumulative BOM'!$Q102="G90 Grade SS50", 'Cumulative BOM'!$D102&lt;&gt;"18GA"), 54.5,
IF(AND('Cumulative BOM'!$Q102="316 Stainless Steel 2B", 'Cumulative BOM'!$D102="18GA"), 60,IF(AND('Cumulative BOM'!$Q102="316 Stainless Steel 2B", 'Cumulative BOM'!$D102&lt;&gt;"18GA"), 30,
IF('Cumulative BOM'!$Q102="316L Stainless Steel #3",60,
IF(AND('Cumulative BOM'!$Q102="304-2B Stainless Steel",'Cumulative BOM'!$D102="14GA",'Cumulative BOM'!$K102&lt;=29.75),29.75,IF(AND('Cumulative BOM'!$Q102="304-2B Stainless Steel",'Cumulative BOM'!$D102="14GA",'Cumulative BOM'!$K102&gt;29.75),60,
IF('Cumulative BOM'!$K102&lt;=30,30,IF(AND('Cumulative BOM'!$K102&gt;30,'Cumulative BOM'!$K102&lt;=60),60)))))))))</f>
        <v>54.5</v>
      </c>
      <c r="V102" s="75">
        <f>IF('Cumulative BOM'!$Q102="G90 Grade SS50",IF('Cumulative BOM'!$E102&lt;=144,144,IF(AND('Cumulative BOM'!$E102&gt;144,'Cumulative BOM'!$E102&lt;=168),168,IF(AND('Cumulative BOM'!$E102&gt;168,'Cumulative BOM'!$E102&lt;=192),192,IF(AND('Cumulative BOM'!$E102&gt;192,'Cumulative BOM'!$E102&lt;=216),216, IF(AND('Cumulative BOM'!$E102&gt;216,'Cumulative BOM'!$E102&lt;=240),240,0))))),IF('Cumulative BOM'!$E102&lt;=120,120,IF(AND('Cumulative BOM'!$E102&gt;120,'Cumulative BOM'!$E102&lt;=144),144,IF(AND('Cumulative BOM'!$E102&gt;144,'Cumulative BOM'!$E102&lt;=168),168,IF(AND('Cumulative BOM'!$E102&gt;168,'Cumulative BOM'!$E102&lt;=192),192,IF(AND('Cumulative BOM'!$E102&gt;192,'Cumulative BOM'!$E102&lt;=216),216, IF(AND('Cumulative BOM'!$E102&gt;216,'Cumulative BOM'!$E102&lt;=240),240,0)))))))</f>
        <v>168</v>
      </c>
      <c r="W102" s="75">
        <f>'Cumulative BOM'!$V102*'Cumulative BOM'!$U102</f>
        <v>9156</v>
      </c>
      <c r="X102" s="75">
        <f>'Cumulative BOM'!$K102*'Cumulative BOM'!$E102</f>
        <v>1209.014412</v>
      </c>
      <c r="Y102" s="75">
        <f>(QUOTIENT('Cumulative BOM'!$U102, MIN('Cumulative BOM'!$E102,'Cumulative BOM'!$K102)))*(QUOTIENT('Cumulative BOM'!$V102,MAX('Cumulative BOM'!$E102,'Cumulative BOM'!$K102)))</f>
        <v>7</v>
      </c>
      <c r="Z102" s="75">
        <f>ROUNDUP('Cumulative BOM'!$B102/'Cumulative BOM'!$Y102*2,0)/2</f>
        <v>1.5</v>
      </c>
      <c r="AA102" s="75">
        <f>(VLOOKUP('Cumulative BOM'!$D102,'Sheet Metal Std'!$M$2:$N$16,2))*'Cumulative BOM'!$U102*'Cumulative BOM'!$V102*'Cumulative BOM'!$Z102*0.28</f>
        <v>416.85436800000002</v>
      </c>
      <c r="AB102" s="75">
        <f>Table1[[#This Row],[QTY. ]]*Table1[[#This Row],[L]]/12</f>
        <v>110.21600000000001</v>
      </c>
    </row>
    <row r="103" spans="1:28" s="37" customFormat="1" ht="18" x14ac:dyDescent="0.3">
      <c r="A103" s="72">
        <v>1028633</v>
      </c>
      <c r="B103" s="73">
        <v>30</v>
      </c>
      <c r="C103" s="73" t="s">
        <v>205</v>
      </c>
      <c r="D103" s="73" t="s">
        <v>2</v>
      </c>
      <c r="E103" s="73">
        <v>2</v>
      </c>
      <c r="F103" s="73">
        <v>13.75</v>
      </c>
      <c r="G103" s="73"/>
      <c r="H103" s="73"/>
      <c r="I103" s="73">
        <v>2.4375</v>
      </c>
      <c r="J103" s="73">
        <v>2.4375</v>
      </c>
      <c r="K103" s="73">
        <v>20.221900000000002</v>
      </c>
      <c r="L103" s="73" t="s">
        <v>134</v>
      </c>
      <c r="M103" s="73" t="s">
        <v>135</v>
      </c>
      <c r="N103" s="73" t="s">
        <v>134</v>
      </c>
      <c r="O103" s="73" t="s">
        <v>133</v>
      </c>
      <c r="P103" s="73"/>
      <c r="Q103" s="73" t="s">
        <v>8</v>
      </c>
      <c r="R10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03" s="73" t="str">
        <f>IF(UPPER(Table1[[#This Row],[ROLLFORMED]])="YES",VLOOKUP(Table1[[#This Row],[GAUGE]],'Sheet Metal Std'!$P$1:$Q$5,2,FALSE),"-")</f>
        <v>-</v>
      </c>
      <c r="T103" s="73"/>
      <c r="U103" s="73">
        <f>IF(AND('Cumulative BOM'!$Q103="G90 Grade SS50", 'Cumulative BOM'!$D103="18GA"), 50,IF(AND('Cumulative BOM'!$Q103="G90 Grade SS50", 'Cumulative BOM'!$D103&lt;&gt;"18GA"), 54.5,
IF(AND('Cumulative BOM'!$Q103="316 Stainless Steel 2B", 'Cumulative BOM'!$D103="18GA"), 60,IF(AND('Cumulative BOM'!$Q103="316 Stainless Steel 2B", 'Cumulative BOM'!$D103&lt;&gt;"18GA"), 30,
IF('Cumulative BOM'!$Q103="316L Stainless Steel #3",60,
IF(AND('Cumulative BOM'!$Q103="304-2B Stainless Steel",'Cumulative BOM'!$D103="14GA",'Cumulative BOM'!$K103&lt;=29.75),29.75,IF(AND('Cumulative BOM'!$Q103="304-2B Stainless Steel",'Cumulative BOM'!$D103="14GA",'Cumulative BOM'!$K103&gt;29.75),60,
IF('Cumulative BOM'!$K103&lt;=30,30,IF(AND('Cumulative BOM'!$K103&gt;30,'Cumulative BOM'!$K103&lt;=60),60)))))))))</f>
        <v>54.5</v>
      </c>
      <c r="V103" s="73">
        <f>IF('Cumulative BOM'!$Q103="G90 Grade SS50",IF('Cumulative BOM'!$E103&lt;=144,144,IF(AND('Cumulative BOM'!$E103&gt;144,'Cumulative BOM'!$E103&lt;=168),168,IF(AND('Cumulative BOM'!$E103&gt;168,'Cumulative BOM'!$E103&lt;=192),192,IF(AND('Cumulative BOM'!$E103&gt;192,'Cumulative BOM'!$E103&lt;=216),216, IF(AND('Cumulative BOM'!$E103&gt;216,'Cumulative BOM'!$E103&lt;=240),240,0))))),IF('Cumulative BOM'!$E103&lt;=120,120,IF(AND('Cumulative BOM'!$E103&gt;120,'Cumulative BOM'!$E103&lt;=144),144,IF(AND('Cumulative BOM'!$E103&gt;144,'Cumulative BOM'!$E103&lt;=168),168,IF(AND('Cumulative BOM'!$E103&gt;168,'Cumulative BOM'!$E103&lt;=192),192,IF(AND('Cumulative BOM'!$E103&gt;192,'Cumulative BOM'!$E103&lt;=216),216, IF(AND('Cumulative BOM'!$E103&gt;216,'Cumulative BOM'!$E103&lt;=240),240,0)))))))</f>
        <v>144</v>
      </c>
      <c r="W103" s="73">
        <f>'Cumulative BOM'!$V103*'Cumulative BOM'!$U103</f>
        <v>7848</v>
      </c>
      <c r="X103" s="73">
        <f>'Cumulative BOM'!$K103*'Cumulative BOM'!$E103</f>
        <v>40.443800000000003</v>
      </c>
      <c r="Y103" s="73">
        <f>(QUOTIENT('Cumulative BOM'!$U103, MIN('Cumulative BOM'!$E103,'Cumulative BOM'!$K103)))*(QUOTIENT('Cumulative BOM'!$V103,MAX('Cumulative BOM'!$E103,'Cumulative BOM'!$K103)))</f>
        <v>189</v>
      </c>
      <c r="Z103" s="73">
        <f>ROUNDUP('Cumulative BOM'!$B103/'Cumulative BOM'!$Y103*2,0)/2</f>
        <v>0.5</v>
      </c>
      <c r="AA103" s="73">
        <f>(VLOOKUP('Cumulative BOM'!$D103,'Sheet Metal Std'!$M$2:$N$16,2))*'Cumulative BOM'!$U103*'Cumulative BOM'!$V103*'Cumulative BOM'!$Z103*0.28</f>
        <v>86.249520000000004</v>
      </c>
      <c r="AB103" s="73">
        <f>Table1[[#This Row],[QTY. ]]*Table1[[#This Row],[L]]/12</f>
        <v>5</v>
      </c>
    </row>
    <row r="104" spans="1:28" s="37" customFormat="1" ht="18" x14ac:dyDescent="0.3">
      <c r="A104" s="68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70" t="s">
        <v>147</v>
      </c>
      <c r="N104" s="69"/>
      <c r="O104" s="69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 spans="1:28" s="37" customFormat="1" ht="18" x14ac:dyDescent="0.3">
      <c r="A105" s="74">
        <v>1411900</v>
      </c>
      <c r="B105" s="75">
        <v>1</v>
      </c>
      <c r="C105" s="75" t="s">
        <v>205</v>
      </c>
      <c r="D105" s="75" t="s">
        <v>1</v>
      </c>
      <c r="E105" s="75">
        <v>168</v>
      </c>
      <c r="F105" s="75">
        <v>5.5</v>
      </c>
      <c r="G105" s="75" t="s">
        <v>113</v>
      </c>
      <c r="H105" s="75" t="s">
        <v>113</v>
      </c>
      <c r="I105" s="75">
        <v>1.625</v>
      </c>
      <c r="J105" s="75">
        <v>1.625</v>
      </c>
      <c r="K105" s="75">
        <v>8.9130000000000003</v>
      </c>
      <c r="L105" s="75" t="s">
        <v>145</v>
      </c>
      <c r="M105" s="75" t="s">
        <v>199</v>
      </c>
      <c r="N105" s="75" t="s">
        <v>146</v>
      </c>
      <c r="O105" s="75" t="s">
        <v>147</v>
      </c>
      <c r="P105" s="75"/>
      <c r="Q105" s="75" t="s">
        <v>8</v>
      </c>
      <c r="R105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5" s="75" t="str">
        <f>IF(UPPER(Table1[[#This Row],[ROLLFORMED]])="YES",VLOOKUP(Table1[[#This Row],[GAUGE]],'Sheet Metal Std'!$P$1:$Q$5,2,FALSE),"-")</f>
        <v>-</v>
      </c>
      <c r="T105" s="75"/>
      <c r="U105" s="75">
        <f>IF(AND('Cumulative BOM'!$Q105="G90 Grade SS50", 'Cumulative BOM'!$D105="18GA"), 50,IF(AND('Cumulative BOM'!$Q105="G90 Grade SS50", 'Cumulative BOM'!$D105&lt;&gt;"18GA"), 54.5,
IF(AND('Cumulative BOM'!$Q105="316 Stainless Steel 2B", 'Cumulative BOM'!$D105="18GA"), 60,IF(AND('Cumulative BOM'!$Q105="316 Stainless Steel 2B", 'Cumulative BOM'!$D105&lt;&gt;"18GA"), 30,
IF('Cumulative BOM'!$Q105="316L Stainless Steel #3",60,
IF(AND('Cumulative BOM'!$Q105="304-2B Stainless Steel",'Cumulative BOM'!$D105="14GA",'Cumulative BOM'!$K105&lt;=29.75),29.75,IF(AND('Cumulative BOM'!$Q105="304-2B Stainless Steel",'Cumulative BOM'!$D105="14GA",'Cumulative BOM'!$K105&gt;29.75),60,
IF('Cumulative BOM'!$K105&lt;=30,30,IF(AND('Cumulative BOM'!$K105&gt;30,'Cumulative BOM'!$K105&lt;=60),60)))))))))</f>
        <v>54.5</v>
      </c>
      <c r="V105" s="75">
        <f>IF('Cumulative BOM'!$Q105="G90 Grade SS50",IF('Cumulative BOM'!$E105&lt;=144,144,IF(AND('Cumulative BOM'!$E105&gt;144,'Cumulative BOM'!$E105&lt;=168),168,IF(AND('Cumulative BOM'!$E105&gt;168,'Cumulative BOM'!$E105&lt;=192),192,IF(AND('Cumulative BOM'!$E105&gt;192,'Cumulative BOM'!$E105&lt;=216),216, IF(AND('Cumulative BOM'!$E105&gt;216,'Cumulative BOM'!$E105&lt;=240),240,0))))),IF('Cumulative BOM'!$E105&lt;=120,120,IF(AND('Cumulative BOM'!$E105&gt;120,'Cumulative BOM'!$E105&lt;=144),144,IF(AND('Cumulative BOM'!$E105&gt;144,'Cumulative BOM'!$E105&lt;=168),168,IF(AND('Cumulative BOM'!$E105&gt;168,'Cumulative BOM'!$E105&lt;=192),192,IF(AND('Cumulative BOM'!$E105&gt;192,'Cumulative BOM'!$E105&lt;=216),216, IF(AND('Cumulative BOM'!$E105&gt;216,'Cumulative BOM'!$E105&lt;=240),240,0)))))))</f>
        <v>168</v>
      </c>
      <c r="W105" s="75">
        <f>'Cumulative BOM'!$V105*'Cumulative BOM'!$U105</f>
        <v>9156</v>
      </c>
      <c r="X105" s="75">
        <f>'Cumulative BOM'!$K105*'Cumulative BOM'!$E105</f>
        <v>1497.384</v>
      </c>
      <c r="Y105" s="75">
        <f>(QUOTIENT('Cumulative BOM'!$U105, MIN('Cumulative BOM'!$E105,'Cumulative BOM'!$K105)))*(QUOTIENT('Cumulative BOM'!$V105,MAX('Cumulative BOM'!$E105,'Cumulative BOM'!$K105)))</f>
        <v>6</v>
      </c>
      <c r="Z105" s="75">
        <f>ROUNDUP('Cumulative BOM'!$B105/'Cumulative BOM'!$Y105*2,0)/2</f>
        <v>0.5</v>
      </c>
      <c r="AA105" s="75">
        <f>(VLOOKUP('Cumulative BOM'!$D105,'Sheet Metal Std'!$M$2:$N$16,2))*'Cumulative BOM'!$U105*'Cumulative BOM'!$V105*'Cumulative BOM'!$Z105*0.28</f>
        <v>138.95145600000001</v>
      </c>
      <c r="AB105" s="75">
        <f>Table1[[#This Row],[QTY. ]]*Table1[[#This Row],[L]]/12</f>
        <v>14</v>
      </c>
    </row>
    <row r="106" spans="1:28" s="37" customFormat="1" ht="18" x14ac:dyDescent="0.3">
      <c r="A106" s="74">
        <v>1411900</v>
      </c>
      <c r="B106" s="75">
        <v>7</v>
      </c>
      <c r="C106" s="75" t="s">
        <v>205</v>
      </c>
      <c r="D106" s="75" t="s">
        <v>1</v>
      </c>
      <c r="E106" s="75">
        <v>168</v>
      </c>
      <c r="F106" s="75">
        <v>4.875</v>
      </c>
      <c r="G106" s="75" t="s">
        <v>113</v>
      </c>
      <c r="H106" s="75" t="s">
        <v>113</v>
      </c>
      <c r="I106" s="75">
        <v>1.625</v>
      </c>
      <c r="J106" s="75">
        <v>1.625</v>
      </c>
      <c r="K106" s="75">
        <v>8.9130000000000003</v>
      </c>
      <c r="L106" s="75" t="s">
        <v>145</v>
      </c>
      <c r="M106" s="75" t="s">
        <v>200</v>
      </c>
      <c r="N106" s="75" t="s">
        <v>146</v>
      </c>
      <c r="O106" s="75" t="s">
        <v>147</v>
      </c>
      <c r="P106" s="75"/>
      <c r="Q106" s="75" t="s">
        <v>8</v>
      </c>
      <c r="R106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6" s="75" t="str">
        <f>IF(UPPER(Table1[[#This Row],[ROLLFORMED]])="YES",VLOOKUP(Table1[[#This Row],[GAUGE]],'Sheet Metal Std'!$P$1:$Q$5,2,FALSE),"-")</f>
        <v>-</v>
      </c>
      <c r="T106" s="75"/>
      <c r="U106" s="75">
        <f>IF(AND('Cumulative BOM'!$Q106="G90 Grade SS50", 'Cumulative BOM'!$D106="18GA"), 50,IF(AND('Cumulative BOM'!$Q106="G90 Grade SS50", 'Cumulative BOM'!$D106&lt;&gt;"18GA"), 54.5,
IF(AND('Cumulative BOM'!$Q106="316 Stainless Steel 2B", 'Cumulative BOM'!$D106="18GA"), 60,IF(AND('Cumulative BOM'!$Q106="316 Stainless Steel 2B", 'Cumulative BOM'!$D106&lt;&gt;"18GA"), 30,
IF('Cumulative BOM'!$Q106="316L Stainless Steel #3",60,
IF(AND('Cumulative BOM'!$Q106="304-2B Stainless Steel",'Cumulative BOM'!$D106="14GA",'Cumulative BOM'!$K106&lt;=29.75),29.75,IF(AND('Cumulative BOM'!$Q106="304-2B Stainless Steel",'Cumulative BOM'!$D106="14GA",'Cumulative BOM'!$K106&gt;29.75),60,
IF('Cumulative BOM'!$K106&lt;=30,30,IF(AND('Cumulative BOM'!$K106&gt;30,'Cumulative BOM'!$K106&lt;=60),60)))))))))</f>
        <v>54.5</v>
      </c>
      <c r="V106" s="75">
        <f>IF('Cumulative BOM'!$Q106="G90 Grade SS50",IF('Cumulative BOM'!$E106&lt;=144,144,IF(AND('Cumulative BOM'!$E106&gt;144,'Cumulative BOM'!$E106&lt;=168),168,IF(AND('Cumulative BOM'!$E106&gt;168,'Cumulative BOM'!$E106&lt;=192),192,IF(AND('Cumulative BOM'!$E106&gt;192,'Cumulative BOM'!$E106&lt;=216),216, IF(AND('Cumulative BOM'!$E106&gt;216,'Cumulative BOM'!$E106&lt;=240),240,0))))),IF('Cumulative BOM'!$E106&lt;=120,120,IF(AND('Cumulative BOM'!$E106&gt;120,'Cumulative BOM'!$E106&lt;=144),144,IF(AND('Cumulative BOM'!$E106&gt;144,'Cumulative BOM'!$E106&lt;=168),168,IF(AND('Cumulative BOM'!$E106&gt;168,'Cumulative BOM'!$E106&lt;=192),192,IF(AND('Cumulative BOM'!$E106&gt;192,'Cumulative BOM'!$E106&lt;=216),216, IF(AND('Cumulative BOM'!$E106&gt;216,'Cumulative BOM'!$E106&lt;=240),240,0)))))))</f>
        <v>168</v>
      </c>
      <c r="W106" s="75">
        <f>'Cumulative BOM'!$V106*'Cumulative BOM'!$U106</f>
        <v>9156</v>
      </c>
      <c r="X106" s="75">
        <f>'Cumulative BOM'!$K106*'Cumulative BOM'!$E106</f>
        <v>1497.384</v>
      </c>
      <c r="Y106" s="75">
        <f>(QUOTIENT('Cumulative BOM'!$U106, MIN('Cumulative BOM'!$E106,'Cumulative BOM'!$K106)))*(QUOTIENT('Cumulative BOM'!$V106,MAX('Cumulative BOM'!$E106,'Cumulative BOM'!$K106)))</f>
        <v>6</v>
      </c>
      <c r="Z106" s="75">
        <f>ROUNDUP('Cumulative BOM'!$B106/'Cumulative BOM'!$Y106*2,0)/2</f>
        <v>1.5</v>
      </c>
      <c r="AA106" s="75">
        <f>(VLOOKUP('Cumulative BOM'!$D106,'Sheet Metal Std'!$M$2:$N$16,2))*'Cumulative BOM'!$U106*'Cumulative BOM'!$V106*'Cumulative BOM'!$Z106*0.28</f>
        <v>416.85436800000002</v>
      </c>
      <c r="AB106" s="75">
        <f>Table1[[#This Row],[QTY. ]]*Table1[[#This Row],[L]]/12</f>
        <v>98</v>
      </c>
    </row>
    <row r="107" spans="1:28" s="37" customFormat="1" ht="18" x14ac:dyDescent="0.3">
      <c r="A107" s="68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70" t="s">
        <v>149</v>
      </c>
      <c r="N107" s="69"/>
      <c r="O107" s="69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 spans="1:28" s="37" customFormat="1" ht="18" x14ac:dyDescent="0.3">
      <c r="A108" s="72">
        <v>1521441</v>
      </c>
      <c r="B108" s="73">
        <v>1</v>
      </c>
      <c r="C108" s="73" t="s">
        <v>205</v>
      </c>
      <c r="D108" s="73" t="s">
        <v>2</v>
      </c>
      <c r="E108" s="73">
        <v>166.11850000000001</v>
      </c>
      <c r="F108" s="73">
        <v>3</v>
      </c>
      <c r="G108" s="73" t="s">
        <v>113</v>
      </c>
      <c r="H108" s="73" t="s">
        <v>113</v>
      </c>
      <c r="I108" s="73">
        <v>16</v>
      </c>
      <c r="J108" s="73" t="s">
        <v>113</v>
      </c>
      <c r="K108" s="73">
        <v>26</v>
      </c>
      <c r="L108" s="79" t="s">
        <v>107</v>
      </c>
      <c r="M108" s="73" t="s">
        <v>108</v>
      </c>
      <c r="N108" s="73" t="s">
        <v>201</v>
      </c>
      <c r="O108" s="73" t="s">
        <v>154</v>
      </c>
      <c r="P108" s="73" t="s">
        <v>104</v>
      </c>
      <c r="Q108" s="73" t="s">
        <v>8</v>
      </c>
      <c r="R108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8" s="73" t="str">
        <f>IF(UPPER(Table1[[#This Row],[ROLLFORMED]])="YES",VLOOKUP(Table1[[#This Row],[GAUGE]],'Sheet Metal Std'!$P$1:$Q$5,2,FALSE),"-")</f>
        <v>-</v>
      </c>
      <c r="T108" s="73"/>
      <c r="U108" s="73">
        <f>IF(AND('Cumulative BOM'!$Q108="G90 Grade SS50", 'Cumulative BOM'!$D108="18GA"), 50,IF(AND('Cumulative BOM'!$Q108="G90 Grade SS50", 'Cumulative BOM'!$D108&lt;&gt;"18GA"), 54.5,
IF(AND('Cumulative BOM'!$Q108="316 Stainless Steel 2B", 'Cumulative BOM'!$D108="18GA"), 60,IF(AND('Cumulative BOM'!$Q108="316 Stainless Steel 2B", 'Cumulative BOM'!$D108&lt;&gt;"18GA"), 30,
IF('Cumulative BOM'!$Q108="316L Stainless Steel #3",60,
IF(AND('Cumulative BOM'!$Q108="304-2B Stainless Steel",'Cumulative BOM'!$D108="14GA",'Cumulative BOM'!$K108&lt;=29.75),29.75,IF(AND('Cumulative BOM'!$Q108="304-2B Stainless Steel",'Cumulative BOM'!$D108="14GA",'Cumulative BOM'!$K108&gt;29.75),60,
IF('Cumulative BOM'!$K108&lt;=30,30,IF(AND('Cumulative BOM'!$K108&gt;30,'Cumulative BOM'!$K108&lt;=60),60)))))))))</f>
        <v>54.5</v>
      </c>
      <c r="V108" s="73">
        <f>IF('Cumulative BOM'!$Q108="G90 Grade SS50",IF('Cumulative BOM'!$E108&lt;=144,144,IF(AND('Cumulative BOM'!$E108&gt;144,'Cumulative BOM'!$E108&lt;=168),168,IF(AND('Cumulative BOM'!$E108&gt;168,'Cumulative BOM'!$E108&lt;=192),192,IF(AND('Cumulative BOM'!$E108&gt;192,'Cumulative BOM'!$E108&lt;=216),216, IF(AND('Cumulative BOM'!$E108&gt;216,'Cumulative BOM'!$E108&lt;=240),240,0))))),IF('Cumulative BOM'!$E108&lt;=120,120,IF(AND('Cumulative BOM'!$E108&gt;120,'Cumulative BOM'!$E108&lt;=144),144,IF(AND('Cumulative BOM'!$E108&gt;144,'Cumulative BOM'!$E108&lt;=168),168,IF(AND('Cumulative BOM'!$E108&gt;168,'Cumulative BOM'!$E108&lt;=192),192,IF(AND('Cumulative BOM'!$E108&gt;192,'Cumulative BOM'!$E108&lt;=216),216, IF(AND('Cumulative BOM'!$E108&gt;216,'Cumulative BOM'!$E108&lt;=240),240,0)))))))</f>
        <v>168</v>
      </c>
      <c r="W108" s="73">
        <f>'Cumulative BOM'!$V108*'Cumulative BOM'!$U108</f>
        <v>9156</v>
      </c>
      <c r="X108" s="73">
        <f>'Cumulative BOM'!$K108*'Cumulative BOM'!$E108</f>
        <v>4319.0810000000001</v>
      </c>
      <c r="Y108" s="73">
        <f>(QUOTIENT('Cumulative BOM'!$U108, MIN('Cumulative BOM'!$E108,'Cumulative BOM'!$K108)))*(QUOTIENT('Cumulative BOM'!$V108,MAX('Cumulative BOM'!$E108,'Cumulative BOM'!$K108)))</f>
        <v>2</v>
      </c>
      <c r="Z108" s="73">
        <f>ROUNDUP('Cumulative BOM'!$B108/'Cumulative BOM'!$Y108*2,0)/2</f>
        <v>0.5</v>
      </c>
      <c r="AA108" s="73">
        <f>(VLOOKUP('Cumulative BOM'!$D108,'Sheet Metal Std'!$M$2:$N$16,2))*'Cumulative BOM'!$U108*'Cumulative BOM'!$V108*'Cumulative BOM'!$Z108*0.28</f>
        <v>100.62444000000001</v>
      </c>
      <c r="AB108" s="73">
        <f>Table1[[#This Row],[QTY. ]]*Table1[[#This Row],[L]]/12</f>
        <v>13.843208333333335</v>
      </c>
    </row>
    <row r="109" spans="1:28" s="37" customFormat="1" ht="18" x14ac:dyDescent="0.3">
      <c r="A109" s="72">
        <v>1587682</v>
      </c>
      <c r="B109" s="73">
        <v>1</v>
      </c>
      <c r="C109" s="73" t="s">
        <v>205</v>
      </c>
      <c r="D109" s="73" t="s">
        <v>2</v>
      </c>
      <c r="E109" s="73">
        <v>166.11850000000001</v>
      </c>
      <c r="F109" s="73">
        <v>3</v>
      </c>
      <c r="G109" s="73" t="s">
        <v>113</v>
      </c>
      <c r="H109" s="73" t="s">
        <v>113</v>
      </c>
      <c r="I109" s="73">
        <v>16</v>
      </c>
      <c r="J109" s="73" t="s">
        <v>113</v>
      </c>
      <c r="K109" s="73">
        <v>26.5</v>
      </c>
      <c r="L109" s="73" t="s">
        <v>109</v>
      </c>
      <c r="M109" s="73" t="s">
        <v>108</v>
      </c>
      <c r="N109" s="73" t="s">
        <v>155</v>
      </c>
      <c r="O109" s="73" t="s">
        <v>154</v>
      </c>
      <c r="P109" s="73" t="s">
        <v>104</v>
      </c>
      <c r="Q109" s="73" t="s">
        <v>8</v>
      </c>
      <c r="R10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9" s="73" t="str">
        <f>IF(UPPER(Table1[[#This Row],[ROLLFORMED]])="YES",VLOOKUP(Table1[[#This Row],[GAUGE]],'Sheet Metal Std'!$P$1:$Q$5,2,FALSE),"-")</f>
        <v>-</v>
      </c>
      <c r="T109" s="73"/>
      <c r="U109" s="73">
        <f>IF(AND('Cumulative BOM'!$Q109="G90 Grade SS50", 'Cumulative BOM'!$D109="18GA"), 50,IF(AND('Cumulative BOM'!$Q109="G90 Grade SS50", 'Cumulative BOM'!$D109&lt;&gt;"18GA"), 54.5,
IF(AND('Cumulative BOM'!$Q109="316 Stainless Steel 2B", 'Cumulative BOM'!$D109="18GA"), 60,IF(AND('Cumulative BOM'!$Q109="316 Stainless Steel 2B", 'Cumulative BOM'!$D109&lt;&gt;"18GA"), 30,
IF('Cumulative BOM'!$Q109="316L Stainless Steel #3",60,
IF(AND('Cumulative BOM'!$Q109="304-2B Stainless Steel",'Cumulative BOM'!$D109="14GA",'Cumulative BOM'!$K109&lt;=29.75),29.75,IF(AND('Cumulative BOM'!$Q109="304-2B Stainless Steel",'Cumulative BOM'!$D109="14GA",'Cumulative BOM'!$K109&gt;29.75),60,
IF('Cumulative BOM'!$K109&lt;=30,30,IF(AND('Cumulative BOM'!$K109&gt;30,'Cumulative BOM'!$K109&lt;=60),60)))))))))</f>
        <v>54.5</v>
      </c>
      <c r="V109" s="73">
        <f>IF('Cumulative BOM'!$Q109="G90 Grade SS50",IF('Cumulative BOM'!$E109&lt;=144,144,IF(AND('Cumulative BOM'!$E109&gt;144,'Cumulative BOM'!$E109&lt;=168),168,IF(AND('Cumulative BOM'!$E109&gt;168,'Cumulative BOM'!$E109&lt;=192),192,IF(AND('Cumulative BOM'!$E109&gt;192,'Cumulative BOM'!$E109&lt;=216),216, IF(AND('Cumulative BOM'!$E109&gt;216,'Cumulative BOM'!$E109&lt;=240),240,0))))),IF('Cumulative BOM'!$E109&lt;=120,120,IF(AND('Cumulative BOM'!$E109&gt;120,'Cumulative BOM'!$E109&lt;=144),144,IF(AND('Cumulative BOM'!$E109&gt;144,'Cumulative BOM'!$E109&lt;=168),168,IF(AND('Cumulative BOM'!$E109&gt;168,'Cumulative BOM'!$E109&lt;=192),192,IF(AND('Cumulative BOM'!$E109&gt;192,'Cumulative BOM'!$E109&lt;=216),216, IF(AND('Cumulative BOM'!$E109&gt;216,'Cumulative BOM'!$E109&lt;=240),240,0)))))))</f>
        <v>168</v>
      </c>
      <c r="W109" s="73">
        <f>'Cumulative BOM'!$V109*'Cumulative BOM'!$U109</f>
        <v>9156</v>
      </c>
      <c r="X109" s="73">
        <f>'Cumulative BOM'!$K109*'Cumulative BOM'!$E109</f>
        <v>4402.1402500000004</v>
      </c>
      <c r="Y109" s="73">
        <f>(QUOTIENT('Cumulative BOM'!$U109, MIN('Cumulative BOM'!$E109,'Cumulative BOM'!$K109)))*(QUOTIENT('Cumulative BOM'!$V109,MAX('Cumulative BOM'!$E109,'Cumulative BOM'!$K109)))</f>
        <v>2</v>
      </c>
      <c r="Z109" s="73">
        <f>ROUNDUP('Cumulative BOM'!$B109/'Cumulative BOM'!$Y109*2,0)/2</f>
        <v>0.5</v>
      </c>
      <c r="AA109" s="73">
        <f>(VLOOKUP('Cumulative BOM'!$D109,'Sheet Metal Std'!$M$2:$N$16,2))*'Cumulative BOM'!$U109*'Cumulative BOM'!$V109*'Cumulative BOM'!$Z109*0.28</f>
        <v>100.62444000000001</v>
      </c>
      <c r="AB109" s="73">
        <f>Table1[[#This Row],[QTY. ]]*Table1[[#This Row],[L]]/12</f>
        <v>13.843208333333335</v>
      </c>
    </row>
    <row r="110" spans="1:28" s="37" customFormat="1" ht="18" x14ac:dyDescent="0.3">
      <c r="A110" s="72">
        <v>1499957</v>
      </c>
      <c r="B110" s="73">
        <v>1</v>
      </c>
      <c r="C110" s="73" t="s">
        <v>205</v>
      </c>
      <c r="D110" s="73" t="s">
        <v>2</v>
      </c>
      <c r="E110" s="73">
        <v>166.11850000000001</v>
      </c>
      <c r="F110" s="73">
        <v>3</v>
      </c>
      <c r="G110" s="73" t="s">
        <v>113</v>
      </c>
      <c r="H110" s="73" t="s">
        <v>113</v>
      </c>
      <c r="I110" s="73">
        <v>12</v>
      </c>
      <c r="J110" s="73" t="s">
        <v>113</v>
      </c>
      <c r="K110" s="73">
        <v>22.5</v>
      </c>
      <c r="L110" s="73" t="s">
        <v>109</v>
      </c>
      <c r="M110" s="73" t="s">
        <v>108</v>
      </c>
      <c r="N110" s="73" t="s">
        <v>155</v>
      </c>
      <c r="O110" s="73" t="s">
        <v>154</v>
      </c>
      <c r="P110" s="73"/>
      <c r="Q110" s="73" t="s">
        <v>8</v>
      </c>
      <c r="R110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0" s="73" t="str">
        <f>IF(UPPER(Table1[[#This Row],[ROLLFORMED]])="YES",VLOOKUP(Table1[[#This Row],[GAUGE]],'Sheet Metal Std'!$P$1:$Q$5,2,FALSE),"-")</f>
        <v>-</v>
      </c>
      <c r="T110" s="73"/>
      <c r="U110" s="73">
        <f>IF(AND('Cumulative BOM'!$Q110="G90 Grade SS50", 'Cumulative BOM'!$D110="18GA"), 50,IF(AND('Cumulative BOM'!$Q110="G90 Grade SS50", 'Cumulative BOM'!$D110&lt;&gt;"18GA"), 54.5,
IF(AND('Cumulative BOM'!$Q110="316 Stainless Steel 2B", 'Cumulative BOM'!$D110="18GA"), 60,IF(AND('Cumulative BOM'!$Q110="316 Stainless Steel 2B", 'Cumulative BOM'!$D110&lt;&gt;"18GA"), 30,
IF('Cumulative BOM'!$Q110="316L Stainless Steel #3",60,
IF(AND('Cumulative BOM'!$Q110="304-2B Stainless Steel",'Cumulative BOM'!$D110="14GA",'Cumulative BOM'!$K110&lt;=29.75),29.75,IF(AND('Cumulative BOM'!$Q110="304-2B Stainless Steel",'Cumulative BOM'!$D110="14GA",'Cumulative BOM'!$K110&gt;29.75),60,
IF('Cumulative BOM'!$K110&lt;=30,30,IF(AND('Cumulative BOM'!$K110&gt;30,'Cumulative BOM'!$K110&lt;=60),60)))))))))</f>
        <v>54.5</v>
      </c>
      <c r="V110" s="73">
        <f>IF('Cumulative BOM'!$Q110="G90 Grade SS50",IF('Cumulative BOM'!$E110&lt;=144,144,IF(AND('Cumulative BOM'!$E110&gt;144,'Cumulative BOM'!$E110&lt;=168),168,IF(AND('Cumulative BOM'!$E110&gt;168,'Cumulative BOM'!$E110&lt;=192),192,IF(AND('Cumulative BOM'!$E110&gt;192,'Cumulative BOM'!$E110&lt;=216),216, IF(AND('Cumulative BOM'!$E110&gt;216,'Cumulative BOM'!$E110&lt;=240),240,0))))),IF('Cumulative BOM'!$E110&lt;=120,120,IF(AND('Cumulative BOM'!$E110&gt;120,'Cumulative BOM'!$E110&lt;=144),144,IF(AND('Cumulative BOM'!$E110&gt;144,'Cumulative BOM'!$E110&lt;=168),168,IF(AND('Cumulative BOM'!$E110&gt;168,'Cumulative BOM'!$E110&lt;=192),192,IF(AND('Cumulative BOM'!$E110&gt;192,'Cumulative BOM'!$E110&lt;=216),216, IF(AND('Cumulative BOM'!$E110&gt;216,'Cumulative BOM'!$E110&lt;=240),240,0)))))))</f>
        <v>168</v>
      </c>
      <c r="W110" s="73">
        <f>'Cumulative BOM'!$V110*'Cumulative BOM'!$U110</f>
        <v>9156</v>
      </c>
      <c r="X110" s="73">
        <f>'Cumulative BOM'!$K110*'Cumulative BOM'!$E110</f>
        <v>3737.6662500000002</v>
      </c>
      <c r="Y110" s="73">
        <f>(QUOTIENT('Cumulative BOM'!$U110, MIN('Cumulative BOM'!$E110,'Cumulative BOM'!$K110)))*(QUOTIENT('Cumulative BOM'!$V110,MAX('Cumulative BOM'!$E110,'Cumulative BOM'!$K110)))</f>
        <v>2</v>
      </c>
      <c r="Z110" s="73">
        <f>ROUNDUP('Cumulative BOM'!$B110/'Cumulative BOM'!$Y110*2,0)/2</f>
        <v>0.5</v>
      </c>
      <c r="AA110" s="73">
        <f>(VLOOKUP('Cumulative BOM'!$D110,'Sheet Metal Std'!$M$2:$N$16,2))*'Cumulative BOM'!$U110*'Cumulative BOM'!$V110*'Cumulative BOM'!$Z110*0.28</f>
        <v>100.62444000000001</v>
      </c>
      <c r="AB110" s="73">
        <f>Table1[[#This Row],[QTY. ]]*Table1[[#This Row],[L]]/12</f>
        <v>13.843208333333335</v>
      </c>
    </row>
    <row r="111" spans="1:28" s="37" customFormat="1" ht="18" x14ac:dyDescent="0.3">
      <c r="A111" s="72">
        <v>1587595</v>
      </c>
      <c r="B111" s="73">
        <v>1</v>
      </c>
      <c r="C111" s="73" t="s">
        <v>205</v>
      </c>
      <c r="D111" s="73" t="s">
        <v>2</v>
      </c>
      <c r="E111" s="73">
        <v>166.11850000000001</v>
      </c>
      <c r="F111" s="73">
        <v>3</v>
      </c>
      <c r="G111" s="73" t="s">
        <v>113</v>
      </c>
      <c r="H111" s="73" t="s">
        <v>113</v>
      </c>
      <c r="I111" s="73">
        <v>16</v>
      </c>
      <c r="J111" s="73" t="s">
        <v>113</v>
      </c>
      <c r="K111" s="73">
        <v>26.5</v>
      </c>
      <c r="L111" s="73" t="s">
        <v>109</v>
      </c>
      <c r="M111" s="73" t="s">
        <v>108</v>
      </c>
      <c r="N111" s="73" t="s">
        <v>155</v>
      </c>
      <c r="O111" s="73" t="s">
        <v>156</v>
      </c>
      <c r="P111" s="73"/>
      <c r="Q111" s="73" t="s">
        <v>8</v>
      </c>
      <c r="R11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1" s="73" t="str">
        <f>IF(UPPER(Table1[[#This Row],[ROLLFORMED]])="YES",VLOOKUP(Table1[[#This Row],[GAUGE]],'Sheet Metal Std'!$P$1:$Q$5,2,FALSE),"-")</f>
        <v>-</v>
      </c>
      <c r="T111" s="73"/>
      <c r="U111" s="73">
        <f>IF(AND('Cumulative BOM'!$Q111="G90 Grade SS50", 'Cumulative BOM'!$D111="18GA"), 50,IF(AND('Cumulative BOM'!$Q111="G90 Grade SS50", 'Cumulative BOM'!$D111&lt;&gt;"18GA"), 54.5,
IF(AND('Cumulative BOM'!$Q111="316 Stainless Steel 2B", 'Cumulative BOM'!$D111="18GA"), 60,IF(AND('Cumulative BOM'!$Q111="316 Stainless Steel 2B", 'Cumulative BOM'!$D111&lt;&gt;"18GA"), 30,
IF('Cumulative BOM'!$Q111="316L Stainless Steel #3",60,
IF(AND('Cumulative BOM'!$Q111="304-2B Stainless Steel",'Cumulative BOM'!$D111="14GA",'Cumulative BOM'!$K111&lt;=29.75),29.75,IF(AND('Cumulative BOM'!$Q111="304-2B Stainless Steel",'Cumulative BOM'!$D111="14GA",'Cumulative BOM'!$K111&gt;29.75),60,
IF('Cumulative BOM'!$K111&lt;=30,30,IF(AND('Cumulative BOM'!$K111&gt;30,'Cumulative BOM'!$K111&lt;=60),60)))))))))</f>
        <v>54.5</v>
      </c>
      <c r="V111" s="73">
        <f>IF('Cumulative BOM'!$Q111="G90 Grade SS50",IF('Cumulative BOM'!$E111&lt;=144,144,IF(AND('Cumulative BOM'!$E111&gt;144,'Cumulative BOM'!$E111&lt;=168),168,IF(AND('Cumulative BOM'!$E111&gt;168,'Cumulative BOM'!$E111&lt;=192),192,IF(AND('Cumulative BOM'!$E111&gt;192,'Cumulative BOM'!$E111&lt;=216),216, IF(AND('Cumulative BOM'!$E111&gt;216,'Cumulative BOM'!$E111&lt;=240),240,0))))),IF('Cumulative BOM'!$E111&lt;=120,120,IF(AND('Cumulative BOM'!$E111&gt;120,'Cumulative BOM'!$E111&lt;=144),144,IF(AND('Cumulative BOM'!$E111&gt;144,'Cumulative BOM'!$E111&lt;=168),168,IF(AND('Cumulative BOM'!$E111&gt;168,'Cumulative BOM'!$E111&lt;=192),192,IF(AND('Cumulative BOM'!$E111&gt;192,'Cumulative BOM'!$E111&lt;=216),216, IF(AND('Cumulative BOM'!$E111&gt;216,'Cumulative BOM'!$E111&lt;=240),240,0)))))))</f>
        <v>168</v>
      </c>
      <c r="W111" s="73">
        <f>'Cumulative BOM'!$V111*'Cumulative BOM'!$U111</f>
        <v>9156</v>
      </c>
      <c r="X111" s="73">
        <f>'Cumulative BOM'!$K111*'Cumulative BOM'!$E111</f>
        <v>4402.1402500000004</v>
      </c>
      <c r="Y111" s="73">
        <f>(QUOTIENT('Cumulative BOM'!$U111, MIN('Cumulative BOM'!$E111,'Cumulative BOM'!$K111)))*(QUOTIENT('Cumulative BOM'!$V111,MAX('Cumulative BOM'!$E111,'Cumulative BOM'!$K111)))</f>
        <v>2</v>
      </c>
      <c r="Z111" s="73">
        <f>ROUNDUP('Cumulative BOM'!$B111/'Cumulative BOM'!$Y111*2,0)/2</f>
        <v>0.5</v>
      </c>
      <c r="AA111" s="73">
        <f>(VLOOKUP('Cumulative BOM'!$D111,'Sheet Metal Std'!$M$2:$N$16,2))*'Cumulative BOM'!$U111*'Cumulative BOM'!$V111*'Cumulative BOM'!$Z111*0.28</f>
        <v>100.62444000000001</v>
      </c>
      <c r="AB111" s="73">
        <f>Table1[[#This Row],[QTY. ]]*Table1[[#This Row],[L]]/12</f>
        <v>13.843208333333335</v>
      </c>
    </row>
    <row r="112" spans="1:28" s="37" customFormat="1" ht="18" x14ac:dyDescent="0.3">
      <c r="A112" s="72">
        <v>1521436</v>
      </c>
      <c r="B112" s="73">
        <v>1</v>
      </c>
      <c r="C112" s="73" t="s">
        <v>205</v>
      </c>
      <c r="D112" s="73" t="s">
        <v>2</v>
      </c>
      <c r="E112" s="73">
        <v>166.11850000000001</v>
      </c>
      <c r="F112" s="73">
        <v>3</v>
      </c>
      <c r="G112" s="73" t="s">
        <v>113</v>
      </c>
      <c r="H112" s="73" t="s">
        <v>113</v>
      </c>
      <c r="I112" s="73">
        <v>12</v>
      </c>
      <c r="J112" s="73" t="s">
        <v>113</v>
      </c>
      <c r="K112" s="73">
        <v>22.5</v>
      </c>
      <c r="L112" s="73" t="s">
        <v>109</v>
      </c>
      <c r="M112" s="73" t="s">
        <v>108</v>
      </c>
      <c r="N112" s="73" t="s">
        <v>155</v>
      </c>
      <c r="O112" s="73" t="s">
        <v>157</v>
      </c>
      <c r="P112" s="73" t="s">
        <v>104</v>
      </c>
      <c r="Q112" s="73" t="s">
        <v>8</v>
      </c>
      <c r="R112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2" s="73" t="str">
        <f>IF(UPPER(Table1[[#This Row],[ROLLFORMED]])="YES",VLOOKUP(Table1[[#This Row],[GAUGE]],'Sheet Metal Std'!$P$1:$Q$5,2,FALSE),"-")</f>
        <v>-</v>
      </c>
      <c r="T112" s="73"/>
      <c r="U112" s="73">
        <f>IF(AND('Cumulative BOM'!$Q112="G90 Grade SS50", 'Cumulative BOM'!$D112="18GA"), 50,IF(AND('Cumulative BOM'!$Q112="G90 Grade SS50", 'Cumulative BOM'!$D112&lt;&gt;"18GA"), 54.5,
IF(AND('Cumulative BOM'!$Q112="316 Stainless Steel 2B", 'Cumulative BOM'!$D112="18GA"), 60,IF(AND('Cumulative BOM'!$Q112="316 Stainless Steel 2B", 'Cumulative BOM'!$D112&lt;&gt;"18GA"), 30,
IF('Cumulative BOM'!$Q112="316L Stainless Steel #3",60,
IF(AND('Cumulative BOM'!$Q112="304-2B Stainless Steel",'Cumulative BOM'!$D112="14GA",'Cumulative BOM'!$K112&lt;=29.75),29.75,IF(AND('Cumulative BOM'!$Q112="304-2B Stainless Steel",'Cumulative BOM'!$D112="14GA",'Cumulative BOM'!$K112&gt;29.75),60,
IF('Cumulative BOM'!$K112&lt;=30,30,IF(AND('Cumulative BOM'!$K112&gt;30,'Cumulative BOM'!$K112&lt;=60),60)))))))))</f>
        <v>54.5</v>
      </c>
      <c r="V112" s="73">
        <f>IF('Cumulative BOM'!$Q112="G90 Grade SS50",IF('Cumulative BOM'!$E112&lt;=144,144,IF(AND('Cumulative BOM'!$E112&gt;144,'Cumulative BOM'!$E112&lt;=168),168,IF(AND('Cumulative BOM'!$E112&gt;168,'Cumulative BOM'!$E112&lt;=192),192,IF(AND('Cumulative BOM'!$E112&gt;192,'Cumulative BOM'!$E112&lt;=216),216, IF(AND('Cumulative BOM'!$E112&gt;216,'Cumulative BOM'!$E112&lt;=240),240,0))))),IF('Cumulative BOM'!$E112&lt;=120,120,IF(AND('Cumulative BOM'!$E112&gt;120,'Cumulative BOM'!$E112&lt;=144),144,IF(AND('Cumulative BOM'!$E112&gt;144,'Cumulative BOM'!$E112&lt;=168),168,IF(AND('Cumulative BOM'!$E112&gt;168,'Cumulative BOM'!$E112&lt;=192),192,IF(AND('Cumulative BOM'!$E112&gt;192,'Cumulative BOM'!$E112&lt;=216),216, IF(AND('Cumulative BOM'!$E112&gt;216,'Cumulative BOM'!$E112&lt;=240),240,0)))))))</f>
        <v>168</v>
      </c>
      <c r="W112" s="73">
        <f>'Cumulative BOM'!$V112*'Cumulative BOM'!$U112</f>
        <v>9156</v>
      </c>
      <c r="X112" s="73">
        <f>'Cumulative BOM'!$K112*'Cumulative BOM'!$E112</f>
        <v>3737.6662500000002</v>
      </c>
      <c r="Y112" s="73">
        <f>(QUOTIENT('Cumulative BOM'!$U112, MIN('Cumulative BOM'!$E112,'Cumulative BOM'!$K112)))*(QUOTIENT('Cumulative BOM'!$V112,MAX('Cumulative BOM'!$E112,'Cumulative BOM'!$K112)))</f>
        <v>2</v>
      </c>
      <c r="Z112" s="73">
        <f>ROUNDUP('Cumulative BOM'!$B112/'Cumulative BOM'!$Y112*2,0)/2</f>
        <v>0.5</v>
      </c>
      <c r="AA112" s="73">
        <f>(VLOOKUP('Cumulative BOM'!$D112,'Sheet Metal Std'!$M$2:$N$16,2))*'Cumulative BOM'!$U112*'Cumulative BOM'!$V112*'Cumulative BOM'!$Z112*0.28</f>
        <v>100.62444000000001</v>
      </c>
      <c r="AB112" s="73">
        <f>Table1[[#This Row],[QTY. ]]*Table1[[#This Row],[L]]/12</f>
        <v>13.843208333333335</v>
      </c>
    </row>
    <row r="113" spans="1:28" s="37" customFormat="1" ht="18" x14ac:dyDescent="0.3">
      <c r="A113" s="72">
        <v>1520969</v>
      </c>
      <c r="B113" s="73">
        <v>1</v>
      </c>
      <c r="C113" s="73" t="s">
        <v>205</v>
      </c>
      <c r="D113" s="73" t="s">
        <v>2</v>
      </c>
      <c r="E113" s="73">
        <v>154.5</v>
      </c>
      <c r="F113" s="73">
        <v>3</v>
      </c>
      <c r="G113" s="73" t="s">
        <v>113</v>
      </c>
      <c r="H113" s="73" t="s">
        <v>113</v>
      </c>
      <c r="I113" s="73">
        <v>15.75</v>
      </c>
      <c r="J113" s="73" t="s">
        <v>113</v>
      </c>
      <c r="K113" s="73">
        <v>26.25</v>
      </c>
      <c r="L113" s="73" t="s">
        <v>109</v>
      </c>
      <c r="M113" s="73" t="s">
        <v>110</v>
      </c>
      <c r="N113" s="73" t="s">
        <v>159</v>
      </c>
      <c r="O113" s="73" t="s">
        <v>158</v>
      </c>
      <c r="P113" s="73"/>
      <c r="Q113" s="73" t="s">
        <v>8</v>
      </c>
      <c r="R11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3" s="73" t="str">
        <f>IF(UPPER(Table1[[#This Row],[ROLLFORMED]])="YES",VLOOKUP(Table1[[#This Row],[GAUGE]],'Sheet Metal Std'!$P$1:$Q$5,2,FALSE),"-")</f>
        <v>-</v>
      </c>
      <c r="T113" s="73"/>
      <c r="U113" s="73">
        <f>IF(AND('Cumulative BOM'!$Q113="G90 Grade SS50", 'Cumulative BOM'!$D113="18GA"), 50,IF(AND('Cumulative BOM'!$Q113="G90 Grade SS50", 'Cumulative BOM'!$D113&lt;&gt;"18GA"), 54.5,
IF(AND('Cumulative BOM'!$Q113="316 Stainless Steel 2B", 'Cumulative BOM'!$D113="18GA"), 60,IF(AND('Cumulative BOM'!$Q113="316 Stainless Steel 2B", 'Cumulative BOM'!$D113&lt;&gt;"18GA"), 30,
IF('Cumulative BOM'!$Q113="316L Stainless Steel #3",60,
IF(AND('Cumulative BOM'!$Q113="304-2B Stainless Steel",'Cumulative BOM'!$D113="14GA",'Cumulative BOM'!$K113&lt;=29.75),29.75,IF(AND('Cumulative BOM'!$Q113="304-2B Stainless Steel",'Cumulative BOM'!$D113="14GA",'Cumulative BOM'!$K113&gt;29.75),60,
IF('Cumulative BOM'!$K113&lt;=30,30,IF(AND('Cumulative BOM'!$K113&gt;30,'Cumulative BOM'!$K113&lt;=60),60)))))))))</f>
        <v>54.5</v>
      </c>
      <c r="V113" s="73">
        <f>IF('Cumulative BOM'!$Q113="G90 Grade SS50",IF('Cumulative BOM'!$E113&lt;=144,144,IF(AND('Cumulative BOM'!$E113&gt;144,'Cumulative BOM'!$E113&lt;=168),168,IF(AND('Cumulative BOM'!$E113&gt;168,'Cumulative BOM'!$E113&lt;=192),192,IF(AND('Cumulative BOM'!$E113&gt;192,'Cumulative BOM'!$E113&lt;=216),216, IF(AND('Cumulative BOM'!$E113&gt;216,'Cumulative BOM'!$E113&lt;=240),240,0))))),IF('Cumulative BOM'!$E113&lt;=120,120,IF(AND('Cumulative BOM'!$E113&gt;120,'Cumulative BOM'!$E113&lt;=144),144,IF(AND('Cumulative BOM'!$E113&gt;144,'Cumulative BOM'!$E113&lt;=168),168,IF(AND('Cumulative BOM'!$E113&gt;168,'Cumulative BOM'!$E113&lt;=192),192,IF(AND('Cumulative BOM'!$E113&gt;192,'Cumulative BOM'!$E113&lt;=216),216, IF(AND('Cumulative BOM'!$E113&gt;216,'Cumulative BOM'!$E113&lt;=240),240,0)))))))</f>
        <v>168</v>
      </c>
      <c r="W113" s="73">
        <f>'Cumulative BOM'!$V113*'Cumulative BOM'!$U113</f>
        <v>9156</v>
      </c>
      <c r="X113" s="73">
        <f>'Cumulative BOM'!$K113*'Cumulative BOM'!$E113</f>
        <v>4055.625</v>
      </c>
      <c r="Y113" s="73">
        <f>(QUOTIENT('Cumulative BOM'!$U113, MIN('Cumulative BOM'!$E113,'Cumulative BOM'!$K113)))*(QUOTIENT('Cumulative BOM'!$V113,MAX('Cumulative BOM'!$E113,'Cumulative BOM'!$K113)))</f>
        <v>2</v>
      </c>
      <c r="Z113" s="73">
        <f>ROUNDUP('Cumulative BOM'!$B113/'Cumulative BOM'!$Y113*2,0)/2</f>
        <v>0.5</v>
      </c>
      <c r="AA113" s="73">
        <f>(VLOOKUP('Cumulative BOM'!$D113,'Sheet Metal Std'!$M$2:$N$16,2))*'Cumulative BOM'!$U113*'Cumulative BOM'!$V113*'Cumulative BOM'!$Z113*0.28</f>
        <v>100.62444000000001</v>
      </c>
      <c r="AB113" s="73">
        <f>Table1[[#This Row],[QTY. ]]*Table1[[#This Row],[L]]/12</f>
        <v>12.875</v>
      </c>
    </row>
    <row r="114" spans="1:28" s="37" customFormat="1" ht="18" x14ac:dyDescent="0.3">
      <c r="A114" s="72">
        <v>1520972</v>
      </c>
      <c r="B114" s="73">
        <v>1</v>
      </c>
      <c r="C114" s="73" t="s">
        <v>205</v>
      </c>
      <c r="D114" s="73" t="s">
        <v>2</v>
      </c>
      <c r="E114" s="73">
        <v>154.5</v>
      </c>
      <c r="F114" s="73">
        <v>3</v>
      </c>
      <c r="G114" s="73" t="s">
        <v>113</v>
      </c>
      <c r="H114" s="73" t="s">
        <v>113</v>
      </c>
      <c r="I114" s="73">
        <v>8.125</v>
      </c>
      <c r="J114" s="73" t="s">
        <v>113</v>
      </c>
      <c r="K114" s="73">
        <v>18.1249</v>
      </c>
      <c r="L114" s="79" t="s">
        <v>107</v>
      </c>
      <c r="M114" s="73" t="s">
        <v>110</v>
      </c>
      <c r="N114" s="73" t="s">
        <v>202</v>
      </c>
      <c r="O114" s="73" t="s">
        <v>160</v>
      </c>
      <c r="P114" s="73" t="s">
        <v>104</v>
      </c>
      <c r="Q114" s="73" t="s">
        <v>8</v>
      </c>
      <c r="R114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4" s="73" t="str">
        <f>IF(UPPER(Table1[[#This Row],[ROLLFORMED]])="YES",VLOOKUP(Table1[[#This Row],[GAUGE]],'Sheet Metal Std'!$P$1:$Q$5,2,FALSE),"-")</f>
        <v>-</v>
      </c>
      <c r="T114" s="73"/>
      <c r="U114" s="73">
        <f>IF(AND('Cumulative BOM'!$Q114="G90 Grade SS50", 'Cumulative BOM'!$D114="18GA"), 50,IF(AND('Cumulative BOM'!$Q114="G90 Grade SS50", 'Cumulative BOM'!$D114&lt;&gt;"18GA"), 54.5,
IF(AND('Cumulative BOM'!$Q114="316 Stainless Steel 2B", 'Cumulative BOM'!$D114="18GA"), 60,IF(AND('Cumulative BOM'!$Q114="316 Stainless Steel 2B", 'Cumulative BOM'!$D114&lt;&gt;"18GA"), 30,
IF('Cumulative BOM'!$Q114="316L Stainless Steel #3",60,
IF(AND('Cumulative BOM'!$Q114="304-2B Stainless Steel",'Cumulative BOM'!$D114="14GA",'Cumulative BOM'!$K114&lt;=29.75),29.75,IF(AND('Cumulative BOM'!$Q114="304-2B Stainless Steel",'Cumulative BOM'!$D114="14GA",'Cumulative BOM'!$K114&gt;29.75),60,
IF('Cumulative BOM'!$K114&lt;=30,30,IF(AND('Cumulative BOM'!$K114&gt;30,'Cumulative BOM'!$K114&lt;=60),60)))))))))</f>
        <v>54.5</v>
      </c>
      <c r="V114" s="73">
        <f>IF('Cumulative BOM'!$Q114="G90 Grade SS50",IF('Cumulative BOM'!$E114&lt;=144,144,IF(AND('Cumulative BOM'!$E114&gt;144,'Cumulative BOM'!$E114&lt;=168),168,IF(AND('Cumulative BOM'!$E114&gt;168,'Cumulative BOM'!$E114&lt;=192),192,IF(AND('Cumulative BOM'!$E114&gt;192,'Cumulative BOM'!$E114&lt;=216),216, IF(AND('Cumulative BOM'!$E114&gt;216,'Cumulative BOM'!$E114&lt;=240),240,0))))),IF('Cumulative BOM'!$E114&lt;=120,120,IF(AND('Cumulative BOM'!$E114&gt;120,'Cumulative BOM'!$E114&lt;=144),144,IF(AND('Cumulative BOM'!$E114&gt;144,'Cumulative BOM'!$E114&lt;=168),168,IF(AND('Cumulative BOM'!$E114&gt;168,'Cumulative BOM'!$E114&lt;=192),192,IF(AND('Cumulative BOM'!$E114&gt;192,'Cumulative BOM'!$E114&lt;=216),216, IF(AND('Cumulative BOM'!$E114&gt;216,'Cumulative BOM'!$E114&lt;=240),240,0)))))))</f>
        <v>168</v>
      </c>
      <c r="W114" s="73">
        <f>'Cumulative BOM'!$V114*'Cumulative BOM'!$U114</f>
        <v>9156</v>
      </c>
      <c r="X114" s="73">
        <f>'Cumulative BOM'!$K114*'Cumulative BOM'!$E114</f>
        <v>2800.2970500000001</v>
      </c>
      <c r="Y114" s="73">
        <f>(QUOTIENT('Cumulative BOM'!$U114, MIN('Cumulative BOM'!$E114,'Cumulative BOM'!$K114)))*(QUOTIENT('Cumulative BOM'!$V114,MAX('Cumulative BOM'!$E114,'Cumulative BOM'!$K114)))</f>
        <v>3</v>
      </c>
      <c r="Z114" s="73">
        <f>ROUNDUP('Cumulative BOM'!$B114/'Cumulative BOM'!$Y114*2,0)/2</f>
        <v>0.5</v>
      </c>
      <c r="AA114" s="73">
        <f>(VLOOKUP('Cumulative BOM'!$D114,'Sheet Metal Std'!$M$2:$N$16,2))*'Cumulative BOM'!$U114*'Cumulative BOM'!$V114*'Cumulative BOM'!$Z114*0.28</f>
        <v>100.62444000000001</v>
      </c>
      <c r="AB114" s="73">
        <f>Table1[[#This Row],[QTY. ]]*Table1[[#This Row],[L]]/12</f>
        <v>12.875</v>
      </c>
    </row>
    <row r="115" spans="1:28" s="37" customFormat="1" ht="18" x14ac:dyDescent="0.3">
      <c r="A115" s="72">
        <v>1587726</v>
      </c>
      <c r="B115" s="73">
        <v>1</v>
      </c>
      <c r="C115" s="73" t="s">
        <v>205</v>
      </c>
      <c r="D115" s="73" t="s">
        <v>2</v>
      </c>
      <c r="E115" s="73">
        <v>154.5</v>
      </c>
      <c r="F115" s="73">
        <v>3</v>
      </c>
      <c r="G115" s="73" t="s">
        <v>113</v>
      </c>
      <c r="H115" s="73" t="s">
        <v>113</v>
      </c>
      <c r="I115" s="73">
        <v>16</v>
      </c>
      <c r="J115" s="73" t="s">
        <v>113</v>
      </c>
      <c r="K115" s="73">
        <v>26.5</v>
      </c>
      <c r="L115" s="73" t="s">
        <v>109</v>
      </c>
      <c r="M115" s="73" t="s">
        <v>110</v>
      </c>
      <c r="N115" s="73" t="s">
        <v>159</v>
      </c>
      <c r="O115" s="73" t="s">
        <v>160</v>
      </c>
      <c r="P115" s="73" t="s">
        <v>104</v>
      </c>
      <c r="Q115" s="73" t="s">
        <v>8</v>
      </c>
      <c r="R11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5" s="73" t="str">
        <f>IF(UPPER(Table1[[#This Row],[ROLLFORMED]])="YES",VLOOKUP(Table1[[#This Row],[GAUGE]],'Sheet Metal Std'!$P$1:$Q$5,2,FALSE),"-")</f>
        <v>-</v>
      </c>
      <c r="T115" s="73"/>
      <c r="U115" s="73">
        <f>IF(AND('Cumulative BOM'!$Q115="G90 Grade SS50", 'Cumulative BOM'!$D115="18GA"), 50,IF(AND('Cumulative BOM'!$Q115="G90 Grade SS50", 'Cumulative BOM'!$D115&lt;&gt;"18GA"), 54.5,
IF(AND('Cumulative BOM'!$Q115="316 Stainless Steel 2B", 'Cumulative BOM'!$D115="18GA"), 60,IF(AND('Cumulative BOM'!$Q115="316 Stainless Steel 2B", 'Cumulative BOM'!$D115&lt;&gt;"18GA"), 30,
IF('Cumulative BOM'!$Q115="316L Stainless Steel #3",60,
IF(AND('Cumulative BOM'!$Q115="304-2B Stainless Steel",'Cumulative BOM'!$D115="14GA",'Cumulative BOM'!$K115&lt;=29.75),29.75,IF(AND('Cumulative BOM'!$Q115="304-2B Stainless Steel",'Cumulative BOM'!$D115="14GA",'Cumulative BOM'!$K115&gt;29.75),60,
IF('Cumulative BOM'!$K115&lt;=30,30,IF(AND('Cumulative BOM'!$K115&gt;30,'Cumulative BOM'!$K115&lt;=60),60)))))))))</f>
        <v>54.5</v>
      </c>
      <c r="V115" s="73">
        <f>IF('Cumulative BOM'!$Q115="G90 Grade SS50",IF('Cumulative BOM'!$E115&lt;=144,144,IF(AND('Cumulative BOM'!$E115&gt;144,'Cumulative BOM'!$E115&lt;=168),168,IF(AND('Cumulative BOM'!$E115&gt;168,'Cumulative BOM'!$E115&lt;=192),192,IF(AND('Cumulative BOM'!$E115&gt;192,'Cumulative BOM'!$E115&lt;=216),216, IF(AND('Cumulative BOM'!$E115&gt;216,'Cumulative BOM'!$E115&lt;=240),240,0))))),IF('Cumulative BOM'!$E115&lt;=120,120,IF(AND('Cumulative BOM'!$E115&gt;120,'Cumulative BOM'!$E115&lt;=144),144,IF(AND('Cumulative BOM'!$E115&gt;144,'Cumulative BOM'!$E115&lt;=168),168,IF(AND('Cumulative BOM'!$E115&gt;168,'Cumulative BOM'!$E115&lt;=192),192,IF(AND('Cumulative BOM'!$E115&gt;192,'Cumulative BOM'!$E115&lt;=216),216, IF(AND('Cumulative BOM'!$E115&gt;216,'Cumulative BOM'!$E115&lt;=240),240,0)))))))</f>
        <v>168</v>
      </c>
      <c r="W115" s="73">
        <f>'Cumulative BOM'!$V115*'Cumulative BOM'!$U115</f>
        <v>9156</v>
      </c>
      <c r="X115" s="73">
        <f>'Cumulative BOM'!$K115*'Cumulative BOM'!$E115</f>
        <v>4094.25</v>
      </c>
      <c r="Y115" s="73">
        <f>(QUOTIENT('Cumulative BOM'!$U115, MIN('Cumulative BOM'!$E115,'Cumulative BOM'!$K115)))*(QUOTIENT('Cumulative BOM'!$V115,MAX('Cumulative BOM'!$E115,'Cumulative BOM'!$K115)))</f>
        <v>2</v>
      </c>
      <c r="Z115" s="73">
        <f>ROUNDUP('Cumulative BOM'!$B115/'Cumulative BOM'!$Y115*2,0)/2</f>
        <v>0.5</v>
      </c>
      <c r="AA115" s="73">
        <f>(VLOOKUP('Cumulative BOM'!$D115,'Sheet Metal Std'!$M$2:$N$16,2))*'Cumulative BOM'!$U115*'Cumulative BOM'!$V115*'Cumulative BOM'!$Z115*0.28</f>
        <v>100.62444000000001</v>
      </c>
      <c r="AB115" s="73">
        <f>Table1[[#This Row],[QTY. ]]*Table1[[#This Row],[L]]/12</f>
        <v>12.875</v>
      </c>
    </row>
    <row r="116" spans="1:28" s="37" customFormat="1" ht="18" x14ac:dyDescent="0.3">
      <c r="A116" s="72">
        <v>1520971</v>
      </c>
      <c r="B116" s="73">
        <v>1</v>
      </c>
      <c r="C116" s="73" t="s">
        <v>205</v>
      </c>
      <c r="D116" s="73" t="s">
        <v>2</v>
      </c>
      <c r="E116" s="73">
        <v>154.5</v>
      </c>
      <c r="F116" s="73">
        <v>3</v>
      </c>
      <c r="G116" s="73" t="s">
        <v>113</v>
      </c>
      <c r="H116" s="73" t="s">
        <v>113</v>
      </c>
      <c r="I116" s="73">
        <v>8</v>
      </c>
      <c r="J116" s="73" t="s">
        <v>113</v>
      </c>
      <c r="K116" s="73">
        <v>18.5</v>
      </c>
      <c r="L116" s="73" t="s">
        <v>109</v>
      </c>
      <c r="M116" s="73" t="s">
        <v>110</v>
      </c>
      <c r="N116" s="73" t="s">
        <v>159</v>
      </c>
      <c r="O116" s="73" t="s">
        <v>160</v>
      </c>
      <c r="P116" s="73"/>
      <c r="Q116" s="73" t="s">
        <v>8</v>
      </c>
      <c r="R11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6" s="73" t="str">
        <f>IF(UPPER(Table1[[#This Row],[ROLLFORMED]])="YES",VLOOKUP(Table1[[#This Row],[GAUGE]],'Sheet Metal Std'!$P$1:$Q$5,2,FALSE),"-")</f>
        <v>-</v>
      </c>
      <c r="T116" s="73"/>
      <c r="U116" s="73">
        <f>IF(AND('Cumulative BOM'!$Q116="G90 Grade SS50", 'Cumulative BOM'!$D116="18GA"), 50,IF(AND('Cumulative BOM'!$Q116="G90 Grade SS50", 'Cumulative BOM'!$D116&lt;&gt;"18GA"), 54.5,
IF(AND('Cumulative BOM'!$Q116="316 Stainless Steel 2B", 'Cumulative BOM'!$D116="18GA"), 60,IF(AND('Cumulative BOM'!$Q116="316 Stainless Steel 2B", 'Cumulative BOM'!$D116&lt;&gt;"18GA"), 30,
IF('Cumulative BOM'!$Q116="316L Stainless Steel #3",60,
IF(AND('Cumulative BOM'!$Q116="304-2B Stainless Steel",'Cumulative BOM'!$D116="14GA",'Cumulative BOM'!$K116&lt;=29.75),29.75,IF(AND('Cumulative BOM'!$Q116="304-2B Stainless Steel",'Cumulative BOM'!$D116="14GA",'Cumulative BOM'!$K116&gt;29.75),60,
IF('Cumulative BOM'!$K116&lt;=30,30,IF(AND('Cumulative BOM'!$K116&gt;30,'Cumulative BOM'!$K116&lt;=60),60)))))))))</f>
        <v>54.5</v>
      </c>
      <c r="V116" s="73">
        <f>IF('Cumulative BOM'!$Q116="G90 Grade SS50",IF('Cumulative BOM'!$E116&lt;=144,144,IF(AND('Cumulative BOM'!$E116&gt;144,'Cumulative BOM'!$E116&lt;=168),168,IF(AND('Cumulative BOM'!$E116&gt;168,'Cumulative BOM'!$E116&lt;=192),192,IF(AND('Cumulative BOM'!$E116&gt;192,'Cumulative BOM'!$E116&lt;=216),216, IF(AND('Cumulative BOM'!$E116&gt;216,'Cumulative BOM'!$E116&lt;=240),240,0))))),IF('Cumulative BOM'!$E116&lt;=120,120,IF(AND('Cumulative BOM'!$E116&gt;120,'Cumulative BOM'!$E116&lt;=144),144,IF(AND('Cumulative BOM'!$E116&gt;144,'Cumulative BOM'!$E116&lt;=168),168,IF(AND('Cumulative BOM'!$E116&gt;168,'Cumulative BOM'!$E116&lt;=192),192,IF(AND('Cumulative BOM'!$E116&gt;192,'Cumulative BOM'!$E116&lt;=216),216, IF(AND('Cumulative BOM'!$E116&gt;216,'Cumulative BOM'!$E116&lt;=240),240,0)))))))</f>
        <v>168</v>
      </c>
      <c r="W116" s="73">
        <f>'Cumulative BOM'!$V116*'Cumulative BOM'!$U116</f>
        <v>9156</v>
      </c>
      <c r="X116" s="73">
        <f>'Cumulative BOM'!$K116*'Cumulative BOM'!$E116</f>
        <v>2858.25</v>
      </c>
      <c r="Y116" s="73">
        <f>(QUOTIENT('Cumulative BOM'!$U116, MIN('Cumulative BOM'!$E116,'Cumulative BOM'!$K116)))*(QUOTIENT('Cumulative BOM'!$V116,MAX('Cumulative BOM'!$E116,'Cumulative BOM'!$K116)))</f>
        <v>2</v>
      </c>
      <c r="Z116" s="73">
        <f>ROUNDUP('Cumulative BOM'!$B116/'Cumulative BOM'!$Y116*2,0)/2</f>
        <v>0.5</v>
      </c>
      <c r="AA116" s="73">
        <f>(VLOOKUP('Cumulative BOM'!$D116,'Sheet Metal Std'!$M$2:$N$16,2))*'Cumulative BOM'!$U116*'Cumulative BOM'!$V116*'Cumulative BOM'!$Z116*0.28</f>
        <v>100.62444000000001</v>
      </c>
      <c r="AB116" s="73">
        <f>Table1[[#This Row],[QTY. ]]*Table1[[#This Row],[L]]/12</f>
        <v>12.875</v>
      </c>
    </row>
    <row r="117" spans="1:28" s="37" customFormat="1" ht="18" x14ac:dyDescent="0.3">
      <c r="A117" s="72">
        <v>1521143</v>
      </c>
      <c r="B117" s="73">
        <v>1</v>
      </c>
      <c r="C117" s="73" t="s">
        <v>205</v>
      </c>
      <c r="D117" s="73" t="s">
        <v>2</v>
      </c>
      <c r="E117" s="73">
        <v>139.75</v>
      </c>
      <c r="F117" s="73">
        <v>3</v>
      </c>
      <c r="G117" s="73">
        <v>1.75</v>
      </c>
      <c r="H117" s="73" t="s">
        <v>113</v>
      </c>
      <c r="I117" s="73">
        <v>13</v>
      </c>
      <c r="J117" s="73" t="s">
        <v>113</v>
      </c>
      <c r="K117" s="73">
        <v>23.5</v>
      </c>
      <c r="L117" s="73" t="s">
        <v>109</v>
      </c>
      <c r="M117" s="73" t="s">
        <v>111</v>
      </c>
      <c r="N117" s="73" t="s">
        <v>112</v>
      </c>
      <c r="O117" s="73" t="s">
        <v>161</v>
      </c>
      <c r="P117" s="73"/>
      <c r="Q117" s="73" t="s">
        <v>8</v>
      </c>
      <c r="R11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17" s="73" t="str">
        <f>IF(UPPER(Table1[[#This Row],[ROLLFORMED]])="YES",VLOOKUP(Table1[[#This Row],[GAUGE]],'Sheet Metal Std'!$P$1:$Q$5,2,FALSE),"-")</f>
        <v>-</v>
      </c>
      <c r="T117" s="73"/>
      <c r="U117" s="73">
        <f>IF(AND('Cumulative BOM'!$Q117="G90 Grade SS50", 'Cumulative BOM'!$D117="18GA"), 50,IF(AND('Cumulative BOM'!$Q117="G90 Grade SS50", 'Cumulative BOM'!$D117&lt;&gt;"18GA"), 54.5,
IF(AND('Cumulative BOM'!$Q117="316 Stainless Steel 2B", 'Cumulative BOM'!$D117="18GA"), 60,IF(AND('Cumulative BOM'!$Q117="316 Stainless Steel 2B", 'Cumulative BOM'!$D117&lt;&gt;"18GA"), 30,
IF('Cumulative BOM'!$Q117="316L Stainless Steel #3",60,
IF(AND('Cumulative BOM'!$Q117="304-2B Stainless Steel",'Cumulative BOM'!$D117="14GA",'Cumulative BOM'!$K117&lt;=29.75),29.75,IF(AND('Cumulative BOM'!$Q117="304-2B Stainless Steel",'Cumulative BOM'!$D117="14GA",'Cumulative BOM'!$K117&gt;29.75),60,
IF('Cumulative BOM'!$K117&lt;=30,30,IF(AND('Cumulative BOM'!$K117&gt;30,'Cumulative BOM'!$K117&lt;=60),60)))))))))</f>
        <v>54.5</v>
      </c>
      <c r="V117" s="73">
        <f>IF('Cumulative BOM'!$Q117="G90 Grade SS50",IF('Cumulative BOM'!$E117&lt;=144,144,IF(AND('Cumulative BOM'!$E117&gt;144,'Cumulative BOM'!$E117&lt;=168),168,IF(AND('Cumulative BOM'!$E117&gt;168,'Cumulative BOM'!$E117&lt;=192),192,IF(AND('Cumulative BOM'!$E117&gt;192,'Cumulative BOM'!$E117&lt;=216),216, IF(AND('Cumulative BOM'!$E117&gt;216,'Cumulative BOM'!$E117&lt;=240),240,0))))),IF('Cumulative BOM'!$E117&lt;=120,120,IF(AND('Cumulative BOM'!$E117&gt;120,'Cumulative BOM'!$E117&lt;=144),144,IF(AND('Cumulative BOM'!$E117&gt;144,'Cumulative BOM'!$E117&lt;=168),168,IF(AND('Cumulative BOM'!$E117&gt;168,'Cumulative BOM'!$E117&lt;=192),192,IF(AND('Cumulative BOM'!$E117&gt;192,'Cumulative BOM'!$E117&lt;=216),216, IF(AND('Cumulative BOM'!$E117&gt;216,'Cumulative BOM'!$E117&lt;=240),240,0)))))))</f>
        <v>144</v>
      </c>
      <c r="W117" s="73">
        <f>'Cumulative BOM'!$V117*'Cumulative BOM'!$U117</f>
        <v>7848</v>
      </c>
      <c r="X117" s="73">
        <f>'Cumulative BOM'!$K117*'Cumulative BOM'!$E117</f>
        <v>3284.125</v>
      </c>
      <c r="Y117" s="73">
        <f>(QUOTIENT('Cumulative BOM'!$U117, MIN('Cumulative BOM'!$E117,'Cumulative BOM'!$K117)))*(QUOTIENT('Cumulative BOM'!$V117,MAX('Cumulative BOM'!$E117,'Cumulative BOM'!$K117)))</f>
        <v>2</v>
      </c>
      <c r="Z117" s="73">
        <f>ROUNDUP('Cumulative BOM'!$B117/'Cumulative BOM'!$Y117*2,0)/2</f>
        <v>0.5</v>
      </c>
      <c r="AA117" s="73">
        <f>(VLOOKUP('Cumulative BOM'!$D117,'Sheet Metal Std'!$M$2:$N$16,2))*'Cumulative BOM'!$U117*'Cumulative BOM'!$V117*'Cumulative BOM'!$Z117*0.28</f>
        <v>86.249520000000004</v>
      </c>
      <c r="AB117" s="73">
        <f>Table1[[#This Row],[QTY. ]]*Table1[[#This Row],[L]]/12</f>
        <v>11.645833333333334</v>
      </c>
    </row>
    <row r="118" spans="1:28" s="37" customFormat="1" ht="18" x14ac:dyDescent="0.3">
      <c r="A118" s="72">
        <v>1521180</v>
      </c>
      <c r="B118" s="73">
        <v>1</v>
      </c>
      <c r="C118" s="73" t="s">
        <v>205</v>
      </c>
      <c r="D118" s="73" t="s">
        <v>2</v>
      </c>
      <c r="E118" s="73">
        <v>139.75</v>
      </c>
      <c r="F118" s="73">
        <v>3</v>
      </c>
      <c r="G118" s="73">
        <v>1.75</v>
      </c>
      <c r="H118" s="73" t="s">
        <v>113</v>
      </c>
      <c r="I118" s="73">
        <v>14.75</v>
      </c>
      <c r="J118" s="73" t="s">
        <v>113</v>
      </c>
      <c r="K118" s="73">
        <v>25.25</v>
      </c>
      <c r="L118" s="73" t="s">
        <v>109</v>
      </c>
      <c r="M118" s="73" t="s">
        <v>111</v>
      </c>
      <c r="N118" s="73" t="s">
        <v>112</v>
      </c>
      <c r="O118" s="73" t="s">
        <v>167</v>
      </c>
      <c r="P118" s="73"/>
      <c r="Q118" s="73" t="s">
        <v>8</v>
      </c>
      <c r="R118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18" s="73" t="str">
        <f>IF(UPPER(Table1[[#This Row],[ROLLFORMED]])="YES",VLOOKUP(Table1[[#This Row],[GAUGE]],'Sheet Metal Std'!$P$1:$Q$5,2,FALSE),"-")</f>
        <v>-</v>
      </c>
      <c r="T118" s="73"/>
      <c r="U118" s="73">
        <f>IF(AND('Cumulative BOM'!$Q118="G90 Grade SS50", 'Cumulative BOM'!$D118="18GA"), 50,IF(AND('Cumulative BOM'!$Q118="G90 Grade SS50", 'Cumulative BOM'!$D118&lt;&gt;"18GA"), 54.5,
IF(AND('Cumulative BOM'!$Q118="316 Stainless Steel 2B", 'Cumulative BOM'!$D118="18GA"), 60,IF(AND('Cumulative BOM'!$Q118="316 Stainless Steel 2B", 'Cumulative BOM'!$D118&lt;&gt;"18GA"), 30,
IF('Cumulative BOM'!$Q118="316L Stainless Steel #3",60,
IF(AND('Cumulative BOM'!$Q118="304-2B Stainless Steel",'Cumulative BOM'!$D118="14GA",'Cumulative BOM'!$K118&lt;=29.75),29.75,IF(AND('Cumulative BOM'!$Q118="304-2B Stainless Steel",'Cumulative BOM'!$D118="14GA",'Cumulative BOM'!$K118&gt;29.75),60,
IF('Cumulative BOM'!$K118&lt;=30,30,IF(AND('Cumulative BOM'!$K118&gt;30,'Cumulative BOM'!$K118&lt;=60),60)))))))))</f>
        <v>54.5</v>
      </c>
      <c r="V118" s="73">
        <f>IF('Cumulative BOM'!$Q118="G90 Grade SS50",IF('Cumulative BOM'!$E118&lt;=144,144,IF(AND('Cumulative BOM'!$E118&gt;144,'Cumulative BOM'!$E118&lt;=168),168,IF(AND('Cumulative BOM'!$E118&gt;168,'Cumulative BOM'!$E118&lt;=192),192,IF(AND('Cumulative BOM'!$E118&gt;192,'Cumulative BOM'!$E118&lt;=216),216, IF(AND('Cumulative BOM'!$E118&gt;216,'Cumulative BOM'!$E118&lt;=240),240,0))))),IF('Cumulative BOM'!$E118&lt;=120,120,IF(AND('Cumulative BOM'!$E118&gt;120,'Cumulative BOM'!$E118&lt;=144),144,IF(AND('Cumulative BOM'!$E118&gt;144,'Cumulative BOM'!$E118&lt;=168),168,IF(AND('Cumulative BOM'!$E118&gt;168,'Cumulative BOM'!$E118&lt;=192),192,IF(AND('Cumulative BOM'!$E118&gt;192,'Cumulative BOM'!$E118&lt;=216),216, IF(AND('Cumulative BOM'!$E118&gt;216,'Cumulative BOM'!$E118&lt;=240),240,0)))))))</f>
        <v>144</v>
      </c>
      <c r="W118" s="73">
        <f>'Cumulative BOM'!$V118*'Cumulative BOM'!$U118</f>
        <v>7848</v>
      </c>
      <c r="X118" s="73">
        <f>'Cumulative BOM'!$K118*'Cumulative BOM'!$E118</f>
        <v>3528.6875</v>
      </c>
      <c r="Y118" s="73">
        <f>(QUOTIENT('Cumulative BOM'!$U118, MIN('Cumulative BOM'!$E118,'Cumulative BOM'!$K118)))*(QUOTIENT('Cumulative BOM'!$V118,MAX('Cumulative BOM'!$E118,'Cumulative BOM'!$K118)))</f>
        <v>2</v>
      </c>
      <c r="Z118" s="73">
        <f>ROUNDUP('Cumulative BOM'!$B118/'Cumulative BOM'!$Y118*2,0)/2</f>
        <v>0.5</v>
      </c>
      <c r="AA118" s="73">
        <f>(VLOOKUP('Cumulative BOM'!$D118,'Sheet Metal Std'!$M$2:$N$16,2))*'Cumulative BOM'!$U118*'Cumulative BOM'!$V118*'Cumulative BOM'!$Z118*0.28</f>
        <v>86.249520000000004</v>
      </c>
      <c r="AB118" s="73">
        <f>Table1[[#This Row],[QTY. ]]*Table1[[#This Row],[L]]/12</f>
        <v>11.645833333333334</v>
      </c>
    </row>
    <row r="119" spans="1:28" s="37" customFormat="1" ht="18" x14ac:dyDescent="0.3">
      <c r="A119" s="72">
        <v>1521195</v>
      </c>
      <c r="B119" s="73">
        <v>1</v>
      </c>
      <c r="C119" s="73" t="s">
        <v>205</v>
      </c>
      <c r="D119" s="73" t="s">
        <v>2</v>
      </c>
      <c r="E119" s="73">
        <v>133.75</v>
      </c>
      <c r="F119" s="73">
        <v>3</v>
      </c>
      <c r="G119" s="73">
        <v>1.75</v>
      </c>
      <c r="H119" s="73" t="s">
        <v>113</v>
      </c>
      <c r="I119" s="73">
        <v>13</v>
      </c>
      <c r="J119" s="73" t="s">
        <v>113</v>
      </c>
      <c r="K119" s="73">
        <v>23.5</v>
      </c>
      <c r="L119" s="73" t="s">
        <v>109</v>
      </c>
      <c r="M119" s="73" t="s">
        <v>117</v>
      </c>
      <c r="N119" s="73" t="s">
        <v>112</v>
      </c>
      <c r="O119" s="73" t="s">
        <v>173</v>
      </c>
      <c r="P119" s="73"/>
      <c r="Q119" s="73" t="s">
        <v>8</v>
      </c>
      <c r="R11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19" s="73" t="str">
        <f>IF(UPPER(Table1[[#This Row],[ROLLFORMED]])="YES",VLOOKUP(Table1[[#This Row],[GAUGE]],'Sheet Metal Std'!$P$1:$Q$5,2,FALSE),"-")</f>
        <v>-</v>
      </c>
      <c r="T119" s="73"/>
      <c r="U119" s="73">
        <f>IF(AND('Cumulative BOM'!$Q119="G90 Grade SS50", 'Cumulative BOM'!$D119="18GA"), 50,IF(AND('Cumulative BOM'!$Q119="G90 Grade SS50", 'Cumulative BOM'!$D119&lt;&gt;"18GA"), 54.5,
IF(AND('Cumulative BOM'!$Q119="316 Stainless Steel 2B", 'Cumulative BOM'!$D119="18GA"), 60,IF(AND('Cumulative BOM'!$Q119="316 Stainless Steel 2B", 'Cumulative BOM'!$D119&lt;&gt;"18GA"), 30,
IF('Cumulative BOM'!$Q119="316L Stainless Steel #3",60,
IF(AND('Cumulative BOM'!$Q119="304-2B Stainless Steel",'Cumulative BOM'!$D119="14GA",'Cumulative BOM'!$K119&lt;=29.75),29.75,IF(AND('Cumulative BOM'!$Q119="304-2B Stainless Steel",'Cumulative BOM'!$D119="14GA",'Cumulative BOM'!$K119&gt;29.75),60,
IF('Cumulative BOM'!$K119&lt;=30,30,IF(AND('Cumulative BOM'!$K119&gt;30,'Cumulative BOM'!$K119&lt;=60),60)))))))))</f>
        <v>54.5</v>
      </c>
      <c r="V119" s="73">
        <f>IF('Cumulative BOM'!$Q119="G90 Grade SS50",IF('Cumulative BOM'!$E119&lt;=144,144,IF(AND('Cumulative BOM'!$E119&gt;144,'Cumulative BOM'!$E119&lt;=168),168,IF(AND('Cumulative BOM'!$E119&gt;168,'Cumulative BOM'!$E119&lt;=192),192,IF(AND('Cumulative BOM'!$E119&gt;192,'Cumulative BOM'!$E119&lt;=216),216, IF(AND('Cumulative BOM'!$E119&gt;216,'Cumulative BOM'!$E119&lt;=240),240,0))))),IF('Cumulative BOM'!$E119&lt;=120,120,IF(AND('Cumulative BOM'!$E119&gt;120,'Cumulative BOM'!$E119&lt;=144),144,IF(AND('Cumulative BOM'!$E119&gt;144,'Cumulative BOM'!$E119&lt;=168),168,IF(AND('Cumulative BOM'!$E119&gt;168,'Cumulative BOM'!$E119&lt;=192),192,IF(AND('Cumulative BOM'!$E119&gt;192,'Cumulative BOM'!$E119&lt;=216),216, IF(AND('Cumulative BOM'!$E119&gt;216,'Cumulative BOM'!$E119&lt;=240),240,0)))))))</f>
        <v>144</v>
      </c>
      <c r="W119" s="73">
        <f>'Cumulative BOM'!$V119*'Cumulative BOM'!$U119</f>
        <v>7848</v>
      </c>
      <c r="X119" s="73">
        <f>'Cumulative BOM'!$K119*'Cumulative BOM'!$E119</f>
        <v>3143.125</v>
      </c>
      <c r="Y119" s="73">
        <f>(QUOTIENT('Cumulative BOM'!$U119, MIN('Cumulative BOM'!$E119,'Cumulative BOM'!$K119)))*(QUOTIENT('Cumulative BOM'!$V119,MAX('Cumulative BOM'!$E119,'Cumulative BOM'!$K119)))</f>
        <v>2</v>
      </c>
      <c r="Z119" s="73">
        <f>ROUNDUP('Cumulative BOM'!$B119/'Cumulative BOM'!$Y119*2,0)/2</f>
        <v>0.5</v>
      </c>
      <c r="AA119" s="73">
        <f>(VLOOKUP('Cumulative BOM'!$D119,'Sheet Metal Std'!$M$2:$N$16,2))*'Cumulative BOM'!$U119*'Cumulative BOM'!$V119*'Cumulative BOM'!$Z119*0.28</f>
        <v>86.249520000000004</v>
      </c>
      <c r="AB119" s="73">
        <f>Table1[[#This Row],[QTY. ]]*Table1[[#This Row],[L]]/12</f>
        <v>11.145833333333334</v>
      </c>
    </row>
    <row r="120" spans="1:28" s="37" customFormat="1" ht="18" x14ac:dyDescent="0.3">
      <c r="A120" s="72">
        <v>1521207</v>
      </c>
      <c r="B120" s="73">
        <v>1</v>
      </c>
      <c r="C120" s="73" t="s">
        <v>205</v>
      </c>
      <c r="D120" s="73" t="s">
        <v>2</v>
      </c>
      <c r="E120" s="73">
        <v>133.75</v>
      </c>
      <c r="F120" s="73">
        <v>3</v>
      </c>
      <c r="G120" s="73">
        <v>1.75</v>
      </c>
      <c r="H120" s="73" t="s">
        <v>113</v>
      </c>
      <c r="I120" s="73">
        <v>8.5625</v>
      </c>
      <c r="J120" s="73" t="s">
        <v>113</v>
      </c>
      <c r="K120" s="73">
        <v>19.0625</v>
      </c>
      <c r="L120" s="73" t="s">
        <v>109</v>
      </c>
      <c r="M120" s="73" t="s">
        <v>117</v>
      </c>
      <c r="N120" s="73" t="s">
        <v>112</v>
      </c>
      <c r="O120" s="73" t="s">
        <v>153</v>
      </c>
      <c r="P120" s="73"/>
      <c r="Q120" s="73" t="s">
        <v>8</v>
      </c>
      <c r="R120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20" s="73" t="str">
        <f>IF(UPPER(Table1[[#This Row],[ROLLFORMED]])="YES",VLOOKUP(Table1[[#This Row],[GAUGE]],'Sheet Metal Std'!$P$1:$Q$5,2,FALSE),"-")</f>
        <v>-</v>
      </c>
      <c r="T120" s="73"/>
      <c r="U120" s="73">
        <f>IF(AND('Cumulative BOM'!$Q120="G90 Grade SS50", 'Cumulative BOM'!$D120="18GA"), 50,IF(AND('Cumulative BOM'!$Q120="G90 Grade SS50", 'Cumulative BOM'!$D120&lt;&gt;"18GA"), 54.5,
IF(AND('Cumulative BOM'!$Q120="316 Stainless Steel 2B", 'Cumulative BOM'!$D120="18GA"), 60,IF(AND('Cumulative BOM'!$Q120="316 Stainless Steel 2B", 'Cumulative BOM'!$D120&lt;&gt;"18GA"), 30,
IF('Cumulative BOM'!$Q120="316L Stainless Steel #3",60,
IF(AND('Cumulative BOM'!$Q120="304-2B Stainless Steel",'Cumulative BOM'!$D120="14GA",'Cumulative BOM'!$K120&lt;=29.75),29.75,IF(AND('Cumulative BOM'!$Q120="304-2B Stainless Steel",'Cumulative BOM'!$D120="14GA",'Cumulative BOM'!$K120&gt;29.75),60,
IF('Cumulative BOM'!$K120&lt;=30,30,IF(AND('Cumulative BOM'!$K120&gt;30,'Cumulative BOM'!$K120&lt;=60),60)))))))))</f>
        <v>54.5</v>
      </c>
      <c r="V120" s="73">
        <f>IF('Cumulative BOM'!$Q120="G90 Grade SS50",IF('Cumulative BOM'!$E120&lt;=144,144,IF(AND('Cumulative BOM'!$E120&gt;144,'Cumulative BOM'!$E120&lt;=168),168,IF(AND('Cumulative BOM'!$E120&gt;168,'Cumulative BOM'!$E120&lt;=192),192,IF(AND('Cumulative BOM'!$E120&gt;192,'Cumulative BOM'!$E120&lt;=216),216, IF(AND('Cumulative BOM'!$E120&gt;216,'Cumulative BOM'!$E120&lt;=240),240,0))))),IF('Cumulative BOM'!$E120&lt;=120,120,IF(AND('Cumulative BOM'!$E120&gt;120,'Cumulative BOM'!$E120&lt;=144),144,IF(AND('Cumulative BOM'!$E120&gt;144,'Cumulative BOM'!$E120&lt;=168),168,IF(AND('Cumulative BOM'!$E120&gt;168,'Cumulative BOM'!$E120&lt;=192),192,IF(AND('Cumulative BOM'!$E120&gt;192,'Cumulative BOM'!$E120&lt;=216),216, IF(AND('Cumulative BOM'!$E120&gt;216,'Cumulative BOM'!$E120&lt;=240),240,0)))))))</f>
        <v>144</v>
      </c>
      <c r="W120" s="73">
        <f>'Cumulative BOM'!$V120*'Cumulative BOM'!$U120</f>
        <v>7848</v>
      </c>
      <c r="X120" s="73">
        <f>'Cumulative BOM'!$K120*'Cumulative BOM'!$E120</f>
        <v>2549.609375</v>
      </c>
      <c r="Y120" s="73">
        <f>(QUOTIENT('Cumulative BOM'!$U120, MIN('Cumulative BOM'!$E120,'Cumulative BOM'!$K120)))*(QUOTIENT('Cumulative BOM'!$V120,MAX('Cumulative BOM'!$E120,'Cumulative BOM'!$K120)))</f>
        <v>2</v>
      </c>
      <c r="Z120" s="73">
        <f>ROUNDUP('Cumulative BOM'!$B120/'Cumulative BOM'!$Y120*2,0)/2</f>
        <v>0.5</v>
      </c>
      <c r="AA120" s="73">
        <f>(VLOOKUP('Cumulative BOM'!$D120,'Sheet Metal Std'!$M$2:$N$16,2))*'Cumulative BOM'!$U120*'Cumulative BOM'!$V120*'Cumulative BOM'!$Z120*0.28</f>
        <v>86.249520000000004</v>
      </c>
      <c r="AB120" s="73">
        <f>Table1[[#This Row],[QTY. ]]*Table1[[#This Row],[L]]/12</f>
        <v>11.145833333333334</v>
      </c>
    </row>
    <row r="121" spans="1:28" s="37" customFormat="1" ht="18" x14ac:dyDescent="0.3">
      <c r="A121" s="72">
        <v>1521336</v>
      </c>
      <c r="B121" s="73">
        <v>1</v>
      </c>
      <c r="C121" s="73" t="s">
        <v>205</v>
      </c>
      <c r="D121" s="73" t="s">
        <v>2</v>
      </c>
      <c r="E121" s="73">
        <v>134.09020000000001</v>
      </c>
      <c r="F121" s="73">
        <v>3</v>
      </c>
      <c r="G121" s="73">
        <v>1.75</v>
      </c>
      <c r="H121" s="73" t="s">
        <v>113</v>
      </c>
      <c r="I121" s="73">
        <v>10.9375</v>
      </c>
      <c r="J121" s="73" t="s">
        <v>113</v>
      </c>
      <c r="K121" s="73">
        <v>21.4375</v>
      </c>
      <c r="L121" s="73" t="s">
        <v>109</v>
      </c>
      <c r="M121" s="73" t="s">
        <v>122</v>
      </c>
      <c r="N121" s="73" t="s">
        <v>112</v>
      </c>
      <c r="O121" s="73" t="s">
        <v>179</v>
      </c>
      <c r="P121" s="73"/>
      <c r="Q121" s="73" t="s">
        <v>8</v>
      </c>
      <c r="R121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21" s="73" t="str">
        <f>IF(UPPER(Table1[[#This Row],[ROLLFORMED]])="YES",VLOOKUP(Table1[[#This Row],[GAUGE]],'Sheet Metal Std'!$P$1:$Q$5,2,FALSE),"-")</f>
        <v>-</v>
      </c>
      <c r="T121" s="73"/>
      <c r="U121" s="73">
        <f>IF(AND('Cumulative BOM'!$Q121="G90 Grade SS50", 'Cumulative BOM'!$D121="18GA"), 50,IF(AND('Cumulative BOM'!$Q121="G90 Grade SS50", 'Cumulative BOM'!$D121&lt;&gt;"18GA"), 54.5,
IF(AND('Cumulative BOM'!$Q121="316 Stainless Steel 2B", 'Cumulative BOM'!$D121="18GA"), 60,IF(AND('Cumulative BOM'!$Q121="316 Stainless Steel 2B", 'Cumulative BOM'!$D121&lt;&gt;"18GA"), 30,
IF('Cumulative BOM'!$Q121="316L Stainless Steel #3",60,
IF(AND('Cumulative BOM'!$Q121="304-2B Stainless Steel",'Cumulative BOM'!$D121="14GA",'Cumulative BOM'!$K121&lt;=29.75),29.75,IF(AND('Cumulative BOM'!$Q121="304-2B Stainless Steel",'Cumulative BOM'!$D121="14GA",'Cumulative BOM'!$K121&gt;29.75),60,
IF('Cumulative BOM'!$K121&lt;=30,30,IF(AND('Cumulative BOM'!$K121&gt;30,'Cumulative BOM'!$K121&lt;=60),60)))))))))</f>
        <v>54.5</v>
      </c>
      <c r="V121" s="73">
        <f>IF('Cumulative BOM'!$Q121="G90 Grade SS50",IF('Cumulative BOM'!$E121&lt;=144,144,IF(AND('Cumulative BOM'!$E121&gt;144,'Cumulative BOM'!$E121&lt;=168),168,IF(AND('Cumulative BOM'!$E121&gt;168,'Cumulative BOM'!$E121&lt;=192),192,IF(AND('Cumulative BOM'!$E121&gt;192,'Cumulative BOM'!$E121&lt;=216),216, IF(AND('Cumulative BOM'!$E121&gt;216,'Cumulative BOM'!$E121&lt;=240),240,0))))),IF('Cumulative BOM'!$E121&lt;=120,120,IF(AND('Cumulative BOM'!$E121&gt;120,'Cumulative BOM'!$E121&lt;=144),144,IF(AND('Cumulative BOM'!$E121&gt;144,'Cumulative BOM'!$E121&lt;=168),168,IF(AND('Cumulative BOM'!$E121&gt;168,'Cumulative BOM'!$E121&lt;=192),192,IF(AND('Cumulative BOM'!$E121&gt;192,'Cumulative BOM'!$E121&lt;=216),216, IF(AND('Cumulative BOM'!$E121&gt;216,'Cumulative BOM'!$E121&lt;=240),240,0)))))))</f>
        <v>144</v>
      </c>
      <c r="W121" s="73">
        <f>'Cumulative BOM'!$V121*'Cumulative BOM'!$U121</f>
        <v>7848</v>
      </c>
      <c r="X121" s="73">
        <f>'Cumulative BOM'!$K121*'Cumulative BOM'!$E121</f>
        <v>2874.5586625000001</v>
      </c>
      <c r="Y121" s="73">
        <f>(QUOTIENT('Cumulative BOM'!$U121, MIN('Cumulative BOM'!$E121,'Cumulative BOM'!$K121)))*(QUOTIENT('Cumulative BOM'!$V121,MAX('Cumulative BOM'!$E121,'Cumulative BOM'!$K121)))</f>
        <v>2</v>
      </c>
      <c r="Z121" s="73">
        <f>ROUNDUP('Cumulative BOM'!$B121/'Cumulative BOM'!$Y121*2,0)/2</f>
        <v>0.5</v>
      </c>
      <c r="AA121" s="73">
        <f>(VLOOKUP('Cumulative BOM'!$D121,'Sheet Metal Std'!$M$2:$N$16,2))*'Cumulative BOM'!$U121*'Cumulative BOM'!$V121*'Cumulative BOM'!$Z121*0.28</f>
        <v>86.249520000000004</v>
      </c>
      <c r="AB121" s="73">
        <f>Table1[[#This Row],[QTY. ]]*Table1[[#This Row],[L]]/12</f>
        <v>11.174183333333334</v>
      </c>
    </row>
    <row r="122" spans="1:28" s="37" customFormat="1" ht="18" x14ac:dyDescent="0.3">
      <c r="A122" s="82">
        <v>1521248</v>
      </c>
      <c r="B122" s="83">
        <v>1</v>
      </c>
      <c r="C122" s="83" t="s">
        <v>205</v>
      </c>
      <c r="D122" s="83" t="s">
        <v>2</v>
      </c>
      <c r="E122" s="83">
        <v>137.03639999999999</v>
      </c>
      <c r="F122" s="83">
        <v>3</v>
      </c>
      <c r="G122" s="83">
        <v>1.75</v>
      </c>
      <c r="H122" s="83" t="s">
        <v>113</v>
      </c>
      <c r="I122" s="83">
        <v>16</v>
      </c>
      <c r="J122" s="83" t="s">
        <v>113</v>
      </c>
      <c r="K122" s="83">
        <v>26.5</v>
      </c>
      <c r="L122" s="83" t="s">
        <v>109</v>
      </c>
      <c r="M122" s="83" t="s">
        <v>183</v>
      </c>
      <c r="N122" s="83" t="s">
        <v>112</v>
      </c>
      <c r="O122" s="83" t="s">
        <v>182</v>
      </c>
      <c r="P122" s="83"/>
      <c r="Q122" s="83" t="s">
        <v>8</v>
      </c>
      <c r="R122" s="8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22" s="83" t="str">
        <f>IF(UPPER(Table1[[#This Row],[ROLLFORMED]])="YES",VLOOKUP(Table1[[#This Row],[GAUGE]],'Sheet Metal Std'!$P$1:$Q$5,2,FALSE),"-")</f>
        <v>-</v>
      </c>
      <c r="T122" s="83"/>
      <c r="U122" s="83">
        <f>IF(AND('Cumulative BOM'!$Q122="G90 Grade SS50", 'Cumulative BOM'!$D122="18GA"), 50,IF(AND('Cumulative BOM'!$Q122="G90 Grade SS50", 'Cumulative BOM'!$D122&lt;&gt;"18GA"), 54.5,
IF(AND('Cumulative BOM'!$Q122="316 Stainless Steel 2B", 'Cumulative BOM'!$D122="18GA"), 60,IF(AND('Cumulative BOM'!$Q122="316 Stainless Steel 2B", 'Cumulative BOM'!$D122&lt;&gt;"18GA"), 30,
IF('Cumulative BOM'!$Q122="316L Stainless Steel #3",60,
IF(AND('Cumulative BOM'!$Q122="304-2B Stainless Steel",'Cumulative BOM'!$D122="14GA",'Cumulative BOM'!$K122&lt;=29.75),29.75,IF(AND('Cumulative BOM'!$Q122="304-2B Stainless Steel",'Cumulative BOM'!$D122="14GA",'Cumulative BOM'!$K122&gt;29.75),60,
IF('Cumulative BOM'!$K122&lt;=30,30,IF(AND('Cumulative BOM'!$K122&gt;30,'Cumulative BOM'!$K122&lt;=60),60)))))))))</f>
        <v>54.5</v>
      </c>
      <c r="V122" s="83">
        <f>IF('Cumulative BOM'!$Q122="G90 Grade SS50",IF('Cumulative BOM'!$E122&lt;=144,144,IF(AND('Cumulative BOM'!$E122&gt;144,'Cumulative BOM'!$E122&lt;=168),168,IF(AND('Cumulative BOM'!$E122&gt;168,'Cumulative BOM'!$E122&lt;=192),192,IF(AND('Cumulative BOM'!$E122&gt;192,'Cumulative BOM'!$E122&lt;=216),216, IF(AND('Cumulative BOM'!$E122&gt;216,'Cumulative BOM'!$E122&lt;=240),240,0))))),IF('Cumulative BOM'!$E122&lt;=120,120,IF(AND('Cumulative BOM'!$E122&gt;120,'Cumulative BOM'!$E122&lt;=144),144,IF(AND('Cumulative BOM'!$E122&gt;144,'Cumulative BOM'!$E122&lt;=168),168,IF(AND('Cumulative BOM'!$E122&gt;168,'Cumulative BOM'!$E122&lt;=192),192,IF(AND('Cumulative BOM'!$E122&gt;192,'Cumulative BOM'!$E122&lt;=216),216, IF(AND('Cumulative BOM'!$E122&gt;216,'Cumulative BOM'!$E122&lt;=240),240,0)))))))</f>
        <v>144</v>
      </c>
      <c r="W122" s="83">
        <f>'Cumulative BOM'!$V122*'Cumulative BOM'!$U122</f>
        <v>7848</v>
      </c>
      <c r="X122" s="83">
        <f>'Cumulative BOM'!$K122*'Cumulative BOM'!$E122</f>
        <v>3631.4645999999998</v>
      </c>
      <c r="Y122" s="83">
        <f>(QUOTIENT('Cumulative BOM'!$U122, MIN('Cumulative BOM'!$E122,'Cumulative BOM'!$K122)))*(QUOTIENT('Cumulative BOM'!$V122,MAX('Cumulative BOM'!$E122,'Cumulative BOM'!$K122)))</f>
        <v>2</v>
      </c>
      <c r="Z122" s="83">
        <f>ROUNDUP('Cumulative BOM'!$B122/'Cumulative BOM'!$Y122*2,0)/2</f>
        <v>0.5</v>
      </c>
      <c r="AA122" s="83">
        <f>(VLOOKUP('Cumulative BOM'!$D122,'Sheet Metal Std'!$M$2:$N$16,2))*'Cumulative BOM'!$U122*'Cumulative BOM'!$V122*'Cumulative BOM'!$Z122*0.28</f>
        <v>86.249520000000004</v>
      </c>
      <c r="AB122" s="83">
        <f>Table1[[#This Row],[QTY. ]]*Table1[[#This Row],[L]]/12</f>
        <v>11.419699999999999</v>
      </c>
    </row>
  </sheetData>
  <mergeCells count="6">
    <mergeCell ref="P1:T2"/>
    <mergeCell ref="A1:B1"/>
    <mergeCell ref="A2:B2"/>
    <mergeCell ref="C1:I1"/>
    <mergeCell ref="C2:I2"/>
    <mergeCell ref="N1:O2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Q13 Q105:Q106 Q5 Q7 Q9 Q11 Q95:Q103 Q15:Q20 Q22:Q32 Q34:Q41 Q43:Q57 P123:P124 Q77:Q88 Q90:Q93 Q59:Q75 Q108:Q122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4653-5104-4D25-8281-8AFA17924654}">
  <sheetPr codeName="Sheet4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154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204</v>
      </c>
      <c r="D5" s="73" t="s">
        <v>2</v>
      </c>
      <c r="E5" s="84">
        <v>166.11850000000001</v>
      </c>
      <c r="F5" s="73">
        <v>3</v>
      </c>
      <c r="G5" s="73" t="s">
        <v>113</v>
      </c>
      <c r="H5" s="73" t="s">
        <v>113</v>
      </c>
      <c r="I5" s="73">
        <v>16</v>
      </c>
      <c r="J5" s="73" t="s">
        <v>113</v>
      </c>
      <c r="K5" s="73">
        <v>26.5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">
        <v>91</v>
      </c>
      <c r="S5" s="73" t="s">
        <v>209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156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204</v>
      </c>
      <c r="D7" s="73" t="s">
        <v>2</v>
      </c>
      <c r="E7" s="73">
        <v>166.11850000000001</v>
      </c>
      <c r="F7" s="73">
        <v>3</v>
      </c>
      <c r="G7" s="73" t="s">
        <v>113</v>
      </c>
      <c r="H7" s="73" t="s">
        <v>113</v>
      </c>
      <c r="I7" s="73">
        <v>16</v>
      </c>
      <c r="J7" s="73" t="s">
        <v>113</v>
      </c>
      <c r="K7" s="73">
        <v>26.5</v>
      </c>
      <c r="L7" s="73" t="s">
        <v>109</v>
      </c>
      <c r="M7" s="73" t="s">
        <v>108</v>
      </c>
      <c r="N7" s="73" t="s">
        <v>155</v>
      </c>
      <c r="O7" s="73" t="s">
        <v>156</v>
      </c>
      <c r="P7" s="73"/>
      <c r="Q7" s="73" t="s">
        <v>8</v>
      </c>
      <c r="R7" s="73" t="s">
        <v>91</v>
      </c>
      <c r="S7" s="73" t="s">
        <v>209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157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204</v>
      </c>
      <c r="D9" s="73" t="s">
        <v>2</v>
      </c>
      <c r="E9" s="73">
        <v>166.11850000000001</v>
      </c>
      <c r="F9" s="73">
        <v>3</v>
      </c>
      <c r="G9" s="73" t="s">
        <v>113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108</v>
      </c>
      <c r="N9" s="73" t="s">
        <v>155</v>
      </c>
      <c r="O9" s="73" t="s">
        <v>157</v>
      </c>
      <c r="P9" s="73"/>
      <c r="Q9" s="73" t="s">
        <v>8</v>
      </c>
      <c r="R9" s="73" t="s">
        <v>91</v>
      </c>
      <c r="S9" s="73" t="s">
        <v>209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158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204</v>
      </c>
      <c r="D11" s="73" t="s">
        <v>2</v>
      </c>
      <c r="E11" s="73">
        <v>154.5</v>
      </c>
      <c r="F11" s="73">
        <v>3</v>
      </c>
      <c r="G11" s="73" t="s">
        <v>113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110</v>
      </c>
      <c r="N11" s="73" t="s">
        <v>159</v>
      </c>
      <c r="O11" s="73" t="s">
        <v>158</v>
      </c>
      <c r="P11" s="73"/>
      <c r="Q11" s="73" t="s">
        <v>8</v>
      </c>
      <c r="R11" s="73" t="s">
        <v>91</v>
      </c>
      <c r="S11" s="73" t="s">
        <v>209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160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204</v>
      </c>
      <c r="D13" s="73" t="s">
        <v>2</v>
      </c>
      <c r="E13" s="73">
        <v>154.5</v>
      </c>
      <c r="F13" s="73">
        <v>3</v>
      </c>
      <c r="G13" s="73" t="s">
        <v>113</v>
      </c>
      <c r="H13" s="73" t="s">
        <v>113</v>
      </c>
      <c r="I13" s="73">
        <v>16</v>
      </c>
      <c r="J13" s="73" t="s">
        <v>113</v>
      </c>
      <c r="K13" s="73">
        <v>26.5</v>
      </c>
      <c r="L13" s="73" t="s">
        <v>109</v>
      </c>
      <c r="M13" s="73" t="s">
        <v>110</v>
      </c>
      <c r="N13" s="73" t="s">
        <v>159</v>
      </c>
      <c r="O13" s="73" t="s">
        <v>160</v>
      </c>
      <c r="P13" s="73"/>
      <c r="Q13" s="73" t="s">
        <v>8</v>
      </c>
      <c r="R13" s="73" t="s">
        <v>91</v>
      </c>
      <c r="S13" s="73" t="s">
        <v>209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161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204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26.5</v>
      </c>
      <c r="L15" s="73" t="s">
        <v>109</v>
      </c>
      <c r="M15" s="73" t="s">
        <v>111</v>
      </c>
      <c r="N15" s="73" t="s">
        <v>112</v>
      </c>
      <c r="O15" s="73" t="s">
        <v>161</v>
      </c>
      <c r="P15" s="73"/>
      <c r="Q15" s="73" t="s">
        <v>8</v>
      </c>
      <c r="R15" s="73" t="s">
        <v>90</v>
      </c>
      <c r="S15" s="73" t="s">
        <v>209</v>
      </c>
      <c r="T15" s="73"/>
    </row>
    <row r="16" spans="1:1015" s="37" customFormat="1" ht="18" x14ac:dyDescent="0.3">
      <c r="A16" s="72">
        <v>1521167</v>
      </c>
      <c r="B16" s="73">
        <v>1</v>
      </c>
      <c r="C16" s="73" t="s">
        <v>205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113</v>
      </c>
      <c r="I16" s="73">
        <v>10</v>
      </c>
      <c r="J16" s="73" t="s">
        <v>113</v>
      </c>
      <c r="K16" s="73">
        <v>20.5</v>
      </c>
      <c r="L16" s="73" t="s">
        <v>109</v>
      </c>
      <c r="M16" s="73" t="s">
        <v>111</v>
      </c>
      <c r="N16" s="73" t="s">
        <v>112</v>
      </c>
      <c r="O16" s="73" t="s">
        <v>161</v>
      </c>
      <c r="P16" s="73"/>
      <c r="Q16" s="73" t="s">
        <v>8</v>
      </c>
      <c r="R16" s="73" t="s">
        <v>90</v>
      </c>
      <c r="S16" s="73" t="s">
        <v>113</v>
      </c>
      <c r="T16" s="73"/>
    </row>
    <row r="17" spans="1:20" s="37" customFormat="1" ht="18" x14ac:dyDescent="0.3">
      <c r="A17" s="74">
        <v>1520979</v>
      </c>
      <c r="B17" s="75">
        <v>1</v>
      </c>
      <c r="C17" s="75" t="s">
        <v>205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113</v>
      </c>
      <c r="I17" s="75">
        <v>9</v>
      </c>
      <c r="J17" s="75">
        <v>9</v>
      </c>
      <c r="K17" s="75">
        <v>28.5</v>
      </c>
      <c r="L17" s="75" t="s">
        <v>162</v>
      </c>
      <c r="M17" s="75" t="s">
        <v>163</v>
      </c>
      <c r="N17" s="75" t="s">
        <v>121</v>
      </c>
      <c r="O17" s="75" t="s">
        <v>161</v>
      </c>
      <c r="P17" s="75"/>
      <c r="Q17" s="75" t="s">
        <v>8</v>
      </c>
      <c r="R17" s="75" t="s">
        <v>85</v>
      </c>
      <c r="S17" s="75" t="s">
        <v>113</v>
      </c>
      <c r="T17" s="75"/>
    </row>
    <row r="18" spans="1:20" s="37" customFormat="1" ht="18" x14ac:dyDescent="0.3">
      <c r="A18" s="76">
        <v>1499696</v>
      </c>
      <c r="B18" s="77">
        <v>6</v>
      </c>
      <c r="C18" s="77" t="s">
        <v>205</v>
      </c>
      <c r="D18" s="77" t="s">
        <v>4</v>
      </c>
      <c r="E18" s="77">
        <v>127.28319999999999</v>
      </c>
      <c r="F18" s="77" t="s">
        <v>113</v>
      </c>
      <c r="G18" s="77" t="s">
        <v>113</v>
      </c>
      <c r="H18" s="77" t="s">
        <v>113</v>
      </c>
      <c r="I18" s="77" t="s">
        <v>113</v>
      </c>
      <c r="J18" s="77" t="s">
        <v>113</v>
      </c>
      <c r="K18" s="77">
        <v>50</v>
      </c>
      <c r="L18" s="77" t="s">
        <v>115</v>
      </c>
      <c r="M18" s="77" t="s">
        <v>116</v>
      </c>
      <c r="N18" s="77" t="s">
        <v>126</v>
      </c>
      <c r="O18" s="77" t="s">
        <v>161</v>
      </c>
      <c r="P18" s="77"/>
      <c r="Q18" s="77" t="s">
        <v>8</v>
      </c>
      <c r="R18" s="77" t="s">
        <v>100</v>
      </c>
      <c r="S18" s="77" t="s">
        <v>113</v>
      </c>
      <c r="T18" s="77"/>
    </row>
    <row r="19" spans="1:20" s="37" customFormat="1" ht="18" x14ac:dyDescent="0.3">
      <c r="A19" s="76">
        <v>1511978</v>
      </c>
      <c r="B19" s="77">
        <v>1</v>
      </c>
      <c r="C19" s="77" t="s">
        <v>205</v>
      </c>
      <c r="D19" s="77" t="s">
        <v>4</v>
      </c>
      <c r="E19" s="77">
        <v>127.283</v>
      </c>
      <c r="F19" s="77" t="s">
        <v>113</v>
      </c>
      <c r="G19" s="77" t="s">
        <v>113</v>
      </c>
      <c r="H19" s="77" t="s">
        <v>113</v>
      </c>
      <c r="I19" s="77" t="s">
        <v>113</v>
      </c>
      <c r="J19" s="77" t="s">
        <v>113</v>
      </c>
      <c r="K19" s="77">
        <v>25</v>
      </c>
      <c r="L19" s="77" t="s">
        <v>115</v>
      </c>
      <c r="M19" s="77" t="s">
        <v>164</v>
      </c>
      <c r="N19" s="77" t="s">
        <v>165</v>
      </c>
      <c r="O19" s="77" t="s">
        <v>161</v>
      </c>
      <c r="P19" s="77"/>
      <c r="Q19" s="77" t="s">
        <v>8</v>
      </c>
      <c r="R19" s="77" t="s">
        <v>100</v>
      </c>
      <c r="S19" s="77" t="s">
        <v>113</v>
      </c>
      <c r="T19" s="77"/>
    </row>
    <row r="20" spans="1:20" s="37" customFormat="1" ht="18" x14ac:dyDescent="0.3">
      <c r="A20" s="74">
        <v>1499897</v>
      </c>
      <c r="B20" s="75">
        <v>1</v>
      </c>
      <c r="C20" s="75" t="s">
        <v>205</v>
      </c>
      <c r="D20" s="75" t="s">
        <v>1</v>
      </c>
      <c r="E20" s="75">
        <v>127.283</v>
      </c>
      <c r="F20" s="75" t="s">
        <v>113</v>
      </c>
      <c r="G20" s="75" t="s">
        <v>113</v>
      </c>
      <c r="H20" s="75" t="s">
        <v>113</v>
      </c>
      <c r="I20" s="75">
        <v>5.5166000000000004</v>
      </c>
      <c r="J20" s="75">
        <v>6.1416000000000004</v>
      </c>
      <c r="K20" s="75">
        <v>11.335000000000001</v>
      </c>
      <c r="L20" s="78" t="s">
        <v>123</v>
      </c>
      <c r="M20" s="75" t="s">
        <v>166</v>
      </c>
      <c r="N20" s="75" t="s">
        <v>124</v>
      </c>
      <c r="O20" s="75" t="s">
        <v>161</v>
      </c>
      <c r="P20" s="75" t="s">
        <v>104</v>
      </c>
      <c r="Q20" s="75" t="s">
        <v>8</v>
      </c>
      <c r="R20" s="75" t="s">
        <v>85</v>
      </c>
      <c r="S20" s="75" t="s">
        <v>113</v>
      </c>
      <c r="T20" s="75"/>
    </row>
    <row r="21" spans="1:20" s="37" customFormat="1" ht="18" x14ac:dyDescent="0.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0" t="s">
        <v>167</v>
      </c>
      <c r="N21" s="69"/>
      <c r="O21" s="69"/>
      <c r="P21" s="71"/>
      <c r="Q21" s="71"/>
      <c r="R21" s="71"/>
      <c r="S21" s="71"/>
      <c r="T21" s="71"/>
    </row>
    <row r="22" spans="1:20" s="37" customFormat="1" ht="18" x14ac:dyDescent="0.3">
      <c r="A22" s="74">
        <v>1499783</v>
      </c>
      <c r="B22" s="75">
        <v>1</v>
      </c>
      <c r="C22" s="75" t="s">
        <v>205</v>
      </c>
      <c r="D22" s="75" t="s">
        <v>1</v>
      </c>
      <c r="E22" s="75">
        <v>139.75</v>
      </c>
      <c r="F22" s="75">
        <v>3</v>
      </c>
      <c r="G22" s="75">
        <v>1.75</v>
      </c>
      <c r="H22" s="75" t="s">
        <v>113</v>
      </c>
      <c r="I22" s="75">
        <v>9</v>
      </c>
      <c r="J22" s="75">
        <v>9</v>
      </c>
      <c r="K22" s="75">
        <v>28.5</v>
      </c>
      <c r="L22" s="78" t="s">
        <v>168</v>
      </c>
      <c r="M22" s="75" t="s">
        <v>169</v>
      </c>
      <c r="N22" s="75" t="s">
        <v>121</v>
      </c>
      <c r="O22" s="75" t="s">
        <v>167</v>
      </c>
      <c r="P22" s="75"/>
      <c r="Q22" s="75" t="s">
        <v>8</v>
      </c>
      <c r="R22" s="75" t="s">
        <v>85</v>
      </c>
      <c r="S22" s="75" t="s">
        <v>113</v>
      </c>
      <c r="T22" s="75"/>
    </row>
    <row r="23" spans="1:20" s="37" customFormat="1" ht="18" x14ac:dyDescent="0.3">
      <c r="A23" s="72">
        <v>1521184</v>
      </c>
      <c r="B23" s="73">
        <v>1</v>
      </c>
      <c r="C23" s="73" t="s">
        <v>205</v>
      </c>
      <c r="D23" s="73" t="s">
        <v>2</v>
      </c>
      <c r="E23" s="73">
        <v>51.062600000000003</v>
      </c>
      <c r="F23" s="73">
        <v>3</v>
      </c>
      <c r="G23" s="73">
        <v>1.75</v>
      </c>
      <c r="H23" s="73" t="s">
        <v>113</v>
      </c>
      <c r="I23" s="73">
        <v>16</v>
      </c>
      <c r="J23" s="73" t="s">
        <v>113</v>
      </c>
      <c r="K23" s="73">
        <v>26.5</v>
      </c>
      <c r="L23" s="73" t="s">
        <v>109</v>
      </c>
      <c r="M23" s="73" t="s">
        <v>114</v>
      </c>
      <c r="N23" s="73" t="s">
        <v>112</v>
      </c>
      <c r="O23" s="73" t="s">
        <v>167</v>
      </c>
      <c r="P23" s="73"/>
      <c r="Q23" s="73" t="s">
        <v>8</v>
      </c>
      <c r="R23" s="73" t="s">
        <v>90</v>
      </c>
      <c r="S23" s="73" t="s">
        <v>113</v>
      </c>
      <c r="T23" s="73"/>
    </row>
    <row r="24" spans="1:20" s="37" customFormat="1" ht="18" x14ac:dyDescent="0.3">
      <c r="A24" s="72">
        <v>1521185</v>
      </c>
      <c r="B24" s="73">
        <v>1</v>
      </c>
      <c r="C24" s="73" t="s">
        <v>205</v>
      </c>
      <c r="D24" s="73" t="s">
        <v>2</v>
      </c>
      <c r="E24" s="73">
        <v>51.062600000000003</v>
      </c>
      <c r="F24" s="73">
        <v>3</v>
      </c>
      <c r="G24" s="73">
        <v>1.75</v>
      </c>
      <c r="H24" s="73" t="s">
        <v>113</v>
      </c>
      <c r="I24" s="73">
        <v>8.25</v>
      </c>
      <c r="J24" s="73" t="s">
        <v>113</v>
      </c>
      <c r="K24" s="73">
        <v>18.75</v>
      </c>
      <c r="L24" s="73" t="s">
        <v>109</v>
      </c>
      <c r="M24" s="73" t="s">
        <v>114</v>
      </c>
      <c r="N24" s="73" t="s">
        <v>112</v>
      </c>
      <c r="O24" s="73" t="s">
        <v>167</v>
      </c>
      <c r="P24" s="73"/>
      <c r="Q24" s="73" t="s">
        <v>8</v>
      </c>
      <c r="R24" s="73" t="s">
        <v>90</v>
      </c>
      <c r="S24" s="73" t="s">
        <v>113</v>
      </c>
      <c r="T24" s="73"/>
    </row>
    <row r="25" spans="1:20" s="37" customFormat="1" ht="18" x14ac:dyDescent="0.3">
      <c r="A25" s="72">
        <v>1521183</v>
      </c>
      <c r="B25" s="73">
        <v>1</v>
      </c>
      <c r="C25" s="73" t="s">
        <v>205</v>
      </c>
      <c r="D25" s="73" t="s">
        <v>2</v>
      </c>
      <c r="E25" s="73">
        <v>51.062600000000003</v>
      </c>
      <c r="F25" s="73">
        <v>3</v>
      </c>
      <c r="G25" s="73">
        <v>2</v>
      </c>
      <c r="H25" s="73" t="s">
        <v>113</v>
      </c>
      <c r="I25" s="73">
        <v>16</v>
      </c>
      <c r="J25" s="73" t="s">
        <v>113</v>
      </c>
      <c r="K25" s="73">
        <v>26.5</v>
      </c>
      <c r="L25" s="73" t="s">
        <v>109</v>
      </c>
      <c r="M25" s="73" t="s">
        <v>114</v>
      </c>
      <c r="N25" s="73" t="s">
        <v>112</v>
      </c>
      <c r="O25" s="73" t="s">
        <v>167</v>
      </c>
      <c r="P25" s="73"/>
      <c r="Q25" s="73" t="s">
        <v>8</v>
      </c>
      <c r="R25" s="73" t="s">
        <v>90</v>
      </c>
      <c r="S25" s="73" t="s">
        <v>113</v>
      </c>
      <c r="T25" s="73"/>
    </row>
    <row r="26" spans="1:20" s="37" customFormat="1" ht="18" x14ac:dyDescent="0.3">
      <c r="A26" s="74">
        <v>1521181</v>
      </c>
      <c r="B26" s="75">
        <v>1</v>
      </c>
      <c r="C26" s="75" t="s">
        <v>205</v>
      </c>
      <c r="D26" s="75" t="s">
        <v>1</v>
      </c>
      <c r="E26" s="75">
        <v>139.75</v>
      </c>
      <c r="F26" s="75">
        <v>3</v>
      </c>
      <c r="G26" s="75">
        <v>1.75</v>
      </c>
      <c r="H26" s="75" t="s">
        <v>113</v>
      </c>
      <c r="I26" s="75">
        <v>8</v>
      </c>
      <c r="J26" s="75" t="s">
        <v>113</v>
      </c>
      <c r="K26" s="75">
        <v>18</v>
      </c>
      <c r="L26" s="78" t="s">
        <v>107</v>
      </c>
      <c r="M26" s="75" t="s">
        <v>170</v>
      </c>
      <c r="N26" s="75" t="s">
        <v>112</v>
      </c>
      <c r="O26" s="75" t="s">
        <v>167</v>
      </c>
      <c r="P26" s="75"/>
      <c r="Q26" s="75" t="s">
        <v>8</v>
      </c>
      <c r="R26" s="75" t="s">
        <v>85</v>
      </c>
      <c r="S26" s="75" t="s">
        <v>113</v>
      </c>
      <c r="T26" s="75"/>
    </row>
    <row r="27" spans="1:20" s="37" customFormat="1" ht="18" x14ac:dyDescent="0.3">
      <c r="A27" s="72">
        <v>1521179</v>
      </c>
      <c r="B27" s="73">
        <v>6</v>
      </c>
      <c r="C27" s="73" t="s">
        <v>204</v>
      </c>
      <c r="D27" s="73" t="s">
        <v>2</v>
      </c>
      <c r="E27" s="73">
        <v>139.75</v>
      </c>
      <c r="F27" s="73">
        <v>3</v>
      </c>
      <c r="G27" s="73">
        <v>1.75</v>
      </c>
      <c r="H27" s="73" t="s">
        <v>113</v>
      </c>
      <c r="I27" s="73">
        <v>16</v>
      </c>
      <c r="J27" s="73" t="s">
        <v>113</v>
      </c>
      <c r="K27" s="73">
        <v>26.5</v>
      </c>
      <c r="L27" s="73" t="s">
        <v>109</v>
      </c>
      <c r="M27" s="73" t="s">
        <v>111</v>
      </c>
      <c r="N27" s="73" t="s">
        <v>112</v>
      </c>
      <c r="O27" s="73" t="s">
        <v>167</v>
      </c>
      <c r="P27" s="73"/>
      <c r="Q27" s="73" t="s">
        <v>8</v>
      </c>
      <c r="R27" s="73" t="s">
        <v>90</v>
      </c>
      <c r="S27" s="73" t="s">
        <v>209</v>
      </c>
      <c r="T27" s="73"/>
    </row>
    <row r="28" spans="1:20" s="37" customFormat="1" ht="18" x14ac:dyDescent="0.3">
      <c r="A28" s="74">
        <v>1499834</v>
      </c>
      <c r="B28" s="75">
        <v>1</v>
      </c>
      <c r="C28" s="75" t="s">
        <v>205</v>
      </c>
      <c r="D28" s="75" t="s">
        <v>1</v>
      </c>
      <c r="E28" s="75">
        <v>127.28319999999999</v>
      </c>
      <c r="F28" s="75" t="s">
        <v>113</v>
      </c>
      <c r="G28" s="75" t="s">
        <v>113</v>
      </c>
      <c r="H28" s="75" t="s">
        <v>113</v>
      </c>
      <c r="I28" s="75">
        <v>6.0380000000000003</v>
      </c>
      <c r="J28" s="75">
        <v>4.2770000000000001</v>
      </c>
      <c r="K28" s="75">
        <v>10.146599999999999</v>
      </c>
      <c r="L28" s="78" t="s">
        <v>123</v>
      </c>
      <c r="M28" s="75" t="s">
        <v>171</v>
      </c>
      <c r="N28" s="75" t="s">
        <v>124</v>
      </c>
      <c r="O28" s="75" t="s">
        <v>167</v>
      </c>
      <c r="P28" s="75" t="s">
        <v>104</v>
      </c>
      <c r="Q28" s="75" t="s">
        <v>8</v>
      </c>
      <c r="R28" s="75" t="s">
        <v>85</v>
      </c>
      <c r="S28" s="75" t="s">
        <v>113</v>
      </c>
      <c r="T28" s="75"/>
    </row>
    <row r="29" spans="1:20" s="37" customFormat="1" ht="18" x14ac:dyDescent="0.3">
      <c r="A29" s="76">
        <v>1499693</v>
      </c>
      <c r="B29" s="77">
        <v>1</v>
      </c>
      <c r="C29" s="77" t="s">
        <v>205</v>
      </c>
      <c r="D29" s="77" t="s">
        <v>4</v>
      </c>
      <c r="E29" s="77">
        <v>41.142000000000003</v>
      </c>
      <c r="F29" s="77" t="s">
        <v>113</v>
      </c>
      <c r="G29" s="77" t="s">
        <v>113</v>
      </c>
      <c r="H29" s="77" t="s">
        <v>113</v>
      </c>
      <c r="I29" s="77" t="s">
        <v>113</v>
      </c>
      <c r="J29" s="77" t="s">
        <v>113</v>
      </c>
      <c r="K29" s="77">
        <v>44.171999999999997</v>
      </c>
      <c r="L29" s="77" t="s">
        <v>115</v>
      </c>
      <c r="M29" s="77" t="s">
        <v>172</v>
      </c>
      <c r="N29" s="77" t="s">
        <v>165</v>
      </c>
      <c r="O29" s="77" t="s">
        <v>167</v>
      </c>
      <c r="P29" s="77"/>
      <c r="Q29" s="77" t="s">
        <v>8</v>
      </c>
      <c r="R29" s="77" t="s">
        <v>100</v>
      </c>
      <c r="S29" s="77" t="s">
        <v>113</v>
      </c>
      <c r="T29" s="77"/>
    </row>
    <row r="30" spans="1:20" s="37" customFormat="1" ht="18" x14ac:dyDescent="0.3">
      <c r="A30" s="76">
        <v>1499699</v>
      </c>
      <c r="B30" s="77">
        <v>1</v>
      </c>
      <c r="C30" s="77" t="s">
        <v>205</v>
      </c>
      <c r="D30" s="77" t="s">
        <v>4</v>
      </c>
      <c r="E30" s="77">
        <v>127.283</v>
      </c>
      <c r="F30" s="77" t="s">
        <v>113</v>
      </c>
      <c r="G30" s="77" t="s">
        <v>113</v>
      </c>
      <c r="H30" s="77" t="s">
        <v>113</v>
      </c>
      <c r="I30" s="77" t="s">
        <v>113</v>
      </c>
      <c r="J30" s="77" t="s">
        <v>113</v>
      </c>
      <c r="K30" s="77">
        <v>40.078499999999998</v>
      </c>
      <c r="L30" s="77" t="s">
        <v>115</v>
      </c>
      <c r="M30" s="77" t="s">
        <v>116</v>
      </c>
      <c r="N30" s="77" t="s">
        <v>165</v>
      </c>
      <c r="O30" s="77" t="s">
        <v>167</v>
      </c>
      <c r="P30" s="77"/>
      <c r="Q30" s="77" t="s">
        <v>8</v>
      </c>
      <c r="R30" s="77" t="s">
        <v>100</v>
      </c>
      <c r="S30" s="77" t="s">
        <v>113</v>
      </c>
      <c r="T30" s="77"/>
    </row>
    <row r="31" spans="1:20" s="37" customFormat="1" ht="18" x14ac:dyDescent="0.3">
      <c r="A31" s="76">
        <v>1499696</v>
      </c>
      <c r="B31" s="77">
        <v>1</v>
      </c>
      <c r="C31" s="77" t="s">
        <v>205</v>
      </c>
      <c r="D31" s="77" t="s">
        <v>4</v>
      </c>
      <c r="E31" s="77">
        <v>127.28319999999999</v>
      </c>
      <c r="F31" s="77" t="s">
        <v>113</v>
      </c>
      <c r="G31" s="77" t="s">
        <v>113</v>
      </c>
      <c r="H31" s="77" t="s">
        <v>113</v>
      </c>
      <c r="I31" s="77" t="s">
        <v>113</v>
      </c>
      <c r="J31" s="77" t="s">
        <v>113</v>
      </c>
      <c r="K31" s="77">
        <v>50</v>
      </c>
      <c r="L31" s="77" t="s">
        <v>115</v>
      </c>
      <c r="M31" s="77" t="s">
        <v>116</v>
      </c>
      <c r="N31" s="77" t="s">
        <v>165</v>
      </c>
      <c r="O31" s="77" t="s">
        <v>167</v>
      </c>
      <c r="P31" s="77"/>
      <c r="Q31" s="77" t="s">
        <v>8</v>
      </c>
      <c r="R31" s="77" t="s">
        <v>100</v>
      </c>
      <c r="S31" s="77" t="s">
        <v>113</v>
      </c>
      <c r="T31" s="77"/>
    </row>
    <row r="32" spans="1:20" s="37" customFormat="1" ht="18" x14ac:dyDescent="0.3">
      <c r="A32" s="76">
        <v>1518703</v>
      </c>
      <c r="B32" s="77">
        <v>1</v>
      </c>
      <c r="C32" s="77" t="s">
        <v>205</v>
      </c>
      <c r="D32" s="77" t="s">
        <v>4</v>
      </c>
      <c r="E32" s="77">
        <v>127.283</v>
      </c>
      <c r="F32" s="77" t="s">
        <v>113</v>
      </c>
      <c r="G32" s="77" t="s">
        <v>113</v>
      </c>
      <c r="H32" s="77" t="s">
        <v>113</v>
      </c>
      <c r="I32" s="77" t="s">
        <v>113</v>
      </c>
      <c r="J32" s="77" t="s">
        <v>113</v>
      </c>
      <c r="K32" s="77">
        <v>48.750100000000003</v>
      </c>
      <c r="L32" s="77" t="s">
        <v>115</v>
      </c>
      <c r="M32" s="77" t="s">
        <v>116</v>
      </c>
      <c r="N32" s="77" t="s">
        <v>165</v>
      </c>
      <c r="O32" s="77" t="s">
        <v>167</v>
      </c>
      <c r="P32" s="77" t="s">
        <v>104</v>
      </c>
      <c r="Q32" s="77" t="s">
        <v>8</v>
      </c>
      <c r="R32" s="77" t="s">
        <v>100</v>
      </c>
      <c r="S32" s="77" t="s">
        <v>113</v>
      </c>
      <c r="T32" s="77"/>
    </row>
    <row r="33" spans="1:20" s="37" customFormat="1" ht="18" x14ac:dyDescent="0.3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173</v>
      </c>
      <c r="N33" s="69"/>
      <c r="O33" s="69"/>
      <c r="P33" s="71"/>
      <c r="Q33" s="71"/>
      <c r="R33" s="71"/>
      <c r="S33" s="71"/>
      <c r="T33" s="71"/>
    </row>
    <row r="34" spans="1:20" s="37" customFormat="1" ht="18" x14ac:dyDescent="0.3">
      <c r="A34" s="74">
        <v>1521139</v>
      </c>
      <c r="B34" s="75">
        <v>1</v>
      </c>
      <c r="C34" s="75" t="s">
        <v>205</v>
      </c>
      <c r="D34" s="75" t="s">
        <v>1</v>
      </c>
      <c r="E34" s="75">
        <v>133.75</v>
      </c>
      <c r="F34" s="75">
        <v>3.125</v>
      </c>
      <c r="G34" s="75">
        <v>1.75</v>
      </c>
      <c r="H34" s="75" t="s">
        <v>113</v>
      </c>
      <c r="I34" s="75">
        <v>9</v>
      </c>
      <c r="J34" s="75">
        <v>9</v>
      </c>
      <c r="K34" s="75">
        <v>28.5</v>
      </c>
      <c r="L34" s="75" t="s">
        <v>162</v>
      </c>
      <c r="M34" s="75" t="s">
        <v>174</v>
      </c>
      <c r="N34" s="75" t="s">
        <v>121</v>
      </c>
      <c r="O34" s="75" t="s">
        <v>173</v>
      </c>
      <c r="P34" s="75"/>
      <c r="Q34" s="75" t="s">
        <v>8</v>
      </c>
      <c r="R34" s="75" t="s">
        <v>85</v>
      </c>
      <c r="S34" s="75" t="s">
        <v>113</v>
      </c>
      <c r="T34" s="75"/>
    </row>
    <row r="35" spans="1:20" s="37" customFormat="1" ht="18" x14ac:dyDescent="0.3">
      <c r="A35" s="72">
        <v>1521186</v>
      </c>
      <c r="B35" s="73">
        <v>1</v>
      </c>
      <c r="C35" s="73" t="s">
        <v>205</v>
      </c>
      <c r="D35" s="73" t="s">
        <v>2</v>
      </c>
      <c r="E35" s="73">
        <v>133.75</v>
      </c>
      <c r="F35" s="73">
        <v>3</v>
      </c>
      <c r="G35" s="73">
        <v>1.75</v>
      </c>
      <c r="H35" s="73" t="s">
        <v>113</v>
      </c>
      <c r="I35" s="73">
        <v>16</v>
      </c>
      <c r="J35" s="73" t="s">
        <v>113</v>
      </c>
      <c r="K35" s="73">
        <v>26</v>
      </c>
      <c r="L35" s="79" t="s">
        <v>107</v>
      </c>
      <c r="M35" s="73" t="s">
        <v>117</v>
      </c>
      <c r="N35" s="73" t="s">
        <v>112</v>
      </c>
      <c r="O35" s="73" t="s">
        <v>173</v>
      </c>
      <c r="P35" s="73"/>
      <c r="Q35" s="73" t="s">
        <v>8</v>
      </c>
      <c r="R35" s="73" t="s">
        <v>90</v>
      </c>
      <c r="S35" s="73" t="s">
        <v>113</v>
      </c>
      <c r="T35" s="73"/>
    </row>
    <row r="36" spans="1:20" s="37" customFormat="1" ht="18" x14ac:dyDescent="0.3">
      <c r="A36" s="72">
        <v>1521187</v>
      </c>
      <c r="B36" s="73">
        <v>18</v>
      </c>
      <c r="C36" s="73" t="s">
        <v>204</v>
      </c>
      <c r="D36" s="73" t="s">
        <v>2</v>
      </c>
      <c r="E36" s="73">
        <v>133.75</v>
      </c>
      <c r="F36" s="73">
        <v>3</v>
      </c>
      <c r="G36" s="73">
        <v>1.75</v>
      </c>
      <c r="H36" s="73" t="s">
        <v>113</v>
      </c>
      <c r="I36" s="73">
        <v>16</v>
      </c>
      <c r="J36" s="73" t="s">
        <v>113</v>
      </c>
      <c r="K36" s="73">
        <v>26.5</v>
      </c>
      <c r="L36" s="73" t="s">
        <v>109</v>
      </c>
      <c r="M36" s="73" t="s">
        <v>117</v>
      </c>
      <c r="N36" s="73" t="s">
        <v>112</v>
      </c>
      <c r="O36" s="73" t="s">
        <v>173</v>
      </c>
      <c r="P36" s="73"/>
      <c r="Q36" s="73" t="s">
        <v>8</v>
      </c>
      <c r="R36" s="73" t="s">
        <v>90</v>
      </c>
      <c r="S36" s="73" t="s">
        <v>209</v>
      </c>
      <c r="T36" s="73"/>
    </row>
    <row r="37" spans="1:20" s="37" customFormat="1" ht="18" x14ac:dyDescent="0.3">
      <c r="A37" s="72">
        <v>1521189</v>
      </c>
      <c r="B37" s="73">
        <v>1</v>
      </c>
      <c r="C37" s="73" t="s">
        <v>205</v>
      </c>
      <c r="D37" s="73" t="s">
        <v>2</v>
      </c>
      <c r="E37" s="73">
        <v>133.75</v>
      </c>
      <c r="F37" s="73">
        <v>3</v>
      </c>
      <c r="G37" s="73">
        <v>1.75</v>
      </c>
      <c r="H37" s="73" t="s">
        <v>113</v>
      </c>
      <c r="I37" s="73">
        <v>10</v>
      </c>
      <c r="J37" s="73" t="s">
        <v>113</v>
      </c>
      <c r="K37" s="73">
        <v>20.5</v>
      </c>
      <c r="L37" s="73" t="s">
        <v>109</v>
      </c>
      <c r="M37" s="73" t="s">
        <v>117</v>
      </c>
      <c r="N37" s="73" t="s">
        <v>112</v>
      </c>
      <c r="O37" s="73" t="s">
        <v>173</v>
      </c>
      <c r="P37" s="73"/>
      <c r="Q37" s="73" t="s">
        <v>8</v>
      </c>
      <c r="R37" s="73" t="s">
        <v>90</v>
      </c>
      <c r="S37" s="73" t="s">
        <v>113</v>
      </c>
      <c r="T37" s="73"/>
    </row>
    <row r="38" spans="1:20" s="37" customFormat="1" ht="18" x14ac:dyDescent="0.3">
      <c r="A38" s="74">
        <v>1517415</v>
      </c>
      <c r="B38" s="75">
        <v>1</v>
      </c>
      <c r="C38" s="75" t="s">
        <v>205</v>
      </c>
      <c r="D38" s="75" t="s">
        <v>1</v>
      </c>
      <c r="E38" s="75">
        <v>127.283</v>
      </c>
      <c r="F38" s="75" t="s">
        <v>113</v>
      </c>
      <c r="G38" s="75" t="s">
        <v>113</v>
      </c>
      <c r="H38" s="75" t="s">
        <v>113</v>
      </c>
      <c r="I38" s="75">
        <v>6.0384000000000002</v>
      </c>
      <c r="J38" s="75">
        <v>5.4134000000000002</v>
      </c>
      <c r="K38" s="75">
        <v>11.282999999999999</v>
      </c>
      <c r="L38" s="78" t="s">
        <v>123</v>
      </c>
      <c r="M38" s="75" t="s">
        <v>175</v>
      </c>
      <c r="N38" s="75" t="s">
        <v>124</v>
      </c>
      <c r="O38" s="75" t="s">
        <v>173</v>
      </c>
      <c r="P38" s="75" t="s">
        <v>104</v>
      </c>
      <c r="Q38" s="75" t="s">
        <v>8</v>
      </c>
      <c r="R38" s="75" t="s">
        <v>85</v>
      </c>
      <c r="S38" s="75" t="s">
        <v>113</v>
      </c>
      <c r="T38" s="75"/>
    </row>
    <row r="39" spans="1:20" s="37" customFormat="1" ht="18" x14ac:dyDescent="0.3">
      <c r="A39" s="76">
        <v>1517494</v>
      </c>
      <c r="B39" s="77">
        <v>1</v>
      </c>
      <c r="C39" s="77" t="s">
        <v>205</v>
      </c>
      <c r="D39" s="77" t="s">
        <v>4</v>
      </c>
      <c r="E39" s="77">
        <v>127.28319999999999</v>
      </c>
      <c r="F39" s="77" t="s">
        <v>113</v>
      </c>
      <c r="G39" s="77" t="s">
        <v>113</v>
      </c>
      <c r="H39" s="77" t="s">
        <v>113</v>
      </c>
      <c r="I39" s="77" t="s">
        <v>113</v>
      </c>
      <c r="J39" s="77" t="s">
        <v>113</v>
      </c>
      <c r="K39" s="77">
        <v>16.1875</v>
      </c>
      <c r="L39" s="77" t="s">
        <v>115</v>
      </c>
      <c r="M39" s="77" t="s">
        <v>119</v>
      </c>
      <c r="N39" s="77" t="s">
        <v>165</v>
      </c>
      <c r="O39" s="77" t="s">
        <v>173</v>
      </c>
      <c r="P39" s="77" t="s">
        <v>104</v>
      </c>
      <c r="Q39" s="77" t="s">
        <v>8</v>
      </c>
      <c r="R39" s="77" t="s">
        <v>100</v>
      </c>
      <c r="S39" s="77" t="s">
        <v>113</v>
      </c>
      <c r="T39" s="77"/>
    </row>
    <row r="40" spans="1:20" s="37" customFormat="1" ht="18" x14ac:dyDescent="0.3">
      <c r="A40" s="76">
        <v>1499696</v>
      </c>
      <c r="B40" s="77">
        <v>6</v>
      </c>
      <c r="C40" s="77" t="s">
        <v>205</v>
      </c>
      <c r="D40" s="77" t="s">
        <v>4</v>
      </c>
      <c r="E40" s="77">
        <v>127.28319999999999</v>
      </c>
      <c r="F40" s="77" t="s">
        <v>113</v>
      </c>
      <c r="G40" s="77" t="s">
        <v>113</v>
      </c>
      <c r="H40" s="77" t="s">
        <v>113</v>
      </c>
      <c r="I40" s="77" t="s">
        <v>113</v>
      </c>
      <c r="J40" s="77" t="s">
        <v>113</v>
      </c>
      <c r="K40" s="77">
        <v>50</v>
      </c>
      <c r="L40" s="77" t="s">
        <v>115</v>
      </c>
      <c r="M40" s="77" t="s">
        <v>119</v>
      </c>
      <c r="N40" s="77" t="s">
        <v>126</v>
      </c>
      <c r="O40" s="77" t="s">
        <v>173</v>
      </c>
      <c r="P40" s="77"/>
      <c r="Q40" s="77" t="s">
        <v>8</v>
      </c>
      <c r="R40" s="77" t="s">
        <v>100</v>
      </c>
      <c r="S40" s="77" t="s">
        <v>113</v>
      </c>
      <c r="T40" s="77"/>
    </row>
    <row r="41" spans="1:20" s="37" customFormat="1" ht="18" x14ac:dyDescent="0.3">
      <c r="A41" s="76">
        <v>1511989</v>
      </c>
      <c r="B41" s="77">
        <v>1</v>
      </c>
      <c r="C41" s="77" t="s">
        <v>205</v>
      </c>
      <c r="D41" s="77" t="s">
        <v>4</v>
      </c>
      <c r="E41" s="77">
        <v>127.283</v>
      </c>
      <c r="F41" s="77" t="s">
        <v>113</v>
      </c>
      <c r="G41" s="77" t="s">
        <v>113</v>
      </c>
      <c r="H41" s="77" t="s">
        <v>113</v>
      </c>
      <c r="I41" s="77" t="s">
        <v>113</v>
      </c>
      <c r="J41" s="77" t="s">
        <v>113</v>
      </c>
      <c r="K41" s="77">
        <v>42.546999999999997</v>
      </c>
      <c r="L41" s="77" t="s">
        <v>115</v>
      </c>
      <c r="M41" s="77" t="s">
        <v>119</v>
      </c>
      <c r="N41" s="77" t="s">
        <v>165</v>
      </c>
      <c r="O41" s="77" t="s">
        <v>173</v>
      </c>
      <c r="P41" s="77" t="s">
        <v>104</v>
      </c>
      <c r="Q41" s="77" t="s">
        <v>8</v>
      </c>
      <c r="R41" s="77" t="s">
        <v>100</v>
      </c>
      <c r="S41" s="77" t="s">
        <v>113</v>
      </c>
      <c r="T41" s="77"/>
    </row>
    <row r="42" spans="1:20" s="37" customFormat="1" ht="18" x14ac:dyDescent="0.3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 t="s">
        <v>153</v>
      </c>
      <c r="N42" s="69"/>
      <c r="O42" s="69"/>
      <c r="P42" s="71"/>
      <c r="Q42" s="71"/>
      <c r="R42" s="71"/>
      <c r="S42" s="71"/>
      <c r="T42" s="71"/>
    </row>
    <row r="43" spans="1:20" s="37" customFormat="1" ht="18" x14ac:dyDescent="0.3">
      <c r="A43" s="72">
        <v>1521192</v>
      </c>
      <c r="B43" s="73">
        <v>1</v>
      </c>
      <c r="C43" s="73" t="s">
        <v>205</v>
      </c>
      <c r="D43" s="73" t="s">
        <v>2</v>
      </c>
      <c r="E43" s="73">
        <v>133.75</v>
      </c>
      <c r="F43" s="73">
        <v>3</v>
      </c>
      <c r="G43" s="73">
        <v>1.75</v>
      </c>
      <c r="H43" s="73" t="s">
        <v>113</v>
      </c>
      <c r="I43" s="73">
        <v>9.625</v>
      </c>
      <c r="J43" s="73" t="s">
        <v>113</v>
      </c>
      <c r="K43" s="73">
        <v>20.125</v>
      </c>
      <c r="L43" s="73" t="s">
        <v>109</v>
      </c>
      <c r="M43" s="73" t="s">
        <v>117</v>
      </c>
      <c r="N43" s="73" t="s">
        <v>112</v>
      </c>
      <c r="O43" s="73" t="s">
        <v>153</v>
      </c>
      <c r="P43" s="73"/>
      <c r="Q43" s="73" t="s">
        <v>8</v>
      </c>
      <c r="R43" s="73" t="s">
        <v>90</v>
      </c>
      <c r="S43" s="73" t="s">
        <v>113</v>
      </c>
      <c r="T43" s="73"/>
    </row>
    <row r="44" spans="1:20" s="37" customFormat="1" ht="18" x14ac:dyDescent="0.3">
      <c r="A44" s="74">
        <v>1521199</v>
      </c>
      <c r="B44" s="75">
        <v>1</v>
      </c>
      <c r="C44" s="75" t="s">
        <v>205</v>
      </c>
      <c r="D44" s="75" t="s">
        <v>1</v>
      </c>
      <c r="E44" s="75">
        <v>133.75</v>
      </c>
      <c r="F44" s="75">
        <v>3</v>
      </c>
      <c r="G44" s="75">
        <v>1.75</v>
      </c>
      <c r="H44" s="75" t="s">
        <v>113</v>
      </c>
      <c r="I44" s="75">
        <v>8</v>
      </c>
      <c r="J44" s="75" t="s">
        <v>113</v>
      </c>
      <c r="K44" s="75">
        <v>18.5</v>
      </c>
      <c r="L44" s="75" t="s">
        <v>109</v>
      </c>
      <c r="M44" s="75" t="s">
        <v>117</v>
      </c>
      <c r="N44" s="75" t="s">
        <v>112</v>
      </c>
      <c r="O44" s="75" t="s">
        <v>153</v>
      </c>
      <c r="P44" s="75"/>
      <c r="Q44" s="75" t="s">
        <v>8</v>
      </c>
      <c r="R44" s="75" t="s">
        <v>85</v>
      </c>
      <c r="S44" s="75" t="s">
        <v>113</v>
      </c>
      <c r="T44" s="75"/>
    </row>
    <row r="45" spans="1:20" s="37" customFormat="1" ht="18" x14ac:dyDescent="0.3">
      <c r="A45" s="72">
        <v>1587051</v>
      </c>
      <c r="B45" s="73">
        <v>1</v>
      </c>
      <c r="C45" s="73" t="s">
        <v>205</v>
      </c>
      <c r="D45" s="73" t="s">
        <v>2</v>
      </c>
      <c r="E45" s="73">
        <v>17.0626</v>
      </c>
      <c r="F45" s="73">
        <v>3</v>
      </c>
      <c r="G45" s="73">
        <v>1.75</v>
      </c>
      <c r="H45" s="73" t="s">
        <v>113</v>
      </c>
      <c r="I45" s="73">
        <v>16</v>
      </c>
      <c r="J45" s="73" t="s">
        <v>113</v>
      </c>
      <c r="K45" s="73">
        <v>26.5</v>
      </c>
      <c r="L45" s="73" t="s">
        <v>109</v>
      </c>
      <c r="M45" s="73" t="s">
        <v>118</v>
      </c>
      <c r="N45" s="73" t="s">
        <v>112</v>
      </c>
      <c r="O45" s="73" t="s">
        <v>153</v>
      </c>
      <c r="P45" s="73"/>
      <c r="Q45" s="73" t="s">
        <v>8</v>
      </c>
      <c r="R45" s="73" t="s">
        <v>90</v>
      </c>
      <c r="S45" s="73" t="s">
        <v>113</v>
      </c>
      <c r="T45" s="73"/>
    </row>
    <row r="46" spans="1:20" s="37" customFormat="1" ht="18" x14ac:dyDescent="0.3">
      <c r="A46" s="72">
        <v>1521210</v>
      </c>
      <c r="B46" s="73">
        <v>1</v>
      </c>
      <c r="C46" s="73" t="s">
        <v>204</v>
      </c>
      <c r="D46" s="73" t="s">
        <v>2</v>
      </c>
      <c r="E46" s="73">
        <v>17.0626</v>
      </c>
      <c r="F46" s="73">
        <v>3</v>
      </c>
      <c r="G46" s="73">
        <v>1.75</v>
      </c>
      <c r="H46" s="73" t="s">
        <v>113</v>
      </c>
      <c r="I46" s="73">
        <v>16</v>
      </c>
      <c r="J46" s="73" t="s">
        <v>113</v>
      </c>
      <c r="K46" s="73">
        <v>26.5</v>
      </c>
      <c r="L46" s="73" t="s">
        <v>109</v>
      </c>
      <c r="M46" s="73" t="s">
        <v>118</v>
      </c>
      <c r="N46" s="73" t="s">
        <v>112</v>
      </c>
      <c r="O46" s="73" t="s">
        <v>153</v>
      </c>
      <c r="P46" s="73"/>
      <c r="Q46" s="73" t="s">
        <v>8</v>
      </c>
      <c r="R46" s="73" t="s">
        <v>90</v>
      </c>
      <c r="S46" s="73" t="s">
        <v>209</v>
      </c>
      <c r="T46" s="73"/>
    </row>
    <row r="47" spans="1:20" s="37" customFormat="1" ht="18" x14ac:dyDescent="0.3">
      <c r="A47" s="72">
        <v>1521220</v>
      </c>
      <c r="B47" s="73">
        <v>2</v>
      </c>
      <c r="C47" s="73" t="s">
        <v>205</v>
      </c>
      <c r="D47" s="73" t="s">
        <v>2</v>
      </c>
      <c r="E47" s="73">
        <v>17.0626</v>
      </c>
      <c r="F47" s="73">
        <v>3</v>
      </c>
      <c r="G47" s="73">
        <v>1.75</v>
      </c>
      <c r="H47" s="73" t="s">
        <v>113</v>
      </c>
      <c r="I47" s="73">
        <v>10.125</v>
      </c>
      <c r="J47" s="73" t="s">
        <v>113</v>
      </c>
      <c r="K47" s="73">
        <v>20.625</v>
      </c>
      <c r="L47" s="73" t="s">
        <v>109</v>
      </c>
      <c r="M47" s="73" t="s">
        <v>118</v>
      </c>
      <c r="N47" s="73" t="s">
        <v>112</v>
      </c>
      <c r="O47" s="73" t="s">
        <v>153</v>
      </c>
      <c r="P47" s="73"/>
      <c r="Q47" s="73" t="s">
        <v>8</v>
      </c>
      <c r="R47" s="73" t="s">
        <v>90</v>
      </c>
      <c r="S47" s="73" t="s">
        <v>113</v>
      </c>
      <c r="T47" s="73"/>
    </row>
    <row r="48" spans="1:20" s="37" customFormat="1" ht="18" x14ac:dyDescent="0.3">
      <c r="A48" s="72">
        <v>1521210</v>
      </c>
      <c r="B48" s="73">
        <v>2</v>
      </c>
      <c r="C48" s="73" t="s">
        <v>204</v>
      </c>
      <c r="D48" s="73" t="s">
        <v>2</v>
      </c>
      <c r="E48" s="73">
        <v>17.0626</v>
      </c>
      <c r="F48" s="73">
        <v>3</v>
      </c>
      <c r="G48" s="73">
        <v>1.75</v>
      </c>
      <c r="H48" s="73" t="s">
        <v>113</v>
      </c>
      <c r="I48" s="73">
        <v>16</v>
      </c>
      <c r="J48" s="73" t="s">
        <v>113</v>
      </c>
      <c r="K48" s="73">
        <v>26.5</v>
      </c>
      <c r="L48" s="73" t="s">
        <v>109</v>
      </c>
      <c r="M48" s="73" t="s">
        <v>118</v>
      </c>
      <c r="N48" s="73" t="s">
        <v>112</v>
      </c>
      <c r="O48" s="73" t="s">
        <v>153</v>
      </c>
      <c r="P48" s="73"/>
      <c r="Q48" s="73" t="s">
        <v>8</v>
      </c>
      <c r="R48" s="73" t="s">
        <v>90</v>
      </c>
      <c r="S48" s="73" t="s">
        <v>209</v>
      </c>
      <c r="T48" s="73"/>
    </row>
    <row r="49" spans="1:20" s="37" customFormat="1" ht="18" x14ac:dyDescent="0.3">
      <c r="A49" s="72">
        <v>1587050</v>
      </c>
      <c r="B49" s="73">
        <v>1</v>
      </c>
      <c r="C49" s="73" t="s">
        <v>205</v>
      </c>
      <c r="D49" s="73" t="s">
        <v>2</v>
      </c>
      <c r="E49" s="73">
        <v>17.0626</v>
      </c>
      <c r="F49" s="73">
        <v>3</v>
      </c>
      <c r="G49" s="73">
        <v>1.75</v>
      </c>
      <c r="H49" s="73" t="s">
        <v>113</v>
      </c>
      <c r="I49" s="73">
        <v>16</v>
      </c>
      <c r="J49" s="73" t="s">
        <v>113</v>
      </c>
      <c r="K49" s="73">
        <v>26.5</v>
      </c>
      <c r="L49" s="73" t="s">
        <v>109</v>
      </c>
      <c r="M49" s="73" t="s">
        <v>118</v>
      </c>
      <c r="N49" s="73" t="s">
        <v>112</v>
      </c>
      <c r="O49" s="73" t="s">
        <v>153</v>
      </c>
      <c r="P49" s="73"/>
      <c r="Q49" s="73" t="s">
        <v>8</v>
      </c>
      <c r="R49" s="73" t="s">
        <v>90</v>
      </c>
      <c r="S49" s="73" t="s">
        <v>113</v>
      </c>
      <c r="T49" s="73"/>
    </row>
    <row r="50" spans="1:20" s="37" customFormat="1" ht="18" x14ac:dyDescent="0.3">
      <c r="A50" s="74">
        <v>1521201</v>
      </c>
      <c r="B50" s="75">
        <v>1</v>
      </c>
      <c r="C50" s="75" t="s">
        <v>205</v>
      </c>
      <c r="D50" s="75" t="s">
        <v>1</v>
      </c>
      <c r="E50" s="75">
        <v>133.75</v>
      </c>
      <c r="F50" s="75">
        <v>3</v>
      </c>
      <c r="G50" s="75">
        <v>1.75</v>
      </c>
      <c r="H50" s="75" t="s">
        <v>113</v>
      </c>
      <c r="I50" s="75">
        <v>8</v>
      </c>
      <c r="J50" s="75" t="s">
        <v>113</v>
      </c>
      <c r="K50" s="75">
        <v>18</v>
      </c>
      <c r="L50" s="78" t="s">
        <v>107</v>
      </c>
      <c r="M50" s="75" t="s">
        <v>117</v>
      </c>
      <c r="N50" s="75" t="s">
        <v>112</v>
      </c>
      <c r="O50" s="75" t="s">
        <v>153</v>
      </c>
      <c r="P50" s="75"/>
      <c r="Q50" s="75" t="s">
        <v>8</v>
      </c>
      <c r="R50" s="75" t="s">
        <v>85</v>
      </c>
      <c r="S50" s="75" t="s">
        <v>113</v>
      </c>
      <c r="T50" s="75"/>
    </row>
    <row r="51" spans="1:20" s="37" customFormat="1" ht="18" x14ac:dyDescent="0.3">
      <c r="A51" s="72">
        <v>1521187</v>
      </c>
      <c r="B51" s="73">
        <v>1</v>
      </c>
      <c r="C51" s="73" t="s">
        <v>204</v>
      </c>
      <c r="D51" s="73" t="s">
        <v>2</v>
      </c>
      <c r="E51" s="73">
        <v>133.75</v>
      </c>
      <c r="F51" s="73">
        <v>3</v>
      </c>
      <c r="G51" s="73">
        <v>1.75</v>
      </c>
      <c r="H51" s="73" t="s">
        <v>113</v>
      </c>
      <c r="I51" s="73">
        <v>16</v>
      </c>
      <c r="J51" s="73" t="s">
        <v>113</v>
      </c>
      <c r="K51" s="73">
        <v>26.5</v>
      </c>
      <c r="L51" s="73" t="s">
        <v>109</v>
      </c>
      <c r="M51" s="73" t="s">
        <v>117</v>
      </c>
      <c r="N51" s="73" t="s">
        <v>112</v>
      </c>
      <c r="O51" s="73" t="s">
        <v>153</v>
      </c>
      <c r="P51" s="73"/>
      <c r="Q51" s="73" t="s">
        <v>8</v>
      </c>
      <c r="R51" s="73" t="s">
        <v>90</v>
      </c>
      <c r="S51" s="73" t="s">
        <v>209</v>
      </c>
      <c r="T51" s="73"/>
    </row>
    <row r="52" spans="1:20" s="37" customFormat="1" ht="18" x14ac:dyDescent="0.3">
      <c r="A52" s="72">
        <v>1521206</v>
      </c>
      <c r="B52" s="73">
        <v>1</v>
      </c>
      <c r="C52" s="73" t="s">
        <v>205</v>
      </c>
      <c r="D52" s="73" t="s">
        <v>2</v>
      </c>
      <c r="E52" s="73">
        <v>133.75</v>
      </c>
      <c r="F52" s="73">
        <v>3</v>
      </c>
      <c r="G52" s="73">
        <v>1.75</v>
      </c>
      <c r="H52" s="73" t="s">
        <v>113</v>
      </c>
      <c r="I52" s="73">
        <v>8.5625</v>
      </c>
      <c r="J52" s="73" t="s">
        <v>113</v>
      </c>
      <c r="K52" s="73">
        <v>19.0625</v>
      </c>
      <c r="L52" s="73" t="s">
        <v>109</v>
      </c>
      <c r="M52" s="73" t="s">
        <v>117</v>
      </c>
      <c r="N52" s="73" t="s">
        <v>112</v>
      </c>
      <c r="O52" s="73" t="s">
        <v>153</v>
      </c>
      <c r="P52" s="73"/>
      <c r="Q52" s="73" t="s">
        <v>8</v>
      </c>
      <c r="R52" s="73" t="s">
        <v>90</v>
      </c>
      <c r="S52" s="73" t="s">
        <v>113</v>
      </c>
      <c r="T52" s="73"/>
    </row>
    <row r="53" spans="1:20" s="37" customFormat="1" ht="18" x14ac:dyDescent="0.3">
      <c r="A53" s="74">
        <v>1499963</v>
      </c>
      <c r="B53" s="75">
        <v>1</v>
      </c>
      <c r="C53" s="75" t="s">
        <v>205</v>
      </c>
      <c r="D53" s="75" t="s">
        <v>1</v>
      </c>
      <c r="E53" s="75">
        <v>133.75</v>
      </c>
      <c r="F53" s="75">
        <v>3.125</v>
      </c>
      <c r="G53" s="75">
        <v>1.75</v>
      </c>
      <c r="H53" s="75" t="s">
        <v>113</v>
      </c>
      <c r="I53" s="75">
        <v>9</v>
      </c>
      <c r="J53" s="75">
        <v>9</v>
      </c>
      <c r="K53" s="75">
        <v>28.5</v>
      </c>
      <c r="L53" s="78" t="s">
        <v>120</v>
      </c>
      <c r="M53" s="75" t="s">
        <v>176</v>
      </c>
      <c r="N53" s="75" t="s">
        <v>121</v>
      </c>
      <c r="O53" s="75" t="s">
        <v>153</v>
      </c>
      <c r="P53" s="75"/>
      <c r="Q53" s="75" t="s">
        <v>8</v>
      </c>
      <c r="R53" s="75" t="s">
        <v>85</v>
      </c>
      <c r="S53" s="75" t="s">
        <v>113</v>
      </c>
      <c r="T53" s="75"/>
    </row>
    <row r="54" spans="1:20" s="37" customFormat="1" ht="18" x14ac:dyDescent="0.3">
      <c r="A54" s="76">
        <v>1513013</v>
      </c>
      <c r="B54" s="77">
        <v>1</v>
      </c>
      <c r="C54" s="77" t="s">
        <v>205</v>
      </c>
      <c r="D54" s="77" t="s">
        <v>4</v>
      </c>
      <c r="E54" s="77">
        <v>104.25</v>
      </c>
      <c r="F54" s="77" t="s">
        <v>113</v>
      </c>
      <c r="G54" s="77" t="s">
        <v>113</v>
      </c>
      <c r="H54" s="77" t="s">
        <v>113</v>
      </c>
      <c r="I54" s="77" t="s">
        <v>113</v>
      </c>
      <c r="J54" s="77" t="s">
        <v>113</v>
      </c>
      <c r="K54" s="77">
        <v>29.141999999999999</v>
      </c>
      <c r="L54" s="77" t="s">
        <v>115</v>
      </c>
      <c r="M54" s="77" t="s">
        <v>177</v>
      </c>
      <c r="N54" s="77" t="s">
        <v>165</v>
      </c>
      <c r="O54" s="77" t="s">
        <v>153</v>
      </c>
      <c r="P54" s="77"/>
      <c r="Q54" s="77" t="s">
        <v>8</v>
      </c>
      <c r="R54" s="77" t="s">
        <v>100</v>
      </c>
      <c r="S54" s="77" t="s">
        <v>113</v>
      </c>
      <c r="T54" s="77"/>
    </row>
    <row r="55" spans="1:20" s="37" customFormat="1" ht="18" x14ac:dyDescent="0.3">
      <c r="A55" s="76">
        <v>1511985</v>
      </c>
      <c r="B55" s="77">
        <v>1</v>
      </c>
      <c r="C55" s="77" t="s">
        <v>205</v>
      </c>
      <c r="D55" s="77" t="s">
        <v>4</v>
      </c>
      <c r="E55" s="77">
        <v>127.283</v>
      </c>
      <c r="F55" s="77" t="s">
        <v>113</v>
      </c>
      <c r="G55" s="77" t="s">
        <v>113</v>
      </c>
      <c r="H55" s="77" t="s">
        <v>113</v>
      </c>
      <c r="I55" s="77" t="s">
        <v>113</v>
      </c>
      <c r="J55" s="77" t="s">
        <v>113</v>
      </c>
      <c r="K55" s="77">
        <v>41.233400000000003</v>
      </c>
      <c r="L55" s="77" t="s">
        <v>115</v>
      </c>
      <c r="M55" s="77" t="s">
        <v>119</v>
      </c>
      <c r="N55" s="77" t="s">
        <v>165</v>
      </c>
      <c r="O55" s="77" t="s">
        <v>153</v>
      </c>
      <c r="P55" s="77" t="s">
        <v>104</v>
      </c>
      <c r="Q55" s="77" t="s">
        <v>8</v>
      </c>
      <c r="R55" s="77" t="s">
        <v>100</v>
      </c>
      <c r="S55" s="77" t="s">
        <v>113</v>
      </c>
      <c r="T55" s="77"/>
    </row>
    <row r="56" spans="1:20" s="36" customFormat="1" ht="18" x14ac:dyDescent="0.3">
      <c r="A56" s="74">
        <v>1517420</v>
      </c>
      <c r="B56" s="75">
        <v>1</v>
      </c>
      <c r="C56" s="75" t="s">
        <v>205</v>
      </c>
      <c r="D56" s="75" t="s">
        <v>1</v>
      </c>
      <c r="E56" s="75">
        <v>127.283</v>
      </c>
      <c r="F56" s="75" t="s">
        <v>113</v>
      </c>
      <c r="G56" s="75" t="s">
        <v>113</v>
      </c>
      <c r="H56" s="75" t="s">
        <v>113</v>
      </c>
      <c r="I56" s="75">
        <v>6.09</v>
      </c>
      <c r="J56" s="75">
        <v>6.0380000000000003</v>
      </c>
      <c r="K56" s="75">
        <v>11.96</v>
      </c>
      <c r="L56" s="78" t="s">
        <v>123</v>
      </c>
      <c r="M56" s="75" t="s">
        <v>178</v>
      </c>
      <c r="N56" s="75" t="s">
        <v>124</v>
      </c>
      <c r="O56" s="75" t="s">
        <v>153</v>
      </c>
      <c r="P56" s="75" t="s">
        <v>104</v>
      </c>
      <c r="Q56" s="75" t="s">
        <v>8</v>
      </c>
      <c r="R56" s="75" t="s">
        <v>85</v>
      </c>
      <c r="S56" s="75" t="s">
        <v>113</v>
      </c>
      <c r="T56" s="75"/>
    </row>
    <row r="57" spans="1:20" s="37" customFormat="1" ht="18" x14ac:dyDescent="0.3">
      <c r="A57" s="74">
        <v>1513399</v>
      </c>
      <c r="B57" s="75">
        <v>1</v>
      </c>
      <c r="C57" s="75" t="s">
        <v>205</v>
      </c>
      <c r="D57" s="75" t="s">
        <v>1</v>
      </c>
      <c r="E57" s="75">
        <v>100.125</v>
      </c>
      <c r="F57" s="75">
        <v>3.2168000000000001</v>
      </c>
      <c r="G57" s="75" t="s">
        <v>113</v>
      </c>
      <c r="H57" s="75" t="s">
        <v>113</v>
      </c>
      <c r="I57" s="75">
        <v>16</v>
      </c>
      <c r="J57" s="75" t="s">
        <v>113</v>
      </c>
      <c r="K57" s="75">
        <v>25.912299999999998</v>
      </c>
      <c r="L57" s="75" t="s">
        <v>150</v>
      </c>
      <c r="M57" s="75" t="s">
        <v>151</v>
      </c>
      <c r="N57" s="75" t="s">
        <v>152</v>
      </c>
      <c r="O57" s="75" t="s">
        <v>153</v>
      </c>
      <c r="P57" s="75"/>
      <c r="Q57" s="75" t="s">
        <v>8</v>
      </c>
      <c r="R57" s="75" t="s">
        <v>85</v>
      </c>
      <c r="S57" s="75" t="s">
        <v>113</v>
      </c>
      <c r="T57" s="75"/>
    </row>
    <row r="58" spans="1:20" s="37" customFormat="1" ht="18" x14ac:dyDescent="0.3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70" t="s">
        <v>179</v>
      </c>
      <c r="N58" s="69"/>
      <c r="O58" s="69"/>
      <c r="P58" s="71"/>
      <c r="Q58" s="71"/>
      <c r="R58" s="71"/>
      <c r="S58" s="71"/>
      <c r="T58" s="71"/>
    </row>
    <row r="59" spans="1:20" s="37" customFormat="1" ht="18" x14ac:dyDescent="0.3">
      <c r="A59" s="72">
        <v>1521370</v>
      </c>
      <c r="B59" s="73">
        <v>1</v>
      </c>
      <c r="C59" s="73" t="s">
        <v>205</v>
      </c>
      <c r="D59" s="73" t="s">
        <v>2</v>
      </c>
      <c r="E59" s="73">
        <v>138.928</v>
      </c>
      <c r="F59" s="73">
        <v>3</v>
      </c>
      <c r="G59" s="73">
        <v>1.75</v>
      </c>
      <c r="H59" s="73" t="s">
        <v>113</v>
      </c>
      <c r="I59" s="73">
        <v>16</v>
      </c>
      <c r="J59" s="73" t="s">
        <v>113</v>
      </c>
      <c r="K59" s="73">
        <v>26</v>
      </c>
      <c r="L59" s="79" t="s">
        <v>107</v>
      </c>
      <c r="M59" s="73" t="s">
        <v>122</v>
      </c>
      <c r="N59" s="73" t="s">
        <v>112</v>
      </c>
      <c r="O59" s="73" t="s">
        <v>179</v>
      </c>
      <c r="P59" s="73"/>
      <c r="Q59" s="73" t="s">
        <v>8</v>
      </c>
      <c r="R59" s="73" t="s">
        <v>90</v>
      </c>
      <c r="S59" s="73" t="s">
        <v>113</v>
      </c>
      <c r="T59" s="73"/>
    </row>
    <row r="60" spans="1:20" s="37" customFormat="1" ht="18" x14ac:dyDescent="0.3">
      <c r="A60" s="72">
        <v>1521362</v>
      </c>
      <c r="B60" s="73">
        <v>1</v>
      </c>
      <c r="C60" s="73" t="s">
        <v>205</v>
      </c>
      <c r="D60" s="73" t="s">
        <v>2</v>
      </c>
      <c r="E60" s="73">
        <v>138.5146</v>
      </c>
      <c r="F60" s="73">
        <v>3</v>
      </c>
      <c r="G60" s="73">
        <v>1.75</v>
      </c>
      <c r="H60" s="73" t="s">
        <v>113</v>
      </c>
      <c r="I60" s="73">
        <v>10.9375</v>
      </c>
      <c r="J60" s="73" t="s">
        <v>113</v>
      </c>
      <c r="K60" s="73">
        <v>21.4375</v>
      </c>
      <c r="L60" s="73" t="s">
        <v>109</v>
      </c>
      <c r="M60" s="73" t="s">
        <v>122</v>
      </c>
      <c r="N60" s="73" t="s">
        <v>112</v>
      </c>
      <c r="O60" s="73" t="s">
        <v>179</v>
      </c>
      <c r="P60" s="73"/>
      <c r="Q60" s="73" t="s">
        <v>8</v>
      </c>
      <c r="R60" s="73" t="s">
        <v>90</v>
      </c>
      <c r="S60" s="73" t="s">
        <v>113</v>
      </c>
      <c r="T60" s="73"/>
    </row>
    <row r="61" spans="1:20" s="37" customFormat="1" ht="18" x14ac:dyDescent="0.3">
      <c r="A61" s="72">
        <v>1521359</v>
      </c>
      <c r="B61" s="73">
        <v>1</v>
      </c>
      <c r="C61" s="73" t="s">
        <v>205</v>
      </c>
      <c r="D61" s="73" t="s">
        <v>2</v>
      </c>
      <c r="E61" s="73">
        <v>138.10120000000001</v>
      </c>
      <c r="F61" s="73">
        <v>3</v>
      </c>
      <c r="G61" s="73">
        <v>1.75</v>
      </c>
      <c r="H61" s="73" t="s">
        <v>113</v>
      </c>
      <c r="I61" s="73">
        <v>10.9375</v>
      </c>
      <c r="J61" s="73" t="s">
        <v>113</v>
      </c>
      <c r="K61" s="73">
        <v>21.4375</v>
      </c>
      <c r="L61" s="73" t="s">
        <v>109</v>
      </c>
      <c r="M61" s="73" t="s">
        <v>122</v>
      </c>
      <c r="N61" s="73" t="s">
        <v>112</v>
      </c>
      <c r="O61" s="73" t="s">
        <v>179</v>
      </c>
      <c r="P61" s="73"/>
      <c r="Q61" s="73" t="s">
        <v>8</v>
      </c>
      <c r="R61" s="73" t="s">
        <v>90</v>
      </c>
      <c r="S61" s="73" t="s">
        <v>113</v>
      </c>
      <c r="T61" s="73"/>
    </row>
    <row r="62" spans="1:20" s="37" customFormat="1" ht="18" x14ac:dyDescent="0.3">
      <c r="A62" s="74">
        <v>1521358</v>
      </c>
      <c r="B62" s="75">
        <v>1</v>
      </c>
      <c r="C62" s="75" t="s">
        <v>205</v>
      </c>
      <c r="D62" s="75" t="s">
        <v>1</v>
      </c>
      <c r="E62" s="75">
        <v>137.79882000000001</v>
      </c>
      <c r="F62" s="75">
        <v>3</v>
      </c>
      <c r="G62" s="75">
        <v>1.75</v>
      </c>
      <c r="H62" s="75" t="s">
        <v>113</v>
      </c>
      <c r="I62" s="75">
        <v>8</v>
      </c>
      <c r="J62" s="75" t="s">
        <v>113</v>
      </c>
      <c r="K62" s="75">
        <v>18</v>
      </c>
      <c r="L62" s="75" t="s">
        <v>109</v>
      </c>
      <c r="M62" s="75" t="s">
        <v>122</v>
      </c>
      <c r="N62" s="75" t="s">
        <v>112</v>
      </c>
      <c r="O62" s="75" t="s">
        <v>179</v>
      </c>
      <c r="P62" s="75"/>
      <c r="Q62" s="75" t="s">
        <v>8</v>
      </c>
      <c r="R62" s="75" t="s">
        <v>85</v>
      </c>
      <c r="S62" s="75" t="s">
        <v>113</v>
      </c>
      <c r="T62" s="75"/>
    </row>
    <row r="63" spans="1:20" s="37" customFormat="1" ht="18" x14ac:dyDescent="0.3">
      <c r="A63" s="72">
        <v>1500349</v>
      </c>
      <c r="B63" s="73">
        <v>1</v>
      </c>
      <c r="C63" s="73" t="s">
        <v>205</v>
      </c>
      <c r="D63" s="73" t="s">
        <v>2</v>
      </c>
      <c r="E63" s="73">
        <v>36.752899999999997</v>
      </c>
      <c r="F63" s="73">
        <v>3</v>
      </c>
      <c r="G63" s="73">
        <v>1.75</v>
      </c>
      <c r="H63" s="73" t="s">
        <v>113</v>
      </c>
      <c r="I63" s="73">
        <v>11.125</v>
      </c>
      <c r="J63" s="73" t="s">
        <v>113</v>
      </c>
      <c r="K63" s="73">
        <v>21.625</v>
      </c>
      <c r="L63" s="73" t="s">
        <v>109</v>
      </c>
      <c r="M63" s="73" t="s">
        <v>127</v>
      </c>
      <c r="N63" s="73" t="s">
        <v>112</v>
      </c>
      <c r="O63" s="73" t="s">
        <v>179</v>
      </c>
      <c r="P63" s="73"/>
      <c r="Q63" s="73" t="s">
        <v>8</v>
      </c>
      <c r="R63" s="73" t="s">
        <v>90</v>
      </c>
      <c r="S63" s="73" t="s">
        <v>113</v>
      </c>
      <c r="T63" s="73"/>
    </row>
    <row r="64" spans="1:20" s="37" customFormat="1" ht="18" x14ac:dyDescent="0.3">
      <c r="A64" s="72">
        <v>1584447</v>
      </c>
      <c r="B64" s="73">
        <v>1</v>
      </c>
      <c r="C64" s="73" t="s">
        <v>205</v>
      </c>
      <c r="D64" s="73" t="s">
        <v>2</v>
      </c>
      <c r="E64" s="73">
        <v>36.375</v>
      </c>
      <c r="F64" s="73">
        <v>3</v>
      </c>
      <c r="G64" s="73">
        <v>1.75</v>
      </c>
      <c r="H64" s="73" t="s">
        <v>113</v>
      </c>
      <c r="I64" s="73">
        <v>10</v>
      </c>
      <c r="J64" s="73" t="s">
        <v>113</v>
      </c>
      <c r="K64" s="73">
        <v>20.5</v>
      </c>
      <c r="L64" s="73" t="s">
        <v>109</v>
      </c>
      <c r="M64" s="73" t="s">
        <v>127</v>
      </c>
      <c r="N64" s="73" t="s">
        <v>112</v>
      </c>
      <c r="O64" s="73" t="s">
        <v>179</v>
      </c>
      <c r="P64" s="73"/>
      <c r="Q64" s="73" t="s">
        <v>8</v>
      </c>
      <c r="R64" s="73" t="s">
        <v>90</v>
      </c>
      <c r="S64" s="73" t="s">
        <v>113</v>
      </c>
      <c r="T64" s="73"/>
    </row>
    <row r="65" spans="1:20" s="37" customFormat="1" ht="18" x14ac:dyDescent="0.3">
      <c r="A65" s="72">
        <v>1500348</v>
      </c>
      <c r="B65" s="73">
        <v>1</v>
      </c>
      <c r="C65" s="73" t="s">
        <v>205</v>
      </c>
      <c r="D65" s="73" t="s">
        <v>2</v>
      </c>
      <c r="E65" s="73">
        <v>35.997</v>
      </c>
      <c r="F65" s="73">
        <v>3</v>
      </c>
      <c r="G65" s="73">
        <v>1.75</v>
      </c>
      <c r="H65" s="73" t="s">
        <v>113</v>
      </c>
      <c r="I65" s="73">
        <v>10</v>
      </c>
      <c r="J65" s="73" t="s">
        <v>113</v>
      </c>
      <c r="K65" s="73">
        <v>20.5</v>
      </c>
      <c r="L65" s="73" t="s">
        <v>109</v>
      </c>
      <c r="M65" s="73" t="s">
        <v>127</v>
      </c>
      <c r="N65" s="73" t="s">
        <v>112</v>
      </c>
      <c r="O65" s="73" t="s">
        <v>179</v>
      </c>
      <c r="P65" s="73"/>
      <c r="Q65" s="73" t="s">
        <v>8</v>
      </c>
      <c r="R65" s="73" t="s">
        <v>90</v>
      </c>
      <c r="S65" s="73" t="s">
        <v>113</v>
      </c>
      <c r="T65" s="73"/>
    </row>
    <row r="66" spans="1:20" s="37" customFormat="1" ht="18" x14ac:dyDescent="0.3">
      <c r="A66" s="72">
        <v>1499909</v>
      </c>
      <c r="B66" s="73">
        <v>1</v>
      </c>
      <c r="C66" s="73" t="s">
        <v>205</v>
      </c>
      <c r="D66" s="73" t="s">
        <v>2</v>
      </c>
      <c r="E66" s="73">
        <v>35.619100000000003</v>
      </c>
      <c r="F66" s="73">
        <v>3</v>
      </c>
      <c r="G66" s="73">
        <v>1.75</v>
      </c>
      <c r="H66" s="73" t="s">
        <v>113</v>
      </c>
      <c r="I66" s="73">
        <v>10</v>
      </c>
      <c r="J66" s="73" t="s">
        <v>113</v>
      </c>
      <c r="K66" s="73">
        <v>20.5</v>
      </c>
      <c r="L66" s="73" t="s">
        <v>109</v>
      </c>
      <c r="M66" s="73" t="s">
        <v>127</v>
      </c>
      <c r="N66" s="73" t="s">
        <v>112</v>
      </c>
      <c r="O66" s="73" t="s">
        <v>179</v>
      </c>
      <c r="P66" s="73"/>
      <c r="Q66" s="73" t="s">
        <v>8</v>
      </c>
      <c r="R66" s="73" t="s">
        <v>90</v>
      </c>
      <c r="S66" s="73" t="s">
        <v>113</v>
      </c>
      <c r="T66" s="73"/>
    </row>
    <row r="67" spans="1:20" s="37" customFormat="1" ht="18" x14ac:dyDescent="0.3">
      <c r="A67" s="72">
        <v>1500350</v>
      </c>
      <c r="B67" s="73">
        <v>1</v>
      </c>
      <c r="C67" s="73" t="s">
        <v>205</v>
      </c>
      <c r="D67" s="73" t="s">
        <v>2</v>
      </c>
      <c r="E67" s="73">
        <v>35.198599999999999</v>
      </c>
      <c r="F67" s="73">
        <v>3</v>
      </c>
      <c r="G67" s="73">
        <v>1.75</v>
      </c>
      <c r="H67" s="73" t="s">
        <v>113</v>
      </c>
      <c r="I67" s="73">
        <v>11.125</v>
      </c>
      <c r="J67" s="73" t="s">
        <v>113</v>
      </c>
      <c r="K67" s="73">
        <v>21.625</v>
      </c>
      <c r="L67" s="73" t="s">
        <v>109</v>
      </c>
      <c r="M67" s="73" t="s">
        <v>127</v>
      </c>
      <c r="N67" s="73" t="s">
        <v>112</v>
      </c>
      <c r="O67" s="73" t="s">
        <v>179</v>
      </c>
      <c r="P67" s="73"/>
      <c r="Q67" s="73" t="s">
        <v>8</v>
      </c>
      <c r="R67" s="73" t="s">
        <v>90</v>
      </c>
      <c r="S67" s="73" t="s">
        <v>113</v>
      </c>
      <c r="T67" s="73"/>
    </row>
    <row r="68" spans="1:20" s="37" customFormat="1" ht="18" x14ac:dyDescent="0.3">
      <c r="A68" s="74">
        <v>1521355</v>
      </c>
      <c r="B68" s="75">
        <v>1</v>
      </c>
      <c r="C68" s="75" t="s">
        <v>205</v>
      </c>
      <c r="D68" s="75" t="s">
        <v>1</v>
      </c>
      <c r="E68" s="75">
        <v>135.52160000000001</v>
      </c>
      <c r="F68" s="75">
        <v>3</v>
      </c>
      <c r="G68" s="75">
        <v>1.75</v>
      </c>
      <c r="H68" s="75" t="s">
        <v>113</v>
      </c>
      <c r="I68" s="75">
        <v>8</v>
      </c>
      <c r="J68" s="75" t="s">
        <v>113</v>
      </c>
      <c r="K68" s="75">
        <v>18.5</v>
      </c>
      <c r="L68" s="78" t="s">
        <v>107</v>
      </c>
      <c r="M68" s="75" t="s">
        <v>180</v>
      </c>
      <c r="N68" s="75" t="s">
        <v>112</v>
      </c>
      <c r="O68" s="75" t="s">
        <v>179</v>
      </c>
      <c r="P68" s="75"/>
      <c r="Q68" s="75" t="s">
        <v>8</v>
      </c>
      <c r="R68" s="75" t="s">
        <v>85</v>
      </c>
      <c r="S68" s="75" t="s">
        <v>113</v>
      </c>
      <c r="T68" s="75"/>
    </row>
    <row r="69" spans="1:20" s="37" customFormat="1" ht="18" x14ac:dyDescent="0.3">
      <c r="A69" s="72">
        <v>1521351</v>
      </c>
      <c r="B69" s="73">
        <v>1</v>
      </c>
      <c r="C69" s="73" t="s">
        <v>204</v>
      </c>
      <c r="D69" s="73" t="s">
        <v>2</v>
      </c>
      <c r="E69" s="73">
        <v>134.9169</v>
      </c>
      <c r="F69" s="73">
        <v>3</v>
      </c>
      <c r="G69" s="73">
        <v>1.75</v>
      </c>
      <c r="H69" s="73" t="s">
        <v>113</v>
      </c>
      <c r="I69" s="73">
        <v>16</v>
      </c>
      <c r="J69" s="73" t="s">
        <v>113</v>
      </c>
      <c r="K69" s="73">
        <v>26.5</v>
      </c>
      <c r="L69" s="73" t="s">
        <v>109</v>
      </c>
      <c r="M69" s="73" t="s">
        <v>122</v>
      </c>
      <c r="N69" s="73" t="s">
        <v>112</v>
      </c>
      <c r="O69" s="73" t="s">
        <v>179</v>
      </c>
      <c r="P69" s="73"/>
      <c r="Q69" s="73" t="s">
        <v>8</v>
      </c>
      <c r="R69" s="73" t="s">
        <v>90</v>
      </c>
      <c r="S69" s="73" t="s">
        <v>209</v>
      </c>
      <c r="T69" s="73"/>
    </row>
    <row r="70" spans="1:20" s="37" customFormat="1" ht="18" x14ac:dyDescent="0.3">
      <c r="A70" s="72">
        <v>1521350</v>
      </c>
      <c r="B70" s="73">
        <v>1</v>
      </c>
      <c r="C70" s="73" t="s">
        <v>205</v>
      </c>
      <c r="D70" s="73" t="s">
        <v>2</v>
      </c>
      <c r="E70" s="73">
        <v>134.5035</v>
      </c>
      <c r="F70" s="73">
        <v>3</v>
      </c>
      <c r="G70" s="73">
        <v>1.75</v>
      </c>
      <c r="H70" s="73" t="s">
        <v>113</v>
      </c>
      <c r="I70" s="73">
        <v>10.9375</v>
      </c>
      <c r="J70" s="73" t="s">
        <v>113</v>
      </c>
      <c r="K70" s="73">
        <v>21.4375</v>
      </c>
      <c r="L70" s="73" t="s">
        <v>109</v>
      </c>
      <c r="M70" s="73" t="s">
        <v>122</v>
      </c>
      <c r="N70" s="73" t="s">
        <v>112</v>
      </c>
      <c r="O70" s="73" t="s">
        <v>179</v>
      </c>
      <c r="P70" s="73"/>
      <c r="Q70" s="73" t="s">
        <v>8</v>
      </c>
      <c r="R70" s="73" t="s">
        <v>90</v>
      </c>
      <c r="S70" s="73" t="s">
        <v>113</v>
      </c>
      <c r="T70" s="73"/>
    </row>
    <row r="71" spans="1:20" s="37" customFormat="1" ht="18" x14ac:dyDescent="0.3">
      <c r="A71" s="76">
        <v>1518711</v>
      </c>
      <c r="B71" s="77">
        <v>1</v>
      </c>
      <c r="C71" s="77" t="s">
        <v>205</v>
      </c>
      <c r="D71" s="77" t="s">
        <v>4</v>
      </c>
      <c r="E71" s="77">
        <v>127.283</v>
      </c>
      <c r="F71" s="77" t="s">
        <v>113</v>
      </c>
      <c r="G71" s="77" t="s">
        <v>113</v>
      </c>
      <c r="H71" s="77" t="s">
        <v>113</v>
      </c>
      <c r="I71" s="77" t="s">
        <v>113</v>
      </c>
      <c r="J71" s="77" t="s">
        <v>113</v>
      </c>
      <c r="K71" s="77">
        <v>16.186900000000001</v>
      </c>
      <c r="L71" s="77" t="s">
        <v>115</v>
      </c>
      <c r="M71" s="77" t="s">
        <v>125</v>
      </c>
      <c r="N71" s="77" t="s">
        <v>165</v>
      </c>
      <c r="O71" s="77" t="s">
        <v>179</v>
      </c>
      <c r="P71" s="77" t="s">
        <v>104</v>
      </c>
      <c r="Q71" s="77" t="s">
        <v>8</v>
      </c>
      <c r="R71" s="77" t="s">
        <v>100</v>
      </c>
      <c r="S71" s="77" t="s">
        <v>113</v>
      </c>
      <c r="T71" s="77"/>
    </row>
    <row r="72" spans="1:20" s="37" customFormat="1" ht="18" x14ac:dyDescent="0.3">
      <c r="A72" s="76">
        <v>1513014</v>
      </c>
      <c r="B72" s="77">
        <v>1</v>
      </c>
      <c r="C72" s="77" t="s">
        <v>205</v>
      </c>
      <c r="D72" s="77" t="s">
        <v>4</v>
      </c>
      <c r="E72" s="77">
        <v>100.1416</v>
      </c>
      <c r="F72" s="77" t="s">
        <v>113</v>
      </c>
      <c r="G72" s="77" t="s">
        <v>113</v>
      </c>
      <c r="H72" s="77" t="s">
        <v>113</v>
      </c>
      <c r="I72" s="77" t="s">
        <v>113</v>
      </c>
      <c r="J72" s="77" t="s">
        <v>113</v>
      </c>
      <c r="K72" s="77">
        <v>31.8125</v>
      </c>
      <c r="L72" s="77" t="s">
        <v>115</v>
      </c>
      <c r="M72" s="77" t="s">
        <v>125</v>
      </c>
      <c r="N72" s="77" t="s">
        <v>165</v>
      </c>
      <c r="O72" s="77" t="s">
        <v>179</v>
      </c>
      <c r="P72" s="77" t="s">
        <v>104</v>
      </c>
      <c r="Q72" s="77" t="s">
        <v>8</v>
      </c>
      <c r="R72" s="77" t="s">
        <v>100</v>
      </c>
      <c r="S72" s="77" t="s">
        <v>113</v>
      </c>
      <c r="T72" s="77"/>
    </row>
    <row r="73" spans="1:20" s="37" customFormat="1" ht="18" x14ac:dyDescent="0.3">
      <c r="A73" s="76">
        <v>1513008</v>
      </c>
      <c r="B73" s="77">
        <v>1</v>
      </c>
      <c r="C73" s="77" t="s">
        <v>205</v>
      </c>
      <c r="D73" s="77" t="s">
        <v>4</v>
      </c>
      <c r="E73" s="77">
        <v>119.0598</v>
      </c>
      <c r="F73" s="77" t="s">
        <v>113</v>
      </c>
      <c r="G73" s="77" t="s">
        <v>113</v>
      </c>
      <c r="H73" s="77" t="s">
        <v>113</v>
      </c>
      <c r="I73" s="77" t="s">
        <v>113</v>
      </c>
      <c r="J73" s="77" t="s">
        <v>113</v>
      </c>
      <c r="K73" s="77">
        <v>29.1416</v>
      </c>
      <c r="L73" s="77" t="s">
        <v>115</v>
      </c>
      <c r="M73" s="77" t="s">
        <v>181</v>
      </c>
      <c r="N73" s="77" t="s">
        <v>165</v>
      </c>
      <c r="O73" s="77" t="s">
        <v>179</v>
      </c>
      <c r="P73" s="77" t="s">
        <v>104</v>
      </c>
      <c r="Q73" s="77" t="s">
        <v>8</v>
      </c>
      <c r="R73" s="77" t="s">
        <v>100</v>
      </c>
      <c r="S73" s="77" t="s">
        <v>113</v>
      </c>
      <c r="T73" s="77"/>
    </row>
    <row r="74" spans="1:20" s="37" customFormat="1" ht="18" x14ac:dyDescent="0.3">
      <c r="A74" s="76">
        <v>1513015</v>
      </c>
      <c r="B74" s="77">
        <v>1</v>
      </c>
      <c r="C74" s="77" t="s">
        <v>205</v>
      </c>
      <c r="D74" s="77" t="s">
        <v>4</v>
      </c>
      <c r="E74" s="77">
        <v>100.1416</v>
      </c>
      <c r="F74" s="77" t="s">
        <v>113</v>
      </c>
      <c r="G74" s="77" t="s">
        <v>113</v>
      </c>
      <c r="H74" s="77" t="s">
        <v>113</v>
      </c>
      <c r="I74" s="77" t="s">
        <v>113</v>
      </c>
      <c r="J74" s="77" t="s">
        <v>113</v>
      </c>
      <c r="K74" s="77">
        <v>35.015999999999998</v>
      </c>
      <c r="L74" s="77" t="s">
        <v>115</v>
      </c>
      <c r="M74" s="77" t="s">
        <v>125</v>
      </c>
      <c r="N74" s="77" t="s">
        <v>165</v>
      </c>
      <c r="O74" s="77" t="s">
        <v>179</v>
      </c>
      <c r="P74" s="77" t="s">
        <v>104</v>
      </c>
      <c r="Q74" s="77" t="s">
        <v>8</v>
      </c>
      <c r="R74" s="77" t="s">
        <v>100</v>
      </c>
      <c r="S74" s="77" t="s">
        <v>113</v>
      </c>
      <c r="T74" s="77"/>
    </row>
    <row r="75" spans="1:20" s="37" customFormat="1" ht="18" x14ac:dyDescent="0.3">
      <c r="A75" s="76">
        <v>1518715</v>
      </c>
      <c r="B75" s="77">
        <v>1</v>
      </c>
      <c r="C75" s="77" t="s">
        <v>205</v>
      </c>
      <c r="D75" s="77" t="s">
        <v>4</v>
      </c>
      <c r="E75" s="77">
        <v>127.283</v>
      </c>
      <c r="F75" s="77" t="s">
        <v>113</v>
      </c>
      <c r="G75" s="77" t="s">
        <v>113</v>
      </c>
      <c r="H75" s="77" t="s">
        <v>113</v>
      </c>
      <c r="I75" s="77" t="s">
        <v>113</v>
      </c>
      <c r="J75" s="77" t="s">
        <v>113</v>
      </c>
      <c r="K75" s="77">
        <v>12.9674</v>
      </c>
      <c r="L75" s="77" t="s">
        <v>115</v>
      </c>
      <c r="M75" s="77" t="s">
        <v>125</v>
      </c>
      <c r="N75" s="77" t="s">
        <v>165</v>
      </c>
      <c r="O75" s="77" t="s">
        <v>179</v>
      </c>
      <c r="P75" s="77" t="s">
        <v>104</v>
      </c>
      <c r="Q75" s="77" t="s">
        <v>8</v>
      </c>
      <c r="R75" s="77" t="s">
        <v>100</v>
      </c>
      <c r="S75" s="77" t="s">
        <v>113</v>
      </c>
      <c r="T75" s="77"/>
    </row>
    <row r="76" spans="1:20" s="37" customFormat="1" ht="18" x14ac:dyDescent="0.3">
      <c r="A76" s="68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70" t="s">
        <v>182</v>
      </c>
      <c r="N76" s="69"/>
      <c r="O76" s="69"/>
      <c r="P76" s="71"/>
      <c r="Q76" s="71"/>
      <c r="R76" s="71"/>
      <c r="S76" s="71"/>
      <c r="T76" s="71"/>
    </row>
    <row r="77" spans="1:20" s="37" customFormat="1" ht="18" x14ac:dyDescent="0.3">
      <c r="A77" s="72">
        <v>1521250</v>
      </c>
      <c r="B77" s="73">
        <v>1</v>
      </c>
      <c r="C77" s="73" t="s">
        <v>205</v>
      </c>
      <c r="D77" s="73" t="s">
        <v>2</v>
      </c>
      <c r="E77" s="73">
        <v>132.1986</v>
      </c>
      <c r="F77" s="73">
        <v>3</v>
      </c>
      <c r="G77" s="73">
        <v>1.75</v>
      </c>
      <c r="H77" s="73" t="s">
        <v>113</v>
      </c>
      <c r="I77" s="73">
        <v>16</v>
      </c>
      <c r="J77" s="73" t="s">
        <v>113</v>
      </c>
      <c r="K77" s="73">
        <v>26</v>
      </c>
      <c r="L77" s="79" t="s">
        <v>107</v>
      </c>
      <c r="M77" s="73" t="s">
        <v>183</v>
      </c>
      <c r="N77" s="73" t="s">
        <v>112</v>
      </c>
      <c r="O77" s="73" t="s">
        <v>182</v>
      </c>
      <c r="P77" s="73"/>
      <c r="Q77" s="73" t="s">
        <v>8</v>
      </c>
      <c r="R77" s="73" t="s">
        <v>90</v>
      </c>
      <c r="S77" s="73" t="s">
        <v>113</v>
      </c>
      <c r="T77" s="73"/>
    </row>
    <row r="78" spans="1:20" s="37" customFormat="1" ht="18" x14ac:dyDescent="0.3">
      <c r="A78" s="72">
        <v>1521240</v>
      </c>
      <c r="B78" s="73">
        <v>1</v>
      </c>
      <c r="C78" s="73" t="s">
        <v>204</v>
      </c>
      <c r="D78" s="73" t="s">
        <v>2</v>
      </c>
      <c r="E78" s="73">
        <v>132.80330000000001</v>
      </c>
      <c r="F78" s="73">
        <v>3</v>
      </c>
      <c r="G78" s="73">
        <v>1.75</v>
      </c>
      <c r="H78" s="73" t="s">
        <v>113</v>
      </c>
      <c r="I78" s="73">
        <v>16</v>
      </c>
      <c r="J78" s="73" t="s">
        <v>113</v>
      </c>
      <c r="K78" s="73">
        <v>26.5</v>
      </c>
      <c r="L78" s="73" t="s">
        <v>109</v>
      </c>
      <c r="M78" s="73" t="s">
        <v>183</v>
      </c>
      <c r="N78" s="73" t="s">
        <v>112</v>
      </c>
      <c r="O78" s="73" t="s">
        <v>182</v>
      </c>
      <c r="P78" s="73"/>
      <c r="Q78" s="73" t="s">
        <v>8</v>
      </c>
      <c r="R78" s="73" t="s">
        <v>90</v>
      </c>
      <c r="S78" s="73" t="s">
        <v>209</v>
      </c>
      <c r="T78" s="73"/>
    </row>
    <row r="79" spans="1:20" s="37" customFormat="1" ht="18" x14ac:dyDescent="0.3">
      <c r="A79" s="72">
        <v>1521241</v>
      </c>
      <c r="B79" s="73">
        <v>1</v>
      </c>
      <c r="C79" s="73" t="s">
        <v>204</v>
      </c>
      <c r="D79" s="73" t="s">
        <v>2</v>
      </c>
      <c r="E79" s="73">
        <v>133.40799999999999</v>
      </c>
      <c r="F79" s="73">
        <v>3</v>
      </c>
      <c r="G79" s="73">
        <v>1.75</v>
      </c>
      <c r="H79" s="73" t="s">
        <v>113</v>
      </c>
      <c r="I79" s="73">
        <v>16</v>
      </c>
      <c r="J79" s="73" t="s">
        <v>113</v>
      </c>
      <c r="K79" s="73">
        <v>26.5</v>
      </c>
      <c r="L79" s="73" t="s">
        <v>109</v>
      </c>
      <c r="M79" s="73" t="s">
        <v>183</v>
      </c>
      <c r="N79" s="73" t="s">
        <v>112</v>
      </c>
      <c r="O79" s="73" t="s">
        <v>182</v>
      </c>
      <c r="P79" s="73"/>
      <c r="Q79" s="73" t="s">
        <v>8</v>
      </c>
      <c r="R79" s="73" t="s">
        <v>90</v>
      </c>
      <c r="S79" s="73" t="s">
        <v>209</v>
      </c>
      <c r="T79" s="73"/>
    </row>
    <row r="80" spans="1:20" s="37" customFormat="1" ht="18" x14ac:dyDescent="0.3">
      <c r="A80" s="72">
        <v>1521242</v>
      </c>
      <c r="B80" s="73">
        <v>1</v>
      </c>
      <c r="C80" s="73" t="s">
        <v>204</v>
      </c>
      <c r="D80" s="73" t="s">
        <v>2</v>
      </c>
      <c r="E80" s="73">
        <v>134.0127</v>
      </c>
      <c r="F80" s="73">
        <v>3</v>
      </c>
      <c r="G80" s="73">
        <v>1.75</v>
      </c>
      <c r="H80" s="73" t="s">
        <v>113</v>
      </c>
      <c r="I80" s="73">
        <v>16</v>
      </c>
      <c r="J80" s="73" t="s">
        <v>113</v>
      </c>
      <c r="K80" s="73">
        <v>26.5</v>
      </c>
      <c r="L80" s="73" t="s">
        <v>109</v>
      </c>
      <c r="M80" s="73" t="s">
        <v>183</v>
      </c>
      <c r="N80" s="73" t="s">
        <v>112</v>
      </c>
      <c r="O80" s="73" t="s">
        <v>182</v>
      </c>
      <c r="P80" s="73"/>
      <c r="Q80" s="73" t="s">
        <v>8</v>
      </c>
      <c r="R80" s="73" t="s">
        <v>90</v>
      </c>
      <c r="S80" s="73" t="s">
        <v>209</v>
      </c>
      <c r="T80" s="73"/>
    </row>
    <row r="81" spans="1:20" s="37" customFormat="1" ht="18" x14ac:dyDescent="0.3">
      <c r="A81" s="72">
        <v>1521243</v>
      </c>
      <c r="B81" s="73">
        <v>1</v>
      </c>
      <c r="C81" s="73" t="s">
        <v>204</v>
      </c>
      <c r="D81" s="73" t="s">
        <v>2</v>
      </c>
      <c r="E81" s="73">
        <v>134.61750000000001</v>
      </c>
      <c r="F81" s="73">
        <v>3</v>
      </c>
      <c r="G81" s="73">
        <v>1.75</v>
      </c>
      <c r="H81" s="73" t="s">
        <v>113</v>
      </c>
      <c r="I81" s="73">
        <v>16</v>
      </c>
      <c r="J81" s="73" t="s">
        <v>113</v>
      </c>
      <c r="K81" s="73">
        <v>26.5</v>
      </c>
      <c r="L81" s="73" t="s">
        <v>109</v>
      </c>
      <c r="M81" s="73" t="s">
        <v>183</v>
      </c>
      <c r="N81" s="73" t="s">
        <v>112</v>
      </c>
      <c r="O81" s="73" t="s">
        <v>182</v>
      </c>
      <c r="P81" s="73"/>
      <c r="Q81" s="73" t="s">
        <v>8</v>
      </c>
      <c r="R81" s="73" t="s">
        <v>90</v>
      </c>
      <c r="S81" s="73" t="s">
        <v>209</v>
      </c>
      <c r="T81" s="73"/>
    </row>
    <row r="82" spans="1:20" s="37" customFormat="1" ht="18" x14ac:dyDescent="0.3">
      <c r="A82" s="72">
        <v>1521245</v>
      </c>
      <c r="B82" s="73">
        <v>1</v>
      </c>
      <c r="C82" s="73" t="s">
        <v>204</v>
      </c>
      <c r="D82" s="73" t="s">
        <v>2</v>
      </c>
      <c r="E82" s="73">
        <v>135.22219999999999</v>
      </c>
      <c r="F82" s="73">
        <v>3</v>
      </c>
      <c r="G82" s="73">
        <v>1.75</v>
      </c>
      <c r="H82" s="73" t="s">
        <v>113</v>
      </c>
      <c r="I82" s="73">
        <v>16</v>
      </c>
      <c r="J82" s="73" t="s">
        <v>113</v>
      </c>
      <c r="K82" s="73">
        <v>26.5</v>
      </c>
      <c r="L82" s="73" t="s">
        <v>109</v>
      </c>
      <c r="M82" s="73" t="s">
        <v>183</v>
      </c>
      <c r="N82" s="73" t="s">
        <v>112</v>
      </c>
      <c r="O82" s="73" t="s">
        <v>182</v>
      </c>
      <c r="P82" s="73"/>
      <c r="Q82" s="73" t="s">
        <v>8</v>
      </c>
      <c r="R82" s="73" t="s">
        <v>90</v>
      </c>
      <c r="S82" s="73" t="s">
        <v>209</v>
      </c>
      <c r="T82" s="73"/>
    </row>
    <row r="83" spans="1:20" s="37" customFormat="1" ht="18" x14ac:dyDescent="0.3">
      <c r="A83" s="72">
        <v>1521246</v>
      </c>
      <c r="B83" s="73">
        <v>1</v>
      </c>
      <c r="C83" s="73" t="s">
        <v>204</v>
      </c>
      <c r="D83" s="73" t="s">
        <v>2</v>
      </c>
      <c r="E83" s="73">
        <v>135.82689999999999</v>
      </c>
      <c r="F83" s="73">
        <v>3</v>
      </c>
      <c r="G83" s="73">
        <v>1.75</v>
      </c>
      <c r="H83" s="73" t="s">
        <v>113</v>
      </c>
      <c r="I83" s="73">
        <v>16</v>
      </c>
      <c r="J83" s="73" t="s">
        <v>113</v>
      </c>
      <c r="K83" s="73">
        <v>26.5</v>
      </c>
      <c r="L83" s="73" t="s">
        <v>109</v>
      </c>
      <c r="M83" s="73" t="s">
        <v>183</v>
      </c>
      <c r="N83" s="73" t="s">
        <v>112</v>
      </c>
      <c r="O83" s="73" t="s">
        <v>182</v>
      </c>
      <c r="P83" s="73"/>
      <c r="Q83" s="73" t="s">
        <v>8</v>
      </c>
      <c r="R83" s="73" t="s">
        <v>90</v>
      </c>
      <c r="S83" s="73" t="s">
        <v>209</v>
      </c>
      <c r="T83" s="73"/>
    </row>
    <row r="84" spans="1:20" s="37" customFormat="1" ht="18" x14ac:dyDescent="0.3">
      <c r="A84" s="72">
        <v>1521247</v>
      </c>
      <c r="B84" s="73">
        <v>1</v>
      </c>
      <c r="C84" s="73" t="s">
        <v>204</v>
      </c>
      <c r="D84" s="73" t="s">
        <v>2</v>
      </c>
      <c r="E84" s="73">
        <v>136.4316</v>
      </c>
      <c r="F84" s="73">
        <v>3</v>
      </c>
      <c r="G84" s="73">
        <v>1.75</v>
      </c>
      <c r="H84" s="73" t="s">
        <v>113</v>
      </c>
      <c r="I84" s="73">
        <v>16</v>
      </c>
      <c r="J84" s="73" t="s">
        <v>113</v>
      </c>
      <c r="K84" s="73">
        <v>26.5</v>
      </c>
      <c r="L84" s="73" t="s">
        <v>109</v>
      </c>
      <c r="M84" s="73" t="s">
        <v>183</v>
      </c>
      <c r="N84" s="73" t="s">
        <v>112</v>
      </c>
      <c r="O84" s="73" t="s">
        <v>182</v>
      </c>
      <c r="P84" s="73"/>
      <c r="Q84" s="73" t="s">
        <v>8</v>
      </c>
      <c r="R84" s="73" t="s">
        <v>90</v>
      </c>
      <c r="S84" s="73" t="s">
        <v>209</v>
      </c>
      <c r="T84" s="73"/>
    </row>
    <row r="85" spans="1:20" s="37" customFormat="1" ht="18" x14ac:dyDescent="0.3">
      <c r="A85" s="76">
        <v>1518720</v>
      </c>
      <c r="B85" s="77">
        <v>1</v>
      </c>
      <c r="C85" s="77" t="s">
        <v>205</v>
      </c>
      <c r="D85" s="77" t="s">
        <v>4</v>
      </c>
      <c r="E85" s="77">
        <v>125.3916</v>
      </c>
      <c r="F85" s="77" t="s">
        <v>113</v>
      </c>
      <c r="G85" s="77" t="s">
        <v>113</v>
      </c>
      <c r="H85" s="77" t="s">
        <v>113</v>
      </c>
      <c r="I85" s="77" t="s">
        <v>113</v>
      </c>
      <c r="J85" s="77" t="s">
        <v>113</v>
      </c>
      <c r="K85" s="77">
        <v>16.186900000000001</v>
      </c>
      <c r="L85" s="77" t="s">
        <v>115</v>
      </c>
      <c r="M85" s="77" t="s">
        <v>184</v>
      </c>
      <c r="N85" s="77" t="s">
        <v>165</v>
      </c>
      <c r="O85" s="77" t="s">
        <v>182</v>
      </c>
      <c r="P85" s="77" t="s">
        <v>104</v>
      </c>
      <c r="Q85" s="77" t="s">
        <v>8</v>
      </c>
      <c r="R85" s="77" t="s">
        <v>100</v>
      </c>
      <c r="S85" s="77" t="s">
        <v>113</v>
      </c>
      <c r="T85" s="77"/>
    </row>
    <row r="86" spans="1:20" s="37" customFormat="1" ht="18" x14ac:dyDescent="0.3">
      <c r="A86" s="76">
        <v>1587100</v>
      </c>
      <c r="B86" s="77">
        <v>1</v>
      </c>
      <c r="C86" s="77" t="s">
        <v>205</v>
      </c>
      <c r="D86" s="77" t="s">
        <v>4</v>
      </c>
      <c r="E86" s="77">
        <v>125.392</v>
      </c>
      <c r="F86" s="77"/>
      <c r="G86" s="77"/>
      <c r="H86" s="77"/>
      <c r="I86" s="77"/>
      <c r="J86" s="77"/>
      <c r="K86" s="77">
        <v>50</v>
      </c>
      <c r="L86" s="77" t="s">
        <v>115</v>
      </c>
      <c r="M86" s="77" t="s">
        <v>184</v>
      </c>
      <c r="N86" s="77" t="s">
        <v>165</v>
      </c>
      <c r="O86" s="77" t="s">
        <v>182</v>
      </c>
      <c r="P86" s="77" t="s">
        <v>104</v>
      </c>
      <c r="Q86" s="77" t="s">
        <v>8</v>
      </c>
      <c r="R86" s="77" t="s">
        <v>100</v>
      </c>
      <c r="S86" s="77" t="s">
        <v>113</v>
      </c>
      <c r="T86" s="77"/>
    </row>
    <row r="87" spans="1:20" s="37" customFormat="1" ht="18" x14ac:dyDescent="0.3">
      <c r="A87" s="76">
        <v>1519125</v>
      </c>
      <c r="B87" s="77">
        <v>1</v>
      </c>
      <c r="C87" s="77" t="s">
        <v>205</v>
      </c>
      <c r="D87" s="77" t="s">
        <v>4</v>
      </c>
      <c r="E87" s="77">
        <v>125.3916</v>
      </c>
      <c r="F87" s="77" t="s">
        <v>113</v>
      </c>
      <c r="G87" s="77" t="s">
        <v>113</v>
      </c>
      <c r="H87" s="77" t="s">
        <v>113</v>
      </c>
      <c r="I87" s="77" t="s">
        <v>113</v>
      </c>
      <c r="J87" s="77" t="s">
        <v>113</v>
      </c>
      <c r="K87" s="77">
        <v>50</v>
      </c>
      <c r="L87" s="77" t="s">
        <v>115</v>
      </c>
      <c r="M87" s="77" t="s">
        <v>184</v>
      </c>
      <c r="N87" s="77" t="s">
        <v>126</v>
      </c>
      <c r="O87" s="77" t="s">
        <v>182</v>
      </c>
      <c r="P87" s="77"/>
      <c r="Q87" s="77" t="s">
        <v>8</v>
      </c>
      <c r="R87" s="77" t="s">
        <v>100</v>
      </c>
      <c r="S87" s="77" t="s">
        <v>113</v>
      </c>
      <c r="T87" s="77"/>
    </row>
    <row r="88" spans="1:20" s="37" customFormat="1" ht="18" x14ac:dyDescent="0.3">
      <c r="A88" s="76">
        <v>1511984</v>
      </c>
      <c r="B88" s="77">
        <v>1</v>
      </c>
      <c r="C88" s="77" t="s">
        <v>205</v>
      </c>
      <c r="D88" s="77" t="s">
        <v>4</v>
      </c>
      <c r="E88" s="77">
        <v>125.3916</v>
      </c>
      <c r="F88" s="77" t="s">
        <v>113</v>
      </c>
      <c r="G88" s="77" t="s">
        <v>113</v>
      </c>
      <c r="H88" s="77" t="s">
        <v>113</v>
      </c>
      <c r="I88" s="77" t="s">
        <v>113</v>
      </c>
      <c r="J88" s="77" t="s">
        <v>113</v>
      </c>
      <c r="K88" s="77">
        <v>34.029899999999998</v>
      </c>
      <c r="L88" s="77" t="s">
        <v>115</v>
      </c>
      <c r="M88" s="77" t="s">
        <v>184</v>
      </c>
      <c r="N88" s="77" t="s">
        <v>165</v>
      </c>
      <c r="O88" s="77" t="s">
        <v>182</v>
      </c>
      <c r="P88" s="77" t="s">
        <v>104</v>
      </c>
      <c r="Q88" s="77" t="s">
        <v>8</v>
      </c>
      <c r="R88" s="77" t="s">
        <v>100</v>
      </c>
      <c r="S88" s="77" t="s">
        <v>113</v>
      </c>
      <c r="T88" s="77"/>
    </row>
    <row r="89" spans="1:20" s="37" customFormat="1" ht="18" x14ac:dyDescent="0.3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70" t="s">
        <v>128</v>
      </c>
      <c r="N89" s="69"/>
      <c r="O89" s="69"/>
      <c r="P89" s="71"/>
      <c r="Q89" s="71"/>
      <c r="R89" s="71"/>
      <c r="S89" s="71"/>
      <c r="T89" s="71"/>
    </row>
    <row r="90" spans="1:20" s="37" customFormat="1" ht="18" x14ac:dyDescent="0.3">
      <c r="A90" s="74">
        <v>1519898</v>
      </c>
      <c r="B90" s="75">
        <v>1</v>
      </c>
      <c r="C90" s="75" t="s">
        <v>205</v>
      </c>
      <c r="D90" s="75" t="s">
        <v>1</v>
      </c>
      <c r="E90" s="75">
        <v>166.50200000000001</v>
      </c>
      <c r="F90" s="75">
        <v>2</v>
      </c>
      <c r="G90" s="75" t="s">
        <v>113</v>
      </c>
      <c r="H90" s="75" t="s">
        <v>113</v>
      </c>
      <c r="I90" s="75">
        <v>10</v>
      </c>
      <c r="J90" s="75" t="s">
        <v>113</v>
      </c>
      <c r="K90" s="75">
        <v>13.1625</v>
      </c>
      <c r="L90" s="75" t="s">
        <v>185</v>
      </c>
      <c r="M90" s="75" t="s">
        <v>186</v>
      </c>
      <c r="N90" s="75" t="s">
        <v>187</v>
      </c>
      <c r="O90" s="75" t="s">
        <v>128</v>
      </c>
      <c r="P90" s="75"/>
      <c r="Q90" s="75" t="s">
        <v>8</v>
      </c>
      <c r="R90" s="75" t="s">
        <v>86</v>
      </c>
      <c r="S90" s="75" t="s">
        <v>113</v>
      </c>
      <c r="T90" s="75"/>
    </row>
    <row r="91" spans="1:20" s="37" customFormat="1" ht="18" x14ac:dyDescent="0.3">
      <c r="A91" s="74">
        <v>1502214</v>
      </c>
      <c r="B91" s="75">
        <v>1</v>
      </c>
      <c r="C91" s="75" t="s">
        <v>205</v>
      </c>
      <c r="D91" s="75" t="s">
        <v>1</v>
      </c>
      <c r="E91" s="75">
        <v>168</v>
      </c>
      <c r="F91" s="75">
        <v>4.7699999999999996</v>
      </c>
      <c r="G91" s="75" t="s">
        <v>113</v>
      </c>
      <c r="H91" s="75" t="s">
        <v>113</v>
      </c>
      <c r="I91" s="75">
        <v>2</v>
      </c>
      <c r="J91" s="75">
        <v>2</v>
      </c>
      <c r="K91" s="75">
        <v>8.3819999999999997</v>
      </c>
      <c r="L91" s="75" t="s">
        <v>132</v>
      </c>
      <c r="M91" s="75" t="s">
        <v>188</v>
      </c>
      <c r="N91" s="75" t="s">
        <v>189</v>
      </c>
      <c r="O91" s="75" t="s">
        <v>128</v>
      </c>
      <c r="P91" s="75"/>
      <c r="Q91" s="75" t="s">
        <v>8</v>
      </c>
      <c r="R91" s="75" t="s">
        <v>86</v>
      </c>
      <c r="S91" s="75" t="s">
        <v>113</v>
      </c>
      <c r="T91" s="75"/>
    </row>
    <row r="92" spans="1:20" s="37" customFormat="1" ht="18" x14ac:dyDescent="0.3">
      <c r="A92" s="76">
        <v>1502362</v>
      </c>
      <c r="B92" s="77">
        <v>1</v>
      </c>
      <c r="C92" s="77" t="s">
        <v>205</v>
      </c>
      <c r="D92" s="77" t="s">
        <v>4</v>
      </c>
      <c r="E92" s="77">
        <v>74</v>
      </c>
      <c r="F92" s="77" t="s">
        <v>113</v>
      </c>
      <c r="G92" s="77" t="s">
        <v>113</v>
      </c>
      <c r="H92" s="77" t="s">
        <v>113</v>
      </c>
      <c r="I92" s="77" t="s">
        <v>113</v>
      </c>
      <c r="J92" s="77" t="s">
        <v>113</v>
      </c>
      <c r="K92" s="77">
        <v>7</v>
      </c>
      <c r="L92" s="77" t="s">
        <v>47</v>
      </c>
      <c r="M92" s="77" t="s">
        <v>180</v>
      </c>
      <c r="N92" s="77" t="s">
        <v>190</v>
      </c>
      <c r="O92" s="77" t="s">
        <v>128</v>
      </c>
      <c r="P92" s="77" t="s">
        <v>104</v>
      </c>
      <c r="Q92" s="77" t="s">
        <v>8</v>
      </c>
      <c r="R92" s="77" t="s">
        <v>100</v>
      </c>
      <c r="S92" s="77" t="s">
        <v>113</v>
      </c>
      <c r="T92" s="77"/>
    </row>
    <row r="93" spans="1:20" s="37" customFormat="1" ht="18" x14ac:dyDescent="0.3">
      <c r="A93" s="76">
        <v>1411235</v>
      </c>
      <c r="B93" s="77">
        <v>2</v>
      </c>
      <c r="C93" s="77" t="s">
        <v>205</v>
      </c>
      <c r="D93" s="77" t="s">
        <v>4</v>
      </c>
      <c r="E93" s="77">
        <v>10.5</v>
      </c>
      <c r="F93" s="77" t="s">
        <v>113</v>
      </c>
      <c r="G93" s="77" t="s">
        <v>113</v>
      </c>
      <c r="H93" s="77" t="s">
        <v>113</v>
      </c>
      <c r="I93" s="77" t="s">
        <v>113</v>
      </c>
      <c r="J93" s="77" t="s">
        <v>113</v>
      </c>
      <c r="K93" s="77">
        <v>20</v>
      </c>
      <c r="L93" s="77" t="s">
        <v>47</v>
      </c>
      <c r="M93" s="77" t="s">
        <v>191</v>
      </c>
      <c r="N93" s="77" t="s">
        <v>192</v>
      </c>
      <c r="O93" s="77" t="s">
        <v>128</v>
      </c>
      <c r="P93" s="77" t="s">
        <v>104</v>
      </c>
      <c r="Q93" s="77" t="s">
        <v>8</v>
      </c>
      <c r="R93" s="77" t="s">
        <v>100</v>
      </c>
      <c r="S93" s="77" t="s">
        <v>113</v>
      </c>
      <c r="T93" s="77"/>
    </row>
    <row r="94" spans="1:20" s="37" customFormat="1" ht="18" x14ac:dyDescent="0.3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70" t="s">
        <v>133</v>
      </c>
      <c r="N94" s="69"/>
      <c r="O94" s="69"/>
      <c r="P94" s="71"/>
      <c r="Q94" s="71"/>
      <c r="R94" s="71"/>
      <c r="S94" s="71"/>
      <c r="T94" s="71"/>
    </row>
    <row r="95" spans="1:20" s="37" customFormat="1" ht="18" x14ac:dyDescent="0.3">
      <c r="A95" s="76">
        <v>1412100</v>
      </c>
      <c r="B95" s="77">
        <v>8</v>
      </c>
      <c r="C95" s="77" t="s">
        <v>205</v>
      </c>
      <c r="D95" s="77" t="s">
        <v>4</v>
      </c>
      <c r="E95" s="77">
        <v>168</v>
      </c>
      <c r="F95" s="77" t="s">
        <v>129</v>
      </c>
      <c r="G95" s="77" t="s">
        <v>113</v>
      </c>
      <c r="H95" s="77" t="s">
        <v>113</v>
      </c>
      <c r="I95" s="77">
        <v>1.5</v>
      </c>
      <c r="J95" s="77">
        <v>1.5</v>
      </c>
      <c r="K95" s="77">
        <v>2.8729</v>
      </c>
      <c r="L95" s="77" t="s">
        <v>130</v>
      </c>
      <c r="M95" s="77" t="s">
        <v>110</v>
      </c>
      <c r="N95" s="77" t="s">
        <v>138</v>
      </c>
      <c r="O95" s="77" t="s">
        <v>133</v>
      </c>
      <c r="P95" s="77"/>
      <c r="Q95" s="77" t="s">
        <v>8</v>
      </c>
      <c r="R95" s="77" t="s">
        <v>101</v>
      </c>
      <c r="S95" s="77" t="s">
        <v>113</v>
      </c>
      <c r="T95" s="77"/>
    </row>
    <row r="96" spans="1:20" s="37" customFormat="1" ht="18" x14ac:dyDescent="0.3">
      <c r="A96" s="72">
        <v>1034272</v>
      </c>
      <c r="B96" s="73">
        <v>8</v>
      </c>
      <c r="C96" s="73" t="s">
        <v>205</v>
      </c>
      <c r="D96" s="73" t="s">
        <v>2</v>
      </c>
      <c r="E96" s="73">
        <v>168</v>
      </c>
      <c r="F96" s="73">
        <v>11.6469</v>
      </c>
      <c r="G96" s="73"/>
      <c r="H96" s="73"/>
      <c r="I96" s="73">
        <v>1.5</v>
      </c>
      <c r="J96" s="73">
        <v>4</v>
      </c>
      <c r="K96" s="73">
        <v>16.851099999999999</v>
      </c>
      <c r="L96" s="73" t="s">
        <v>132</v>
      </c>
      <c r="M96" s="73" t="s">
        <v>135</v>
      </c>
      <c r="N96" s="73" t="s">
        <v>193</v>
      </c>
      <c r="O96" s="73" t="s">
        <v>133</v>
      </c>
      <c r="P96" s="73"/>
      <c r="Q96" s="73" t="s">
        <v>8</v>
      </c>
      <c r="R96" s="73" t="s">
        <v>91</v>
      </c>
      <c r="S96" s="73" t="s">
        <v>113</v>
      </c>
      <c r="T96" s="73"/>
    </row>
    <row r="97" spans="1:20" s="37" customFormat="1" ht="18" x14ac:dyDescent="0.3">
      <c r="A97" s="72">
        <v>1034279</v>
      </c>
      <c r="B97" s="73">
        <v>7</v>
      </c>
      <c r="C97" s="73" t="s">
        <v>205</v>
      </c>
      <c r="D97" s="73" t="s">
        <v>2</v>
      </c>
      <c r="E97" s="73">
        <v>168</v>
      </c>
      <c r="F97" s="73">
        <v>3.282</v>
      </c>
      <c r="G97" s="73"/>
      <c r="H97" s="73"/>
      <c r="I97" s="73">
        <v>7.0460000000000003</v>
      </c>
      <c r="J97" s="73">
        <v>2</v>
      </c>
      <c r="K97" s="73">
        <v>12.698</v>
      </c>
      <c r="L97" s="73" t="s">
        <v>194</v>
      </c>
      <c r="M97" s="73" t="s">
        <v>131</v>
      </c>
      <c r="N97" s="73" t="s">
        <v>195</v>
      </c>
      <c r="O97" s="73" t="s">
        <v>133</v>
      </c>
      <c r="P97" s="73"/>
      <c r="Q97" s="73" t="s">
        <v>8</v>
      </c>
      <c r="R97" s="73" t="s">
        <v>91</v>
      </c>
      <c r="S97" s="73" t="s">
        <v>113</v>
      </c>
      <c r="T97" s="73"/>
    </row>
    <row r="98" spans="1:20" s="37" customFormat="1" ht="18" x14ac:dyDescent="0.3">
      <c r="A98" s="74">
        <v>1033907</v>
      </c>
      <c r="B98" s="75">
        <v>1</v>
      </c>
      <c r="C98" s="75" t="s">
        <v>205</v>
      </c>
      <c r="D98" s="75" t="s">
        <v>1</v>
      </c>
      <c r="E98" s="75">
        <v>166.119</v>
      </c>
      <c r="F98" s="75">
        <v>2</v>
      </c>
      <c r="G98" s="75" t="s">
        <v>113</v>
      </c>
      <c r="H98" s="75" t="s">
        <v>113</v>
      </c>
      <c r="I98" s="75">
        <v>9.625</v>
      </c>
      <c r="J98" s="75" t="s">
        <v>113</v>
      </c>
      <c r="K98" s="75">
        <v>15.91</v>
      </c>
      <c r="L98" s="75" t="s">
        <v>148</v>
      </c>
      <c r="M98" s="75" t="s">
        <v>196</v>
      </c>
      <c r="N98" s="75" t="s">
        <v>197</v>
      </c>
      <c r="O98" s="75" t="s">
        <v>133</v>
      </c>
      <c r="P98" s="75"/>
      <c r="Q98" s="75" t="s">
        <v>8</v>
      </c>
      <c r="R98" s="75" t="s">
        <v>86</v>
      </c>
      <c r="S98" s="75" t="s">
        <v>113</v>
      </c>
      <c r="T98" s="75"/>
    </row>
    <row r="99" spans="1:20" s="37" customFormat="1" ht="18" x14ac:dyDescent="0.3">
      <c r="A99" s="74">
        <v>1411100</v>
      </c>
      <c r="B99" s="75">
        <v>2</v>
      </c>
      <c r="C99" s="75" t="s">
        <v>205</v>
      </c>
      <c r="D99" s="75" t="s">
        <v>1</v>
      </c>
      <c r="E99" s="75">
        <v>168</v>
      </c>
      <c r="F99" s="75">
        <v>3.1254</v>
      </c>
      <c r="G99" s="75" t="s">
        <v>113</v>
      </c>
      <c r="H99" s="75" t="s">
        <v>113</v>
      </c>
      <c r="I99" s="75">
        <v>2</v>
      </c>
      <c r="J99" s="75">
        <v>2</v>
      </c>
      <c r="K99" s="75">
        <v>6.7878999999999996</v>
      </c>
      <c r="L99" s="75" t="s">
        <v>140</v>
      </c>
      <c r="M99" s="75" t="s">
        <v>198</v>
      </c>
      <c r="N99" s="75" t="s">
        <v>141</v>
      </c>
      <c r="O99" s="75" t="s">
        <v>133</v>
      </c>
      <c r="P99" s="75"/>
      <c r="Q99" s="75" t="s">
        <v>8</v>
      </c>
      <c r="R99" s="75" t="s">
        <v>86</v>
      </c>
      <c r="S99" s="75" t="s">
        <v>113</v>
      </c>
      <c r="T99" s="75"/>
    </row>
    <row r="100" spans="1:20" s="37" customFormat="1" ht="18" x14ac:dyDescent="0.3">
      <c r="A100" s="74">
        <v>1411200</v>
      </c>
      <c r="B100" s="75">
        <v>2</v>
      </c>
      <c r="C100" s="75" t="s">
        <v>205</v>
      </c>
      <c r="D100" s="75" t="s">
        <v>1</v>
      </c>
      <c r="E100" s="75">
        <v>168</v>
      </c>
      <c r="F100" s="75">
        <v>2.9998</v>
      </c>
      <c r="G100" s="75" t="s">
        <v>113</v>
      </c>
      <c r="H100" s="75" t="s">
        <v>113</v>
      </c>
      <c r="I100" s="75">
        <v>1.8754</v>
      </c>
      <c r="J100" s="75">
        <v>1.8754</v>
      </c>
      <c r="K100" s="75">
        <v>6.4131</v>
      </c>
      <c r="L100" s="75" t="s">
        <v>142</v>
      </c>
      <c r="M100" s="75" t="s">
        <v>198</v>
      </c>
      <c r="N100" s="75" t="s">
        <v>143</v>
      </c>
      <c r="O100" s="75" t="s">
        <v>133</v>
      </c>
      <c r="P100" s="75"/>
      <c r="Q100" s="75" t="s">
        <v>8</v>
      </c>
      <c r="R100" s="75" t="s">
        <v>86</v>
      </c>
      <c r="S100" s="75" t="s">
        <v>113</v>
      </c>
      <c r="T100" s="75"/>
    </row>
    <row r="101" spans="1:20" s="37" customFormat="1" ht="18" x14ac:dyDescent="0.3">
      <c r="A101" s="80">
        <v>1411300</v>
      </c>
      <c r="B101" s="81">
        <v>2</v>
      </c>
      <c r="C101" s="81" t="s">
        <v>205</v>
      </c>
      <c r="D101" s="81" t="s">
        <v>3</v>
      </c>
      <c r="E101" s="81">
        <v>168</v>
      </c>
      <c r="F101" s="81" t="s">
        <v>113</v>
      </c>
      <c r="G101" s="81" t="s">
        <v>113</v>
      </c>
      <c r="H101" s="81" t="s">
        <v>113</v>
      </c>
      <c r="I101" s="81" t="s">
        <v>113</v>
      </c>
      <c r="J101" s="81" t="s">
        <v>113</v>
      </c>
      <c r="K101" s="81">
        <v>3.2759999999999998</v>
      </c>
      <c r="L101" s="81" t="s">
        <v>139</v>
      </c>
      <c r="M101" s="81" t="s">
        <v>198</v>
      </c>
      <c r="N101" s="81" t="s">
        <v>144</v>
      </c>
      <c r="O101" s="81" t="s">
        <v>133</v>
      </c>
      <c r="P101" s="81"/>
      <c r="Q101" s="81" t="s">
        <v>8</v>
      </c>
      <c r="R101" s="81" t="s">
        <v>96</v>
      </c>
      <c r="S101" s="81" t="s">
        <v>113</v>
      </c>
      <c r="T101" s="81"/>
    </row>
    <row r="102" spans="1:20" s="37" customFormat="1" ht="18" x14ac:dyDescent="0.3">
      <c r="A102" s="74">
        <v>1411301</v>
      </c>
      <c r="B102" s="75">
        <v>8</v>
      </c>
      <c r="C102" s="75" t="s">
        <v>205</v>
      </c>
      <c r="D102" s="75" t="s">
        <v>1</v>
      </c>
      <c r="E102" s="75">
        <v>165.32400000000001</v>
      </c>
      <c r="F102" s="75" t="s">
        <v>129</v>
      </c>
      <c r="G102" s="75" t="s">
        <v>113</v>
      </c>
      <c r="H102" s="75" t="s">
        <v>113</v>
      </c>
      <c r="I102" s="75">
        <v>3</v>
      </c>
      <c r="J102" s="75">
        <v>4.5</v>
      </c>
      <c r="K102" s="75">
        <v>7.3129999999999997</v>
      </c>
      <c r="L102" s="75" t="s">
        <v>130</v>
      </c>
      <c r="M102" s="75" t="s">
        <v>136</v>
      </c>
      <c r="N102" s="75" t="s">
        <v>137</v>
      </c>
      <c r="O102" s="75" t="s">
        <v>133</v>
      </c>
      <c r="P102" s="75"/>
      <c r="Q102" s="75" t="s">
        <v>8</v>
      </c>
      <c r="R102" s="75" t="s">
        <v>86</v>
      </c>
      <c r="S102" s="75" t="s">
        <v>113</v>
      </c>
      <c r="T102" s="75"/>
    </row>
    <row r="103" spans="1:20" s="37" customFormat="1" ht="18" x14ac:dyDescent="0.3">
      <c r="A103" s="72">
        <v>1028633</v>
      </c>
      <c r="B103" s="73">
        <v>30</v>
      </c>
      <c r="C103" s="73" t="s">
        <v>205</v>
      </c>
      <c r="D103" s="73" t="s">
        <v>2</v>
      </c>
      <c r="E103" s="73">
        <v>2</v>
      </c>
      <c r="F103" s="73">
        <v>13.75</v>
      </c>
      <c r="G103" s="73"/>
      <c r="H103" s="73"/>
      <c r="I103" s="73">
        <v>2.4375</v>
      </c>
      <c r="J103" s="73">
        <v>2.4375</v>
      </c>
      <c r="K103" s="73">
        <v>20.221900000000002</v>
      </c>
      <c r="L103" s="73" t="s">
        <v>134</v>
      </c>
      <c r="M103" s="73" t="s">
        <v>135</v>
      </c>
      <c r="N103" s="73" t="s">
        <v>134</v>
      </c>
      <c r="O103" s="73" t="s">
        <v>133</v>
      </c>
      <c r="P103" s="73"/>
      <c r="Q103" s="73" t="s">
        <v>8</v>
      </c>
      <c r="R103" s="73" t="s">
        <v>90</v>
      </c>
      <c r="S103" s="73" t="s">
        <v>113</v>
      </c>
      <c r="T103" s="73"/>
    </row>
    <row r="104" spans="1:20" s="37" customFormat="1" ht="18" x14ac:dyDescent="0.3">
      <c r="A104" s="68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70" t="s">
        <v>147</v>
      </c>
      <c r="N104" s="69"/>
      <c r="O104" s="69"/>
      <c r="P104" s="71"/>
      <c r="Q104" s="71"/>
      <c r="R104" s="71"/>
      <c r="S104" s="71"/>
      <c r="T104" s="71"/>
    </row>
    <row r="105" spans="1:20" s="37" customFormat="1" ht="18" x14ac:dyDescent="0.3">
      <c r="A105" s="74">
        <v>1411900</v>
      </c>
      <c r="B105" s="75">
        <v>1</v>
      </c>
      <c r="C105" s="75" t="s">
        <v>205</v>
      </c>
      <c r="D105" s="75" t="s">
        <v>1</v>
      </c>
      <c r="E105" s="75">
        <v>168</v>
      </c>
      <c r="F105" s="75">
        <v>5.5</v>
      </c>
      <c r="G105" s="75" t="s">
        <v>113</v>
      </c>
      <c r="H105" s="75" t="s">
        <v>113</v>
      </c>
      <c r="I105" s="75">
        <v>1.625</v>
      </c>
      <c r="J105" s="75">
        <v>1.625</v>
      </c>
      <c r="K105" s="75">
        <v>8.9130000000000003</v>
      </c>
      <c r="L105" s="75" t="s">
        <v>145</v>
      </c>
      <c r="M105" s="75" t="s">
        <v>199</v>
      </c>
      <c r="N105" s="75" t="s">
        <v>146</v>
      </c>
      <c r="O105" s="75" t="s">
        <v>147</v>
      </c>
      <c r="P105" s="75"/>
      <c r="Q105" s="75" t="s">
        <v>8</v>
      </c>
      <c r="R105" s="75" t="s">
        <v>86</v>
      </c>
      <c r="S105" s="75" t="s">
        <v>113</v>
      </c>
      <c r="T105" s="75"/>
    </row>
    <row r="106" spans="1:20" s="37" customFormat="1" ht="18" x14ac:dyDescent="0.3">
      <c r="A106" s="74">
        <v>1411900</v>
      </c>
      <c r="B106" s="75">
        <v>7</v>
      </c>
      <c r="C106" s="75" t="s">
        <v>205</v>
      </c>
      <c r="D106" s="75" t="s">
        <v>1</v>
      </c>
      <c r="E106" s="75">
        <v>168</v>
      </c>
      <c r="F106" s="75">
        <v>4.875</v>
      </c>
      <c r="G106" s="75" t="s">
        <v>113</v>
      </c>
      <c r="H106" s="75" t="s">
        <v>113</v>
      </c>
      <c r="I106" s="75">
        <v>1.625</v>
      </c>
      <c r="J106" s="75">
        <v>1.625</v>
      </c>
      <c r="K106" s="75">
        <v>8.9130000000000003</v>
      </c>
      <c r="L106" s="75" t="s">
        <v>145</v>
      </c>
      <c r="M106" s="75" t="s">
        <v>200</v>
      </c>
      <c r="N106" s="75" t="s">
        <v>146</v>
      </c>
      <c r="O106" s="75" t="s">
        <v>147</v>
      </c>
      <c r="P106" s="75"/>
      <c r="Q106" s="75" t="s">
        <v>8</v>
      </c>
      <c r="R106" s="75" t="s">
        <v>86</v>
      </c>
      <c r="S106" s="75" t="s">
        <v>113</v>
      </c>
      <c r="T106" s="75"/>
    </row>
    <row r="107" spans="1:20" s="37" customFormat="1" ht="18" x14ac:dyDescent="0.3">
      <c r="A107" s="68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70" t="s">
        <v>149</v>
      </c>
      <c r="N107" s="69"/>
      <c r="O107" s="69"/>
      <c r="P107" s="71"/>
      <c r="Q107" s="71"/>
      <c r="R107" s="71"/>
      <c r="S107" s="71"/>
      <c r="T107" s="71"/>
    </row>
    <row r="108" spans="1:20" s="37" customFormat="1" ht="18" x14ac:dyDescent="0.3">
      <c r="A108" s="72">
        <v>1521441</v>
      </c>
      <c r="B108" s="73">
        <v>1</v>
      </c>
      <c r="C108" s="73" t="s">
        <v>205</v>
      </c>
      <c r="D108" s="73" t="s">
        <v>2</v>
      </c>
      <c r="E108" s="73">
        <v>166.11850000000001</v>
      </c>
      <c r="F108" s="73">
        <v>3</v>
      </c>
      <c r="G108" s="73" t="s">
        <v>113</v>
      </c>
      <c r="H108" s="73" t="s">
        <v>113</v>
      </c>
      <c r="I108" s="73">
        <v>16</v>
      </c>
      <c r="J108" s="73" t="s">
        <v>113</v>
      </c>
      <c r="K108" s="73">
        <v>26</v>
      </c>
      <c r="L108" s="79" t="s">
        <v>107</v>
      </c>
      <c r="M108" s="73" t="s">
        <v>108</v>
      </c>
      <c r="N108" s="73" t="s">
        <v>201</v>
      </c>
      <c r="O108" s="73" t="s">
        <v>154</v>
      </c>
      <c r="P108" s="73" t="s">
        <v>104</v>
      </c>
      <c r="Q108" s="73" t="s">
        <v>8</v>
      </c>
      <c r="R108" s="73" t="s">
        <v>91</v>
      </c>
      <c r="S108" s="73" t="s">
        <v>113</v>
      </c>
      <c r="T108" s="73"/>
    </row>
    <row r="109" spans="1:20" s="37" customFormat="1" ht="18" x14ac:dyDescent="0.3">
      <c r="A109" s="72">
        <v>1587682</v>
      </c>
      <c r="B109" s="73">
        <v>1</v>
      </c>
      <c r="C109" s="73" t="s">
        <v>205</v>
      </c>
      <c r="D109" s="73" t="s">
        <v>2</v>
      </c>
      <c r="E109" s="73">
        <v>166.11850000000001</v>
      </c>
      <c r="F109" s="73">
        <v>3</v>
      </c>
      <c r="G109" s="73" t="s">
        <v>113</v>
      </c>
      <c r="H109" s="73" t="s">
        <v>113</v>
      </c>
      <c r="I109" s="73">
        <v>16</v>
      </c>
      <c r="J109" s="73" t="s">
        <v>113</v>
      </c>
      <c r="K109" s="73">
        <v>26.5</v>
      </c>
      <c r="L109" s="73" t="s">
        <v>109</v>
      </c>
      <c r="M109" s="73" t="s">
        <v>108</v>
      </c>
      <c r="N109" s="73" t="s">
        <v>155</v>
      </c>
      <c r="O109" s="73" t="s">
        <v>154</v>
      </c>
      <c r="P109" s="73" t="s">
        <v>104</v>
      </c>
      <c r="Q109" s="73" t="s">
        <v>8</v>
      </c>
      <c r="R109" s="73" t="s">
        <v>91</v>
      </c>
      <c r="S109" s="73" t="s">
        <v>113</v>
      </c>
      <c r="T109" s="73"/>
    </row>
    <row r="110" spans="1:20" s="37" customFormat="1" ht="18" x14ac:dyDescent="0.3">
      <c r="A110" s="72">
        <v>1499957</v>
      </c>
      <c r="B110" s="73">
        <v>1</v>
      </c>
      <c r="C110" s="73" t="s">
        <v>205</v>
      </c>
      <c r="D110" s="73" t="s">
        <v>2</v>
      </c>
      <c r="E110" s="73">
        <v>166.11850000000001</v>
      </c>
      <c r="F110" s="73">
        <v>3</v>
      </c>
      <c r="G110" s="73" t="s">
        <v>113</v>
      </c>
      <c r="H110" s="73" t="s">
        <v>113</v>
      </c>
      <c r="I110" s="73">
        <v>12</v>
      </c>
      <c r="J110" s="73" t="s">
        <v>113</v>
      </c>
      <c r="K110" s="73">
        <v>22.5</v>
      </c>
      <c r="L110" s="73" t="s">
        <v>109</v>
      </c>
      <c r="M110" s="73" t="s">
        <v>108</v>
      </c>
      <c r="N110" s="73" t="s">
        <v>155</v>
      </c>
      <c r="O110" s="73" t="s">
        <v>154</v>
      </c>
      <c r="P110" s="73"/>
      <c r="Q110" s="73" t="s">
        <v>8</v>
      </c>
      <c r="R110" s="73" t="s">
        <v>91</v>
      </c>
      <c r="S110" s="73" t="s">
        <v>113</v>
      </c>
      <c r="T110" s="73"/>
    </row>
    <row r="111" spans="1:20" s="37" customFormat="1" ht="18" x14ac:dyDescent="0.3">
      <c r="A111" s="72">
        <v>1587595</v>
      </c>
      <c r="B111" s="73">
        <v>1</v>
      </c>
      <c r="C111" s="73" t="s">
        <v>205</v>
      </c>
      <c r="D111" s="73" t="s">
        <v>2</v>
      </c>
      <c r="E111" s="73">
        <v>166.11850000000001</v>
      </c>
      <c r="F111" s="73">
        <v>3</v>
      </c>
      <c r="G111" s="73" t="s">
        <v>113</v>
      </c>
      <c r="H111" s="73" t="s">
        <v>113</v>
      </c>
      <c r="I111" s="73">
        <v>16</v>
      </c>
      <c r="J111" s="73" t="s">
        <v>113</v>
      </c>
      <c r="K111" s="73">
        <v>26.5</v>
      </c>
      <c r="L111" s="73" t="s">
        <v>109</v>
      </c>
      <c r="M111" s="73" t="s">
        <v>108</v>
      </c>
      <c r="N111" s="73" t="s">
        <v>155</v>
      </c>
      <c r="O111" s="73" t="s">
        <v>156</v>
      </c>
      <c r="P111" s="73"/>
      <c r="Q111" s="73" t="s">
        <v>8</v>
      </c>
      <c r="R111" s="73" t="s">
        <v>91</v>
      </c>
      <c r="S111" s="73" t="s">
        <v>113</v>
      </c>
      <c r="T111" s="73"/>
    </row>
    <row r="112" spans="1:20" s="37" customFormat="1" ht="18" x14ac:dyDescent="0.3">
      <c r="A112" s="72">
        <v>1521436</v>
      </c>
      <c r="B112" s="73">
        <v>1</v>
      </c>
      <c r="C112" s="73" t="s">
        <v>205</v>
      </c>
      <c r="D112" s="73" t="s">
        <v>2</v>
      </c>
      <c r="E112" s="73">
        <v>166.11850000000001</v>
      </c>
      <c r="F112" s="73">
        <v>3</v>
      </c>
      <c r="G112" s="73" t="s">
        <v>113</v>
      </c>
      <c r="H112" s="73" t="s">
        <v>113</v>
      </c>
      <c r="I112" s="73">
        <v>12</v>
      </c>
      <c r="J112" s="73" t="s">
        <v>113</v>
      </c>
      <c r="K112" s="73">
        <v>22.5</v>
      </c>
      <c r="L112" s="73" t="s">
        <v>109</v>
      </c>
      <c r="M112" s="73" t="s">
        <v>108</v>
      </c>
      <c r="N112" s="73" t="s">
        <v>155</v>
      </c>
      <c r="O112" s="73" t="s">
        <v>157</v>
      </c>
      <c r="P112" s="73" t="s">
        <v>104</v>
      </c>
      <c r="Q112" s="73" t="s">
        <v>8</v>
      </c>
      <c r="R112" s="73" t="s">
        <v>91</v>
      </c>
      <c r="S112" s="73" t="s">
        <v>113</v>
      </c>
      <c r="T112" s="73"/>
    </row>
    <row r="113" spans="1:20" s="37" customFormat="1" ht="18" x14ac:dyDescent="0.3">
      <c r="A113" s="72">
        <v>1520969</v>
      </c>
      <c r="B113" s="73">
        <v>1</v>
      </c>
      <c r="C113" s="73" t="s">
        <v>205</v>
      </c>
      <c r="D113" s="73" t="s">
        <v>2</v>
      </c>
      <c r="E113" s="73">
        <v>154.5</v>
      </c>
      <c r="F113" s="73">
        <v>3</v>
      </c>
      <c r="G113" s="73" t="s">
        <v>113</v>
      </c>
      <c r="H113" s="73" t="s">
        <v>113</v>
      </c>
      <c r="I113" s="73">
        <v>15.75</v>
      </c>
      <c r="J113" s="73" t="s">
        <v>113</v>
      </c>
      <c r="K113" s="73">
        <v>26.25</v>
      </c>
      <c r="L113" s="73" t="s">
        <v>109</v>
      </c>
      <c r="M113" s="73" t="s">
        <v>110</v>
      </c>
      <c r="N113" s="73" t="s">
        <v>159</v>
      </c>
      <c r="O113" s="73" t="s">
        <v>158</v>
      </c>
      <c r="P113" s="73"/>
      <c r="Q113" s="73" t="s">
        <v>8</v>
      </c>
      <c r="R113" s="73" t="s">
        <v>91</v>
      </c>
      <c r="S113" s="73" t="s">
        <v>113</v>
      </c>
      <c r="T113" s="73"/>
    </row>
    <row r="114" spans="1:20" s="37" customFormat="1" ht="18" x14ac:dyDescent="0.3">
      <c r="A114" s="72">
        <v>1520972</v>
      </c>
      <c r="B114" s="73">
        <v>1</v>
      </c>
      <c r="C114" s="73" t="s">
        <v>205</v>
      </c>
      <c r="D114" s="73" t="s">
        <v>2</v>
      </c>
      <c r="E114" s="73">
        <v>154.5</v>
      </c>
      <c r="F114" s="73">
        <v>3</v>
      </c>
      <c r="G114" s="73" t="s">
        <v>113</v>
      </c>
      <c r="H114" s="73" t="s">
        <v>113</v>
      </c>
      <c r="I114" s="73">
        <v>8.125</v>
      </c>
      <c r="J114" s="73" t="s">
        <v>113</v>
      </c>
      <c r="K114" s="73">
        <v>18.1249</v>
      </c>
      <c r="L114" s="79" t="s">
        <v>107</v>
      </c>
      <c r="M114" s="73" t="s">
        <v>110</v>
      </c>
      <c r="N114" s="73" t="s">
        <v>202</v>
      </c>
      <c r="O114" s="73" t="s">
        <v>160</v>
      </c>
      <c r="P114" s="73" t="s">
        <v>104</v>
      </c>
      <c r="Q114" s="73" t="s">
        <v>8</v>
      </c>
      <c r="R114" s="73" t="s">
        <v>91</v>
      </c>
      <c r="S114" s="73" t="s">
        <v>113</v>
      </c>
      <c r="T114" s="73"/>
    </row>
    <row r="115" spans="1:20" s="37" customFormat="1" ht="18" x14ac:dyDescent="0.3">
      <c r="A115" s="72">
        <v>1587726</v>
      </c>
      <c r="B115" s="73">
        <v>1</v>
      </c>
      <c r="C115" s="73" t="s">
        <v>205</v>
      </c>
      <c r="D115" s="73" t="s">
        <v>2</v>
      </c>
      <c r="E115" s="73">
        <v>154.5</v>
      </c>
      <c r="F115" s="73">
        <v>3</v>
      </c>
      <c r="G115" s="73" t="s">
        <v>113</v>
      </c>
      <c r="H115" s="73" t="s">
        <v>113</v>
      </c>
      <c r="I115" s="73">
        <v>16</v>
      </c>
      <c r="J115" s="73" t="s">
        <v>113</v>
      </c>
      <c r="K115" s="73">
        <v>26.5</v>
      </c>
      <c r="L115" s="73" t="s">
        <v>109</v>
      </c>
      <c r="M115" s="73" t="s">
        <v>110</v>
      </c>
      <c r="N115" s="73" t="s">
        <v>159</v>
      </c>
      <c r="O115" s="73" t="s">
        <v>160</v>
      </c>
      <c r="P115" s="73" t="s">
        <v>104</v>
      </c>
      <c r="Q115" s="73" t="s">
        <v>8</v>
      </c>
      <c r="R115" s="73" t="s">
        <v>91</v>
      </c>
      <c r="S115" s="73" t="s">
        <v>113</v>
      </c>
      <c r="T115" s="73"/>
    </row>
    <row r="116" spans="1:20" s="37" customFormat="1" ht="18" x14ac:dyDescent="0.3">
      <c r="A116" s="72">
        <v>1520971</v>
      </c>
      <c r="B116" s="73">
        <v>1</v>
      </c>
      <c r="C116" s="73" t="s">
        <v>205</v>
      </c>
      <c r="D116" s="73" t="s">
        <v>2</v>
      </c>
      <c r="E116" s="73">
        <v>154.5</v>
      </c>
      <c r="F116" s="73">
        <v>3</v>
      </c>
      <c r="G116" s="73" t="s">
        <v>113</v>
      </c>
      <c r="H116" s="73" t="s">
        <v>113</v>
      </c>
      <c r="I116" s="73">
        <v>8</v>
      </c>
      <c r="J116" s="73" t="s">
        <v>113</v>
      </c>
      <c r="K116" s="73">
        <v>18.5</v>
      </c>
      <c r="L116" s="73" t="s">
        <v>109</v>
      </c>
      <c r="M116" s="73" t="s">
        <v>110</v>
      </c>
      <c r="N116" s="73" t="s">
        <v>159</v>
      </c>
      <c r="O116" s="73" t="s">
        <v>160</v>
      </c>
      <c r="P116" s="73"/>
      <c r="Q116" s="73" t="s">
        <v>8</v>
      </c>
      <c r="R116" s="73" t="s">
        <v>91</v>
      </c>
      <c r="S116" s="73" t="s">
        <v>113</v>
      </c>
      <c r="T116" s="73"/>
    </row>
    <row r="117" spans="1:20" s="37" customFormat="1" ht="18" x14ac:dyDescent="0.3">
      <c r="A117" s="72">
        <v>1521143</v>
      </c>
      <c r="B117" s="73">
        <v>1</v>
      </c>
      <c r="C117" s="73" t="s">
        <v>205</v>
      </c>
      <c r="D117" s="73" t="s">
        <v>2</v>
      </c>
      <c r="E117" s="73">
        <v>139.75</v>
      </c>
      <c r="F117" s="73">
        <v>3</v>
      </c>
      <c r="G117" s="73">
        <v>1.75</v>
      </c>
      <c r="H117" s="73" t="s">
        <v>113</v>
      </c>
      <c r="I117" s="73">
        <v>13</v>
      </c>
      <c r="J117" s="73" t="s">
        <v>113</v>
      </c>
      <c r="K117" s="73">
        <v>23.5</v>
      </c>
      <c r="L117" s="73" t="s">
        <v>109</v>
      </c>
      <c r="M117" s="73" t="s">
        <v>111</v>
      </c>
      <c r="N117" s="73" t="s">
        <v>112</v>
      </c>
      <c r="O117" s="73" t="s">
        <v>161</v>
      </c>
      <c r="P117" s="73"/>
      <c r="Q117" s="73" t="s">
        <v>8</v>
      </c>
      <c r="R117" s="73" t="s">
        <v>90</v>
      </c>
      <c r="S117" s="73" t="s">
        <v>113</v>
      </c>
      <c r="T117" s="73"/>
    </row>
    <row r="118" spans="1:20" s="37" customFormat="1" ht="18" x14ac:dyDescent="0.3">
      <c r="A118" s="72">
        <v>1521180</v>
      </c>
      <c r="B118" s="73">
        <v>1</v>
      </c>
      <c r="C118" s="73" t="s">
        <v>205</v>
      </c>
      <c r="D118" s="73" t="s">
        <v>2</v>
      </c>
      <c r="E118" s="73">
        <v>139.75</v>
      </c>
      <c r="F118" s="73">
        <v>3</v>
      </c>
      <c r="G118" s="73">
        <v>1.75</v>
      </c>
      <c r="H118" s="73" t="s">
        <v>113</v>
      </c>
      <c r="I118" s="73">
        <v>14.75</v>
      </c>
      <c r="J118" s="73" t="s">
        <v>113</v>
      </c>
      <c r="K118" s="73">
        <v>25.25</v>
      </c>
      <c r="L118" s="73" t="s">
        <v>109</v>
      </c>
      <c r="M118" s="73" t="s">
        <v>111</v>
      </c>
      <c r="N118" s="73" t="s">
        <v>112</v>
      </c>
      <c r="O118" s="73" t="s">
        <v>167</v>
      </c>
      <c r="P118" s="73"/>
      <c r="Q118" s="73" t="s">
        <v>8</v>
      </c>
      <c r="R118" s="73" t="s">
        <v>90</v>
      </c>
      <c r="S118" s="73" t="s">
        <v>113</v>
      </c>
      <c r="T118" s="73"/>
    </row>
    <row r="119" spans="1:20" s="37" customFormat="1" ht="18" x14ac:dyDescent="0.3">
      <c r="A119" s="72">
        <v>1521195</v>
      </c>
      <c r="B119" s="73">
        <v>1</v>
      </c>
      <c r="C119" s="73" t="s">
        <v>205</v>
      </c>
      <c r="D119" s="73" t="s">
        <v>2</v>
      </c>
      <c r="E119" s="73">
        <v>133.75</v>
      </c>
      <c r="F119" s="73">
        <v>3</v>
      </c>
      <c r="G119" s="73">
        <v>1.75</v>
      </c>
      <c r="H119" s="73" t="s">
        <v>113</v>
      </c>
      <c r="I119" s="73">
        <v>13</v>
      </c>
      <c r="J119" s="73" t="s">
        <v>113</v>
      </c>
      <c r="K119" s="73">
        <v>23.5</v>
      </c>
      <c r="L119" s="73" t="s">
        <v>109</v>
      </c>
      <c r="M119" s="73" t="s">
        <v>117</v>
      </c>
      <c r="N119" s="73" t="s">
        <v>112</v>
      </c>
      <c r="O119" s="73" t="s">
        <v>173</v>
      </c>
      <c r="P119" s="73"/>
      <c r="Q119" s="73" t="s">
        <v>8</v>
      </c>
      <c r="R119" s="73" t="s">
        <v>90</v>
      </c>
      <c r="S119" s="73" t="s">
        <v>113</v>
      </c>
      <c r="T119" s="73"/>
    </row>
    <row r="120" spans="1:20" s="37" customFormat="1" ht="18" x14ac:dyDescent="0.3">
      <c r="A120" s="72">
        <v>1521207</v>
      </c>
      <c r="B120" s="73">
        <v>1</v>
      </c>
      <c r="C120" s="73" t="s">
        <v>205</v>
      </c>
      <c r="D120" s="73" t="s">
        <v>2</v>
      </c>
      <c r="E120" s="73">
        <v>133.75</v>
      </c>
      <c r="F120" s="73">
        <v>3</v>
      </c>
      <c r="G120" s="73">
        <v>1.75</v>
      </c>
      <c r="H120" s="73" t="s">
        <v>113</v>
      </c>
      <c r="I120" s="73">
        <v>8.5625</v>
      </c>
      <c r="J120" s="73" t="s">
        <v>113</v>
      </c>
      <c r="K120" s="73">
        <v>19.0625</v>
      </c>
      <c r="L120" s="73" t="s">
        <v>109</v>
      </c>
      <c r="M120" s="73" t="s">
        <v>117</v>
      </c>
      <c r="N120" s="73" t="s">
        <v>112</v>
      </c>
      <c r="O120" s="73" t="s">
        <v>153</v>
      </c>
      <c r="P120" s="73"/>
      <c r="Q120" s="73" t="s">
        <v>8</v>
      </c>
      <c r="R120" s="73" t="s">
        <v>90</v>
      </c>
      <c r="S120" s="73" t="s">
        <v>113</v>
      </c>
      <c r="T120" s="73"/>
    </row>
    <row r="121" spans="1:20" s="37" customFormat="1" ht="18" x14ac:dyDescent="0.3">
      <c r="A121" s="72">
        <v>1521336</v>
      </c>
      <c r="B121" s="73">
        <v>1</v>
      </c>
      <c r="C121" s="73" t="s">
        <v>205</v>
      </c>
      <c r="D121" s="73" t="s">
        <v>2</v>
      </c>
      <c r="E121" s="73">
        <v>134.09020000000001</v>
      </c>
      <c r="F121" s="73">
        <v>3</v>
      </c>
      <c r="G121" s="73">
        <v>1.75</v>
      </c>
      <c r="H121" s="73" t="s">
        <v>113</v>
      </c>
      <c r="I121" s="73">
        <v>10.9375</v>
      </c>
      <c r="J121" s="73" t="s">
        <v>113</v>
      </c>
      <c r="K121" s="73">
        <v>21.4375</v>
      </c>
      <c r="L121" s="73" t="s">
        <v>109</v>
      </c>
      <c r="M121" s="73" t="s">
        <v>122</v>
      </c>
      <c r="N121" s="73" t="s">
        <v>112</v>
      </c>
      <c r="O121" s="73" t="s">
        <v>179</v>
      </c>
      <c r="P121" s="73"/>
      <c r="Q121" s="73" t="s">
        <v>8</v>
      </c>
      <c r="R121" s="73" t="s">
        <v>90</v>
      </c>
      <c r="S121" s="73" t="s">
        <v>113</v>
      </c>
      <c r="T121" s="73"/>
    </row>
    <row r="122" spans="1:20" ht="18" x14ac:dyDescent="0.3">
      <c r="A122" s="82">
        <v>1521248</v>
      </c>
      <c r="B122" s="83">
        <v>1</v>
      </c>
      <c r="C122" s="83" t="s">
        <v>205</v>
      </c>
      <c r="D122" s="83" t="s">
        <v>2</v>
      </c>
      <c r="E122" s="83">
        <v>137.03639999999999</v>
      </c>
      <c r="F122" s="83">
        <v>3</v>
      </c>
      <c r="G122" s="83">
        <v>1.75</v>
      </c>
      <c r="H122" s="83" t="s">
        <v>113</v>
      </c>
      <c r="I122" s="83">
        <v>16</v>
      </c>
      <c r="J122" s="83" t="s">
        <v>113</v>
      </c>
      <c r="K122" s="83">
        <v>26.5</v>
      </c>
      <c r="L122" s="83" t="s">
        <v>109</v>
      </c>
      <c r="M122" s="83" t="s">
        <v>183</v>
      </c>
      <c r="N122" s="83" t="s">
        <v>112</v>
      </c>
      <c r="O122" s="83" t="s">
        <v>182</v>
      </c>
      <c r="P122" s="83"/>
      <c r="Q122" s="83" t="s">
        <v>8</v>
      </c>
      <c r="R122" s="83" t="s">
        <v>90</v>
      </c>
      <c r="S122" s="83" t="s">
        <v>113</v>
      </c>
      <c r="T122" s="83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B9EF93-B35F-452D-A89C-03EED8323489}">
          <x14:formula1>
            <xm:f>'Sheet Metal Std'!$E$1:$K$1</xm:f>
          </x14:formula1>
          <x14:formula2>
            <xm:f>0</xm:f>
          </x14:formula2>
          <xm:sqref>P123:P124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3C33-EDC0-4587-9BA3-436FBFF3916A}">
  <sheetPr codeName="Sheet5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154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204</v>
      </c>
      <c r="D5" s="73" t="s">
        <v>2</v>
      </c>
      <c r="E5" s="84">
        <v>166.11850000000001</v>
      </c>
      <c r="F5" s="73">
        <v>3</v>
      </c>
      <c r="G5" s="73" t="s">
        <v>113</v>
      </c>
      <c r="H5" s="73" t="s">
        <v>113</v>
      </c>
      <c r="I5" s="73">
        <v>16</v>
      </c>
      <c r="J5" s="73" t="s">
        <v>113</v>
      </c>
      <c r="K5" s="73">
        <v>26.5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">
        <v>91</v>
      </c>
      <c r="S5" s="73" t="s">
        <v>209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156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204</v>
      </c>
      <c r="D7" s="73" t="s">
        <v>2</v>
      </c>
      <c r="E7" s="73">
        <v>166.11850000000001</v>
      </c>
      <c r="F7" s="73">
        <v>3</v>
      </c>
      <c r="G7" s="73" t="s">
        <v>113</v>
      </c>
      <c r="H7" s="73" t="s">
        <v>113</v>
      </c>
      <c r="I7" s="73">
        <v>16</v>
      </c>
      <c r="J7" s="73" t="s">
        <v>113</v>
      </c>
      <c r="K7" s="73">
        <v>26.5</v>
      </c>
      <c r="L7" s="73" t="s">
        <v>109</v>
      </c>
      <c r="M7" s="73" t="s">
        <v>108</v>
      </c>
      <c r="N7" s="73" t="s">
        <v>155</v>
      </c>
      <c r="O7" s="73" t="s">
        <v>156</v>
      </c>
      <c r="P7" s="73"/>
      <c r="Q7" s="73" t="s">
        <v>8</v>
      </c>
      <c r="R7" s="73" t="s">
        <v>91</v>
      </c>
      <c r="S7" s="73" t="s">
        <v>209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157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204</v>
      </c>
      <c r="D9" s="73" t="s">
        <v>2</v>
      </c>
      <c r="E9" s="73">
        <v>166.11850000000001</v>
      </c>
      <c r="F9" s="73">
        <v>3</v>
      </c>
      <c r="G9" s="73" t="s">
        <v>113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108</v>
      </c>
      <c r="N9" s="73" t="s">
        <v>155</v>
      </c>
      <c r="O9" s="73" t="s">
        <v>157</v>
      </c>
      <c r="P9" s="73"/>
      <c r="Q9" s="73" t="s">
        <v>8</v>
      </c>
      <c r="R9" s="73" t="s">
        <v>91</v>
      </c>
      <c r="S9" s="73" t="s">
        <v>209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158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204</v>
      </c>
      <c r="D11" s="73" t="s">
        <v>2</v>
      </c>
      <c r="E11" s="73">
        <v>154.5</v>
      </c>
      <c r="F11" s="73">
        <v>3</v>
      </c>
      <c r="G11" s="73" t="s">
        <v>113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110</v>
      </c>
      <c r="N11" s="73" t="s">
        <v>159</v>
      </c>
      <c r="O11" s="73" t="s">
        <v>158</v>
      </c>
      <c r="P11" s="73"/>
      <c r="Q11" s="73" t="s">
        <v>8</v>
      </c>
      <c r="R11" s="73" t="s">
        <v>91</v>
      </c>
      <c r="S11" s="73" t="s">
        <v>209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160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204</v>
      </c>
      <c r="D13" s="73" t="s">
        <v>2</v>
      </c>
      <c r="E13" s="73">
        <v>154.5</v>
      </c>
      <c r="F13" s="73">
        <v>3</v>
      </c>
      <c r="G13" s="73" t="s">
        <v>113</v>
      </c>
      <c r="H13" s="73" t="s">
        <v>113</v>
      </c>
      <c r="I13" s="73">
        <v>16</v>
      </c>
      <c r="J13" s="73" t="s">
        <v>113</v>
      </c>
      <c r="K13" s="73">
        <v>26.5</v>
      </c>
      <c r="L13" s="73" t="s">
        <v>109</v>
      </c>
      <c r="M13" s="73" t="s">
        <v>110</v>
      </c>
      <c r="N13" s="73" t="s">
        <v>159</v>
      </c>
      <c r="O13" s="73" t="s">
        <v>160</v>
      </c>
      <c r="P13" s="73"/>
      <c r="Q13" s="73" t="s">
        <v>8</v>
      </c>
      <c r="R13" s="73" t="s">
        <v>91</v>
      </c>
      <c r="S13" s="73" t="s">
        <v>209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161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204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26.5</v>
      </c>
      <c r="L15" s="73" t="s">
        <v>109</v>
      </c>
      <c r="M15" s="73" t="s">
        <v>111</v>
      </c>
      <c r="N15" s="73" t="s">
        <v>112</v>
      </c>
      <c r="O15" s="73" t="s">
        <v>161</v>
      </c>
      <c r="P15" s="73"/>
      <c r="Q15" s="73" t="s">
        <v>8</v>
      </c>
      <c r="R15" s="73" t="s">
        <v>90</v>
      </c>
      <c r="S15" s="73" t="s">
        <v>209</v>
      </c>
      <c r="T15" s="73"/>
    </row>
    <row r="16" spans="1:1015" s="37" customFormat="1" ht="18" x14ac:dyDescent="0.3">
      <c r="A16" s="72">
        <v>1521167</v>
      </c>
      <c r="B16" s="73">
        <v>1</v>
      </c>
      <c r="C16" s="73" t="s">
        <v>205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113</v>
      </c>
      <c r="I16" s="73">
        <v>10</v>
      </c>
      <c r="J16" s="73" t="s">
        <v>113</v>
      </c>
      <c r="K16" s="73">
        <v>20.5</v>
      </c>
      <c r="L16" s="73" t="s">
        <v>109</v>
      </c>
      <c r="M16" s="73" t="s">
        <v>111</v>
      </c>
      <c r="N16" s="73" t="s">
        <v>112</v>
      </c>
      <c r="O16" s="73" t="s">
        <v>161</v>
      </c>
      <c r="P16" s="73"/>
      <c r="Q16" s="73" t="s">
        <v>8</v>
      </c>
      <c r="R16" s="73" t="s">
        <v>90</v>
      </c>
      <c r="S16" s="73" t="s">
        <v>113</v>
      </c>
      <c r="T16" s="73"/>
    </row>
    <row r="17" spans="1:20" s="37" customFormat="1" ht="18" x14ac:dyDescent="0.3">
      <c r="A17" s="74">
        <v>1520979</v>
      </c>
      <c r="B17" s="75">
        <v>1</v>
      </c>
      <c r="C17" s="75" t="s">
        <v>205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113</v>
      </c>
      <c r="I17" s="75">
        <v>9</v>
      </c>
      <c r="J17" s="75">
        <v>9</v>
      </c>
      <c r="K17" s="75">
        <v>28.5</v>
      </c>
      <c r="L17" s="75" t="s">
        <v>162</v>
      </c>
      <c r="M17" s="75" t="s">
        <v>163</v>
      </c>
      <c r="N17" s="75" t="s">
        <v>121</v>
      </c>
      <c r="O17" s="75" t="s">
        <v>161</v>
      </c>
      <c r="P17" s="75"/>
      <c r="Q17" s="75" t="s">
        <v>8</v>
      </c>
      <c r="R17" s="75" t="s">
        <v>85</v>
      </c>
      <c r="S17" s="75" t="s">
        <v>113</v>
      </c>
      <c r="T17" s="75"/>
    </row>
    <row r="18" spans="1:20" s="37" customFormat="1" ht="18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 t="s">
        <v>167</v>
      </c>
      <c r="N18" s="69"/>
      <c r="O18" s="69"/>
      <c r="P18" s="71"/>
      <c r="Q18" s="71"/>
      <c r="R18" s="71"/>
      <c r="S18" s="71"/>
      <c r="T18" s="71"/>
    </row>
    <row r="19" spans="1:20" s="37" customFormat="1" ht="18" x14ac:dyDescent="0.3">
      <c r="A19" s="74">
        <v>1499783</v>
      </c>
      <c r="B19" s="75">
        <v>1</v>
      </c>
      <c r="C19" s="75" t="s">
        <v>205</v>
      </c>
      <c r="D19" s="75" t="s">
        <v>1</v>
      </c>
      <c r="E19" s="75">
        <v>139.75</v>
      </c>
      <c r="F19" s="75">
        <v>3</v>
      </c>
      <c r="G19" s="75">
        <v>1.75</v>
      </c>
      <c r="H19" s="75" t="s">
        <v>113</v>
      </c>
      <c r="I19" s="75">
        <v>9</v>
      </c>
      <c r="J19" s="75">
        <v>9</v>
      </c>
      <c r="K19" s="75">
        <v>28.5</v>
      </c>
      <c r="L19" s="78" t="s">
        <v>168</v>
      </c>
      <c r="M19" s="75" t="s">
        <v>169</v>
      </c>
      <c r="N19" s="75" t="s">
        <v>121</v>
      </c>
      <c r="O19" s="75" t="s">
        <v>167</v>
      </c>
      <c r="P19" s="75"/>
      <c r="Q19" s="75" t="s">
        <v>8</v>
      </c>
      <c r="R19" s="75" t="s">
        <v>85</v>
      </c>
      <c r="S19" s="75" t="s">
        <v>113</v>
      </c>
      <c r="T19" s="75"/>
    </row>
    <row r="20" spans="1:20" s="37" customFormat="1" ht="18" x14ac:dyDescent="0.3">
      <c r="A20" s="72">
        <v>1521184</v>
      </c>
      <c r="B20" s="73">
        <v>1</v>
      </c>
      <c r="C20" s="73" t="s">
        <v>205</v>
      </c>
      <c r="D20" s="73" t="s">
        <v>2</v>
      </c>
      <c r="E20" s="73">
        <v>51.062600000000003</v>
      </c>
      <c r="F20" s="73">
        <v>3</v>
      </c>
      <c r="G20" s="73">
        <v>1.75</v>
      </c>
      <c r="H20" s="73" t="s">
        <v>113</v>
      </c>
      <c r="I20" s="73">
        <v>16</v>
      </c>
      <c r="J20" s="73" t="s">
        <v>113</v>
      </c>
      <c r="K20" s="73">
        <v>26.5</v>
      </c>
      <c r="L20" s="73" t="s">
        <v>109</v>
      </c>
      <c r="M20" s="73" t="s">
        <v>114</v>
      </c>
      <c r="N20" s="73" t="s">
        <v>112</v>
      </c>
      <c r="O20" s="73" t="s">
        <v>167</v>
      </c>
      <c r="P20" s="73"/>
      <c r="Q20" s="73" t="s">
        <v>8</v>
      </c>
      <c r="R20" s="73" t="s">
        <v>90</v>
      </c>
      <c r="S20" s="73" t="s">
        <v>113</v>
      </c>
      <c r="T20" s="73"/>
    </row>
    <row r="21" spans="1:20" s="37" customFormat="1" ht="18" x14ac:dyDescent="0.3">
      <c r="A21" s="72">
        <v>1521185</v>
      </c>
      <c r="B21" s="73">
        <v>1</v>
      </c>
      <c r="C21" s="73" t="s">
        <v>205</v>
      </c>
      <c r="D21" s="73" t="s">
        <v>2</v>
      </c>
      <c r="E21" s="73">
        <v>51.062600000000003</v>
      </c>
      <c r="F21" s="73">
        <v>3</v>
      </c>
      <c r="G21" s="73">
        <v>1.75</v>
      </c>
      <c r="H21" s="73" t="s">
        <v>113</v>
      </c>
      <c r="I21" s="73">
        <v>8.25</v>
      </c>
      <c r="J21" s="73" t="s">
        <v>113</v>
      </c>
      <c r="K21" s="73">
        <v>18.75</v>
      </c>
      <c r="L21" s="73" t="s">
        <v>109</v>
      </c>
      <c r="M21" s="73" t="s">
        <v>114</v>
      </c>
      <c r="N21" s="73" t="s">
        <v>112</v>
      </c>
      <c r="O21" s="73" t="s">
        <v>167</v>
      </c>
      <c r="P21" s="73"/>
      <c r="Q21" s="73" t="s">
        <v>8</v>
      </c>
      <c r="R21" s="73" t="s">
        <v>90</v>
      </c>
      <c r="S21" s="73" t="s">
        <v>113</v>
      </c>
      <c r="T21" s="73"/>
    </row>
    <row r="22" spans="1:20" s="37" customFormat="1" ht="18" x14ac:dyDescent="0.3">
      <c r="A22" s="72">
        <v>1521183</v>
      </c>
      <c r="B22" s="73">
        <v>1</v>
      </c>
      <c r="C22" s="73" t="s">
        <v>205</v>
      </c>
      <c r="D22" s="73" t="s">
        <v>2</v>
      </c>
      <c r="E22" s="73">
        <v>51.062600000000003</v>
      </c>
      <c r="F22" s="73">
        <v>3</v>
      </c>
      <c r="G22" s="73">
        <v>2</v>
      </c>
      <c r="H22" s="73" t="s">
        <v>113</v>
      </c>
      <c r="I22" s="73">
        <v>16</v>
      </c>
      <c r="J22" s="73" t="s">
        <v>113</v>
      </c>
      <c r="K22" s="73">
        <v>26.5</v>
      </c>
      <c r="L22" s="73" t="s">
        <v>109</v>
      </c>
      <c r="M22" s="73" t="s">
        <v>114</v>
      </c>
      <c r="N22" s="73" t="s">
        <v>112</v>
      </c>
      <c r="O22" s="73" t="s">
        <v>167</v>
      </c>
      <c r="P22" s="73"/>
      <c r="Q22" s="73" t="s">
        <v>8</v>
      </c>
      <c r="R22" s="73" t="s">
        <v>90</v>
      </c>
      <c r="S22" s="73" t="s">
        <v>113</v>
      </c>
      <c r="T22" s="73"/>
    </row>
    <row r="23" spans="1:20" s="37" customFormat="1" ht="18" x14ac:dyDescent="0.3">
      <c r="A23" s="74">
        <v>1521181</v>
      </c>
      <c r="B23" s="75">
        <v>1</v>
      </c>
      <c r="C23" s="75" t="s">
        <v>205</v>
      </c>
      <c r="D23" s="75" t="s">
        <v>1</v>
      </c>
      <c r="E23" s="75">
        <v>139.75</v>
      </c>
      <c r="F23" s="75">
        <v>3</v>
      </c>
      <c r="G23" s="75">
        <v>1.75</v>
      </c>
      <c r="H23" s="75" t="s">
        <v>113</v>
      </c>
      <c r="I23" s="75">
        <v>8</v>
      </c>
      <c r="J23" s="75" t="s">
        <v>113</v>
      </c>
      <c r="K23" s="75">
        <v>18</v>
      </c>
      <c r="L23" s="78" t="s">
        <v>107</v>
      </c>
      <c r="M23" s="75" t="s">
        <v>170</v>
      </c>
      <c r="N23" s="75" t="s">
        <v>112</v>
      </c>
      <c r="O23" s="75" t="s">
        <v>167</v>
      </c>
      <c r="P23" s="75"/>
      <c r="Q23" s="75" t="s">
        <v>8</v>
      </c>
      <c r="R23" s="75" t="s">
        <v>85</v>
      </c>
      <c r="S23" s="75" t="s">
        <v>113</v>
      </c>
      <c r="T23" s="75"/>
    </row>
    <row r="24" spans="1:20" s="37" customFormat="1" ht="18" x14ac:dyDescent="0.3">
      <c r="A24" s="72">
        <v>1521179</v>
      </c>
      <c r="B24" s="73">
        <v>6</v>
      </c>
      <c r="C24" s="73" t="s">
        <v>204</v>
      </c>
      <c r="D24" s="73" t="s">
        <v>2</v>
      </c>
      <c r="E24" s="73">
        <v>139.75</v>
      </c>
      <c r="F24" s="73">
        <v>3</v>
      </c>
      <c r="G24" s="73">
        <v>1.75</v>
      </c>
      <c r="H24" s="73" t="s">
        <v>113</v>
      </c>
      <c r="I24" s="73">
        <v>16</v>
      </c>
      <c r="J24" s="73" t="s">
        <v>113</v>
      </c>
      <c r="K24" s="73">
        <v>26.5</v>
      </c>
      <c r="L24" s="73" t="s">
        <v>109</v>
      </c>
      <c r="M24" s="73" t="s">
        <v>111</v>
      </c>
      <c r="N24" s="73" t="s">
        <v>112</v>
      </c>
      <c r="O24" s="73" t="s">
        <v>167</v>
      </c>
      <c r="P24" s="73"/>
      <c r="Q24" s="73" t="s">
        <v>8</v>
      </c>
      <c r="R24" s="73" t="s">
        <v>90</v>
      </c>
      <c r="S24" s="73" t="s">
        <v>209</v>
      </c>
      <c r="T24" s="73"/>
    </row>
    <row r="25" spans="1:20" s="37" customFormat="1" ht="18" x14ac:dyDescent="0.3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70" t="s">
        <v>173</v>
      </c>
      <c r="N25" s="69"/>
      <c r="O25" s="69"/>
      <c r="P25" s="71"/>
      <c r="Q25" s="71"/>
      <c r="R25" s="71"/>
      <c r="S25" s="71"/>
      <c r="T25" s="71"/>
    </row>
    <row r="26" spans="1:20" s="37" customFormat="1" ht="18" x14ac:dyDescent="0.3">
      <c r="A26" s="74">
        <v>1521139</v>
      </c>
      <c r="B26" s="75">
        <v>1</v>
      </c>
      <c r="C26" s="75" t="s">
        <v>205</v>
      </c>
      <c r="D26" s="75" t="s">
        <v>1</v>
      </c>
      <c r="E26" s="75">
        <v>133.75</v>
      </c>
      <c r="F26" s="75">
        <v>3.125</v>
      </c>
      <c r="G26" s="75">
        <v>1.75</v>
      </c>
      <c r="H26" s="75" t="s">
        <v>113</v>
      </c>
      <c r="I26" s="75">
        <v>9</v>
      </c>
      <c r="J26" s="75">
        <v>9</v>
      </c>
      <c r="K26" s="75">
        <v>28.5</v>
      </c>
      <c r="L26" s="75" t="s">
        <v>162</v>
      </c>
      <c r="M26" s="75" t="s">
        <v>174</v>
      </c>
      <c r="N26" s="75" t="s">
        <v>121</v>
      </c>
      <c r="O26" s="75" t="s">
        <v>173</v>
      </c>
      <c r="P26" s="75"/>
      <c r="Q26" s="75" t="s">
        <v>8</v>
      </c>
      <c r="R26" s="75" t="s">
        <v>85</v>
      </c>
      <c r="S26" s="75" t="s">
        <v>113</v>
      </c>
      <c r="T26" s="75"/>
    </row>
    <row r="27" spans="1:20" s="37" customFormat="1" ht="18" x14ac:dyDescent="0.3">
      <c r="A27" s="72">
        <v>1521186</v>
      </c>
      <c r="B27" s="73">
        <v>1</v>
      </c>
      <c r="C27" s="73" t="s">
        <v>205</v>
      </c>
      <c r="D27" s="73" t="s">
        <v>2</v>
      </c>
      <c r="E27" s="73">
        <v>133.75</v>
      </c>
      <c r="F27" s="73">
        <v>3</v>
      </c>
      <c r="G27" s="73">
        <v>1.75</v>
      </c>
      <c r="H27" s="73" t="s">
        <v>113</v>
      </c>
      <c r="I27" s="73">
        <v>16</v>
      </c>
      <c r="J27" s="73" t="s">
        <v>113</v>
      </c>
      <c r="K27" s="73">
        <v>26</v>
      </c>
      <c r="L27" s="79" t="s">
        <v>107</v>
      </c>
      <c r="M27" s="73" t="s">
        <v>117</v>
      </c>
      <c r="N27" s="73" t="s">
        <v>112</v>
      </c>
      <c r="O27" s="73" t="s">
        <v>173</v>
      </c>
      <c r="P27" s="73"/>
      <c r="Q27" s="73" t="s">
        <v>8</v>
      </c>
      <c r="R27" s="73" t="s">
        <v>90</v>
      </c>
      <c r="S27" s="73" t="s">
        <v>113</v>
      </c>
      <c r="T27" s="73"/>
    </row>
    <row r="28" spans="1:20" s="37" customFormat="1" ht="18" x14ac:dyDescent="0.3">
      <c r="A28" s="72">
        <v>1521187</v>
      </c>
      <c r="B28" s="73">
        <v>18</v>
      </c>
      <c r="C28" s="73" t="s">
        <v>204</v>
      </c>
      <c r="D28" s="73" t="s">
        <v>2</v>
      </c>
      <c r="E28" s="73">
        <v>133.75</v>
      </c>
      <c r="F28" s="73">
        <v>3</v>
      </c>
      <c r="G28" s="73">
        <v>1.75</v>
      </c>
      <c r="H28" s="73" t="s">
        <v>113</v>
      </c>
      <c r="I28" s="73">
        <v>16</v>
      </c>
      <c r="J28" s="73" t="s">
        <v>113</v>
      </c>
      <c r="K28" s="73">
        <v>26.5</v>
      </c>
      <c r="L28" s="73" t="s">
        <v>109</v>
      </c>
      <c r="M28" s="73" t="s">
        <v>117</v>
      </c>
      <c r="N28" s="73" t="s">
        <v>112</v>
      </c>
      <c r="O28" s="73" t="s">
        <v>173</v>
      </c>
      <c r="P28" s="73"/>
      <c r="Q28" s="73" t="s">
        <v>8</v>
      </c>
      <c r="R28" s="73" t="s">
        <v>90</v>
      </c>
      <c r="S28" s="73" t="s">
        <v>209</v>
      </c>
      <c r="T28" s="73"/>
    </row>
    <row r="29" spans="1:20" s="37" customFormat="1" ht="18" x14ac:dyDescent="0.3">
      <c r="A29" s="72">
        <v>1521189</v>
      </c>
      <c r="B29" s="73">
        <v>1</v>
      </c>
      <c r="C29" s="73" t="s">
        <v>205</v>
      </c>
      <c r="D29" s="73" t="s">
        <v>2</v>
      </c>
      <c r="E29" s="73">
        <v>133.75</v>
      </c>
      <c r="F29" s="73">
        <v>3</v>
      </c>
      <c r="G29" s="73">
        <v>1.75</v>
      </c>
      <c r="H29" s="73" t="s">
        <v>113</v>
      </c>
      <c r="I29" s="73">
        <v>10</v>
      </c>
      <c r="J29" s="73" t="s">
        <v>113</v>
      </c>
      <c r="K29" s="73">
        <v>20.5</v>
      </c>
      <c r="L29" s="73" t="s">
        <v>109</v>
      </c>
      <c r="M29" s="73" t="s">
        <v>117</v>
      </c>
      <c r="N29" s="73" t="s">
        <v>112</v>
      </c>
      <c r="O29" s="73" t="s">
        <v>173</v>
      </c>
      <c r="P29" s="73"/>
      <c r="Q29" s="73" t="s">
        <v>8</v>
      </c>
      <c r="R29" s="73" t="s">
        <v>90</v>
      </c>
      <c r="S29" s="73" t="s">
        <v>113</v>
      </c>
      <c r="T29" s="73"/>
    </row>
    <row r="30" spans="1:20" s="37" customFormat="1" ht="18" x14ac:dyDescent="0.3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70" t="s">
        <v>153</v>
      </c>
      <c r="N30" s="69"/>
      <c r="O30" s="69"/>
      <c r="P30" s="71"/>
      <c r="Q30" s="71"/>
      <c r="R30" s="71"/>
      <c r="S30" s="71"/>
      <c r="T30" s="71"/>
    </row>
    <row r="31" spans="1:20" s="37" customFormat="1" ht="18" x14ac:dyDescent="0.3">
      <c r="A31" s="72">
        <v>1521192</v>
      </c>
      <c r="B31" s="73">
        <v>1</v>
      </c>
      <c r="C31" s="73" t="s">
        <v>205</v>
      </c>
      <c r="D31" s="73" t="s">
        <v>2</v>
      </c>
      <c r="E31" s="73">
        <v>133.75</v>
      </c>
      <c r="F31" s="73">
        <v>3</v>
      </c>
      <c r="G31" s="73">
        <v>1.75</v>
      </c>
      <c r="H31" s="73" t="s">
        <v>113</v>
      </c>
      <c r="I31" s="73">
        <v>9.625</v>
      </c>
      <c r="J31" s="73" t="s">
        <v>113</v>
      </c>
      <c r="K31" s="73">
        <v>20.125</v>
      </c>
      <c r="L31" s="73" t="s">
        <v>109</v>
      </c>
      <c r="M31" s="73" t="s">
        <v>117</v>
      </c>
      <c r="N31" s="73" t="s">
        <v>112</v>
      </c>
      <c r="O31" s="73" t="s">
        <v>153</v>
      </c>
      <c r="P31" s="73"/>
      <c r="Q31" s="73" t="s">
        <v>8</v>
      </c>
      <c r="R31" s="73" t="s">
        <v>90</v>
      </c>
      <c r="S31" s="73" t="s">
        <v>113</v>
      </c>
      <c r="T31" s="73"/>
    </row>
    <row r="32" spans="1:20" s="37" customFormat="1" ht="18" x14ac:dyDescent="0.3">
      <c r="A32" s="74">
        <v>1521199</v>
      </c>
      <c r="B32" s="75">
        <v>1</v>
      </c>
      <c r="C32" s="75" t="s">
        <v>205</v>
      </c>
      <c r="D32" s="75" t="s">
        <v>1</v>
      </c>
      <c r="E32" s="75">
        <v>133.75</v>
      </c>
      <c r="F32" s="75">
        <v>3</v>
      </c>
      <c r="G32" s="75">
        <v>1.75</v>
      </c>
      <c r="H32" s="75" t="s">
        <v>113</v>
      </c>
      <c r="I32" s="75">
        <v>8</v>
      </c>
      <c r="J32" s="75" t="s">
        <v>113</v>
      </c>
      <c r="K32" s="75">
        <v>18.5</v>
      </c>
      <c r="L32" s="75" t="s">
        <v>109</v>
      </c>
      <c r="M32" s="75" t="s">
        <v>117</v>
      </c>
      <c r="N32" s="75" t="s">
        <v>112</v>
      </c>
      <c r="O32" s="75" t="s">
        <v>153</v>
      </c>
      <c r="P32" s="75"/>
      <c r="Q32" s="75" t="s">
        <v>8</v>
      </c>
      <c r="R32" s="75" t="s">
        <v>85</v>
      </c>
      <c r="S32" s="75" t="s">
        <v>113</v>
      </c>
      <c r="T32" s="75"/>
    </row>
    <row r="33" spans="1:20" s="37" customFormat="1" ht="18" x14ac:dyDescent="0.3">
      <c r="A33" s="72">
        <v>1587051</v>
      </c>
      <c r="B33" s="73">
        <v>1</v>
      </c>
      <c r="C33" s="73" t="s">
        <v>205</v>
      </c>
      <c r="D33" s="73" t="s">
        <v>2</v>
      </c>
      <c r="E33" s="73">
        <v>17.0626</v>
      </c>
      <c r="F33" s="73">
        <v>3</v>
      </c>
      <c r="G33" s="73">
        <v>1.75</v>
      </c>
      <c r="H33" s="73" t="s">
        <v>113</v>
      </c>
      <c r="I33" s="73">
        <v>16</v>
      </c>
      <c r="J33" s="73" t="s">
        <v>113</v>
      </c>
      <c r="K33" s="73">
        <v>26.5</v>
      </c>
      <c r="L33" s="73" t="s">
        <v>109</v>
      </c>
      <c r="M33" s="73" t="s">
        <v>118</v>
      </c>
      <c r="N33" s="73" t="s">
        <v>112</v>
      </c>
      <c r="O33" s="73" t="s">
        <v>153</v>
      </c>
      <c r="P33" s="73"/>
      <c r="Q33" s="73" t="s">
        <v>8</v>
      </c>
      <c r="R33" s="73" t="s">
        <v>90</v>
      </c>
      <c r="S33" s="73" t="s">
        <v>113</v>
      </c>
      <c r="T33" s="73"/>
    </row>
    <row r="34" spans="1:20" s="37" customFormat="1" ht="18" x14ac:dyDescent="0.3">
      <c r="A34" s="72">
        <v>1521210</v>
      </c>
      <c r="B34" s="73">
        <v>1</v>
      </c>
      <c r="C34" s="73" t="s">
        <v>204</v>
      </c>
      <c r="D34" s="73" t="s">
        <v>2</v>
      </c>
      <c r="E34" s="73">
        <v>17.0626</v>
      </c>
      <c r="F34" s="73">
        <v>3</v>
      </c>
      <c r="G34" s="73">
        <v>1.75</v>
      </c>
      <c r="H34" s="73" t="s">
        <v>113</v>
      </c>
      <c r="I34" s="73">
        <v>16</v>
      </c>
      <c r="J34" s="73" t="s">
        <v>113</v>
      </c>
      <c r="K34" s="73">
        <v>26.5</v>
      </c>
      <c r="L34" s="73" t="s">
        <v>109</v>
      </c>
      <c r="M34" s="73" t="s">
        <v>118</v>
      </c>
      <c r="N34" s="73" t="s">
        <v>112</v>
      </c>
      <c r="O34" s="73" t="s">
        <v>153</v>
      </c>
      <c r="P34" s="73"/>
      <c r="Q34" s="73" t="s">
        <v>8</v>
      </c>
      <c r="R34" s="73" t="s">
        <v>90</v>
      </c>
      <c r="S34" s="73" t="s">
        <v>209</v>
      </c>
      <c r="T34" s="73"/>
    </row>
    <row r="35" spans="1:20" s="37" customFormat="1" ht="18" x14ac:dyDescent="0.3">
      <c r="A35" s="72">
        <v>1521220</v>
      </c>
      <c r="B35" s="73">
        <v>2</v>
      </c>
      <c r="C35" s="73" t="s">
        <v>205</v>
      </c>
      <c r="D35" s="73" t="s">
        <v>2</v>
      </c>
      <c r="E35" s="73">
        <v>17.0626</v>
      </c>
      <c r="F35" s="73">
        <v>3</v>
      </c>
      <c r="G35" s="73">
        <v>1.75</v>
      </c>
      <c r="H35" s="73" t="s">
        <v>113</v>
      </c>
      <c r="I35" s="73">
        <v>10.125</v>
      </c>
      <c r="J35" s="73" t="s">
        <v>113</v>
      </c>
      <c r="K35" s="73">
        <v>20.625</v>
      </c>
      <c r="L35" s="73" t="s">
        <v>109</v>
      </c>
      <c r="M35" s="73" t="s">
        <v>118</v>
      </c>
      <c r="N35" s="73" t="s">
        <v>112</v>
      </c>
      <c r="O35" s="73" t="s">
        <v>153</v>
      </c>
      <c r="P35" s="73"/>
      <c r="Q35" s="73" t="s">
        <v>8</v>
      </c>
      <c r="R35" s="73" t="s">
        <v>90</v>
      </c>
      <c r="S35" s="73" t="s">
        <v>113</v>
      </c>
      <c r="T35" s="73"/>
    </row>
    <row r="36" spans="1:20" s="37" customFormat="1" ht="18" x14ac:dyDescent="0.3">
      <c r="A36" s="72">
        <v>1521210</v>
      </c>
      <c r="B36" s="73">
        <v>2</v>
      </c>
      <c r="C36" s="73" t="s">
        <v>204</v>
      </c>
      <c r="D36" s="73" t="s">
        <v>2</v>
      </c>
      <c r="E36" s="73">
        <v>17.0626</v>
      </c>
      <c r="F36" s="73">
        <v>3</v>
      </c>
      <c r="G36" s="73">
        <v>1.75</v>
      </c>
      <c r="H36" s="73" t="s">
        <v>113</v>
      </c>
      <c r="I36" s="73">
        <v>16</v>
      </c>
      <c r="J36" s="73" t="s">
        <v>113</v>
      </c>
      <c r="K36" s="73">
        <v>26.5</v>
      </c>
      <c r="L36" s="73" t="s">
        <v>109</v>
      </c>
      <c r="M36" s="73" t="s">
        <v>118</v>
      </c>
      <c r="N36" s="73" t="s">
        <v>112</v>
      </c>
      <c r="O36" s="73" t="s">
        <v>153</v>
      </c>
      <c r="P36" s="73"/>
      <c r="Q36" s="73" t="s">
        <v>8</v>
      </c>
      <c r="R36" s="73" t="s">
        <v>90</v>
      </c>
      <c r="S36" s="73" t="s">
        <v>209</v>
      </c>
      <c r="T36" s="73"/>
    </row>
    <row r="37" spans="1:20" s="37" customFormat="1" ht="18" x14ac:dyDescent="0.3">
      <c r="A37" s="72">
        <v>1587050</v>
      </c>
      <c r="B37" s="73">
        <v>1</v>
      </c>
      <c r="C37" s="73" t="s">
        <v>205</v>
      </c>
      <c r="D37" s="73" t="s">
        <v>2</v>
      </c>
      <c r="E37" s="73">
        <v>17.0626</v>
      </c>
      <c r="F37" s="73">
        <v>3</v>
      </c>
      <c r="G37" s="73">
        <v>1.75</v>
      </c>
      <c r="H37" s="73" t="s">
        <v>113</v>
      </c>
      <c r="I37" s="73">
        <v>16</v>
      </c>
      <c r="J37" s="73" t="s">
        <v>113</v>
      </c>
      <c r="K37" s="73">
        <v>26.5</v>
      </c>
      <c r="L37" s="73" t="s">
        <v>109</v>
      </c>
      <c r="M37" s="73" t="s">
        <v>118</v>
      </c>
      <c r="N37" s="73" t="s">
        <v>112</v>
      </c>
      <c r="O37" s="73" t="s">
        <v>153</v>
      </c>
      <c r="P37" s="73"/>
      <c r="Q37" s="73" t="s">
        <v>8</v>
      </c>
      <c r="R37" s="73" t="s">
        <v>90</v>
      </c>
      <c r="S37" s="73" t="s">
        <v>113</v>
      </c>
      <c r="T37" s="73"/>
    </row>
    <row r="38" spans="1:20" s="37" customFormat="1" ht="18" x14ac:dyDescent="0.3">
      <c r="A38" s="74">
        <v>1521201</v>
      </c>
      <c r="B38" s="75">
        <v>1</v>
      </c>
      <c r="C38" s="75" t="s">
        <v>205</v>
      </c>
      <c r="D38" s="75" t="s">
        <v>1</v>
      </c>
      <c r="E38" s="75">
        <v>133.75</v>
      </c>
      <c r="F38" s="75">
        <v>3</v>
      </c>
      <c r="G38" s="75">
        <v>1.75</v>
      </c>
      <c r="H38" s="75" t="s">
        <v>113</v>
      </c>
      <c r="I38" s="75">
        <v>8</v>
      </c>
      <c r="J38" s="75" t="s">
        <v>113</v>
      </c>
      <c r="K38" s="75">
        <v>18</v>
      </c>
      <c r="L38" s="78" t="s">
        <v>107</v>
      </c>
      <c r="M38" s="75" t="s">
        <v>117</v>
      </c>
      <c r="N38" s="75" t="s">
        <v>112</v>
      </c>
      <c r="O38" s="75" t="s">
        <v>153</v>
      </c>
      <c r="P38" s="75"/>
      <c r="Q38" s="75" t="s">
        <v>8</v>
      </c>
      <c r="R38" s="75" t="s">
        <v>85</v>
      </c>
      <c r="S38" s="75" t="s">
        <v>113</v>
      </c>
      <c r="T38" s="75"/>
    </row>
    <row r="39" spans="1:20" s="37" customFormat="1" ht="18" x14ac:dyDescent="0.3">
      <c r="A39" s="72">
        <v>1521187</v>
      </c>
      <c r="B39" s="73">
        <v>1</v>
      </c>
      <c r="C39" s="73" t="s">
        <v>204</v>
      </c>
      <c r="D39" s="73" t="s">
        <v>2</v>
      </c>
      <c r="E39" s="73">
        <v>133.75</v>
      </c>
      <c r="F39" s="73">
        <v>3</v>
      </c>
      <c r="G39" s="73">
        <v>1.75</v>
      </c>
      <c r="H39" s="73" t="s">
        <v>113</v>
      </c>
      <c r="I39" s="73">
        <v>16</v>
      </c>
      <c r="J39" s="73" t="s">
        <v>113</v>
      </c>
      <c r="K39" s="73">
        <v>26.5</v>
      </c>
      <c r="L39" s="73" t="s">
        <v>109</v>
      </c>
      <c r="M39" s="73" t="s">
        <v>117</v>
      </c>
      <c r="N39" s="73" t="s">
        <v>112</v>
      </c>
      <c r="O39" s="73" t="s">
        <v>153</v>
      </c>
      <c r="P39" s="73"/>
      <c r="Q39" s="73" t="s">
        <v>8</v>
      </c>
      <c r="R39" s="73" t="s">
        <v>90</v>
      </c>
      <c r="S39" s="73" t="s">
        <v>209</v>
      </c>
      <c r="T39" s="73"/>
    </row>
    <row r="40" spans="1:20" s="37" customFormat="1" ht="18" x14ac:dyDescent="0.3">
      <c r="A40" s="72">
        <v>1521206</v>
      </c>
      <c r="B40" s="73">
        <v>1</v>
      </c>
      <c r="C40" s="73" t="s">
        <v>205</v>
      </c>
      <c r="D40" s="73" t="s">
        <v>2</v>
      </c>
      <c r="E40" s="73">
        <v>133.75</v>
      </c>
      <c r="F40" s="73">
        <v>3</v>
      </c>
      <c r="G40" s="73">
        <v>1.75</v>
      </c>
      <c r="H40" s="73" t="s">
        <v>113</v>
      </c>
      <c r="I40" s="73">
        <v>8.5625</v>
      </c>
      <c r="J40" s="73" t="s">
        <v>113</v>
      </c>
      <c r="K40" s="73">
        <v>19.0625</v>
      </c>
      <c r="L40" s="73" t="s">
        <v>109</v>
      </c>
      <c r="M40" s="73" t="s">
        <v>117</v>
      </c>
      <c r="N40" s="73" t="s">
        <v>112</v>
      </c>
      <c r="O40" s="73" t="s">
        <v>153</v>
      </c>
      <c r="P40" s="73"/>
      <c r="Q40" s="73" t="s">
        <v>8</v>
      </c>
      <c r="R40" s="73" t="s">
        <v>90</v>
      </c>
      <c r="S40" s="73" t="s">
        <v>113</v>
      </c>
      <c r="T40" s="73"/>
    </row>
    <row r="41" spans="1:20" s="37" customFormat="1" ht="18" x14ac:dyDescent="0.3">
      <c r="A41" s="74">
        <v>1499963</v>
      </c>
      <c r="B41" s="75">
        <v>1</v>
      </c>
      <c r="C41" s="75" t="s">
        <v>205</v>
      </c>
      <c r="D41" s="75" t="s">
        <v>1</v>
      </c>
      <c r="E41" s="75">
        <v>133.75</v>
      </c>
      <c r="F41" s="75">
        <v>3.125</v>
      </c>
      <c r="G41" s="75">
        <v>1.75</v>
      </c>
      <c r="H41" s="75" t="s">
        <v>113</v>
      </c>
      <c r="I41" s="75">
        <v>9</v>
      </c>
      <c r="J41" s="75">
        <v>9</v>
      </c>
      <c r="K41" s="75">
        <v>28.5</v>
      </c>
      <c r="L41" s="78" t="s">
        <v>120</v>
      </c>
      <c r="M41" s="75" t="s">
        <v>176</v>
      </c>
      <c r="N41" s="75" t="s">
        <v>121</v>
      </c>
      <c r="O41" s="75" t="s">
        <v>153</v>
      </c>
      <c r="P41" s="75"/>
      <c r="Q41" s="75" t="s">
        <v>8</v>
      </c>
      <c r="R41" s="75" t="s">
        <v>85</v>
      </c>
      <c r="S41" s="75" t="s">
        <v>113</v>
      </c>
      <c r="T41" s="75"/>
    </row>
    <row r="42" spans="1:20" s="37" customFormat="1" ht="18" x14ac:dyDescent="0.3">
      <c r="A42" s="74">
        <v>1513399</v>
      </c>
      <c r="B42" s="75">
        <v>1</v>
      </c>
      <c r="C42" s="75" t="s">
        <v>205</v>
      </c>
      <c r="D42" s="75" t="s">
        <v>1</v>
      </c>
      <c r="E42" s="75">
        <v>100.125</v>
      </c>
      <c r="F42" s="75">
        <v>3.2168000000000001</v>
      </c>
      <c r="G42" s="75" t="s">
        <v>113</v>
      </c>
      <c r="H42" s="75" t="s">
        <v>113</v>
      </c>
      <c r="I42" s="75">
        <v>16</v>
      </c>
      <c r="J42" s="75" t="s">
        <v>113</v>
      </c>
      <c r="K42" s="75">
        <v>25.912299999999998</v>
      </c>
      <c r="L42" s="75" t="s">
        <v>150</v>
      </c>
      <c r="M42" s="75" t="s">
        <v>151</v>
      </c>
      <c r="N42" s="75" t="s">
        <v>152</v>
      </c>
      <c r="O42" s="75" t="s">
        <v>153</v>
      </c>
      <c r="P42" s="75"/>
      <c r="Q42" s="75" t="s">
        <v>8</v>
      </c>
      <c r="R42" s="75" t="s">
        <v>85</v>
      </c>
      <c r="S42" s="75" t="s">
        <v>113</v>
      </c>
      <c r="T42" s="75"/>
    </row>
    <row r="43" spans="1:20" s="37" customFormat="1" ht="18" x14ac:dyDescent="0.3">
      <c r="A43" s="68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70" t="s">
        <v>179</v>
      </c>
      <c r="N43" s="69"/>
      <c r="O43" s="69"/>
      <c r="P43" s="71"/>
      <c r="Q43" s="71"/>
      <c r="R43" s="71"/>
      <c r="S43" s="71"/>
      <c r="T43" s="71"/>
    </row>
    <row r="44" spans="1:20" s="37" customFormat="1" ht="18" x14ac:dyDescent="0.3">
      <c r="A44" s="72">
        <v>1521370</v>
      </c>
      <c r="B44" s="73">
        <v>1</v>
      </c>
      <c r="C44" s="73" t="s">
        <v>205</v>
      </c>
      <c r="D44" s="73" t="s">
        <v>2</v>
      </c>
      <c r="E44" s="73">
        <v>138.928</v>
      </c>
      <c r="F44" s="73">
        <v>3</v>
      </c>
      <c r="G44" s="73">
        <v>1.75</v>
      </c>
      <c r="H44" s="73" t="s">
        <v>113</v>
      </c>
      <c r="I44" s="73">
        <v>16</v>
      </c>
      <c r="J44" s="73" t="s">
        <v>113</v>
      </c>
      <c r="K44" s="73">
        <v>26</v>
      </c>
      <c r="L44" s="79" t="s">
        <v>107</v>
      </c>
      <c r="M44" s="73" t="s">
        <v>122</v>
      </c>
      <c r="N44" s="73" t="s">
        <v>112</v>
      </c>
      <c r="O44" s="73" t="s">
        <v>179</v>
      </c>
      <c r="P44" s="73"/>
      <c r="Q44" s="73" t="s">
        <v>8</v>
      </c>
      <c r="R44" s="73" t="s">
        <v>90</v>
      </c>
      <c r="S44" s="73" t="s">
        <v>113</v>
      </c>
      <c r="T44" s="73"/>
    </row>
    <row r="45" spans="1:20" s="37" customFormat="1" ht="18" x14ac:dyDescent="0.3">
      <c r="A45" s="72">
        <v>1521362</v>
      </c>
      <c r="B45" s="73">
        <v>1</v>
      </c>
      <c r="C45" s="73" t="s">
        <v>205</v>
      </c>
      <c r="D45" s="73" t="s">
        <v>2</v>
      </c>
      <c r="E45" s="73">
        <v>138.5146</v>
      </c>
      <c r="F45" s="73">
        <v>3</v>
      </c>
      <c r="G45" s="73">
        <v>1.75</v>
      </c>
      <c r="H45" s="73" t="s">
        <v>113</v>
      </c>
      <c r="I45" s="73">
        <v>10.9375</v>
      </c>
      <c r="J45" s="73" t="s">
        <v>113</v>
      </c>
      <c r="K45" s="73">
        <v>21.4375</v>
      </c>
      <c r="L45" s="73" t="s">
        <v>109</v>
      </c>
      <c r="M45" s="73" t="s">
        <v>122</v>
      </c>
      <c r="N45" s="73" t="s">
        <v>112</v>
      </c>
      <c r="O45" s="73" t="s">
        <v>179</v>
      </c>
      <c r="P45" s="73"/>
      <c r="Q45" s="73" t="s">
        <v>8</v>
      </c>
      <c r="R45" s="73" t="s">
        <v>90</v>
      </c>
      <c r="S45" s="73" t="s">
        <v>113</v>
      </c>
      <c r="T45" s="73"/>
    </row>
    <row r="46" spans="1:20" s="37" customFormat="1" ht="18" x14ac:dyDescent="0.3">
      <c r="A46" s="72">
        <v>1521359</v>
      </c>
      <c r="B46" s="73">
        <v>1</v>
      </c>
      <c r="C46" s="73" t="s">
        <v>205</v>
      </c>
      <c r="D46" s="73" t="s">
        <v>2</v>
      </c>
      <c r="E46" s="73">
        <v>138.10120000000001</v>
      </c>
      <c r="F46" s="73">
        <v>3</v>
      </c>
      <c r="G46" s="73">
        <v>1.75</v>
      </c>
      <c r="H46" s="73" t="s">
        <v>113</v>
      </c>
      <c r="I46" s="73">
        <v>10.9375</v>
      </c>
      <c r="J46" s="73" t="s">
        <v>113</v>
      </c>
      <c r="K46" s="73">
        <v>21.4375</v>
      </c>
      <c r="L46" s="73" t="s">
        <v>109</v>
      </c>
      <c r="M46" s="73" t="s">
        <v>122</v>
      </c>
      <c r="N46" s="73" t="s">
        <v>112</v>
      </c>
      <c r="O46" s="73" t="s">
        <v>179</v>
      </c>
      <c r="P46" s="73"/>
      <c r="Q46" s="73" t="s">
        <v>8</v>
      </c>
      <c r="R46" s="73" t="s">
        <v>90</v>
      </c>
      <c r="S46" s="73" t="s">
        <v>113</v>
      </c>
      <c r="T46" s="73"/>
    </row>
    <row r="47" spans="1:20" s="37" customFormat="1" ht="18" x14ac:dyDescent="0.3">
      <c r="A47" s="74">
        <v>1521358</v>
      </c>
      <c r="B47" s="75">
        <v>1</v>
      </c>
      <c r="C47" s="75" t="s">
        <v>205</v>
      </c>
      <c r="D47" s="75" t="s">
        <v>1</v>
      </c>
      <c r="E47" s="75">
        <v>137.79882000000001</v>
      </c>
      <c r="F47" s="75">
        <v>3</v>
      </c>
      <c r="G47" s="75">
        <v>1.75</v>
      </c>
      <c r="H47" s="75" t="s">
        <v>113</v>
      </c>
      <c r="I47" s="75">
        <v>8</v>
      </c>
      <c r="J47" s="75" t="s">
        <v>113</v>
      </c>
      <c r="K47" s="75">
        <v>18</v>
      </c>
      <c r="L47" s="75" t="s">
        <v>109</v>
      </c>
      <c r="M47" s="75" t="s">
        <v>122</v>
      </c>
      <c r="N47" s="75" t="s">
        <v>112</v>
      </c>
      <c r="O47" s="75" t="s">
        <v>179</v>
      </c>
      <c r="P47" s="75"/>
      <c r="Q47" s="75" t="s">
        <v>8</v>
      </c>
      <c r="R47" s="75" t="s">
        <v>85</v>
      </c>
      <c r="S47" s="75" t="s">
        <v>113</v>
      </c>
      <c r="T47" s="75"/>
    </row>
    <row r="48" spans="1:20" s="37" customFormat="1" ht="18" x14ac:dyDescent="0.3">
      <c r="A48" s="72">
        <v>1500349</v>
      </c>
      <c r="B48" s="73">
        <v>1</v>
      </c>
      <c r="C48" s="73" t="s">
        <v>205</v>
      </c>
      <c r="D48" s="73" t="s">
        <v>2</v>
      </c>
      <c r="E48" s="73">
        <v>36.752899999999997</v>
      </c>
      <c r="F48" s="73">
        <v>3</v>
      </c>
      <c r="G48" s="73">
        <v>1.75</v>
      </c>
      <c r="H48" s="73" t="s">
        <v>113</v>
      </c>
      <c r="I48" s="73">
        <v>11.125</v>
      </c>
      <c r="J48" s="73" t="s">
        <v>113</v>
      </c>
      <c r="K48" s="73">
        <v>21.625</v>
      </c>
      <c r="L48" s="73" t="s">
        <v>109</v>
      </c>
      <c r="M48" s="73" t="s">
        <v>127</v>
      </c>
      <c r="N48" s="73" t="s">
        <v>112</v>
      </c>
      <c r="O48" s="73" t="s">
        <v>179</v>
      </c>
      <c r="P48" s="73"/>
      <c r="Q48" s="73" t="s">
        <v>8</v>
      </c>
      <c r="R48" s="73" t="s">
        <v>90</v>
      </c>
      <c r="S48" s="73" t="s">
        <v>113</v>
      </c>
      <c r="T48" s="73"/>
    </row>
    <row r="49" spans="1:20" s="37" customFormat="1" ht="18" x14ac:dyDescent="0.3">
      <c r="A49" s="72">
        <v>1584447</v>
      </c>
      <c r="B49" s="73">
        <v>1</v>
      </c>
      <c r="C49" s="73" t="s">
        <v>205</v>
      </c>
      <c r="D49" s="73" t="s">
        <v>2</v>
      </c>
      <c r="E49" s="73">
        <v>36.375</v>
      </c>
      <c r="F49" s="73">
        <v>3</v>
      </c>
      <c r="G49" s="73">
        <v>1.75</v>
      </c>
      <c r="H49" s="73" t="s">
        <v>113</v>
      </c>
      <c r="I49" s="73">
        <v>10</v>
      </c>
      <c r="J49" s="73" t="s">
        <v>113</v>
      </c>
      <c r="K49" s="73">
        <v>20.5</v>
      </c>
      <c r="L49" s="73" t="s">
        <v>109</v>
      </c>
      <c r="M49" s="73" t="s">
        <v>127</v>
      </c>
      <c r="N49" s="73" t="s">
        <v>112</v>
      </c>
      <c r="O49" s="73" t="s">
        <v>179</v>
      </c>
      <c r="P49" s="73"/>
      <c r="Q49" s="73" t="s">
        <v>8</v>
      </c>
      <c r="R49" s="73" t="s">
        <v>90</v>
      </c>
      <c r="S49" s="73" t="s">
        <v>113</v>
      </c>
      <c r="T49" s="73"/>
    </row>
    <row r="50" spans="1:20" s="37" customFormat="1" ht="18" x14ac:dyDescent="0.3">
      <c r="A50" s="72">
        <v>1500348</v>
      </c>
      <c r="B50" s="73">
        <v>1</v>
      </c>
      <c r="C50" s="73" t="s">
        <v>205</v>
      </c>
      <c r="D50" s="73" t="s">
        <v>2</v>
      </c>
      <c r="E50" s="73">
        <v>35.997</v>
      </c>
      <c r="F50" s="73">
        <v>3</v>
      </c>
      <c r="G50" s="73">
        <v>1.75</v>
      </c>
      <c r="H50" s="73" t="s">
        <v>113</v>
      </c>
      <c r="I50" s="73">
        <v>10</v>
      </c>
      <c r="J50" s="73" t="s">
        <v>113</v>
      </c>
      <c r="K50" s="73">
        <v>20.5</v>
      </c>
      <c r="L50" s="73" t="s">
        <v>109</v>
      </c>
      <c r="M50" s="73" t="s">
        <v>127</v>
      </c>
      <c r="N50" s="73" t="s">
        <v>112</v>
      </c>
      <c r="O50" s="73" t="s">
        <v>179</v>
      </c>
      <c r="P50" s="73"/>
      <c r="Q50" s="73" t="s">
        <v>8</v>
      </c>
      <c r="R50" s="73" t="s">
        <v>90</v>
      </c>
      <c r="S50" s="73" t="s">
        <v>113</v>
      </c>
      <c r="T50" s="73"/>
    </row>
    <row r="51" spans="1:20" s="37" customFormat="1" ht="18" x14ac:dyDescent="0.3">
      <c r="A51" s="72">
        <v>1499909</v>
      </c>
      <c r="B51" s="73">
        <v>1</v>
      </c>
      <c r="C51" s="73" t="s">
        <v>205</v>
      </c>
      <c r="D51" s="73" t="s">
        <v>2</v>
      </c>
      <c r="E51" s="73">
        <v>35.619100000000003</v>
      </c>
      <c r="F51" s="73">
        <v>3</v>
      </c>
      <c r="G51" s="73">
        <v>1.75</v>
      </c>
      <c r="H51" s="73" t="s">
        <v>113</v>
      </c>
      <c r="I51" s="73">
        <v>10</v>
      </c>
      <c r="J51" s="73" t="s">
        <v>113</v>
      </c>
      <c r="K51" s="73">
        <v>20.5</v>
      </c>
      <c r="L51" s="73" t="s">
        <v>109</v>
      </c>
      <c r="M51" s="73" t="s">
        <v>127</v>
      </c>
      <c r="N51" s="73" t="s">
        <v>112</v>
      </c>
      <c r="O51" s="73" t="s">
        <v>179</v>
      </c>
      <c r="P51" s="73"/>
      <c r="Q51" s="73" t="s">
        <v>8</v>
      </c>
      <c r="R51" s="73" t="s">
        <v>90</v>
      </c>
      <c r="S51" s="73" t="s">
        <v>113</v>
      </c>
      <c r="T51" s="73"/>
    </row>
    <row r="52" spans="1:20" s="37" customFormat="1" ht="18" x14ac:dyDescent="0.3">
      <c r="A52" s="72">
        <v>1500350</v>
      </c>
      <c r="B52" s="73">
        <v>1</v>
      </c>
      <c r="C52" s="73" t="s">
        <v>205</v>
      </c>
      <c r="D52" s="73" t="s">
        <v>2</v>
      </c>
      <c r="E52" s="73">
        <v>35.198599999999999</v>
      </c>
      <c r="F52" s="73">
        <v>3</v>
      </c>
      <c r="G52" s="73">
        <v>1.75</v>
      </c>
      <c r="H52" s="73" t="s">
        <v>113</v>
      </c>
      <c r="I52" s="73">
        <v>11.125</v>
      </c>
      <c r="J52" s="73" t="s">
        <v>113</v>
      </c>
      <c r="K52" s="73">
        <v>21.625</v>
      </c>
      <c r="L52" s="73" t="s">
        <v>109</v>
      </c>
      <c r="M52" s="73" t="s">
        <v>127</v>
      </c>
      <c r="N52" s="73" t="s">
        <v>112</v>
      </c>
      <c r="O52" s="73" t="s">
        <v>179</v>
      </c>
      <c r="P52" s="73"/>
      <c r="Q52" s="73" t="s">
        <v>8</v>
      </c>
      <c r="R52" s="73" t="s">
        <v>90</v>
      </c>
      <c r="S52" s="73" t="s">
        <v>113</v>
      </c>
      <c r="T52" s="73"/>
    </row>
    <row r="53" spans="1:20" s="37" customFormat="1" ht="18" x14ac:dyDescent="0.3">
      <c r="A53" s="74">
        <v>1521355</v>
      </c>
      <c r="B53" s="75">
        <v>1</v>
      </c>
      <c r="C53" s="75" t="s">
        <v>205</v>
      </c>
      <c r="D53" s="75" t="s">
        <v>1</v>
      </c>
      <c r="E53" s="75">
        <v>135.52160000000001</v>
      </c>
      <c r="F53" s="75">
        <v>3</v>
      </c>
      <c r="G53" s="75">
        <v>1.75</v>
      </c>
      <c r="H53" s="75" t="s">
        <v>113</v>
      </c>
      <c r="I53" s="75">
        <v>8</v>
      </c>
      <c r="J53" s="75" t="s">
        <v>113</v>
      </c>
      <c r="K53" s="75">
        <v>18.5</v>
      </c>
      <c r="L53" s="78" t="s">
        <v>107</v>
      </c>
      <c r="M53" s="75" t="s">
        <v>180</v>
      </c>
      <c r="N53" s="75" t="s">
        <v>112</v>
      </c>
      <c r="O53" s="75" t="s">
        <v>179</v>
      </c>
      <c r="P53" s="75"/>
      <c r="Q53" s="75" t="s">
        <v>8</v>
      </c>
      <c r="R53" s="75" t="s">
        <v>85</v>
      </c>
      <c r="S53" s="75" t="s">
        <v>113</v>
      </c>
      <c r="T53" s="75"/>
    </row>
    <row r="54" spans="1:20" s="37" customFormat="1" ht="18" x14ac:dyDescent="0.3">
      <c r="A54" s="72">
        <v>1521351</v>
      </c>
      <c r="B54" s="73">
        <v>1</v>
      </c>
      <c r="C54" s="73" t="s">
        <v>204</v>
      </c>
      <c r="D54" s="73" t="s">
        <v>2</v>
      </c>
      <c r="E54" s="73">
        <v>134.9169</v>
      </c>
      <c r="F54" s="73">
        <v>3</v>
      </c>
      <c r="G54" s="73">
        <v>1.75</v>
      </c>
      <c r="H54" s="73" t="s">
        <v>113</v>
      </c>
      <c r="I54" s="73">
        <v>16</v>
      </c>
      <c r="J54" s="73" t="s">
        <v>113</v>
      </c>
      <c r="K54" s="73">
        <v>26.5</v>
      </c>
      <c r="L54" s="73" t="s">
        <v>109</v>
      </c>
      <c r="M54" s="73" t="s">
        <v>122</v>
      </c>
      <c r="N54" s="73" t="s">
        <v>112</v>
      </c>
      <c r="O54" s="73" t="s">
        <v>179</v>
      </c>
      <c r="P54" s="73"/>
      <c r="Q54" s="73" t="s">
        <v>8</v>
      </c>
      <c r="R54" s="73" t="s">
        <v>90</v>
      </c>
      <c r="S54" s="73" t="s">
        <v>209</v>
      </c>
      <c r="T54" s="73"/>
    </row>
    <row r="55" spans="1:20" s="37" customFormat="1" ht="18" x14ac:dyDescent="0.3">
      <c r="A55" s="72">
        <v>1521350</v>
      </c>
      <c r="B55" s="73">
        <v>1</v>
      </c>
      <c r="C55" s="73" t="s">
        <v>205</v>
      </c>
      <c r="D55" s="73" t="s">
        <v>2</v>
      </c>
      <c r="E55" s="73">
        <v>134.5035</v>
      </c>
      <c r="F55" s="73">
        <v>3</v>
      </c>
      <c r="G55" s="73">
        <v>1.75</v>
      </c>
      <c r="H55" s="73" t="s">
        <v>113</v>
      </c>
      <c r="I55" s="73">
        <v>10.9375</v>
      </c>
      <c r="J55" s="73" t="s">
        <v>113</v>
      </c>
      <c r="K55" s="73">
        <v>21.4375</v>
      </c>
      <c r="L55" s="73" t="s">
        <v>109</v>
      </c>
      <c r="M55" s="73" t="s">
        <v>122</v>
      </c>
      <c r="N55" s="73" t="s">
        <v>112</v>
      </c>
      <c r="O55" s="73" t="s">
        <v>179</v>
      </c>
      <c r="P55" s="73"/>
      <c r="Q55" s="73" t="s">
        <v>8</v>
      </c>
      <c r="R55" s="73" t="s">
        <v>90</v>
      </c>
      <c r="S55" s="73" t="s">
        <v>113</v>
      </c>
      <c r="T55" s="73"/>
    </row>
    <row r="56" spans="1:20" s="37" customFormat="1" ht="18" x14ac:dyDescent="0.3">
      <c r="A56" s="68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70" t="s">
        <v>182</v>
      </c>
      <c r="N56" s="69"/>
      <c r="O56" s="69"/>
      <c r="P56" s="71"/>
      <c r="Q56" s="71"/>
      <c r="R56" s="71"/>
      <c r="S56" s="71"/>
      <c r="T56" s="71"/>
    </row>
    <row r="57" spans="1:20" s="36" customFormat="1" ht="18" x14ac:dyDescent="0.3">
      <c r="A57" s="72">
        <v>1521250</v>
      </c>
      <c r="B57" s="73">
        <v>1</v>
      </c>
      <c r="C57" s="73" t="s">
        <v>205</v>
      </c>
      <c r="D57" s="73" t="s">
        <v>2</v>
      </c>
      <c r="E57" s="73">
        <v>132.1986</v>
      </c>
      <c r="F57" s="73">
        <v>3</v>
      </c>
      <c r="G57" s="73">
        <v>1.75</v>
      </c>
      <c r="H57" s="73" t="s">
        <v>113</v>
      </c>
      <c r="I57" s="73">
        <v>16</v>
      </c>
      <c r="J57" s="73" t="s">
        <v>113</v>
      </c>
      <c r="K57" s="73">
        <v>26</v>
      </c>
      <c r="L57" s="79" t="s">
        <v>107</v>
      </c>
      <c r="M57" s="73" t="s">
        <v>183</v>
      </c>
      <c r="N57" s="73" t="s">
        <v>112</v>
      </c>
      <c r="O57" s="73" t="s">
        <v>182</v>
      </c>
      <c r="P57" s="73"/>
      <c r="Q57" s="73" t="s">
        <v>8</v>
      </c>
      <c r="R57" s="73" t="s">
        <v>90</v>
      </c>
      <c r="S57" s="73" t="s">
        <v>113</v>
      </c>
      <c r="T57" s="73"/>
    </row>
    <row r="58" spans="1:20" s="37" customFormat="1" ht="18" x14ac:dyDescent="0.3">
      <c r="A58" s="72">
        <v>1521240</v>
      </c>
      <c r="B58" s="73">
        <v>1</v>
      </c>
      <c r="C58" s="73" t="s">
        <v>204</v>
      </c>
      <c r="D58" s="73" t="s">
        <v>2</v>
      </c>
      <c r="E58" s="73">
        <v>132.80330000000001</v>
      </c>
      <c r="F58" s="73">
        <v>3</v>
      </c>
      <c r="G58" s="73">
        <v>1.75</v>
      </c>
      <c r="H58" s="73" t="s">
        <v>113</v>
      </c>
      <c r="I58" s="73">
        <v>16</v>
      </c>
      <c r="J58" s="73" t="s">
        <v>113</v>
      </c>
      <c r="K58" s="73">
        <v>26.5</v>
      </c>
      <c r="L58" s="73" t="s">
        <v>109</v>
      </c>
      <c r="M58" s="73" t="s">
        <v>183</v>
      </c>
      <c r="N58" s="73" t="s">
        <v>112</v>
      </c>
      <c r="O58" s="73" t="s">
        <v>182</v>
      </c>
      <c r="P58" s="73"/>
      <c r="Q58" s="73" t="s">
        <v>8</v>
      </c>
      <c r="R58" s="73" t="s">
        <v>90</v>
      </c>
      <c r="S58" s="73" t="s">
        <v>209</v>
      </c>
      <c r="T58" s="73"/>
    </row>
    <row r="59" spans="1:20" s="37" customFormat="1" ht="18" x14ac:dyDescent="0.3">
      <c r="A59" s="72">
        <v>1521241</v>
      </c>
      <c r="B59" s="73">
        <v>1</v>
      </c>
      <c r="C59" s="73" t="s">
        <v>204</v>
      </c>
      <c r="D59" s="73" t="s">
        <v>2</v>
      </c>
      <c r="E59" s="73">
        <v>133.40799999999999</v>
      </c>
      <c r="F59" s="73">
        <v>3</v>
      </c>
      <c r="G59" s="73">
        <v>1.75</v>
      </c>
      <c r="H59" s="73" t="s">
        <v>113</v>
      </c>
      <c r="I59" s="73">
        <v>16</v>
      </c>
      <c r="J59" s="73" t="s">
        <v>113</v>
      </c>
      <c r="K59" s="73">
        <v>26.5</v>
      </c>
      <c r="L59" s="73" t="s">
        <v>109</v>
      </c>
      <c r="M59" s="73" t="s">
        <v>183</v>
      </c>
      <c r="N59" s="73" t="s">
        <v>112</v>
      </c>
      <c r="O59" s="73" t="s">
        <v>182</v>
      </c>
      <c r="P59" s="73"/>
      <c r="Q59" s="73" t="s">
        <v>8</v>
      </c>
      <c r="R59" s="73" t="s">
        <v>90</v>
      </c>
      <c r="S59" s="73" t="s">
        <v>209</v>
      </c>
      <c r="T59" s="73"/>
    </row>
    <row r="60" spans="1:20" s="37" customFormat="1" ht="18" x14ac:dyDescent="0.3">
      <c r="A60" s="72">
        <v>1521242</v>
      </c>
      <c r="B60" s="73">
        <v>1</v>
      </c>
      <c r="C60" s="73" t="s">
        <v>204</v>
      </c>
      <c r="D60" s="73" t="s">
        <v>2</v>
      </c>
      <c r="E60" s="73">
        <v>134.0127</v>
      </c>
      <c r="F60" s="73">
        <v>3</v>
      </c>
      <c r="G60" s="73">
        <v>1.75</v>
      </c>
      <c r="H60" s="73" t="s">
        <v>113</v>
      </c>
      <c r="I60" s="73">
        <v>16</v>
      </c>
      <c r="J60" s="73" t="s">
        <v>113</v>
      </c>
      <c r="K60" s="73">
        <v>26.5</v>
      </c>
      <c r="L60" s="73" t="s">
        <v>109</v>
      </c>
      <c r="M60" s="73" t="s">
        <v>183</v>
      </c>
      <c r="N60" s="73" t="s">
        <v>112</v>
      </c>
      <c r="O60" s="73" t="s">
        <v>182</v>
      </c>
      <c r="P60" s="73"/>
      <c r="Q60" s="73" t="s">
        <v>8</v>
      </c>
      <c r="R60" s="73" t="s">
        <v>90</v>
      </c>
      <c r="S60" s="73" t="s">
        <v>209</v>
      </c>
      <c r="T60" s="73"/>
    </row>
    <row r="61" spans="1:20" s="37" customFormat="1" ht="18" x14ac:dyDescent="0.3">
      <c r="A61" s="72">
        <v>1521243</v>
      </c>
      <c r="B61" s="73">
        <v>1</v>
      </c>
      <c r="C61" s="73" t="s">
        <v>204</v>
      </c>
      <c r="D61" s="73" t="s">
        <v>2</v>
      </c>
      <c r="E61" s="73">
        <v>134.61750000000001</v>
      </c>
      <c r="F61" s="73">
        <v>3</v>
      </c>
      <c r="G61" s="73">
        <v>1.75</v>
      </c>
      <c r="H61" s="73" t="s">
        <v>113</v>
      </c>
      <c r="I61" s="73">
        <v>16</v>
      </c>
      <c r="J61" s="73" t="s">
        <v>113</v>
      </c>
      <c r="K61" s="73">
        <v>26.5</v>
      </c>
      <c r="L61" s="73" t="s">
        <v>109</v>
      </c>
      <c r="M61" s="73" t="s">
        <v>183</v>
      </c>
      <c r="N61" s="73" t="s">
        <v>112</v>
      </c>
      <c r="O61" s="73" t="s">
        <v>182</v>
      </c>
      <c r="P61" s="73"/>
      <c r="Q61" s="73" t="s">
        <v>8</v>
      </c>
      <c r="R61" s="73" t="s">
        <v>90</v>
      </c>
      <c r="S61" s="73" t="s">
        <v>209</v>
      </c>
      <c r="T61" s="73"/>
    </row>
    <row r="62" spans="1:20" s="37" customFormat="1" ht="18" x14ac:dyDescent="0.3">
      <c r="A62" s="72">
        <v>1521245</v>
      </c>
      <c r="B62" s="73">
        <v>1</v>
      </c>
      <c r="C62" s="73" t="s">
        <v>204</v>
      </c>
      <c r="D62" s="73" t="s">
        <v>2</v>
      </c>
      <c r="E62" s="73">
        <v>135.22219999999999</v>
      </c>
      <c r="F62" s="73">
        <v>3</v>
      </c>
      <c r="G62" s="73">
        <v>1.75</v>
      </c>
      <c r="H62" s="73" t="s">
        <v>113</v>
      </c>
      <c r="I62" s="73">
        <v>16</v>
      </c>
      <c r="J62" s="73" t="s">
        <v>113</v>
      </c>
      <c r="K62" s="73">
        <v>26.5</v>
      </c>
      <c r="L62" s="73" t="s">
        <v>109</v>
      </c>
      <c r="M62" s="73" t="s">
        <v>183</v>
      </c>
      <c r="N62" s="73" t="s">
        <v>112</v>
      </c>
      <c r="O62" s="73" t="s">
        <v>182</v>
      </c>
      <c r="P62" s="73"/>
      <c r="Q62" s="73" t="s">
        <v>8</v>
      </c>
      <c r="R62" s="73" t="s">
        <v>90</v>
      </c>
      <c r="S62" s="73" t="s">
        <v>209</v>
      </c>
      <c r="T62" s="73"/>
    </row>
    <row r="63" spans="1:20" s="37" customFormat="1" ht="18" x14ac:dyDescent="0.3">
      <c r="A63" s="72">
        <v>1521246</v>
      </c>
      <c r="B63" s="73">
        <v>1</v>
      </c>
      <c r="C63" s="73" t="s">
        <v>204</v>
      </c>
      <c r="D63" s="73" t="s">
        <v>2</v>
      </c>
      <c r="E63" s="73">
        <v>135.82689999999999</v>
      </c>
      <c r="F63" s="73">
        <v>3</v>
      </c>
      <c r="G63" s="73">
        <v>1.75</v>
      </c>
      <c r="H63" s="73" t="s">
        <v>113</v>
      </c>
      <c r="I63" s="73">
        <v>16</v>
      </c>
      <c r="J63" s="73" t="s">
        <v>113</v>
      </c>
      <c r="K63" s="73">
        <v>26.5</v>
      </c>
      <c r="L63" s="73" t="s">
        <v>109</v>
      </c>
      <c r="M63" s="73" t="s">
        <v>183</v>
      </c>
      <c r="N63" s="73" t="s">
        <v>112</v>
      </c>
      <c r="O63" s="73" t="s">
        <v>182</v>
      </c>
      <c r="P63" s="73"/>
      <c r="Q63" s="73" t="s">
        <v>8</v>
      </c>
      <c r="R63" s="73" t="s">
        <v>90</v>
      </c>
      <c r="S63" s="73" t="s">
        <v>209</v>
      </c>
      <c r="T63" s="73"/>
    </row>
    <row r="64" spans="1:20" s="37" customFormat="1" ht="18" x14ac:dyDescent="0.3">
      <c r="A64" s="72">
        <v>1521247</v>
      </c>
      <c r="B64" s="73">
        <v>1</v>
      </c>
      <c r="C64" s="73" t="s">
        <v>204</v>
      </c>
      <c r="D64" s="73" t="s">
        <v>2</v>
      </c>
      <c r="E64" s="73">
        <v>136.4316</v>
      </c>
      <c r="F64" s="73">
        <v>3</v>
      </c>
      <c r="G64" s="73">
        <v>1.75</v>
      </c>
      <c r="H64" s="73" t="s">
        <v>113</v>
      </c>
      <c r="I64" s="73">
        <v>16</v>
      </c>
      <c r="J64" s="73" t="s">
        <v>113</v>
      </c>
      <c r="K64" s="73">
        <v>26.5</v>
      </c>
      <c r="L64" s="73" t="s">
        <v>109</v>
      </c>
      <c r="M64" s="73" t="s">
        <v>183</v>
      </c>
      <c r="N64" s="73" t="s">
        <v>112</v>
      </c>
      <c r="O64" s="73" t="s">
        <v>182</v>
      </c>
      <c r="P64" s="73"/>
      <c r="Q64" s="73" t="s">
        <v>8</v>
      </c>
      <c r="R64" s="73" t="s">
        <v>90</v>
      </c>
      <c r="S64" s="73" t="s">
        <v>209</v>
      </c>
      <c r="T64" s="73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CBD99D-E99A-419B-B9DE-C7501F9E06F7}">
          <x14:formula1>
            <xm:f>'Sheet Metal Std'!$E$1:$K$1</xm:f>
          </x14:formula1>
          <x14:formula2>
            <xm:f>0</xm:f>
          </x14:formula2>
          <xm:sqref>P65:P66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4F17-E8FF-413A-92BA-7A0B2279B847}">
  <sheetPr codeName="Sheet6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154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204</v>
      </c>
      <c r="D5" s="73" t="s">
        <v>2</v>
      </c>
      <c r="E5" s="84">
        <v>166.11850000000001</v>
      </c>
      <c r="F5" s="73">
        <v>3</v>
      </c>
      <c r="G5" s="73" t="s">
        <v>113</v>
      </c>
      <c r="H5" s="73" t="s">
        <v>113</v>
      </c>
      <c r="I5" s="73">
        <v>16</v>
      </c>
      <c r="J5" s="73" t="s">
        <v>113</v>
      </c>
      <c r="K5" s="73">
        <v>26.5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">
        <v>91</v>
      </c>
      <c r="S5" s="73" t="s">
        <v>209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156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204</v>
      </c>
      <c r="D7" s="73" t="s">
        <v>2</v>
      </c>
      <c r="E7" s="73">
        <v>166.11850000000001</v>
      </c>
      <c r="F7" s="73">
        <v>3</v>
      </c>
      <c r="G7" s="73" t="s">
        <v>113</v>
      </c>
      <c r="H7" s="73" t="s">
        <v>113</v>
      </c>
      <c r="I7" s="73">
        <v>16</v>
      </c>
      <c r="J7" s="73" t="s">
        <v>113</v>
      </c>
      <c r="K7" s="73">
        <v>26.5</v>
      </c>
      <c r="L7" s="73" t="s">
        <v>109</v>
      </c>
      <c r="M7" s="73" t="s">
        <v>108</v>
      </c>
      <c r="N7" s="73" t="s">
        <v>155</v>
      </c>
      <c r="O7" s="73" t="s">
        <v>156</v>
      </c>
      <c r="P7" s="73"/>
      <c r="Q7" s="73" t="s">
        <v>8</v>
      </c>
      <c r="R7" s="73" t="s">
        <v>91</v>
      </c>
      <c r="S7" s="73" t="s">
        <v>209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157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204</v>
      </c>
      <c r="D9" s="73" t="s">
        <v>2</v>
      </c>
      <c r="E9" s="73">
        <v>166.11850000000001</v>
      </c>
      <c r="F9" s="73">
        <v>3</v>
      </c>
      <c r="G9" s="73" t="s">
        <v>113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108</v>
      </c>
      <c r="N9" s="73" t="s">
        <v>155</v>
      </c>
      <c r="O9" s="73" t="s">
        <v>157</v>
      </c>
      <c r="P9" s="73"/>
      <c r="Q9" s="73" t="s">
        <v>8</v>
      </c>
      <c r="R9" s="73" t="s">
        <v>91</v>
      </c>
      <c r="S9" s="73" t="s">
        <v>209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158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204</v>
      </c>
      <c r="D11" s="73" t="s">
        <v>2</v>
      </c>
      <c r="E11" s="73">
        <v>154.5</v>
      </c>
      <c r="F11" s="73">
        <v>3</v>
      </c>
      <c r="G11" s="73" t="s">
        <v>113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110</v>
      </c>
      <c r="N11" s="73" t="s">
        <v>159</v>
      </c>
      <c r="O11" s="73" t="s">
        <v>158</v>
      </c>
      <c r="P11" s="73"/>
      <c r="Q11" s="73" t="s">
        <v>8</v>
      </c>
      <c r="R11" s="73" t="s">
        <v>91</v>
      </c>
      <c r="S11" s="73" t="s">
        <v>209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160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204</v>
      </c>
      <c r="D13" s="73" t="s">
        <v>2</v>
      </c>
      <c r="E13" s="73">
        <v>154.5</v>
      </c>
      <c r="F13" s="73">
        <v>3</v>
      </c>
      <c r="G13" s="73" t="s">
        <v>113</v>
      </c>
      <c r="H13" s="73" t="s">
        <v>113</v>
      </c>
      <c r="I13" s="73">
        <v>16</v>
      </c>
      <c r="J13" s="73" t="s">
        <v>113</v>
      </c>
      <c r="K13" s="73">
        <v>26.5</v>
      </c>
      <c r="L13" s="73" t="s">
        <v>109</v>
      </c>
      <c r="M13" s="73" t="s">
        <v>110</v>
      </c>
      <c r="N13" s="73" t="s">
        <v>159</v>
      </c>
      <c r="O13" s="73" t="s">
        <v>160</v>
      </c>
      <c r="P13" s="73"/>
      <c r="Q13" s="73" t="s">
        <v>8</v>
      </c>
      <c r="R13" s="73" t="s">
        <v>91</v>
      </c>
      <c r="S13" s="73" t="s">
        <v>209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161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204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26.5</v>
      </c>
      <c r="L15" s="73" t="s">
        <v>109</v>
      </c>
      <c r="M15" s="73" t="s">
        <v>111</v>
      </c>
      <c r="N15" s="73" t="s">
        <v>112</v>
      </c>
      <c r="O15" s="73" t="s">
        <v>161</v>
      </c>
      <c r="P15" s="73"/>
      <c r="Q15" s="73" t="s">
        <v>8</v>
      </c>
      <c r="R15" s="73" t="s">
        <v>90</v>
      </c>
      <c r="S15" s="73" t="s">
        <v>209</v>
      </c>
      <c r="T15" s="73"/>
    </row>
    <row r="16" spans="1:1015" s="37" customFormat="1" ht="18" x14ac:dyDescent="0.3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0" t="s">
        <v>167</v>
      </c>
      <c r="N16" s="69"/>
      <c r="O16" s="69"/>
      <c r="P16" s="71"/>
      <c r="Q16" s="71"/>
      <c r="R16" s="71"/>
      <c r="S16" s="71"/>
      <c r="T16" s="71"/>
    </row>
    <row r="17" spans="1:20" s="37" customFormat="1" ht="18" x14ac:dyDescent="0.3">
      <c r="A17" s="72">
        <v>1521179</v>
      </c>
      <c r="B17" s="73">
        <v>6</v>
      </c>
      <c r="C17" s="73" t="s">
        <v>204</v>
      </c>
      <c r="D17" s="73" t="s">
        <v>2</v>
      </c>
      <c r="E17" s="73">
        <v>139.75</v>
      </c>
      <c r="F17" s="73">
        <v>3</v>
      </c>
      <c r="G17" s="73">
        <v>1.75</v>
      </c>
      <c r="H17" s="73" t="s">
        <v>113</v>
      </c>
      <c r="I17" s="73">
        <v>16</v>
      </c>
      <c r="J17" s="73" t="s">
        <v>113</v>
      </c>
      <c r="K17" s="73">
        <v>26.5</v>
      </c>
      <c r="L17" s="73" t="s">
        <v>109</v>
      </c>
      <c r="M17" s="73" t="s">
        <v>111</v>
      </c>
      <c r="N17" s="73" t="s">
        <v>112</v>
      </c>
      <c r="O17" s="73" t="s">
        <v>167</v>
      </c>
      <c r="P17" s="73"/>
      <c r="Q17" s="73" t="s">
        <v>8</v>
      </c>
      <c r="R17" s="73" t="s">
        <v>90</v>
      </c>
      <c r="S17" s="73" t="s">
        <v>209</v>
      </c>
      <c r="T17" s="73"/>
    </row>
    <row r="18" spans="1:20" s="37" customFormat="1" ht="18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 t="s">
        <v>173</v>
      </c>
      <c r="N18" s="69"/>
      <c r="O18" s="69"/>
      <c r="P18" s="71"/>
      <c r="Q18" s="71"/>
      <c r="R18" s="71"/>
      <c r="S18" s="71"/>
      <c r="T18" s="71"/>
    </row>
    <row r="19" spans="1:20" s="37" customFormat="1" ht="18" x14ac:dyDescent="0.3">
      <c r="A19" s="72">
        <v>1521187</v>
      </c>
      <c r="B19" s="73">
        <v>18</v>
      </c>
      <c r="C19" s="73" t="s">
        <v>204</v>
      </c>
      <c r="D19" s="73" t="s">
        <v>2</v>
      </c>
      <c r="E19" s="73">
        <v>133.75</v>
      </c>
      <c r="F19" s="73">
        <v>3</v>
      </c>
      <c r="G19" s="73">
        <v>1.75</v>
      </c>
      <c r="H19" s="73" t="s">
        <v>113</v>
      </c>
      <c r="I19" s="73">
        <v>16</v>
      </c>
      <c r="J19" s="73" t="s">
        <v>113</v>
      </c>
      <c r="K19" s="73">
        <v>26.5</v>
      </c>
      <c r="L19" s="73" t="s">
        <v>109</v>
      </c>
      <c r="M19" s="73" t="s">
        <v>117</v>
      </c>
      <c r="N19" s="73" t="s">
        <v>112</v>
      </c>
      <c r="O19" s="73" t="s">
        <v>173</v>
      </c>
      <c r="P19" s="73"/>
      <c r="Q19" s="73" t="s">
        <v>8</v>
      </c>
      <c r="R19" s="73" t="s">
        <v>90</v>
      </c>
      <c r="S19" s="73" t="s">
        <v>209</v>
      </c>
      <c r="T19" s="73"/>
    </row>
    <row r="20" spans="1:20" s="37" customFormat="1" ht="18" x14ac:dyDescent="0.3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70" t="s">
        <v>153</v>
      </c>
      <c r="N20" s="69"/>
      <c r="O20" s="69"/>
      <c r="P20" s="71"/>
      <c r="Q20" s="71"/>
      <c r="R20" s="71"/>
      <c r="S20" s="71"/>
      <c r="T20" s="71"/>
    </row>
    <row r="21" spans="1:20" s="37" customFormat="1" ht="18" x14ac:dyDescent="0.3">
      <c r="A21" s="72">
        <v>1521210</v>
      </c>
      <c r="B21" s="73">
        <v>1</v>
      </c>
      <c r="C21" s="73" t="s">
        <v>204</v>
      </c>
      <c r="D21" s="73" t="s">
        <v>2</v>
      </c>
      <c r="E21" s="73">
        <v>17.0626</v>
      </c>
      <c r="F21" s="73">
        <v>3</v>
      </c>
      <c r="G21" s="73">
        <v>1.75</v>
      </c>
      <c r="H21" s="73" t="s">
        <v>113</v>
      </c>
      <c r="I21" s="73">
        <v>16</v>
      </c>
      <c r="J21" s="73" t="s">
        <v>113</v>
      </c>
      <c r="K21" s="73">
        <v>26.5</v>
      </c>
      <c r="L21" s="73" t="s">
        <v>109</v>
      </c>
      <c r="M21" s="73" t="s">
        <v>118</v>
      </c>
      <c r="N21" s="73" t="s">
        <v>112</v>
      </c>
      <c r="O21" s="73" t="s">
        <v>153</v>
      </c>
      <c r="P21" s="73"/>
      <c r="Q21" s="73" t="s">
        <v>8</v>
      </c>
      <c r="R21" s="73" t="s">
        <v>90</v>
      </c>
      <c r="S21" s="73" t="s">
        <v>209</v>
      </c>
      <c r="T21" s="73"/>
    </row>
    <row r="22" spans="1:20" s="37" customFormat="1" ht="18" x14ac:dyDescent="0.3">
      <c r="A22" s="72">
        <v>1521210</v>
      </c>
      <c r="B22" s="73">
        <v>2</v>
      </c>
      <c r="C22" s="73" t="s">
        <v>204</v>
      </c>
      <c r="D22" s="73" t="s">
        <v>2</v>
      </c>
      <c r="E22" s="73">
        <v>17.0626</v>
      </c>
      <c r="F22" s="73">
        <v>3</v>
      </c>
      <c r="G22" s="73">
        <v>1.75</v>
      </c>
      <c r="H22" s="73" t="s">
        <v>113</v>
      </c>
      <c r="I22" s="73">
        <v>16</v>
      </c>
      <c r="J22" s="73" t="s">
        <v>113</v>
      </c>
      <c r="K22" s="73">
        <v>26.5</v>
      </c>
      <c r="L22" s="73" t="s">
        <v>109</v>
      </c>
      <c r="M22" s="73" t="s">
        <v>118</v>
      </c>
      <c r="N22" s="73" t="s">
        <v>112</v>
      </c>
      <c r="O22" s="73" t="s">
        <v>153</v>
      </c>
      <c r="P22" s="73"/>
      <c r="Q22" s="73" t="s">
        <v>8</v>
      </c>
      <c r="R22" s="73" t="s">
        <v>90</v>
      </c>
      <c r="S22" s="73" t="s">
        <v>209</v>
      </c>
      <c r="T22" s="73"/>
    </row>
    <row r="23" spans="1:20" s="37" customFormat="1" ht="18" x14ac:dyDescent="0.3">
      <c r="A23" s="72">
        <v>1521187</v>
      </c>
      <c r="B23" s="73">
        <v>1</v>
      </c>
      <c r="C23" s="73" t="s">
        <v>204</v>
      </c>
      <c r="D23" s="73" t="s">
        <v>2</v>
      </c>
      <c r="E23" s="73">
        <v>133.75</v>
      </c>
      <c r="F23" s="73">
        <v>3</v>
      </c>
      <c r="G23" s="73">
        <v>1.75</v>
      </c>
      <c r="H23" s="73" t="s">
        <v>113</v>
      </c>
      <c r="I23" s="73">
        <v>16</v>
      </c>
      <c r="J23" s="73" t="s">
        <v>113</v>
      </c>
      <c r="K23" s="73">
        <v>26.5</v>
      </c>
      <c r="L23" s="73" t="s">
        <v>109</v>
      </c>
      <c r="M23" s="73" t="s">
        <v>117</v>
      </c>
      <c r="N23" s="73" t="s">
        <v>112</v>
      </c>
      <c r="O23" s="73" t="s">
        <v>153</v>
      </c>
      <c r="P23" s="73"/>
      <c r="Q23" s="73" t="s">
        <v>8</v>
      </c>
      <c r="R23" s="73" t="s">
        <v>90</v>
      </c>
      <c r="S23" s="73" t="s">
        <v>209</v>
      </c>
      <c r="T23" s="73"/>
    </row>
    <row r="24" spans="1:20" s="37" customFormat="1" ht="18" x14ac:dyDescent="0.3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 t="s">
        <v>179</v>
      </c>
      <c r="N24" s="69"/>
      <c r="O24" s="69"/>
      <c r="P24" s="71"/>
      <c r="Q24" s="71"/>
      <c r="R24" s="71"/>
      <c r="S24" s="71"/>
      <c r="T24" s="71"/>
    </row>
    <row r="25" spans="1:20" s="37" customFormat="1" ht="18" x14ac:dyDescent="0.3">
      <c r="A25" s="72">
        <v>1521351</v>
      </c>
      <c r="B25" s="73">
        <v>1</v>
      </c>
      <c r="C25" s="73" t="s">
        <v>204</v>
      </c>
      <c r="D25" s="73" t="s">
        <v>2</v>
      </c>
      <c r="E25" s="73">
        <v>134.9169</v>
      </c>
      <c r="F25" s="73">
        <v>3</v>
      </c>
      <c r="G25" s="73">
        <v>1.75</v>
      </c>
      <c r="H25" s="73" t="s">
        <v>113</v>
      </c>
      <c r="I25" s="73">
        <v>16</v>
      </c>
      <c r="J25" s="73" t="s">
        <v>113</v>
      </c>
      <c r="K25" s="73">
        <v>26.5</v>
      </c>
      <c r="L25" s="73" t="s">
        <v>109</v>
      </c>
      <c r="M25" s="73" t="s">
        <v>122</v>
      </c>
      <c r="N25" s="73" t="s">
        <v>112</v>
      </c>
      <c r="O25" s="73" t="s">
        <v>179</v>
      </c>
      <c r="P25" s="73"/>
      <c r="Q25" s="73" t="s">
        <v>8</v>
      </c>
      <c r="R25" s="73" t="s">
        <v>90</v>
      </c>
      <c r="S25" s="73" t="s">
        <v>209</v>
      </c>
      <c r="T25" s="73"/>
    </row>
    <row r="26" spans="1:20" s="37" customFormat="1" ht="18" x14ac:dyDescent="0.3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 t="s">
        <v>182</v>
      </c>
      <c r="N26" s="69"/>
      <c r="O26" s="69"/>
      <c r="P26" s="71"/>
      <c r="Q26" s="71"/>
      <c r="R26" s="71"/>
      <c r="S26" s="71"/>
      <c r="T26" s="71"/>
    </row>
    <row r="27" spans="1:20" s="37" customFormat="1" ht="18" x14ac:dyDescent="0.3">
      <c r="A27" s="72">
        <v>1521240</v>
      </c>
      <c r="B27" s="73">
        <v>1</v>
      </c>
      <c r="C27" s="73" t="s">
        <v>204</v>
      </c>
      <c r="D27" s="73" t="s">
        <v>2</v>
      </c>
      <c r="E27" s="73">
        <v>132.80330000000001</v>
      </c>
      <c r="F27" s="73">
        <v>3</v>
      </c>
      <c r="G27" s="73">
        <v>1.75</v>
      </c>
      <c r="H27" s="73" t="s">
        <v>113</v>
      </c>
      <c r="I27" s="73">
        <v>16</v>
      </c>
      <c r="J27" s="73" t="s">
        <v>113</v>
      </c>
      <c r="K27" s="73">
        <v>26.5</v>
      </c>
      <c r="L27" s="73" t="s">
        <v>109</v>
      </c>
      <c r="M27" s="73" t="s">
        <v>183</v>
      </c>
      <c r="N27" s="73" t="s">
        <v>112</v>
      </c>
      <c r="O27" s="73" t="s">
        <v>182</v>
      </c>
      <c r="P27" s="73"/>
      <c r="Q27" s="73" t="s">
        <v>8</v>
      </c>
      <c r="R27" s="73" t="s">
        <v>90</v>
      </c>
      <c r="S27" s="73" t="s">
        <v>209</v>
      </c>
      <c r="T27" s="73"/>
    </row>
    <row r="28" spans="1:20" s="37" customFormat="1" ht="18" x14ac:dyDescent="0.3">
      <c r="A28" s="72">
        <v>1521241</v>
      </c>
      <c r="B28" s="73">
        <v>1</v>
      </c>
      <c r="C28" s="73" t="s">
        <v>204</v>
      </c>
      <c r="D28" s="73" t="s">
        <v>2</v>
      </c>
      <c r="E28" s="73">
        <v>133.40799999999999</v>
      </c>
      <c r="F28" s="73">
        <v>3</v>
      </c>
      <c r="G28" s="73">
        <v>1.75</v>
      </c>
      <c r="H28" s="73" t="s">
        <v>113</v>
      </c>
      <c r="I28" s="73">
        <v>16</v>
      </c>
      <c r="J28" s="73" t="s">
        <v>113</v>
      </c>
      <c r="K28" s="73">
        <v>26.5</v>
      </c>
      <c r="L28" s="73" t="s">
        <v>109</v>
      </c>
      <c r="M28" s="73" t="s">
        <v>183</v>
      </c>
      <c r="N28" s="73" t="s">
        <v>112</v>
      </c>
      <c r="O28" s="73" t="s">
        <v>182</v>
      </c>
      <c r="P28" s="73"/>
      <c r="Q28" s="73" t="s">
        <v>8</v>
      </c>
      <c r="R28" s="73" t="s">
        <v>90</v>
      </c>
      <c r="S28" s="73" t="s">
        <v>209</v>
      </c>
      <c r="T28" s="73"/>
    </row>
    <row r="29" spans="1:20" s="37" customFormat="1" ht="18" x14ac:dyDescent="0.3">
      <c r="A29" s="72">
        <v>1521242</v>
      </c>
      <c r="B29" s="73">
        <v>1</v>
      </c>
      <c r="C29" s="73" t="s">
        <v>204</v>
      </c>
      <c r="D29" s="73" t="s">
        <v>2</v>
      </c>
      <c r="E29" s="73">
        <v>134.0127</v>
      </c>
      <c r="F29" s="73">
        <v>3</v>
      </c>
      <c r="G29" s="73">
        <v>1.75</v>
      </c>
      <c r="H29" s="73" t="s">
        <v>113</v>
      </c>
      <c r="I29" s="73">
        <v>16</v>
      </c>
      <c r="J29" s="73" t="s">
        <v>113</v>
      </c>
      <c r="K29" s="73">
        <v>26.5</v>
      </c>
      <c r="L29" s="73" t="s">
        <v>109</v>
      </c>
      <c r="M29" s="73" t="s">
        <v>183</v>
      </c>
      <c r="N29" s="73" t="s">
        <v>112</v>
      </c>
      <c r="O29" s="73" t="s">
        <v>182</v>
      </c>
      <c r="P29" s="73"/>
      <c r="Q29" s="73" t="s">
        <v>8</v>
      </c>
      <c r="R29" s="73" t="s">
        <v>90</v>
      </c>
      <c r="S29" s="73" t="s">
        <v>209</v>
      </c>
      <c r="T29" s="73"/>
    </row>
    <row r="30" spans="1:20" s="37" customFormat="1" ht="18" x14ac:dyDescent="0.3">
      <c r="A30" s="72">
        <v>1521243</v>
      </c>
      <c r="B30" s="73">
        <v>1</v>
      </c>
      <c r="C30" s="73" t="s">
        <v>204</v>
      </c>
      <c r="D30" s="73" t="s">
        <v>2</v>
      </c>
      <c r="E30" s="73">
        <v>134.61750000000001</v>
      </c>
      <c r="F30" s="73">
        <v>3</v>
      </c>
      <c r="G30" s="73">
        <v>1.75</v>
      </c>
      <c r="H30" s="73" t="s">
        <v>113</v>
      </c>
      <c r="I30" s="73">
        <v>16</v>
      </c>
      <c r="J30" s="73" t="s">
        <v>113</v>
      </c>
      <c r="K30" s="73">
        <v>26.5</v>
      </c>
      <c r="L30" s="73" t="s">
        <v>109</v>
      </c>
      <c r="M30" s="73" t="s">
        <v>183</v>
      </c>
      <c r="N30" s="73" t="s">
        <v>112</v>
      </c>
      <c r="O30" s="73" t="s">
        <v>182</v>
      </c>
      <c r="P30" s="73"/>
      <c r="Q30" s="73" t="s">
        <v>8</v>
      </c>
      <c r="R30" s="73" t="s">
        <v>90</v>
      </c>
      <c r="S30" s="73" t="s">
        <v>209</v>
      </c>
      <c r="T30" s="73"/>
    </row>
    <row r="31" spans="1:20" s="37" customFormat="1" ht="18" x14ac:dyDescent="0.3">
      <c r="A31" s="72">
        <v>1521245</v>
      </c>
      <c r="B31" s="73">
        <v>1</v>
      </c>
      <c r="C31" s="73" t="s">
        <v>204</v>
      </c>
      <c r="D31" s="73" t="s">
        <v>2</v>
      </c>
      <c r="E31" s="73">
        <v>135.22219999999999</v>
      </c>
      <c r="F31" s="73">
        <v>3</v>
      </c>
      <c r="G31" s="73">
        <v>1.75</v>
      </c>
      <c r="H31" s="73" t="s">
        <v>113</v>
      </c>
      <c r="I31" s="73">
        <v>16</v>
      </c>
      <c r="J31" s="73" t="s">
        <v>113</v>
      </c>
      <c r="K31" s="73">
        <v>26.5</v>
      </c>
      <c r="L31" s="73" t="s">
        <v>109</v>
      </c>
      <c r="M31" s="73" t="s">
        <v>183</v>
      </c>
      <c r="N31" s="73" t="s">
        <v>112</v>
      </c>
      <c r="O31" s="73" t="s">
        <v>182</v>
      </c>
      <c r="P31" s="73"/>
      <c r="Q31" s="73" t="s">
        <v>8</v>
      </c>
      <c r="R31" s="73" t="s">
        <v>90</v>
      </c>
      <c r="S31" s="73" t="s">
        <v>209</v>
      </c>
      <c r="T31" s="73"/>
    </row>
    <row r="32" spans="1:20" s="37" customFormat="1" ht="18" x14ac:dyDescent="0.3">
      <c r="A32" s="72">
        <v>1521246</v>
      </c>
      <c r="B32" s="73">
        <v>1</v>
      </c>
      <c r="C32" s="73" t="s">
        <v>204</v>
      </c>
      <c r="D32" s="73" t="s">
        <v>2</v>
      </c>
      <c r="E32" s="73">
        <v>135.82689999999999</v>
      </c>
      <c r="F32" s="73">
        <v>3</v>
      </c>
      <c r="G32" s="73">
        <v>1.75</v>
      </c>
      <c r="H32" s="73" t="s">
        <v>113</v>
      </c>
      <c r="I32" s="73">
        <v>16</v>
      </c>
      <c r="J32" s="73" t="s">
        <v>113</v>
      </c>
      <c r="K32" s="73">
        <v>26.5</v>
      </c>
      <c r="L32" s="73" t="s">
        <v>109</v>
      </c>
      <c r="M32" s="73" t="s">
        <v>183</v>
      </c>
      <c r="N32" s="73" t="s">
        <v>112</v>
      </c>
      <c r="O32" s="73" t="s">
        <v>182</v>
      </c>
      <c r="P32" s="73"/>
      <c r="Q32" s="73" t="s">
        <v>8</v>
      </c>
      <c r="R32" s="73" t="s">
        <v>90</v>
      </c>
      <c r="S32" s="73" t="s">
        <v>209</v>
      </c>
      <c r="T32" s="73"/>
    </row>
    <row r="33" spans="1:20" s="37" customFormat="1" ht="18" x14ac:dyDescent="0.3">
      <c r="A33" s="72">
        <v>1521247</v>
      </c>
      <c r="B33" s="73">
        <v>1</v>
      </c>
      <c r="C33" s="73" t="s">
        <v>204</v>
      </c>
      <c r="D33" s="73" t="s">
        <v>2</v>
      </c>
      <c r="E33" s="73">
        <v>136.4316</v>
      </c>
      <c r="F33" s="73">
        <v>3</v>
      </c>
      <c r="G33" s="73">
        <v>1.75</v>
      </c>
      <c r="H33" s="73" t="s">
        <v>113</v>
      </c>
      <c r="I33" s="73">
        <v>16</v>
      </c>
      <c r="J33" s="73" t="s">
        <v>113</v>
      </c>
      <c r="K33" s="73">
        <v>26.5</v>
      </c>
      <c r="L33" s="73" t="s">
        <v>109</v>
      </c>
      <c r="M33" s="73" t="s">
        <v>183</v>
      </c>
      <c r="N33" s="73" t="s">
        <v>112</v>
      </c>
      <c r="O33" s="73" t="s">
        <v>182</v>
      </c>
      <c r="P33" s="73"/>
      <c r="Q33" s="73" t="s">
        <v>8</v>
      </c>
      <c r="R33" s="73" t="s">
        <v>90</v>
      </c>
      <c r="S33" s="73" t="s">
        <v>209</v>
      </c>
      <c r="T33" s="73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EF8766-AE50-42E7-8C2A-CE55AB58962F}">
          <x14:formula1>
            <xm:f>'Sheet Metal Std'!$E$1:$K$1</xm:f>
          </x14:formula1>
          <x14:formula2>
            <xm:f>0</xm:f>
          </x14:formula2>
          <xm:sqref>P34:P35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B230-74D9-4C36-96FB-39AAE01B35DE}">
  <sheetPr codeName="Sheet7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161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1521167</v>
      </c>
      <c r="B5" s="73">
        <v>1</v>
      </c>
      <c r="C5" s="73" t="s">
        <v>205</v>
      </c>
      <c r="D5" s="73" t="s">
        <v>2</v>
      </c>
      <c r="E5" s="73">
        <v>139.75</v>
      </c>
      <c r="F5" s="73">
        <v>3</v>
      </c>
      <c r="G5" s="73">
        <v>1.75</v>
      </c>
      <c r="H5" s="73" t="s">
        <v>113</v>
      </c>
      <c r="I5" s="73">
        <v>10</v>
      </c>
      <c r="J5" s="73" t="s">
        <v>113</v>
      </c>
      <c r="K5" s="73">
        <v>20.5</v>
      </c>
      <c r="L5" s="73" t="s">
        <v>109</v>
      </c>
      <c r="M5" s="73" t="s">
        <v>111</v>
      </c>
      <c r="N5" s="73" t="s">
        <v>112</v>
      </c>
      <c r="O5" s="73" t="s">
        <v>161</v>
      </c>
      <c r="P5" s="73"/>
      <c r="Q5" s="73" t="s">
        <v>8</v>
      </c>
      <c r="R5" s="73" t="s">
        <v>90</v>
      </c>
      <c r="S5" s="73" t="s">
        <v>113</v>
      </c>
      <c r="T5" s="73"/>
    </row>
    <row r="6" spans="1:1015" s="37" customFormat="1" ht="18" x14ac:dyDescent="0.3">
      <c r="A6" s="74">
        <v>1520979</v>
      </c>
      <c r="B6" s="75">
        <v>1</v>
      </c>
      <c r="C6" s="75" t="s">
        <v>205</v>
      </c>
      <c r="D6" s="75" t="s">
        <v>1</v>
      </c>
      <c r="E6" s="75">
        <v>139.53270000000001</v>
      </c>
      <c r="F6" s="75">
        <v>3.125</v>
      </c>
      <c r="G6" s="75">
        <v>1.75</v>
      </c>
      <c r="H6" s="75" t="s">
        <v>113</v>
      </c>
      <c r="I6" s="75">
        <v>9</v>
      </c>
      <c r="J6" s="75">
        <v>9</v>
      </c>
      <c r="K6" s="75">
        <v>28.5</v>
      </c>
      <c r="L6" s="75" t="s">
        <v>162</v>
      </c>
      <c r="M6" s="75" t="s">
        <v>163</v>
      </c>
      <c r="N6" s="75" t="s">
        <v>121</v>
      </c>
      <c r="O6" s="75" t="s">
        <v>161</v>
      </c>
      <c r="P6" s="75"/>
      <c r="Q6" s="75" t="s">
        <v>8</v>
      </c>
      <c r="R6" s="75" t="s">
        <v>85</v>
      </c>
      <c r="S6" s="75" t="s">
        <v>113</v>
      </c>
      <c r="T6" s="75"/>
    </row>
    <row r="7" spans="1:1015" s="37" customFormat="1" ht="18" x14ac:dyDescent="0.3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70" t="s">
        <v>167</v>
      </c>
      <c r="N7" s="69"/>
      <c r="O7" s="69"/>
      <c r="P7" s="71"/>
      <c r="Q7" s="71"/>
      <c r="R7" s="71"/>
      <c r="S7" s="71"/>
      <c r="T7" s="71"/>
    </row>
    <row r="8" spans="1:1015" s="37" customFormat="1" ht="18" x14ac:dyDescent="0.3">
      <c r="A8" s="74">
        <v>1499783</v>
      </c>
      <c r="B8" s="75">
        <v>1</v>
      </c>
      <c r="C8" s="75" t="s">
        <v>205</v>
      </c>
      <c r="D8" s="75" t="s">
        <v>1</v>
      </c>
      <c r="E8" s="75">
        <v>139.75</v>
      </c>
      <c r="F8" s="75">
        <v>3</v>
      </c>
      <c r="G8" s="75">
        <v>1.75</v>
      </c>
      <c r="H8" s="75" t="s">
        <v>113</v>
      </c>
      <c r="I8" s="75">
        <v>9</v>
      </c>
      <c r="J8" s="75">
        <v>9</v>
      </c>
      <c r="K8" s="75">
        <v>28.5</v>
      </c>
      <c r="L8" s="78" t="s">
        <v>168</v>
      </c>
      <c r="M8" s="75" t="s">
        <v>169</v>
      </c>
      <c r="N8" s="75" t="s">
        <v>121</v>
      </c>
      <c r="O8" s="75" t="s">
        <v>167</v>
      </c>
      <c r="P8" s="75"/>
      <c r="Q8" s="75" t="s">
        <v>8</v>
      </c>
      <c r="R8" s="75" t="s">
        <v>85</v>
      </c>
      <c r="S8" s="75" t="s">
        <v>113</v>
      </c>
      <c r="T8" s="75"/>
    </row>
    <row r="9" spans="1:1015" s="37" customFormat="1" ht="18" x14ac:dyDescent="0.3">
      <c r="A9" s="72">
        <v>1521184</v>
      </c>
      <c r="B9" s="73">
        <v>1</v>
      </c>
      <c r="C9" s="73" t="s">
        <v>205</v>
      </c>
      <c r="D9" s="73" t="s">
        <v>2</v>
      </c>
      <c r="E9" s="73">
        <v>51.062600000000003</v>
      </c>
      <c r="F9" s="73">
        <v>3</v>
      </c>
      <c r="G9" s="73">
        <v>1.75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114</v>
      </c>
      <c r="N9" s="73" t="s">
        <v>112</v>
      </c>
      <c r="O9" s="73" t="s">
        <v>167</v>
      </c>
      <c r="P9" s="73"/>
      <c r="Q9" s="73" t="s">
        <v>8</v>
      </c>
      <c r="R9" s="73" t="s">
        <v>90</v>
      </c>
      <c r="S9" s="73" t="s">
        <v>113</v>
      </c>
      <c r="T9" s="73"/>
    </row>
    <row r="10" spans="1:1015" s="37" customFormat="1" ht="18" x14ac:dyDescent="0.3">
      <c r="A10" s="72">
        <v>1521185</v>
      </c>
      <c r="B10" s="73">
        <v>1</v>
      </c>
      <c r="C10" s="73" t="s">
        <v>205</v>
      </c>
      <c r="D10" s="73" t="s">
        <v>2</v>
      </c>
      <c r="E10" s="73">
        <v>51.062600000000003</v>
      </c>
      <c r="F10" s="73">
        <v>3</v>
      </c>
      <c r="G10" s="73">
        <v>1.75</v>
      </c>
      <c r="H10" s="73" t="s">
        <v>113</v>
      </c>
      <c r="I10" s="73">
        <v>8.25</v>
      </c>
      <c r="J10" s="73" t="s">
        <v>113</v>
      </c>
      <c r="K10" s="73">
        <v>18.75</v>
      </c>
      <c r="L10" s="73" t="s">
        <v>109</v>
      </c>
      <c r="M10" s="73" t="s">
        <v>114</v>
      </c>
      <c r="N10" s="73" t="s">
        <v>112</v>
      </c>
      <c r="O10" s="73" t="s">
        <v>167</v>
      </c>
      <c r="P10" s="73"/>
      <c r="Q10" s="73" t="s">
        <v>8</v>
      </c>
      <c r="R10" s="73" t="s">
        <v>90</v>
      </c>
      <c r="S10" s="73" t="s">
        <v>113</v>
      </c>
      <c r="T10" s="73"/>
    </row>
    <row r="11" spans="1:1015" s="37" customFormat="1" ht="18" x14ac:dyDescent="0.3">
      <c r="A11" s="72">
        <v>1521183</v>
      </c>
      <c r="B11" s="73">
        <v>1</v>
      </c>
      <c r="C11" s="73" t="s">
        <v>205</v>
      </c>
      <c r="D11" s="73" t="s">
        <v>2</v>
      </c>
      <c r="E11" s="73">
        <v>51.062600000000003</v>
      </c>
      <c r="F11" s="73">
        <v>3</v>
      </c>
      <c r="G11" s="73">
        <v>2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114</v>
      </c>
      <c r="N11" s="73" t="s">
        <v>112</v>
      </c>
      <c r="O11" s="73" t="s">
        <v>167</v>
      </c>
      <c r="P11" s="73"/>
      <c r="Q11" s="73" t="s">
        <v>8</v>
      </c>
      <c r="R11" s="73" t="s">
        <v>90</v>
      </c>
      <c r="S11" s="73" t="s">
        <v>113</v>
      </c>
      <c r="T11" s="73"/>
    </row>
    <row r="12" spans="1:1015" s="37" customFormat="1" ht="18" x14ac:dyDescent="0.3">
      <c r="A12" s="74">
        <v>1521181</v>
      </c>
      <c r="B12" s="75">
        <v>1</v>
      </c>
      <c r="C12" s="75" t="s">
        <v>205</v>
      </c>
      <c r="D12" s="75" t="s">
        <v>1</v>
      </c>
      <c r="E12" s="75">
        <v>139.75</v>
      </c>
      <c r="F12" s="75">
        <v>3</v>
      </c>
      <c r="G12" s="75">
        <v>1.75</v>
      </c>
      <c r="H12" s="75" t="s">
        <v>113</v>
      </c>
      <c r="I12" s="75">
        <v>8</v>
      </c>
      <c r="J12" s="75" t="s">
        <v>113</v>
      </c>
      <c r="K12" s="75">
        <v>18</v>
      </c>
      <c r="L12" s="78" t="s">
        <v>107</v>
      </c>
      <c r="M12" s="75" t="s">
        <v>170</v>
      </c>
      <c r="N12" s="75" t="s">
        <v>112</v>
      </c>
      <c r="O12" s="75" t="s">
        <v>167</v>
      </c>
      <c r="P12" s="75"/>
      <c r="Q12" s="75" t="s">
        <v>8</v>
      </c>
      <c r="R12" s="75" t="s">
        <v>85</v>
      </c>
      <c r="S12" s="75" t="s">
        <v>113</v>
      </c>
      <c r="T12" s="75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173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4">
        <v>1521139</v>
      </c>
      <c r="B14" s="75">
        <v>1</v>
      </c>
      <c r="C14" s="75" t="s">
        <v>205</v>
      </c>
      <c r="D14" s="75" t="s">
        <v>1</v>
      </c>
      <c r="E14" s="75">
        <v>133.75</v>
      </c>
      <c r="F14" s="75">
        <v>3.125</v>
      </c>
      <c r="G14" s="75">
        <v>1.75</v>
      </c>
      <c r="H14" s="75" t="s">
        <v>113</v>
      </c>
      <c r="I14" s="75">
        <v>9</v>
      </c>
      <c r="J14" s="75">
        <v>9</v>
      </c>
      <c r="K14" s="75">
        <v>28.5</v>
      </c>
      <c r="L14" s="75" t="s">
        <v>162</v>
      </c>
      <c r="M14" s="75" t="s">
        <v>174</v>
      </c>
      <c r="N14" s="75" t="s">
        <v>121</v>
      </c>
      <c r="O14" s="75" t="s">
        <v>173</v>
      </c>
      <c r="P14" s="75"/>
      <c r="Q14" s="75" t="s">
        <v>8</v>
      </c>
      <c r="R14" s="75" t="s">
        <v>85</v>
      </c>
      <c r="S14" s="75" t="s">
        <v>113</v>
      </c>
      <c r="T14" s="75"/>
    </row>
    <row r="15" spans="1:1015" s="37" customFormat="1" ht="18" x14ac:dyDescent="0.3">
      <c r="A15" s="72">
        <v>1521186</v>
      </c>
      <c r="B15" s="73">
        <v>1</v>
      </c>
      <c r="C15" s="73" t="s">
        <v>205</v>
      </c>
      <c r="D15" s="73" t="s">
        <v>2</v>
      </c>
      <c r="E15" s="73">
        <v>133.75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</v>
      </c>
      <c r="L15" s="79" t="s">
        <v>107</v>
      </c>
      <c r="M15" s="73" t="s">
        <v>117</v>
      </c>
      <c r="N15" s="73" t="s">
        <v>112</v>
      </c>
      <c r="O15" s="73" t="s">
        <v>173</v>
      </c>
      <c r="P15" s="73"/>
      <c r="Q15" s="73" t="s">
        <v>8</v>
      </c>
      <c r="R15" s="73" t="s">
        <v>90</v>
      </c>
      <c r="S15" s="73" t="s">
        <v>113</v>
      </c>
      <c r="T15" s="73"/>
    </row>
    <row r="16" spans="1:1015" s="37" customFormat="1" ht="18" x14ac:dyDescent="0.3">
      <c r="A16" s="72">
        <v>1521189</v>
      </c>
      <c r="B16" s="73">
        <v>1</v>
      </c>
      <c r="C16" s="73" t="s">
        <v>205</v>
      </c>
      <c r="D16" s="73" t="s">
        <v>2</v>
      </c>
      <c r="E16" s="73">
        <v>133.75</v>
      </c>
      <c r="F16" s="73">
        <v>3</v>
      </c>
      <c r="G16" s="73">
        <v>1.75</v>
      </c>
      <c r="H16" s="73" t="s">
        <v>113</v>
      </c>
      <c r="I16" s="73">
        <v>10</v>
      </c>
      <c r="J16" s="73" t="s">
        <v>113</v>
      </c>
      <c r="K16" s="73">
        <v>20.5</v>
      </c>
      <c r="L16" s="73" t="s">
        <v>109</v>
      </c>
      <c r="M16" s="73" t="s">
        <v>117</v>
      </c>
      <c r="N16" s="73" t="s">
        <v>112</v>
      </c>
      <c r="O16" s="73" t="s">
        <v>173</v>
      </c>
      <c r="P16" s="73"/>
      <c r="Q16" s="73" t="s">
        <v>8</v>
      </c>
      <c r="R16" s="73" t="s">
        <v>90</v>
      </c>
      <c r="S16" s="73" t="s">
        <v>113</v>
      </c>
      <c r="T16" s="73"/>
    </row>
    <row r="17" spans="1:20" s="37" customFormat="1" ht="18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0" t="s">
        <v>153</v>
      </c>
      <c r="N17" s="69"/>
      <c r="O17" s="69"/>
      <c r="P17" s="71"/>
      <c r="Q17" s="71"/>
      <c r="R17" s="71"/>
      <c r="S17" s="71"/>
      <c r="T17" s="71"/>
    </row>
    <row r="18" spans="1:20" s="37" customFormat="1" ht="18" x14ac:dyDescent="0.3">
      <c r="A18" s="72">
        <v>1521192</v>
      </c>
      <c r="B18" s="73">
        <v>1</v>
      </c>
      <c r="C18" s="73" t="s">
        <v>205</v>
      </c>
      <c r="D18" s="73" t="s">
        <v>2</v>
      </c>
      <c r="E18" s="73">
        <v>133.75</v>
      </c>
      <c r="F18" s="73">
        <v>3</v>
      </c>
      <c r="G18" s="73">
        <v>1.75</v>
      </c>
      <c r="H18" s="73" t="s">
        <v>113</v>
      </c>
      <c r="I18" s="73">
        <v>9.625</v>
      </c>
      <c r="J18" s="73" t="s">
        <v>113</v>
      </c>
      <c r="K18" s="73">
        <v>20.125</v>
      </c>
      <c r="L18" s="73" t="s">
        <v>109</v>
      </c>
      <c r="M18" s="73" t="s">
        <v>117</v>
      </c>
      <c r="N18" s="73" t="s">
        <v>112</v>
      </c>
      <c r="O18" s="73" t="s">
        <v>153</v>
      </c>
      <c r="P18" s="73"/>
      <c r="Q18" s="73" t="s">
        <v>8</v>
      </c>
      <c r="R18" s="73" t="s">
        <v>90</v>
      </c>
      <c r="S18" s="73" t="s">
        <v>113</v>
      </c>
      <c r="T18" s="73"/>
    </row>
    <row r="19" spans="1:20" s="37" customFormat="1" ht="18" x14ac:dyDescent="0.3">
      <c r="A19" s="74">
        <v>1521199</v>
      </c>
      <c r="B19" s="75">
        <v>1</v>
      </c>
      <c r="C19" s="75" t="s">
        <v>205</v>
      </c>
      <c r="D19" s="75" t="s">
        <v>1</v>
      </c>
      <c r="E19" s="75">
        <v>133.75</v>
      </c>
      <c r="F19" s="75">
        <v>3</v>
      </c>
      <c r="G19" s="75">
        <v>1.75</v>
      </c>
      <c r="H19" s="75" t="s">
        <v>113</v>
      </c>
      <c r="I19" s="75">
        <v>8</v>
      </c>
      <c r="J19" s="75" t="s">
        <v>113</v>
      </c>
      <c r="K19" s="75">
        <v>18.5</v>
      </c>
      <c r="L19" s="75" t="s">
        <v>109</v>
      </c>
      <c r="M19" s="75" t="s">
        <v>117</v>
      </c>
      <c r="N19" s="75" t="s">
        <v>112</v>
      </c>
      <c r="O19" s="75" t="s">
        <v>153</v>
      </c>
      <c r="P19" s="75"/>
      <c r="Q19" s="75" t="s">
        <v>8</v>
      </c>
      <c r="R19" s="75" t="s">
        <v>85</v>
      </c>
      <c r="S19" s="75" t="s">
        <v>113</v>
      </c>
      <c r="T19" s="75"/>
    </row>
    <row r="20" spans="1:20" s="37" customFormat="1" ht="18" x14ac:dyDescent="0.3">
      <c r="A20" s="72">
        <v>1587051</v>
      </c>
      <c r="B20" s="73">
        <v>1</v>
      </c>
      <c r="C20" s="73" t="s">
        <v>205</v>
      </c>
      <c r="D20" s="73" t="s">
        <v>2</v>
      </c>
      <c r="E20" s="73">
        <v>17.0626</v>
      </c>
      <c r="F20" s="73">
        <v>3</v>
      </c>
      <c r="G20" s="73">
        <v>1.75</v>
      </c>
      <c r="H20" s="73" t="s">
        <v>113</v>
      </c>
      <c r="I20" s="73">
        <v>16</v>
      </c>
      <c r="J20" s="73" t="s">
        <v>113</v>
      </c>
      <c r="K20" s="73">
        <v>26.5</v>
      </c>
      <c r="L20" s="73" t="s">
        <v>109</v>
      </c>
      <c r="M20" s="73" t="s">
        <v>118</v>
      </c>
      <c r="N20" s="73" t="s">
        <v>112</v>
      </c>
      <c r="O20" s="73" t="s">
        <v>153</v>
      </c>
      <c r="P20" s="73"/>
      <c r="Q20" s="73" t="s">
        <v>8</v>
      </c>
      <c r="R20" s="73" t="s">
        <v>90</v>
      </c>
      <c r="S20" s="73" t="s">
        <v>113</v>
      </c>
      <c r="T20" s="73"/>
    </row>
    <row r="21" spans="1:20" s="37" customFormat="1" ht="18" x14ac:dyDescent="0.3">
      <c r="A21" s="72">
        <v>1521220</v>
      </c>
      <c r="B21" s="73">
        <v>2</v>
      </c>
      <c r="C21" s="73" t="s">
        <v>205</v>
      </c>
      <c r="D21" s="73" t="s">
        <v>2</v>
      </c>
      <c r="E21" s="73">
        <v>17.0626</v>
      </c>
      <c r="F21" s="73">
        <v>3</v>
      </c>
      <c r="G21" s="73">
        <v>1.75</v>
      </c>
      <c r="H21" s="73" t="s">
        <v>113</v>
      </c>
      <c r="I21" s="73">
        <v>10.125</v>
      </c>
      <c r="J21" s="73" t="s">
        <v>113</v>
      </c>
      <c r="K21" s="73">
        <v>20.625</v>
      </c>
      <c r="L21" s="73" t="s">
        <v>109</v>
      </c>
      <c r="M21" s="73" t="s">
        <v>118</v>
      </c>
      <c r="N21" s="73" t="s">
        <v>112</v>
      </c>
      <c r="O21" s="73" t="s">
        <v>153</v>
      </c>
      <c r="P21" s="73"/>
      <c r="Q21" s="73" t="s">
        <v>8</v>
      </c>
      <c r="R21" s="73" t="s">
        <v>90</v>
      </c>
      <c r="S21" s="73" t="s">
        <v>113</v>
      </c>
      <c r="T21" s="73"/>
    </row>
    <row r="22" spans="1:20" s="37" customFormat="1" ht="18" x14ac:dyDescent="0.3">
      <c r="A22" s="72">
        <v>1587050</v>
      </c>
      <c r="B22" s="73">
        <v>1</v>
      </c>
      <c r="C22" s="73" t="s">
        <v>205</v>
      </c>
      <c r="D22" s="73" t="s">
        <v>2</v>
      </c>
      <c r="E22" s="73">
        <v>17.0626</v>
      </c>
      <c r="F22" s="73">
        <v>3</v>
      </c>
      <c r="G22" s="73">
        <v>1.75</v>
      </c>
      <c r="H22" s="73" t="s">
        <v>113</v>
      </c>
      <c r="I22" s="73">
        <v>16</v>
      </c>
      <c r="J22" s="73" t="s">
        <v>113</v>
      </c>
      <c r="K22" s="73">
        <v>26.5</v>
      </c>
      <c r="L22" s="73" t="s">
        <v>109</v>
      </c>
      <c r="M22" s="73" t="s">
        <v>118</v>
      </c>
      <c r="N22" s="73" t="s">
        <v>112</v>
      </c>
      <c r="O22" s="73" t="s">
        <v>153</v>
      </c>
      <c r="P22" s="73"/>
      <c r="Q22" s="73" t="s">
        <v>8</v>
      </c>
      <c r="R22" s="73" t="s">
        <v>90</v>
      </c>
      <c r="S22" s="73" t="s">
        <v>113</v>
      </c>
      <c r="T22" s="73"/>
    </row>
    <row r="23" spans="1:20" s="37" customFormat="1" ht="18" x14ac:dyDescent="0.3">
      <c r="A23" s="74">
        <v>1521201</v>
      </c>
      <c r="B23" s="75">
        <v>1</v>
      </c>
      <c r="C23" s="75" t="s">
        <v>205</v>
      </c>
      <c r="D23" s="75" t="s">
        <v>1</v>
      </c>
      <c r="E23" s="75">
        <v>133.75</v>
      </c>
      <c r="F23" s="75">
        <v>3</v>
      </c>
      <c r="G23" s="75">
        <v>1.75</v>
      </c>
      <c r="H23" s="75" t="s">
        <v>113</v>
      </c>
      <c r="I23" s="75">
        <v>8</v>
      </c>
      <c r="J23" s="75" t="s">
        <v>113</v>
      </c>
      <c r="K23" s="75">
        <v>18</v>
      </c>
      <c r="L23" s="78" t="s">
        <v>107</v>
      </c>
      <c r="M23" s="75" t="s">
        <v>117</v>
      </c>
      <c r="N23" s="75" t="s">
        <v>112</v>
      </c>
      <c r="O23" s="75" t="s">
        <v>153</v>
      </c>
      <c r="P23" s="75"/>
      <c r="Q23" s="75" t="s">
        <v>8</v>
      </c>
      <c r="R23" s="75" t="s">
        <v>85</v>
      </c>
      <c r="S23" s="75" t="s">
        <v>113</v>
      </c>
      <c r="T23" s="75"/>
    </row>
    <row r="24" spans="1:20" s="37" customFormat="1" ht="18" x14ac:dyDescent="0.3">
      <c r="A24" s="72">
        <v>1521206</v>
      </c>
      <c r="B24" s="73">
        <v>1</v>
      </c>
      <c r="C24" s="73" t="s">
        <v>205</v>
      </c>
      <c r="D24" s="73" t="s">
        <v>2</v>
      </c>
      <c r="E24" s="73">
        <v>133.75</v>
      </c>
      <c r="F24" s="73">
        <v>3</v>
      </c>
      <c r="G24" s="73">
        <v>1.75</v>
      </c>
      <c r="H24" s="73" t="s">
        <v>113</v>
      </c>
      <c r="I24" s="73">
        <v>8.5625</v>
      </c>
      <c r="J24" s="73" t="s">
        <v>113</v>
      </c>
      <c r="K24" s="73">
        <v>19.0625</v>
      </c>
      <c r="L24" s="73" t="s">
        <v>109</v>
      </c>
      <c r="M24" s="73" t="s">
        <v>117</v>
      </c>
      <c r="N24" s="73" t="s">
        <v>112</v>
      </c>
      <c r="O24" s="73" t="s">
        <v>153</v>
      </c>
      <c r="P24" s="73"/>
      <c r="Q24" s="73" t="s">
        <v>8</v>
      </c>
      <c r="R24" s="73" t="s">
        <v>90</v>
      </c>
      <c r="S24" s="73" t="s">
        <v>113</v>
      </c>
      <c r="T24" s="73"/>
    </row>
    <row r="25" spans="1:20" s="37" customFormat="1" ht="18" x14ac:dyDescent="0.3">
      <c r="A25" s="74">
        <v>1499963</v>
      </c>
      <c r="B25" s="75">
        <v>1</v>
      </c>
      <c r="C25" s="75" t="s">
        <v>205</v>
      </c>
      <c r="D25" s="75" t="s">
        <v>1</v>
      </c>
      <c r="E25" s="75">
        <v>133.75</v>
      </c>
      <c r="F25" s="75">
        <v>3.125</v>
      </c>
      <c r="G25" s="75">
        <v>1.75</v>
      </c>
      <c r="H25" s="75" t="s">
        <v>113</v>
      </c>
      <c r="I25" s="75">
        <v>9</v>
      </c>
      <c r="J25" s="75">
        <v>9</v>
      </c>
      <c r="K25" s="75">
        <v>28.5</v>
      </c>
      <c r="L25" s="78" t="s">
        <v>120</v>
      </c>
      <c r="M25" s="75" t="s">
        <v>176</v>
      </c>
      <c r="N25" s="75" t="s">
        <v>121</v>
      </c>
      <c r="O25" s="75" t="s">
        <v>153</v>
      </c>
      <c r="P25" s="75"/>
      <c r="Q25" s="75" t="s">
        <v>8</v>
      </c>
      <c r="R25" s="75" t="s">
        <v>85</v>
      </c>
      <c r="S25" s="75" t="s">
        <v>113</v>
      </c>
      <c r="T25" s="75"/>
    </row>
    <row r="26" spans="1:20" s="37" customFormat="1" ht="18" x14ac:dyDescent="0.3">
      <c r="A26" s="74">
        <v>1513399</v>
      </c>
      <c r="B26" s="75">
        <v>1</v>
      </c>
      <c r="C26" s="75" t="s">
        <v>205</v>
      </c>
      <c r="D26" s="75" t="s">
        <v>1</v>
      </c>
      <c r="E26" s="75">
        <v>100.125</v>
      </c>
      <c r="F26" s="75">
        <v>3.2168000000000001</v>
      </c>
      <c r="G26" s="75" t="s">
        <v>113</v>
      </c>
      <c r="H26" s="75" t="s">
        <v>113</v>
      </c>
      <c r="I26" s="75">
        <v>16</v>
      </c>
      <c r="J26" s="75" t="s">
        <v>113</v>
      </c>
      <c r="K26" s="75">
        <v>25.912299999999998</v>
      </c>
      <c r="L26" s="75" t="s">
        <v>150</v>
      </c>
      <c r="M26" s="75" t="s">
        <v>151</v>
      </c>
      <c r="N26" s="75" t="s">
        <v>152</v>
      </c>
      <c r="O26" s="75" t="s">
        <v>153</v>
      </c>
      <c r="P26" s="75"/>
      <c r="Q26" s="75" t="s">
        <v>8</v>
      </c>
      <c r="R26" s="75" t="s">
        <v>85</v>
      </c>
      <c r="S26" s="75" t="s">
        <v>113</v>
      </c>
      <c r="T26" s="75"/>
    </row>
    <row r="27" spans="1:20" s="37" customFormat="1" ht="18" x14ac:dyDescent="0.3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70" t="s">
        <v>179</v>
      </c>
      <c r="N27" s="69"/>
      <c r="O27" s="69"/>
      <c r="P27" s="71"/>
      <c r="Q27" s="71"/>
      <c r="R27" s="71"/>
      <c r="S27" s="71"/>
      <c r="T27" s="71"/>
    </row>
    <row r="28" spans="1:20" s="37" customFormat="1" ht="18" x14ac:dyDescent="0.3">
      <c r="A28" s="72">
        <v>1521370</v>
      </c>
      <c r="B28" s="73">
        <v>1</v>
      </c>
      <c r="C28" s="73" t="s">
        <v>205</v>
      </c>
      <c r="D28" s="73" t="s">
        <v>2</v>
      </c>
      <c r="E28" s="73">
        <v>138.928</v>
      </c>
      <c r="F28" s="73">
        <v>3</v>
      </c>
      <c r="G28" s="73">
        <v>1.75</v>
      </c>
      <c r="H28" s="73" t="s">
        <v>113</v>
      </c>
      <c r="I28" s="73">
        <v>16</v>
      </c>
      <c r="J28" s="73" t="s">
        <v>113</v>
      </c>
      <c r="K28" s="73">
        <v>26</v>
      </c>
      <c r="L28" s="79" t="s">
        <v>107</v>
      </c>
      <c r="M28" s="73" t="s">
        <v>122</v>
      </c>
      <c r="N28" s="73" t="s">
        <v>112</v>
      </c>
      <c r="O28" s="73" t="s">
        <v>179</v>
      </c>
      <c r="P28" s="73"/>
      <c r="Q28" s="73" t="s">
        <v>8</v>
      </c>
      <c r="R28" s="73" t="s">
        <v>90</v>
      </c>
      <c r="S28" s="73" t="s">
        <v>113</v>
      </c>
      <c r="T28" s="73"/>
    </row>
    <row r="29" spans="1:20" s="37" customFormat="1" ht="18" x14ac:dyDescent="0.3">
      <c r="A29" s="72">
        <v>1521362</v>
      </c>
      <c r="B29" s="73">
        <v>1</v>
      </c>
      <c r="C29" s="73" t="s">
        <v>205</v>
      </c>
      <c r="D29" s="73" t="s">
        <v>2</v>
      </c>
      <c r="E29" s="73">
        <v>138.5146</v>
      </c>
      <c r="F29" s="73">
        <v>3</v>
      </c>
      <c r="G29" s="73">
        <v>1.75</v>
      </c>
      <c r="H29" s="73" t="s">
        <v>113</v>
      </c>
      <c r="I29" s="73">
        <v>10.9375</v>
      </c>
      <c r="J29" s="73" t="s">
        <v>113</v>
      </c>
      <c r="K29" s="73">
        <v>21.4375</v>
      </c>
      <c r="L29" s="73" t="s">
        <v>109</v>
      </c>
      <c r="M29" s="73" t="s">
        <v>122</v>
      </c>
      <c r="N29" s="73" t="s">
        <v>112</v>
      </c>
      <c r="O29" s="73" t="s">
        <v>179</v>
      </c>
      <c r="P29" s="73"/>
      <c r="Q29" s="73" t="s">
        <v>8</v>
      </c>
      <c r="R29" s="73" t="s">
        <v>90</v>
      </c>
      <c r="S29" s="73" t="s">
        <v>113</v>
      </c>
      <c r="T29" s="73"/>
    </row>
    <row r="30" spans="1:20" s="37" customFormat="1" ht="18" x14ac:dyDescent="0.3">
      <c r="A30" s="72">
        <v>1521359</v>
      </c>
      <c r="B30" s="73">
        <v>1</v>
      </c>
      <c r="C30" s="73" t="s">
        <v>205</v>
      </c>
      <c r="D30" s="73" t="s">
        <v>2</v>
      </c>
      <c r="E30" s="73">
        <v>138.10120000000001</v>
      </c>
      <c r="F30" s="73">
        <v>3</v>
      </c>
      <c r="G30" s="73">
        <v>1.75</v>
      </c>
      <c r="H30" s="73" t="s">
        <v>113</v>
      </c>
      <c r="I30" s="73">
        <v>10.9375</v>
      </c>
      <c r="J30" s="73" t="s">
        <v>113</v>
      </c>
      <c r="K30" s="73">
        <v>21.4375</v>
      </c>
      <c r="L30" s="73" t="s">
        <v>109</v>
      </c>
      <c r="M30" s="73" t="s">
        <v>122</v>
      </c>
      <c r="N30" s="73" t="s">
        <v>112</v>
      </c>
      <c r="O30" s="73" t="s">
        <v>179</v>
      </c>
      <c r="P30" s="73"/>
      <c r="Q30" s="73" t="s">
        <v>8</v>
      </c>
      <c r="R30" s="73" t="s">
        <v>90</v>
      </c>
      <c r="S30" s="73" t="s">
        <v>113</v>
      </c>
      <c r="T30" s="73"/>
    </row>
    <row r="31" spans="1:20" s="37" customFormat="1" ht="18" x14ac:dyDescent="0.3">
      <c r="A31" s="74">
        <v>1521358</v>
      </c>
      <c r="B31" s="75">
        <v>1</v>
      </c>
      <c r="C31" s="75" t="s">
        <v>205</v>
      </c>
      <c r="D31" s="75" t="s">
        <v>1</v>
      </c>
      <c r="E31" s="75">
        <v>137.79882000000001</v>
      </c>
      <c r="F31" s="75">
        <v>3</v>
      </c>
      <c r="G31" s="75">
        <v>1.75</v>
      </c>
      <c r="H31" s="75" t="s">
        <v>113</v>
      </c>
      <c r="I31" s="75">
        <v>8</v>
      </c>
      <c r="J31" s="75" t="s">
        <v>113</v>
      </c>
      <c r="K31" s="75">
        <v>18</v>
      </c>
      <c r="L31" s="75" t="s">
        <v>109</v>
      </c>
      <c r="M31" s="75" t="s">
        <v>122</v>
      </c>
      <c r="N31" s="75" t="s">
        <v>112</v>
      </c>
      <c r="O31" s="75" t="s">
        <v>179</v>
      </c>
      <c r="P31" s="75"/>
      <c r="Q31" s="75" t="s">
        <v>8</v>
      </c>
      <c r="R31" s="75" t="s">
        <v>85</v>
      </c>
      <c r="S31" s="75" t="s">
        <v>113</v>
      </c>
      <c r="T31" s="75"/>
    </row>
    <row r="32" spans="1:20" s="37" customFormat="1" ht="18" x14ac:dyDescent="0.3">
      <c r="A32" s="72">
        <v>1500349</v>
      </c>
      <c r="B32" s="73">
        <v>1</v>
      </c>
      <c r="C32" s="73" t="s">
        <v>205</v>
      </c>
      <c r="D32" s="73" t="s">
        <v>2</v>
      </c>
      <c r="E32" s="73">
        <v>36.752899999999997</v>
      </c>
      <c r="F32" s="73">
        <v>3</v>
      </c>
      <c r="G32" s="73">
        <v>1.75</v>
      </c>
      <c r="H32" s="73" t="s">
        <v>113</v>
      </c>
      <c r="I32" s="73">
        <v>11.125</v>
      </c>
      <c r="J32" s="73" t="s">
        <v>113</v>
      </c>
      <c r="K32" s="73">
        <v>21.625</v>
      </c>
      <c r="L32" s="73" t="s">
        <v>109</v>
      </c>
      <c r="M32" s="73" t="s">
        <v>127</v>
      </c>
      <c r="N32" s="73" t="s">
        <v>112</v>
      </c>
      <c r="O32" s="73" t="s">
        <v>179</v>
      </c>
      <c r="P32" s="73"/>
      <c r="Q32" s="73" t="s">
        <v>8</v>
      </c>
      <c r="R32" s="73" t="s">
        <v>90</v>
      </c>
      <c r="S32" s="73" t="s">
        <v>113</v>
      </c>
      <c r="T32" s="73"/>
    </row>
    <row r="33" spans="1:20" s="37" customFormat="1" ht="18" x14ac:dyDescent="0.3">
      <c r="A33" s="72">
        <v>1584447</v>
      </c>
      <c r="B33" s="73">
        <v>1</v>
      </c>
      <c r="C33" s="73" t="s">
        <v>205</v>
      </c>
      <c r="D33" s="73" t="s">
        <v>2</v>
      </c>
      <c r="E33" s="73">
        <v>36.375</v>
      </c>
      <c r="F33" s="73">
        <v>3</v>
      </c>
      <c r="G33" s="73">
        <v>1.75</v>
      </c>
      <c r="H33" s="73" t="s">
        <v>113</v>
      </c>
      <c r="I33" s="73">
        <v>10</v>
      </c>
      <c r="J33" s="73" t="s">
        <v>113</v>
      </c>
      <c r="K33" s="73">
        <v>20.5</v>
      </c>
      <c r="L33" s="73" t="s">
        <v>109</v>
      </c>
      <c r="M33" s="73" t="s">
        <v>127</v>
      </c>
      <c r="N33" s="73" t="s">
        <v>112</v>
      </c>
      <c r="O33" s="73" t="s">
        <v>179</v>
      </c>
      <c r="P33" s="73"/>
      <c r="Q33" s="73" t="s">
        <v>8</v>
      </c>
      <c r="R33" s="73" t="s">
        <v>90</v>
      </c>
      <c r="S33" s="73" t="s">
        <v>113</v>
      </c>
      <c r="T33" s="73"/>
    </row>
    <row r="34" spans="1:20" s="37" customFormat="1" ht="18" x14ac:dyDescent="0.3">
      <c r="A34" s="72">
        <v>1500348</v>
      </c>
      <c r="B34" s="73">
        <v>1</v>
      </c>
      <c r="C34" s="73" t="s">
        <v>205</v>
      </c>
      <c r="D34" s="73" t="s">
        <v>2</v>
      </c>
      <c r="E34" s="73">
        <v>35.997</v>
      </c>
      <c r="F34" s="73">
        <v>3</v>
      </c>
      <c r="G34" s="73">
        <v>1.75</v>
      </c>
      <c r="H34" s="73" t="s">
        <v>113</v>
      </c>
      <c r="I34" s="73">
        <v>10</v>
      </c>
      <c r="J34" s="73" t="s">
        <v>113</v>
      </c>
      <c r="K34" s="73">
        <v>20.5</v>
      </c>
      <c r="L34" s="73" t="s">
        <v>109</v>
      </c>
      <c r="M34" s="73" t="s">
        <v>127</v>
      </c>
      <c r="N34" s="73" t="s">
        <v>112</v>
      </c>
      <c r="O34" s="73" t="s">
        <v>179</v>
      </c>
      <c r="P34" s="73"/>
      <c r="Q34" s="73" t="s">
        <v>8</v>
      </c>
      <c r="R34" s="73" t="s">
        <v>90</v>
      </c>
      <c r="S34" s="73" t="s">
        <v>113</v>
      </c>
      <c r="T34" s="73"/>
    </row>
    <row r="35" spans="1:20" s="37" customFormat="1" ht="18" x14ac:dyDescent="0.3">
      <c r="A35" s="72">
        <v>1499909</v>
      </c>
      <c r="B35" s="73">
        <v>1</v>
      </c>
      <c r="C35" s="73" t="s">
        <v>205</v>
      </c>
      <c r="D35" s="73" t="s">
        <v>2</v>
      </c>
      <c r="E35" s="73">
        <v>35.619100000000003</v>
      </c>
      <c r="F35" s="73">
        <v>3</v>
      </c>
      <c r="G35" s="73">
        <v>1.75</v>
      </c>
      <c r="H35" s="73" t="s">
        <v>113</v>
      </c>
      <c r="I35" s="73">
        <v>10</v>
      </c>
      <c r="J35" s="73" t="s">
        <v>113</v>
      </c>
      <c r="K35" s="73">
        <v>20.5</v>
      </c>
      <c r="L35" s="73" t="s">
        <v>109</v>
      </c>
      <c r="M35" s="73" t="s">
        <v>127</v>
      </c>
      <c r="N35" s="73" t="s">
        <v>112</v>
      </c>
      <c r="O35" s="73" t="s">
        <v>179</v>
      </c>
      <c r="P35" s="73"/>
      <c r="Q35" s="73" t="s">
        <v>8</v>
      </c>
      <c r="R35" s="73" t="s">
        <v>90</v>
      </c>
      <c r="S35" s="73" t="s">
        <v>113</v>
      </c>
      <c r="T35" s="73"/>
    </row>
    <row r="36" spans="1:20" s="37" customFormat="1" ht="18" x14ac:dyDescent="0.3">
      <c r="A36" s="72">
        <v>1500350</v>
      </c>
      <c r="B36" s="73">
        <v>1</v>
      </c>
      <c r="C36" s="73" t="s">
        <v>205</v>
      </c>
      <c r="D36" s="73" t="s">
        <v>2</v>
      </c>
      <c r="E36" s="73">
        <v>35.198599999999999</v>
      </c>
      <c r="F36" s="73">
        <v>3</v>
      </c>
      <c r="G36" s="73">
        <v>1.75</v>
      </c>
      <c r="H36" s="73" t="s">
        <v>113</v>
      </c>
      <c r="I36" s="73">
        <v>11.125</v>
      </c>
      <c r="J36" s="73" t="s">
        <v>113</v>
      </c>
      <c r="K36" s="73">
        <v>21.625</v>
      </c>
      <c r="L36" s="73" t="s">
        <v>109</v>
      </c>
      <c r="M36" s="73" t="s">
        <v>127</v>
      </c>
      <c r="N36" s="73" t="s">
        <v>112</v>
      </c>
      <c r="O36" s="73" t="s">
        <v>179</v>
      </c>
      <c r="P36" s="73"/>
      <c r="Q36" s="73" t="s">
        <v>8</v>
      </c>
      <c r="R36" s="73" t="s">
        <v>90</v>
      </c>
      <c r="S36" s="73" t="s">
        <v>113</v>
      </c>
      <c r="T36" s="73"/>
    </row>
    <row r="37" spans="1:20" s="37" customFormat="1" ht="18" x14ac:dyDescent="0.3">
      <c r="A37" s="74">
        <v>1521355</v>
      </c>
      <c r="B37" s="75">
        <v>1</v>
      </c>
      <c r="C37" s="75" t="s">
        <v>205</v>
      </c>
      <c r="D37" s="75" t="s">
        <v>1</v>
      </c>
      <c r="E37" s="75">
        <v>135.52160000000001</v>
      </c>
      <c r="F37" s="75">
        <v>3</v>
      </c>
      <c r="G37" s="75">
        <v>1.75</v>
      </c>
      <c r="H37" s="75" t="s">
        <v>113</v>
      </c>
      <c r="I37" s="75">
        <v>8</v>
      </c>
      <c r="J37" s="75" t="s">
        <v>113</v>
      </c>
      <c r="K37" s="75">
        <v>18.5</v>
      </c>
      <c r="L37" s="78" t="s">
        <v>107</v>
      </c>
      <c r="M37" s="75" t="s">
        <v>180</v>
      </c>
      <c r="N37" s="75" t="s">
        <v>112</v>
      </c>
      <c r="O37" s="75" t="s">
        <v>179</v>
      </c>
      <c r="P37" s="75"/>
      <c r="Q37" s="75" t="s">
        <v>8</v>
      </c>
      <c r="R37" s="75" t="s">
        <v>85</v>
      </c>
      <c r="S37" s="75" t="s">
        <v>113</v>
      </c>
      <c r="T37" s="75"/>
    </row>
    <row r="38" spans="1:20" s="37" customFormat="1" ht="18" x14ac:dyDescent="0.3">
      <c r="A38" s="72">
        <v>1521350</v>
      </c>
      <c r="B38" s="73">
        <v>1</v>
      </c>
      <c r="C38" s="73" t="s">
        <v>205</v>
      </c>
      <c r="D38" s="73" t="s">
        <v>2</v>
      </c>
      <c r="E38" s="73">
        <v>134.5035</v>
      </c>
      <c r="F38" s="73">
        <v>3</v>
      </c>
      <c r="G38" s="73">
        <v>1.75</v>
      </c>
      <c r="H38" s="73" t="s">
        <v>113</v>
      </c>
      <c r="I38" s="73">
        <v>10.9375</v>
      </c>
      <c r="J38" s="73" t="s">
        <v>113</v>
      </c>
      <c r="K38" s="73">
        <v>21.4375</v>
      </c>
      <c r="L38" s="73" t="s">
        <v>109</v>
      </c>
      <c r="M38" s="73" t="s">
        <v>122</v>
      </c>
      <c r="N38" s="73" t="s">
        <v>112</v>
      </c>
      <c r="O38" s="73" t="s">
        <v>179</v>
      </c>
      <c r="P38" s="73"/>
      <c r="Q38" s="73" t="s">
        <v>8</v>
      </c>
      <c r="R38" s="73" t="s">
        <v>90</v>
      </c>
      <c r="S38" s="73" t="s">
        <v>113</v>
      </c>
      <c r="T38" s="73"/>
    </row>
    <row r="39" spans="1:20" s="37" customFormat="1" ht="18" x14ac:dyDescent="0.3">
      <c r="A39" s="68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70" t="s">
        <v>182</v>
      </c>
      <c r="N39" s="69"/>
      <c r="O39" s="69"/>
      <c r="P39" s="71"/>
      <c r="Q39" s="71"/>
      <c r="R39" s="71"/>
      <c r="S39" s="71"/>
      <c r="T39" s="71"/>
    </row>
    <row r="40" spans="1:20" s="37" customFormat="1" ht="18" x14ac:dyDescent="0.3">
      <c r="A40" s="72">
        <v>1521250</v>
      </c>
      <c r="B40" s="73">
        <v>1</v>
      </c>
      <c r="C40" s="73" t="s">
        <v>205</v>
      </c>
      <c r="D40" s="73" t="s">
        <v>2</v>
      </c>
      <c r="E40" s="73">
        <v>132.1986</v>
      </c>
      <c r="F40" s="73">
        <v>3</v>
      </c>
      <c r="G40" s="73">
        <v>1.75</v>
      </c>
      <c r="H40" s="73" t="s">
        <v>113</v>
      </c>
      <c r="I40" s="73">
        <v>16</v>
      </c>
      <c r="J40" s="73" t="s">
        <v>113</v>
      </c>
      <c r="K40" s="73">
        <v>26</v>
      </c>
      <c r="L40" s="79" t="s">
        <v>107</v>
      </c>
      <c r="M40" s="73" t="s">
        <v>183</v>
      </c>
      <c r="N40" s="73" t="s">
        <v>112</v>
      </c>
      <c r="O40" s="73" t="s">
        <v>182</v>
      </c>
      <c r="P40" s="73"/>
      <c r="Q40" s="73" t="s">
        <v>8</v>
      </c>
      <c r="R40" s="73" t="s">
        <v>90</v>
      </c>
      <c r="S40" s="73" t="s">
        <v>113</v>
      </c>
      <c r="T40" s="73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BF20B6-28B4-4950-BE67-A927E741221B}">
          <x14:formula1>
            <xm:f>'Sheet Metal Std'!$E$1:$K$1</xm:f>
          </x14:formula1>
          <x14:formula2>
            <xm:f>0</xm:f>
          </x14:formula2>
          <xm:sqref>P41:P42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BFA9-79FD-491A-ABEB-72E01CA799BD}">
  <sheetPr codeName="Sheet8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149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1499957</v>
      </c>
      <c r="B5" s="73">
        <v>1</v>
      </c>
      <c r="C5" s="73" t="s">
        <v>205</v>
      </c>
      <c r="D5" s="73" t="s">
        <v>2</v>
      </c>
      <c r="E5" s="73">
        <v>166.11850000000001</v>
      </c>
      <c r="F5" s="73">
        <v>3</v>
      </c>
      <c r="G5" s="73" t="s">
        <v>113</v>
      </c>
      <c r="H5" s="73" t="s">
        <v>113</v>
      </c>
      <c r="I5" s="73">
        <v>12</v>
      </c>
      <c r="J5" s="73" t="s">
        <v>113</v>
      </c>
      <c r="K5" s="73">
        <v>22.5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">
        <v>91</v>
      </c>
      <c r="S5" s="73" t="s">
        <v>113</v>
      </c>
      <c r="T5" s="73"/>
    </row>
    <row r="6" spans="1:1015" s="37" customFormat="1" ht="18" x14ac:dyDescent="0.3">
      <c r="A6" s="72">
        <v>1587595</v>
      </c>
      <c r="B6" s="73">
        <v>1</v>
      </c>
      <c r="C6" s="73" t="s">
        <v>205</v>
      </c>
      <c r="D6" s="73" t="s">
        <v>2</v>
      </c>
      <c r="E6" s="73">
        <v>166.11850000000001</v>
      </c>
      <c r="F6" s="73">
        <v>3</v>
      </c>
      <c r="G6" s="73" t="s">
        <v>113</v>
      </c>
      <c r="H6" s="73" t="s">
        <v>113</v>
      </c>
      <c r="I6" s="73">
        <v>16</v>
      </c>
      <c r="J6" s="73" t="s">
        <v>113</v>
      </c>
      <c r="K6" s="73">
        <v>26.5</v>
      </c>
      <c r="L6" s="73" t="s">
        <v>109</v>
      </c>
      <c r="M6" s="73" t="s">
        <v>108</v>
      </c>
      <c r="N6" s="73" t="s">
        <v>155</v>
      </c>
      <c r="O6" s="73" t="s">
        <v>156</v>
      </c>
      <c r="P6" s="73"/>
      <c r="Q6" s="73" t="s">
        <v>8</v>
      </c>
      <c r="R6" s="73" t="s">
        <v>91</v>
      </c>
      <c r="S6" s="73" t="s">
        <v>113</v>
      </c>
      <c r="T6" s="73"/>
    </row>
    <row r="7" spans="1:1015" s="37" customFormat="1" ht="18" x14ac:dyDescent="0.3">
      <c r="A7" s="72">
        <v>1520969</v>
      </c>
      <c r="B7" s="73">
        <v>1</v>
      </c>
      <c r="C7" s="73" t="s">
        <v>205</v>
      </c>
      <c r="D7" s="73" t="s">
        <v>2</v>
      </c>
      <c r="E7" s="73">
        <v>154.5</v>
      </c>
      <c r="F7" s="73">
        <v>3</v>
      </c>
      <c r="G7" s="73" t="s">
        <v>113</v>
      </c>
      <c r="H7" s="73" t="s">
        <v>113</v>
      </c>
      <c r="I7" s="73">
        <v>15.75</v>
      </c>
      <c r="J7" s="73" t="s">
        <v>113</v>
      </c>
      <c r="K7" s="73">
        <v>26.25</v>
      </c>
      <c r="L7" s="73" t="s">
        <v>109</v>
      </c>
      <c r="M7" s="73" t="s">
        <v>110</v>
      </c>
      <c r="N7" s="73" t="s">
        <v>159</v>
      </c>
      <c r="O7" s="73" t="s">
        <v>158</v>
      </c>
      <c r="P7" s="73"/>
      <c r="Q7" s="73" t="s">
        <v>8</v>
      </c>
      <c r="R7" s="73" t="s">
        <v>91</v>
      </c>
      <c r="S7" s="73" t="s">
        <v>113</v>
      </c>
      <c r="T7" s="73"/>
    </row>
    <row r="8" spans="1:1015" s="37" customFormat="1" ht="18" x14ac:dyDescent="0.3">
      <c r="A8" s="72">
        <v>1520971</v>
      </c>
      <c r="B8" s="73">
        <v>1</v>
      </c>
      <c r="C8" s="73" t="s">
        <v>205</v>
      </c>
      <c r="D8" s="73" t="s">
        <v>2</v>
      </c>
      <c r="E8" s="73">
        <v>154.5</v>
      </c>
      <c r="F8" s="73">
        <v>3</v>
      </c>
      <c r="G8" s="73" t="s">
        <v>113</v>
      </c>
      <c r="H8" s="73" t="s">
        <v>113</v>
      </c>
      <c r="I8" s="73">
        <v>8</v>
      </c>
      <c r="J8" s="73" t="s">
        <v>113</v>
      </c>
      <c r="K8" s="73">
        <v>18.5</v>
      </c>
      <c r="L8" s="73" t="s">
        <v>109</v>
      </c>
      <c r="M8" s="73" t="s">
        <v>110</v>
      </c>
      <c r="N8" s="73" t="s">
        <v>159</v>
      </c>
      <c r="O8" s="73" t="s">
        <v>160</v>
      </c>
      <c r="P8" s="73"/>
      <c r="Q8" s="73" t="s">
        <v>8</v>
      </c>
      <c r="R8" s="73" t="s">
        <v>91</v>
      </c>
      <c r="S8" s="73" t="s">
        <v>113</v>
      </c>
      <c r="T8" s="73"/>
    </row>
    <row r="9" spans="1:1015" s="37" customFormat="1" ht="18" x14ac:dyDescent="0.3">
      <c r="A9" s="72">
        <v>1521143</v>
      </c>
      <c r="B9" s="73">
        <v>1</v>
      </c>
      <c r="C9" s="73" t="s">
        <v>205</v>
      </c>
      <c r="D9" s="73" t="s">
        <v>2</v>
      </c>
      <c r="E9" s="73">
        <v>139.75</v>
      </c>
      <c r="F9" s="73">
        <v>3</v>
      </c>
      <c r="G9" s="73">
        <v>1.75</v>
      </c>
      <c r="H9" s="73" t="s">
        <v>113</v>
      </c>
      <c r="I9" s="73">
        <v>13</v>
      </c>
      <c r="J9" s="73" t="s">
        <v>113</v>
      </c>
      <c r="K9" s="73">
        <v>23.5</v>
      </c>
      <c r="L9" s="73" t="s">
        <v>109</v>
      </c>
      <c r="M9" s="73" t="s">
        <v>111</v>
      </c>
      <c r="N9" s="73" t="s">
        <v>112</v>
      </c>
      <c r="O9" s="73" t="s">
        <v>161</v>
      </c>
      <c r="P9" s="73"/>
      <c r="Q9" s="73" t="s">
        <v>8</v>
      </c>
      <c r="R9" s="73" t="s">
        <v>90</v>
      </c>
      <c r="S9" s="73" t="s">
        <v>113</v>
      </c>
      <c r="T9" s="73"/>
    </row>
    <row r="10" spans="1:1015" s="37" customFormat="1" ht="18" x14ac:dyDescent="0.3">
      <c r="A10" s="72">
        <v>1521180</v>
      </c>
      <c r="B10" s="73">
        <v>1</v>
      </c>
      <c r="C10" s="73" t="s">
        <v>205</v>
      </c>
      <c r="D10" s="73" t="s">
        <v>2</v>
      </c>
      <c r="E10" s="73">
        <v>139.75</v>
      </c>
      <c r="F10" s="73">
        <v>3</v>
      </c>
      <c r="G10" s="73">
        <v>1.75</v>
      </c>
      <c r="H10" s="73" t="s">
        <v>113</v>
      </c>
      <c r="I10" s="73">
        <v>14.75</v>
      </c>
      <c r="J10" s="73" t="s">
        <v>113</v>
      </c>
      <c r="K10" s="73">
        <v>25.25</v>
      </c>
      <c r="L10" s="73" t="s">
        <v>109</v>
      </c>
      <c r="M10" s="73" t="s">
        <v>111</v>
      </c>
      <c r="N10" s="73" t="s">
        <v>112</v>
      </c>
      <c r="O10" s="73" t="s">
        <v>167</v>
      </c>
      <c r="P10" s="73"/>
      <c r="Q10" s="73" t="s">
        <v>8</v>
      </c>
      <c r="R10" s="73" t="s">
        <v>90</v>
      </c>
      <c r="S10" s="73" t="s">
        <v>113</v>
      </c>
      <c r="T10" s="73"/>
    </row>
    <row r="11" spans="1:1015" s="37" customFormat="1" ht="18" x14ac:dyDescent="0.3">
      <c r="A11" s="72">
        <v>1521195</v>
      </c>
      <c r="B11" s="73">
        <v>1</v>
      </c>
      <c r="C11" s="73" t="s">
        <v>205</v>
      </c>
      <c r="D11" s="73" t="s">
        <v>2</v>
      </c>
      <c r="E11" s="73">
        <v>133.75</v>
      </c>
      <c r="F11" s="73">
        <v>3</v>
      </c>
      <c r="G11" s="73">
        <v>1.75</v>
      </c>
      <c r="H11" s="73" t="s">
        <v>113</v>
      </c>
      <c r="I11" s="73">
        <v>13</v>
      </c>
      <c r="J11" s="73" t="s">
        <v>113</v>
      </c>
      <c r="K11" s="73">
        <v>23.5</v>
      </c>
      <c r="L11" s="73" t="s">
        <v>109</v>
      </c>
      <c r="M11" s="73" t="s">
        <v>117</v>
      </c>
      <c r="N11" s="73" t="s">
        <v>112</v>
      </c>
      <c r="O11" s="73" t="s">
        <v>173</v>
      </c>
      <c r="P11" s="73"/>
      <c r="Q11" s="73" t="s">
        <v>8</v>
      </c>
      <c r="R11" s="73" t="s">
        <v>90</v>
      </c>
      <c r="S11" s="73" t="s">
        <v>113</v>
      </c>
      <c r="T11" s="73"/>
    </row>
    <row r="12" spans="1:1015" s="37" customFormat="1" ht="18" x14ac:dyDescent="0.3">
      <c r="A12" s="72">
        <v>1521207</v>
      </c>
      <c r="B12" s="73">
        <v>1</v>
      </c>
      <c r="C12" s="73" t="s">
        <v>205</v>
      </c>
      <c r="D12" s="73" t="s">
        <v>2</v>
      </c>
      <c r="E12" s="73">
        <v>133.75</v>
      </c>
      <c r="F12" s="73">
        <v>3</v>
      </c>
      <c r="G12" s="73">
        <v>1.75</v>
      </c>
      <c r="H12" s="73" t="s">
        <v>113</v>
      </c>
      <c r="I12" s="73">
        <v>8.5625</v>
      </c>
      <c r="J12" s="73" t="s">
        <v>113</v>
      </c>
      <c r="K12" s="73">
        <v>19.0625</v>
      </c>
      <c r="L12" s="73" t="s">
        <v>109</v>
      </c>
      <c r="M12" s="73" t="s">
        <v>117</v>
      </c>
      <c r="N12" s="73" t="s">
        <v>112</v>
      </c>
      <c r="O12" s="73" t="s">
        <v>153</v>
      </c>
      <c r="P12" s="73"/>
      <c r="Q12" s="73" t="s">
        <v>8</v>
      </c>
      <c r="R12" s="73" t="s">
        <v>90</v>
      </c>
      <c r="S12" s="73" t="s">
        <v>113</v>
      </c>
      <c r="T12" s="73"/>
    </row>
    <row r="13" spans="1:1015" s="37" customFormat="1" ht="18" x14ac:dyDescent="0.3">
      <c r="A13" s="72">
        <v>1521336</v>
      </c>
      <c r="B13" s="73">
        <v>1</v>
      </c>
      <c r="C13" s="73" t="s">
        <v>205</v>
      </c>
      <c r="D13" s="73" t="s">
        <v>2</v>
      </c>
      <c r="E13" s="73">
        <v>134.09020000000001</v>
      </c>
      <c r="F13" s="73">
        <v>3</v>
      </c>
      <c r="G13" s="73">
        <v>1.75</v>
      </c>
      <c r="H13" s="73" t="s">
        <v>113</v>
      </c>
      <c r="I13" s="73">
        <v>10.9375</v>
      </c>
      <c r="J13" s="73" t="s">
        <v>113</v>
      </c>
      <c r="K13" s="73">
        <v>21.4375</v>
      </c>
      <c r="L13" s="73" t="s">
        <v>109</v>
      </c>
      <c r="M13" s="73" t="s">
        <v>122</v>
      </c>
      <c r="N13" s="73" t="s">
        <v>112</v>
      </c>
      <c r="O13" s="73" t="s">
        <v>179</v>
      </c>
      <c r="P13" s="73"/>
      <c r="Q13" s="73" t="s">
        <v>8</v>
      </c>
      <c r="R13" s="73" t="s">
        <v>90</v>
      </c>
      <c r="S13" s="73" t="s">
        <v>113</v>
      </c>
      <c r="T13" s="73"/>
    </row>
    <row r="14" spans="1:1015" s="37" customFormat="1" ht="18" x14ac:dyDescent="0.3">
      <c r="A14" s="82">
        <v>1521248</v>
      </c>
      <c r="B14" s="83">
        <v>1</v>
      </c>
      <c r="C14" s="83" t="s">
        <v>205</v>
      </c>
      <c r="D14" s="83" t="s">
        <v>2</v>
      </c>
      <c r="E14" s="83">
        <v>137.03639999999999</v>
      </c>
      <c r="F14" s="83">
        <v>3</v>
      </c>
      <c r="G14" s="83">
        <v>1.75</v>
      </c>
      <c r="H14" s="83" t="s">
        <v>113</v>
      </c>
      <c r="I14" s="83">
        <v>16</v>
      </c>
      <c r="J14" s="83" t="s">
        <v>113</v>
      </c>
      <c r="K14" s="83">
        <v>26.5</v>
      </c>
      <c r="L14" s="83" t="s">
        <v>109</v>
      </c>
      <c r="M14" s="83" t="s">
        <v>183</v>
      </c>
      <c r="N14" s="83" t="s">
        <v>112</v>
      </c>
      <c r="O14" s="83" t="s">
        <v>182</v>
      </c>
      <c r="P14" s="83"/>
      <c r="Q14" s="83" t="s">
        <v>8</v>
      </c>
      <c r="R14" s="83" t="s">
        <v>90</v>
      </c>
      <c r="S14" s="83" t="s">
        <v>113</v>
      </c>
      <c r="T14" s="83"/>
    </row>
    <row r="15" spans="1:1015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16"/>
      <c r="M15" s="21"/>
      <c r="N15" s="20"/>
      <c r="O15" s="20"/>
      <c r="P15" s="20"/>
      <c r="Q15" s="20"/>
      <c r="R15" s="20"/>
      <c r="S15" s="20"/>
      <c r="T15" s="17"/>
    </row>
    <row r="16" spans="1:1015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16"/>
      <c r="M16" s="21"/>
      <c r="N16" s="20"/>
      <c r="O16" s="20"/>
      <c r="P16" s="20"/>
      <c r="Q16" s="20"/>
      <c r="R16" s="20"/>
      <c r="S16" s="20"/>
      <c r="T16" s="1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75A2F7-B8E1-47B8-8FE7-C024FF76EBEA}">
          <x14:formula1>
            <xm:f>'Sheet Metal Std'!$E$1:$K$1</xm:f>
          </x14:formula1>
          <x14:formula2>
            <xm:f>0</xm:f>
          </x14:formula2>
          <xm:sqref>P15:P16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D4AD-3065-4A72-A607-8671128F072A}">
  <sheetPr codeName="Sheet9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161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6">
        <v>1499696</v>
      </c>
      <c r="B5" s="77">
        <v>6</v>
      </c>
      <c r="C5" s="77" t="s">
        <v>205</v>
      </c>
      <c r="D5" s="77" t="s">
        <v>4</v>
      </c>
      <c r="E5" s="77">
        <v>127.28319999999999</v>
      </c>
      <c r="F5" s="77" t="s">
        <v>113</v>
      </c>
      <c r="G5" s="77" t="s">
        <v>113</v>
      </c>
      <c r="H5" s="77" t="s">
        <v>113</v>
      </c>
      <c r="I5" s="77" t="s">
        <v>113</v>
      </c>
      <c r="J5" s="77" t="s">
        <v>113</v>
      </c>
      <c r="K5" s="77">
        <v>50</v>
      </c>
      <c r="L5" s="77" t="s">
        <v>115</v>
      </c>
      <c r="M5" s="77" t="s">
        <v>116</v>
      </c>
      <c r="N5" s="77" t="s">
        <v>126</v>
      </c>
      <c r="O5" s="77" t="s">
        <v>161</v>
      </c>
      <c r="P5" s="77"/>
      <c r="Q5" s="77" t="s">
        <v>8</v>
      </c>
      <c r="R5" s="77" t="s">
        <v>100</v>
      </c>
      <c r="S5" s="77" t="s">
        <v>113</v>
      </c>
      <c r="T5" s="77"/>
    </row>
    <row r="6" spans="1:1015" s="37" customFormat="1" ht="18" x14ac:dyDescent="0.3">
      <c r="A6" s="76">
        <v>1511978</v>
      </c>
      <c r="B6" s="77">
        <v>1</v>
      </c>
      <c r="C6" s="77" t="s">
        <v>205</v>
      </c>
      <c r="D6" s="77" t="s">
        <v>4</v>
      </c>
      <c r="E6" s="77">
        <v>127.283</v>
      </c>
      <c r="F6" s="77" t="s">
        <v>113</v>
      </c>
      <c r="G6" s="77" t="s">
        <v>113</v>
      </c>
      <c r="H6" s="77" t="s">
        <v>113</v>
      </c>
      <c r="I6" s="77" t="s">
        <v>113</v>
      </c>
      <c r="J6" s="77" t="s">
        <v>113</v>
      </c>
      <c r="K6" s="77">
        <v>25</v>
      </c>
      <c r="L6" s="77" t="s">
        <v>115</v>
      </c>
      <c r="M6" s="77" t="s">
        <v>164</v>
      </c>
      <c r="N6" s="77" t="s">
        <v>165</v>
      </c>
      <c r="O6" s="77" t="s">
        <v>161</v>
      </c>
      <c r="P6" s="77"/>
      <c r="Q6" s="77" t="s">
        <v>8</v>
      </c>
      <c r="R6" s="77" t="s">
        <v>100</v>
      </c>
      <c r="S6" s="77" t="s">
        <v>113</v>
      </c>
      <c r="T6" s="77"/>
    </row>
    <row r="7" spans="1:1015" s="37" customFormat="1" ht="18" x14ac:dyDescent="0.3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70" t="s">
        <v>167</v>
      </c>
      <c r="N7" s="69"/>
      <c r="O7" s="69"/>
      <c r="P7" s="71"/>
      <c r="Q7" s="71"/>
      <c r="R7" s="71"/>
      <c r="S7" s="71"/>
      <c r="T7" s="71"/>
    </row>
    <row r="8" spans="1:1015" s="37" customFormat="1" ht="18" x14ac:dyDescent="0.3">
      <c r="A8" s="76">
        <v>1499693</v>
      </c>
      <c r="B8" s="77">
        <v>1</v>
      </c>
      <c r="C8" s="77" t="s">
        <v>205</v>
      </c>
      <c r="D8" s="77" t="s">
        <v>4</v>
      </c>
      <c r="E8" s="77">
        <v>41.142000000000003</v>
      </c>
      <c r="F8" s="77" t="s">
        <v>113</v>
      </c>
      <c r="G8" s="77" t="s">
        <v>113</v>
      </c>
      <c r="H8" s="77" t="s">
        <v>113</v>
      </c>
      <c r="I8" s="77" t="s">
        <v>113</v>
      </c>
      <c r="J8" s="77" t="s">
        <v>113</v>
      </c>
      <c r="K8" s="77">
        <v>44.171999999999997</v>
      </c>
      <c r="L8" s="77" t="s">
        <v>115</v>
      </c>
      <c r="M8" s="77" t="s">
        <v>172</v>
      </c>
      <c r="N8" s="77" t="s">
        <v>165</v>
      </c>
      <c r="O8" s="77" t="s">
        <v>167</v>
      </c>
      <c r="P8" s="77"/>
      <c r="Q8" s="77" t="s">
        <v>8</v>
      </c>
      <c r="R8" s="77" t="s">
        <v>100</v>
      </c>
      <c r="S8" s="77" t="s">
        <v>113</v>
      </c>
      <c r="T8" s="77"/>
    </row>
    <row r="9" spans="1:1015" s="37" customFormat="1" ht="18" x14ac:dyDescent="0.3">
      <c r="A9" s="76">
        <v>1499699</v>
      </c>
      <c r="B9" s="77">
        <v>1</v>
      </c>
      <c r="C9" s="77" t="s">
        <v>205</v>
      </c>
      <c r="D9" s="77" t="s">
        <v>4</v>
      </c>
      <c r="E9" s="77">
        <v>127.283</v>
      </c>
      <c r="F9" s="77" t="s">
        <v>113</v>
      </c>
      <c r="G9" s="77" t="s">
        <v>113</v>
      </c>
      <c r="H9" s="77" t="s">
        <v>113</v>
      </c>
      <c r="I9" s="77" t="s">
        <v>113</v>
      </c>
      <c r="J9" s="77" t="s">
        <v>113</v>
      </c>
      <c r="K9" s="77">
        <v>40.078499999999998</v>
      </c>
      <c r="L9" s="77" t="s">
        <v>115</v>
      </c>
      <c r="M9" s="77" t="s">
        <v>116</v>
      </c>
      <c r="N9" s="77" t="s">
        <v>165</v>
      </c>
      <c r="O9" s="77" t="s">
        <v>167</v>
      </c>
      <c r="P9" s="77"/>
      <c r="Q9" s="77" t="s">
        <v>8</v>
      </c>
      <c r="R9" s="77" t="s">
        <v>100</v>
      </c>
      <c r="S9" s="77" t="s">
        <v>113</v>
      </c>
      <c r="T9" s="77"/>
    </row>
    <row r="10" spans="1:1015" s="37" customFormat="1" ht="18" x14ac:dyDescent="0.3">
      <c r="A10" s="76">
        <v>1499696</v>
      </c>
      <c r="B10" s="77">
        <v>1</v>
      </c>
      <c r="C10" s="77" t="s">
        <v>205</v>
      </c>
      <c r="D10" s="77" t="s">
        <v>4</v>
      </c>
      <c r="E10" s="77">
        <v>127.28319999999999</v>
      </c>
      <c r="F10" s="77" t="s">
        <v>113</v>
      </c>
      <c r="G10" s="77" t="s">
        <v>113</v>
      </c>
      <c r="H10" s="77" t="s">
        <v>113</v>
      </c>
      <c r="I10" s="77" t="s">
        <v>113</v>
      </c>
      <c r="J10" s="77" t="s">
        <v>113</v>
      </c>
      <c r="K10" s="77">
        <v>50</v>
      </c>
      <c r="L10" s="77" t="s">
        <v>115</v>
      </c>
      <c r="M10" s="77" t="s">
        <v>116</v>
      </c>
      <c r="N10" s="77" t="s">
        <v>165</v>
      </c>
      <c r="O10" s="77" t="s">
        <v>167</v>
      </c>
      <c r="P10" s="77"/>
      <c r="Q10" s="77" t="s">
        <v>8</v>
      </c>
      <c r="R10" s="77" t="s">
        <v>100</v>
      </c>
      <c r="S10" s="77" t="s">
        <v>113</v>
      </c>
      <c r="T10" s="77"/>
    </row>
    <row r="11" spans="1:1015" s="37" customFormat="1" ht="18" x14ac:dyDescent="0.3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70" t="s">
        <v>173</v>
      </c>
      <c r="N11" s="69"/>
      <c r="O11" s="69"/>
      <c r="P11" s="71"/>
      <c r="Q11" s="71"/>
      <c r="R11" s="71"/>
      <c r="S11" s="71"/>
      <c r="T11" s="71"/>
    </row>
    <row r="12" spans="1:1015" s="37" customFormat="1" ht="18" x14ac:dyDescent="0.3">
      <c r="A12" s="76">
        <v>1499696</v>
      </c>
      <c r="B12" s="77">
        <v>6</v>
      </c>
      <c r="C12" s="77" t="s">
        <v>205</v>
      </c>
      <c r="D12" s="77" t="s">
        <v>4</v>
      </c>
      <c r="E12" s="77">
        <v>127.28319999999999</v>
      </c>
      <c r="F12" s="77" t="s">
        <v>113</v>
      </c>
      <c r="G12" s="77" t="s">
        <v>113</v>
      </c>
      <c r="H12" s="77" t="s">
        <v>113</v>
      </c>
      <c r="I12" s="77" t="s">
        <v>113</v>
      </c>
      <c r="J12" s="77" t="s">
        <v>113</v>
      </c>
      <c r="K12" s="77">
        <v>50</v>
      </c>
      <c r="L12" s="77" t="s">
        <v>115</v>
      </c>
      <c r="M12" s="77" t="s">
        <v>119</v>
      </c>
      <c r="N12" s="77" t="s">
        <v>126</v>
      </c>
      <c r="O12" s="77" t="s">
        <v>173</v>
      </c>
      <c r="P12" s="77"/>
      <c r="Q12" s="77" t="s">
        <v>8</v>
      </c>
      <c r="R12" s="77" t="s">
        <v>100</v>
      </c>
      <c r="S12" s="77" t="s">
        <v>113</v>
      </c>
      <c r="T12" s="77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153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6">
        <v>1513013</v>
      </c>
      <c r="B14" s="77">
        <v>1</v>
      </c>
      <c r="C14" s="77" t="s">
        <v>205</v>
      </c>
      <c r="D14" s="77" t="s">
        <v>4</v>
      </c>
      <c r="E14" s="77">
        <v>104.25</v>
      </c>
      <c r="F14" s="77" t="s">
        <v>113</v>
      </c>
      <c r="G14" s="77" t="s">
        <v>113</v>
      </c>
      <c r="H14" s="77" t="s">
        <v>113</v>
      </c>
      <c r="I14" s="77" t="s">
        <v>113</v>
      </c>
      <c r="J14" s="77" t="s">
        <v>113</v>
      </c>
      <c r="K14" s="77">
        <v>29.141999999999999</v>
      </c>
      <c r="L14" s="77" t="s">
        <v>115</v>
      </c>
      <c r="M14" s="77" t="s">
        <v>177</v>
      </c>
      <c r="N14" s="77" t="s">
        <v>165</v>
      </c>
      <c r="O14" s="77" t="s">
        <v>153</v>
      </c>
      <c r="P14" s="77"/>
      <c r="Q14" s="77" t="s">
        <v>8</v>
      </c>
      <c r="R14" s="77" t="s">
        <v>100</v>
      </c>
      <c r="S14" s="77" t="s">
        <v>113</v>
      </c>
      <c r="T14" s="77"/>
    </row>
    <row r="15" spans="1:1015" s="37" customFormat="1" ht="18" x14ac:dyDescent="0.3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 t="s">
        <v>182</v>
      </c>
      <c r="N15" s="69"/>
      <c r="O15" s="69"/>
      <c r="P15" s="71"/>
      <c r="Q15" s="71"/>
      <c r="R15" s="71"/>
      <c r="S15" s="71"/>
      <c r="T15" s="71"/>
    </row>
    <row r="16" spans="1:1015" s="37" customFormat="1" ht="18" x14ac:dyDescent="0.3">
      <c r="A16" s="76">
        <v>1519125</v>
      </c>
      <c r="B16" s="77">
        <v>1</v>
      </c>
      <c r="C16" s="77" t="s">
        <v>205</v>
      </c>
      <c r="D16" s="77" t="s">
        <v>4</v>
      </c>
      <c r="E16" s="77">
        <v>125.3916</v>
      </c>
      <c r="F16" s="77" t="s">
        <v>113</v>
      </c>
      <c r="G16" s="77" t="s">
        <v>113</v>
      </c>
      <c r="H16" s="77" t="s">
        <v>113</v>
      </c>
      <c r="I16" s="77" t="s">
        <v>113</v>
      </c>
      <c r="J16" s="77" t="s">
        <v>113</v>
      </c>
      <c r="K16" s="77">
        <v>50</v>
      </c>
      <c r="L16" s="77" t="s">
        <v>115</v>
      </c>
      <c r="M16" s="77" t="s">
        <v>184</v>
      </c>
      <c r="N16" s="77" t="s">
        <v>126</v>
      </c>
      <c r="O16" s="77" t="s">
        <v>182</v>
      </c>
      <c r="P16" s="77"/>
      <c r="Q16" s="77" t="s">
        <v>8</v>
      </c>
      <c r="R16" s="77" t="s">
        <v>100</v>
      </c>
      <c r="S16" s="77" t="s">
        <v>113</v>
      </c>
      <c r="T16" s="7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0E2A8C-079B-4510-B7BD-9911AA7E1495}">
          <x14:formula1>
            <xm:f>'Sheet Metal Std'!$E$1:$K$1</xm:f>
          </x14:formula1>
          <x14:formula2>
            <xm:f>0</xm:f>
          </x14:formula2>
          <xm:sqref>P17:P18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H 7 /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5 H 7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+ / 1 g o i k e 4 D g A A A B E A A A A T A B w A R m 9 y b X V s Y X M v U 2 V j d G l v b j E u b S C i G A A o o B Q A A A A A A A A A A A A A A A A A A A A A A A A A A A A r T k 0 u y c z P U w i G 0 I b W A F B L A Q I t A B Q A A g A I A O R + / 1 h F A O j 7 p A A A A P Y A A A A S A A A A A A A A A A A A A A A A A A A A A A B D b 2 5 m a W c v U G F j a 2 F n Z S 5 4 b W x Q S w E C L Q A U A A I A C A D k f v 9 Y D 8 r p q 6 Q A A A D p A A A A E w A A A A A A A A A A A A A A A A D w A A A A W 0 N v b n R l b n R f V H l w Z X N d L n h t b F B L A Q I t A B Q A A g A I A O R + /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O z 6 0 9 x x u S r Q M J g p i j V M v A A A A A A I A A A A A A B B m A A A A A Q A A I A A A A M B V c r n S W f E z N z D C X J F R g Y S 0 u i 6 O J K n f 3 c B k 0 u 7 / w U c x A A A A A A 6 A A A A A A g A A I A A A A D r x T P y 7 i n x L F m h L p e z L I d T v 9 j a H G T l a T I I 2 K W Q o 4 G 1 R U A A A A H + c n F q D R 1 s L X n 3 9 V T d X F p I I V 0 v s b a R 0 p a T l y T m 5 g T p t Z i Q p m F 8 F q 6 K t o D Z C 0 + A Z y E K t + U G 9 G G u J o I 5 Z i 7 P m D b M o Y n g O 5 y E e 7 b 1 t o s N R c h 3 v Q A A A A F 0 M S v n f Y 8 4 B S r p M k h s u i L J y + n y t A Y T f U h Y / f W l 2 b r Q c I e 1 g i 3 Z i U A Y j D f H 6 2 Q d Y t a d H j f z B y 2 X P 4 P o n p C v C P S w =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MATERIAL SUMMARY</vt:lpstr>
      <vt:lpstr>Sheet Metal Std</vt:lpstr>
      <vt:lpstr>Cumulative BOM</vt:lpstr>
      <vt:lpstr>Production BOM</vt:lpstr>
      <vt:lpstr>InterlockingPanels</vt:lpstr>
      <vt:lpstr>Rollformer</vt:lpstr>
      <vt:lpstr>Non-Rollformer</vt:lpstr>
      <vt:lpstr>MakeUpPanels</vt:lpstr>
      <vt:lpstr>LinerPanels</vt:lpstr>
      <vt:lpstr>HoldOutPanels</vt:lpstr>
      <vt:lpstr>FLOOR Z &amp;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Jayakumar Veeramani</cp:lastModifiedBy>
  <cp:revision>14</cp:revision>
  <cp:lastPrinted>2024-09-05T07:11:21Z</cp:lastPrinted>
  <dcterms:created xsi:type="dcterms:W3CDTF">2006-09-16T00:00:00Z</dcterms:created>
  <dcterms:modified xsi:type="dcterms:W3CDTF">2024-09-16T06:46:41Z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