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0" windowWidth="26835" windowHeight="12585" activeTab="2"/>
  </bookViews>
  <sheets>
    <sheet name="Draw Lines" sheetId="2" r:id="rId1"/>
    <sheet name="Draw Boxes" sheetId="3" r:id="rId2"/>
    <sheet name="Focus Test" sheetId="4" r:id="rId3"/>
    <sheet name="Acceleration Test" sheetId="5" r:id="rId4"/>
  </sheets>
  <calcPr calcId="125725"/>
</workbook>
</file>

<file path=xl/calcChain.xml><?xml version="1.0" encoding="utf-8"?>
<calcChain xmlns="http://schemas.openxmlformats.org/spreadsheetml/2006/main">
  <c r="C79" i="4"/>
  <c r="C54"/>
  <c r="C43" i="5"/>
  <c r="C44"/>
  <c r="C67"/>
  <c r="C26" i="3"/>
  <c r="C20" i="4" l="1"/>
  <c r="C19"/>
  <c r="B13" i="5"/>
  <c r="B12"/>
  <c r="B8"/>
  <c r="C32"/>
  <c r="C27"/>
  <c r="C26"/>
  <c r="C25"/>
  <c r="C23"/>
  <c r="C24"/>
  <c r="C22"/>
  <c r="C62"/>
  <c r="C21"/>
  <c r="C16"/>
  <c r="C19"/>
  <c r="C18"/>
  <c r="C17"/>
  <c r="C21" i="4"/>
  <c r="C18"/>
  <c r="C5" i="3"/>
  <c r="C19" s="1"/>
  <c r="F31"/>
  <c r="E31"/>
  <c r="A1" i="5"/>
  <c r="C20" s="1"/>
  <c r="A1" i="4"/>
  <c r="C17" s="1"/>
  <c r="C21" i="2"/>
  <c r="C18"/>
  <c r="C17"/>
  <c r="C47"/>
  <c r="C45"/>
  <c r="C43"/>
  <c r="C41"/>
  <c r="C39"/>
  <c r="C37"/>
  <c r="C35"/>
  <c r="E32"/>
  <c r="E34" s="1"/>
  <c r="C33"/>
  <c r="C31"/>
  <c r="C8"/>
  <c r="F30" s="1"/>
  <c r="C5"/>
  <c r="G30" s="1"/>
  <c r="C21" i="3"/>
  <c r="C18"/>
  <c r="C8"/>
  <c r="C20" s="1"/>
  <c r="A1"/>
  <c r="C17" s="1"/>
  <c r="C64" i="5"/>
  <c r="C60"/>
  <c r="C58"/>
  <c r="C56"/>
  <c r="C54"/>
  <c r="C52"/>
  <c r="C51"/>
  <c r="C49"/>
  <c r="C47"/>
  <c r="C46"/>
  <c r="C65"/>
  <c r="C61"/>
  <c r="C57"/>
  <c r="C53"/>
  <c r="C48"/>
  <c r="C63"/>
  <c r="C59"/>
  <c r="C55"/>
  <c r="C50"/>
  <c r="C45"/>
  <c r="C42"/>
  <c r="C41"/>
  <c r="C40"/>
  <c r="C39"/>
  <c r="C38"/>
  <c r="C37"/>
  <c r="C36"/>
  <c r="B6"/>
  <c r="C35" i="3" l="1"/>
  <c r="C32"/>
  <c r="C33"/>
  <c r="C34"/>
  <c r="G34" i="2"/>
  <c r="G31" i="3"/>
  <c r="C31" s="1"/>
  <c r="C20" i="2"/>
  <c r="C19"/>
  <c r="E36" i="3"/>
  <c r="G36" s="1"/>
  <c r="H31"/>
  <c r="C30" s="1"/>
  <c r="F36"/>
  <c r="C30" i="2"/>
  <c r="F34"/>
  <c r="C34" s="1"/>
  <c r="F32"/>
  <c r="E36"/>
  <c r="G36" s="1"/>
  <c r="G32"/>
  <c r="C36" i="3" l="1"/>
  <c r="C40"/>
  <c r="C39"/>
  <c r="C37"/>
  <c r="C38"/>
  <c r="E41"/>
  <c r="E46" s="1"/>
  <c r="F41"/>
  <c r="H36"/>
  <c r="F36" i="2"/>
  <c r="C36" s="1"/>
  <c r="E38"/>
  <c r="C32"/>
  <c r="C44" i="3" l="1"/>
  <c r="C42"/>
  <c r="C43"/>
  <c r="C41"/>
  <c r="C45"/>
  <c r="F46"/>
  <c r="G41"/>
  <c r="H41"/>
  <c r="E51"/>
  <c r="G46"/>
  <c r="F38" i="2"/>
  <c r="E40"/>
  <c r="G38"/>
  <c r="C50" i="3" l="1"/>
  <c r="C46"/>
  <c r="C49"/>
  <c r="C47"/>
  <c r="C48"/>
  <c r="F51"/>
  <c r="H46"/>
  <c r="E56"/>
  <c r="G51"/>
  <c r="C38" i="2"/>
  <c r="G40"/>
  <c r="E42"/>
  <c r="F40"/>
  <c r="C55" i="3" l="1"/>
  <c r="C54"/>
  <c r="C52"/>
  <c r="C51"/>
  <c r="C53"/>
  <c r="H51"/>
  <c r="F56"/>
  <c r="G56"/>
  <c r="E61"/>
  <c r="F42" i="2"/>
  <c r="G42"/>
  <c r="E44"/>
  <c r="C40"/>
  <c r="H56" i="3" l="1"/>
  <c r="C56"/>
  <c r="C57"/>
  <c r="C58"/>
  <c r="C59"/>
  <c r="F61"/>
  <c r="C60"/>
  <c r="G61"/>
  <c r="E66"/>
  <c r="C42" i="2"/>
  <c r="F44"/>
  <c r="E46"/>
  <c r="G44"/>
  <c r="F66" i="3" l="1"/>
  <c r="C64"/>
  <c r="C61"/>
  <c r="C62"/>
  <c r="C63"/>
  <c r="H61"/>
  <c r="C65"/>
  <c r="G66"/>
  <c r="F71"/>
  <c r="E71"/>
  <c r="H66"/>
  <c r="C70"/>
  <c r="C44" i="2"/>
  <c r="F46"/>
  <c r="E48"/>
  <c r="G46"/>
  <c r="C74" i="3" l="1"/>
  <c r="C73"/>
  <c r="C71"/>
  <c r="C72"/>
  <c r="C66"/>
  <c r="C69"/>
  <c r="C67"/>
  <c r="C68"/>
  <c r="G71"/>
  <c r="F76"/>
  <c r="E76"/>
  <c r="H71"/>
  <c r="C75"/>
  <c r="C46" i="2"/>
  <c r="F48"/>
  <c r="G48"/>
  <c r="C77" i="3" l="1"/>
  <c r="C78"/>
  <c r="C79"/>
  <c r="F83"/>
  <c r="E83"/>
  <c r="G76"/>
  <c r="C76" s="1"/>
  <c r="H76"/>
  <c r="C48" i="2"/>
  <c r="C86" i="3" l="1"/>
  <c r="C87"/>
  <c r="C84"/>
  <c r="C85"/>
  <c r="C80"/>
  <c r="C81"/>
  <c r="H83"/>
  <c r="C82" s="1"/>
  <c r="F88"/>
  <c r="E88"/>
  <c r="G83"/>
  <c r="C83" s="1"/>
  <c r="C92" l="1"/>
  <c r="C89"/>
  <c r="C90"/>
  <c r="C91"/>
  <c r="H88"/>
  <c r="F93"/>
  <c r="G88"/>
  <c r="C88" s="1"/>
  <c r="E93"/>
  <c r="C57" i="4"/>
  <c r="C30"/>
  <c r="C41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6"/>
  <c r="C51"/>
  <c r="C49"/>
  <c r="C47"/>
  <c r="C45"/>
  <c r="C43"/>
  <c r="C39"/>
  <c r="C37"/>
  <c r="C35"/>
  <c r="C33"/>
  <c r="C29"/>
  <c r="C94" i="3" l="1"/>
  <c r="C95"/>
  <c r="C96"/>
  <c r="C97"/>
  <c r="F98"/>
  <c r="G93"/>
  <c r="C93" s="1"/>
  <c r="E98"/>
  <c r="H93"/>
  <c r="C102" l="1"/>
  <c r="C99"/>
  <c r="C101"/>
  <c r="C100"/>
  <c r="H98"/>
  <c r="G98"/>
  <c r="C98" s="1"/>
  <c r="F103"/>
  <c r="E103"/>
  <c r="C103" l="1"/>
  <c r="C106"/>
  <c r="C104"/>
  <c r="C105"/>
  <c r="C107"/>
  <c r="H103"/>
  <c r="G103"/>
  <c r="E108"/>
  <c r="F108"/>
  <c r="C110" l="1"/>
  <c r="C111"/>
  <c r="C112"/>
  <c r="C109"/>
  <c r="E113"/>
  <c r="F113"/>
  <c r="G108"/>
  <c r="C108" s="1"/>
  <c r="H108"/>
  <c r="C116" l="1"/>
  <c r="C115"/>
  <c r="C113"/>
  <c r="C114"/>
  <c r="C117"/>
  <c r="G113"/>
  <c r="F118"/>
  <c r="E118"/>
  <c r="H113"/>
  <c r="C119" l="1"/>
  <c r="C120"/>
  <c r="C121"/>
  <c r="C122"/>
  <c r="F123"/>
  <c r="E123"/>
  <c r="G118"/>
  <c r="C118" s="1"/>
  <c r="H118"/>
  <c r="C126" l="1"/>
  <c r="C125"/>
  <c r="C127"/>
  <c r="C123"/>
  <c r="C124"/>
  <c r="H123"/>
  <c r="G123"/>
  <c r="F128"/>
  <c r="E128"/>
  <c r="C128" l="1"/>
  <c r="C129"/>
  <c r="C130"/>
  <c r="C131"/>
  <c r="E135"/>
  <c r="F135"/>
  <c r="G128"/>
  <c r="H128"/>
  <c r="C136" l="1"/>
  <c r="C132"/>
  <c r="C137"/>
  <c r="C138"/>
  <c r="C139"/>
  <c r="C133"/>
  <c r="G135"/>
  <c r="C135" s="1"/>
  <c r="E140"/>
  <c r="F140"/>
  <c r="H135"/>
  <c r="C134" s="1"/>
  <c r="C143" l="1"/>
  <c r="C141"/>
  <c r="C144"/>
  <c r="C142"/>
  <c r="F145"/>
  <c r="E145"/>
  <c r="G140"/>
  <c r="C140" s="1"/>
  <c r="H140"/>
  <c r="C146" l="1"/>
  <c r="C147"/>
  <c r="C148"/>
  <c r="C149"/>
  <c r="H145"/>
  <c r="E150"/>
  <c r="F150"/>
  <c r="G145"/>
  <c r="C145" s="1"/>
  <c r="C151" l="1"/>
  <c r="C152"/>
  <c r="C153"/>
  <c r="C154"/>
  <c r="C150"/>
  <c r="E155"/>
  <c r="G150"/>
  <c r="F155"/>
  <c r="H150"/>
  <c r="C159" l="1"/>
  <c r="C158"/>
  <c r="C157"/>
  <c r="C155"/>
  <c r="C156"/>
  <c r="E160"/>
  <c r="F160"/>
  <c r="G155"/>
  <c r="H155"/>
  <c r="C160" l="1"/>
  <c r="C161"/>
  <c r="C162"/>
  <c r="C163"/>
  <c r="C164"/>
  <c r="G160"/>
  <c r="F165"/>
  <c r="E165"/>
  <c r="H160"/>
  <c r="C167" l="1"/>
  <c r="C165"/>
  <c r="C168"/>
  <c r="C169"/>
  <c r="C166"/>
  <c r="H165"/>
  <c r="F170"/>
  <c r="G165"/>
  <c r="E170"/>
  <c r="C171" l="1"/>
  <c r="C172"/>
  <c r="C173"/>
  <c r="C174"/>
  <c r="G170"/>
  <c r="C170" s="1"/>
  <c r="F175"/>
  <c r="E175"/>
  <c r="H170"/>
  <c r="C176" l="1"/>
  <c r="C177"/>
  <c r="C178"/>
  <c r="C179"/>
  <c r="H175"/>
  <c r="G175"/>
  <c r="C175" s="1"/>
  <c r="F180"/>
  <c r="E180"/>
  <c r="C183" l="1"/>
  <c r="C181"/>
  <c r="C180"/>
  <c r="C182"/>
  <c r="G180"/>
  <c r="E187"/>
  <c r="F187"/>
  <c r="H180"/>
  <c r="C191" l="1"/>
  <c r="C184"/>
  <c r="C190"/>
  <c r="C185"/>
  <c r="C188"/>
  <c r="C189"/>
  <c r="E192"/>
  <c r="G187"/>
  <c r="C187" s="1"/>
  <c r="F192"/>
  <c r="H187"/>
  <c r="C186" s="1"/>
  <c r="C192" l="1"/>
  <c r="C193"/>
  <c r="C194"/>
  <c r="C195"/>
  <c r="C196"/>
  <c r="E197"/>
  <c r="G192"/>
  <c r="F197"/>
  <c r="H192"/>
  <c r="C200" l="1"/>
  <c r="C201"/>
  <c r="C197"/>
  <c r="C198"/>
  <c r="C199"/>
  <c r="H197"/>
  <c r="G197"/>
  <c r="E202"/>
  <c r="F202"/>
  <c r="C206" l="1"/>
  <c r="C203"/>
  <c r="C204"/>
  <c r="C205"/>
  <c r="H202"/>
  <c r="E207"/>
  <c r="G202"/>
  <c r="C202" s="1"/>
  <c r="F207"/>
  <c r="C208" l="1"/>
  <c r="C209"/>
  <c r="C210"/>
  <c r="C211"/>
  <c r="C207"/>
  <c r="H207"/>
  <c r="G207"/>
  <c r="E212"/>
  <c r="F212"/>
  <c r="C216" l="1"/>
  <c r="C215"/>
  <c r="C212"/>
  <c r="C213"/>
  <c r="C214"/>
  <c r="H212"/>
  <c r="E217"/>
  <c r="G212"/>
  <c r="F217"/>
  <c r="C218" l="1"/>
  <c r="C219"/>
  <c r="C220"/>
  <c r="C221"/>
  <c r="G217"/>
  <c r="C217" s="1"/>
  <c r="E222"/>
  <c r="F222"/>
  <c r="H217"/>
  <c r="C224" l="1"/>
  <c r="C225"/>
  <c r="C222"/>
  <c r="C226"/>
  <c r="C223"/>
  <c r="H222"/>
  <c r="G222"/>
  <c r="E227"/>
  <c r="F227"/>
  <c r="C227" l="1"/>
  <c r="C228"/>
  <c r="C229"/>
  <c r="C230"/>
  <c r="C231"/>
  <c r="H227"/>
  <c r="G227"/>
  <c r="E232"/>
  <c r="F232"/>
  <c r="C232" l="1"/>
  <c r="C233"/>
  <c r="C234"/>
  <c r="C235"/>
  <c r="H232"/>
  <c r="F239"/>
  <c r="E239"/>
  <c r="G232"/>
  <c r="C241" l="1"/>
  <c r="C240"/>
  <c r="C242"/>
  <c r="C243"/>
  <c r="C236"/>
  <c r="C237"/>
  <c r="E244"/>
  <c r="G239"/>
  <c r="C239" s="1"/>
  <c r="F244"/>
  <c r="H239"/>
  <c r="C238" s="1"/>
  <c r="C244" l="1"/>
  <c r="C245"/>
  <c r="C246"/>
  <c r="C247"/>
  <c r="C248"/>
  <c r="H244"/>
  <c r="G244"/>
  <c r="E249"/>
  <c r="F249"/>
  <c r="C250" l="1"/>
  <c r="C251"/>
  <c r="C252"/>
  <c r="C253"/>
  <c r="H249"/>
  <c r="F254"/>
  <c r="E254"/>
  <c r="G249"/>
  <c r="C249" s="1"/>
  <c r="C257" l="1"/>
  <c r="C258"/>
  <c r="C255"/>
  <c r="C256"/>
  <c r="H254"/>
  <c r="E259"/>
  <c r="F259"/>
  <c r="G254"/>
  <c r="C254" s="1"/>
  <c r="C259" l="1"/>
  <c r="C260"/>
  <c r="C261"/>
  <c r="C262"/>
  <c r="C263"/>
  <c r="F264"/>
  <c r="E264"/>
  <c r="G259"/>
  <c r="H259"/>
  <c r="C265" l="1"/>
  <c r="C266"/>
  <c r="C267"/>
  <c r="C268"/>
  <c r="H264"/>
  <c r="F269"/>
  <c r="G264"/>
  <c r="C264" s="1"/>
  <c r="E269"/>
  <c r="C273" l="1"/>
  <c r="C271"/>
  <c r="C272"/>
  <c r="C270"/>
  <c r="H269"/>
  <c r="G269"/>
  <c r="C269" s="1"/>
  <c r="F274"/>
  <c r="E274"/>
  <c r="C275" l="1"/>
  <c r="C276"/>
  <c r="C277"/>
  <c r="C278"/>
  <c r="F279"/>
  <c r="E279"/>
  <c r="G274"/>
  <c r="C274" s="1"/>
  <c r="H274"/>
  <c r="C281" l="1"/>
  <c r="C282"/>
  <c r="C279"/>
  <c r="C283"/>
  <c r="C280"/>
  <c r="H279"/>
  <c r="F284"/>
  <c r="G279"/>
  <c r="E284"/>
  <c r="C286" l="1"/>
  <c r="C284"/>
  <c r="C285"/>
  <c r="C287"/>
  <c r="G284"/>
  <c r="E291"/>
  <c r="F291"/>
  <c r="H284"/>
  <c r="C288" l="1"/>
  <c r="C289"/>
  <c r="C290"/>
</calcChain>
</file>

<file path=xl/sharedStrings.xml><?xml version="1.0" encoding="utf-8"?>
<sst xmlns="http://schemas.openxmlformats.org/spreadsheetml/2006/main" count="339" uniqueCount="180">
  <si>
    <t>Gcode</t>
  </si>
  <si>
    <t>Meaning</t>
  </si>
  <si>
    <t>G21</t>
  </si>
  <si>
    <t>Interpret all distances in mm</t>
  </si>
  <si>
    <t>Go to the home (WCS) position.</t>
  </si>
  <si>
    <t>M3</t>
  </si>
  <si>
    <t>Turn the laser on</t>
  </si>
  <si>
    <t>G91</t>
  </si>
  <si>
    <t>Power Step</t>
  </si>
  <si>
    <t>Position rapidly to the start of the next line</t>
  </si>
  <si>
    <t>Line Height(mm)</t>
  </si>
  <si>
    <t>Line Spacing(mm)</t>
  </si>
  <si>
    <t xml:space="preserve">Burn up </t>
  </si>
  <si>
    <t>Power Start</t>
  </si>
  <si>
    <t>Power End</t>
  </si>
  <si>
    <t>Use Relative Positioning from here</t>
  </si>
  <si>
    <t>Box Height(mm)</t>
  </si>
  <si>
    <t>Box Spacing (mm)</t>
  </si>
  <si>
    <t>Right</t>
  </si>
  <si>
    <t>Down</t>
  </si>
  <si>
    <t>Left</t>
  </si>
  <si>
    <t>Position rapidly to the start of the next box</t>
  </si>
  <si>
    <t>Feed Start (mm/Min)</t>
  </si>
  <si>
    <t>Feed Step (mm/Min)</t>
  </si>
  <si>
    <t>Feed End (mm/Min)</t>
  </si>
  <si>
    <t>Set the Feed rate to xxx mm/min.</t>
  </si>
  <si>
    <t>Z Step (+=Up)</t>
  </si>
  <si>
    <t>Box Rows</t>
  </si>
  <si>
    <t>Laser Power</t>
  </si>
  <si>
    <t>Feed (mm/Min)</t>
  </si>
  <si>
    <t>Position rapidly to the start of the next line, Spindle Off</t>
  </si>
  <si>
    <t>First Draw reference lines</t>
  </si>
  <si>
    <t>Set Z Axis start</t>
  </si>
  <si>
    <t>G1 Y1</t>
  </si>
  <si>
    <t>Middle line, make longer</t>
  </si>
  <si>
    <t>G1 Y2</t>
  </si>
  <si>
    <t>Go to start position for sample lines</t>
  </si>
  <si>
    <t>Position to next moving up a step on the Z axis</t>
  </si>
  <si>
    <t>Draw line</t>
  </si>
  <si>
    <t>Power for marks</t>
  </si>
  <si>
    <t>$32=1</t>
  </si>
  <si>
    <t>Position to V start top left</t>
  </si>
  <si>
    <t>Position to ^ bottom left</t>
  </si>
  <si>
    <t>Position to top left</t>
  </si>
  <si>
    <t>Position to top right</t>
  </si>
  <si>
    <t>Draw Diagonal \</t>
  </si>
  <si>
    <t>Draw Diagonal /</t>
  </si>
  <si>
    <t>Position to circle start centre LHS</t>
  </si>
  <si>
    <t>Draw Circle 9mm Dia</t>
  </si>
  <si>
    <t>Draw V \</t>
  </si>
  <si>
    <t>Draw V /</t>
  </si>
  <si>
    <t>Draw ^ \</t>
  </si>
  <si>
    <t>Draw ^ /</t>
  </si>
  <si>
    <t>Draw Square (Bottom)</t>
  </si>
  <si>
    <t>(Right)</t>
  </si>
  <si>
    <t>(Top)</t>
  </si>
  <si>
    <t>(Left)</t>
  </si>
  <si>
    <t>Speed</t>
  </si>
  <si>
    <t>Laser/Spindle</t>
  </si>
  <si>
    <t>Spindle</t>
  </si>
  <si>
    <t>Laser</t>
  </si>
  <si>
    <t>Set the Feed rate</t>
  </si>
  <si>
    <t>Circle Dia (mm)</t>
  </si>
  <si>
    <t>TracingTest Gcode Generator-V2</t>
  </si>
  <si>
    <t>Comment</t>
  </si>
  <si>
    <t>Draw 10 vertical Lines with Laser</t>
  </si>
  <si>
    <t>Col</t>
  </si>
  <si>
    <t>Row</t>
  </si>
  <si>
    <t>1 to 5</t>
  </si>
  <si>
    <t>Feed</t>
  </si>
  <si>
    <t>Set Laser Mode On, if it's already set dont copy this</t>
  </si>
  <si>
    <t>Box Width (mm)</t>
  </si>
  <si>
    <t>Purpose</t>
  </si>
  <si>
    <t>To draw lines on the stock at varying speed and feed to determine what works best.</t>
  </si>
  <si>
    <t>Instructions</t>
  </si>
  <si>
    <t>Set the line height and spacing as required.</t>
  </si>
  <si>
    <t>Set the laser power start and end, for each each line the power will be adjusted by the calculated power step.</t>
  </si>
  <si>
    <t>To keep a constant power for all lines set the start equal to the end.</t>
  </si>
  <si>
    <t>Set the feed rate start and end, adjusted the same as the power.</t>
  </si>
  <si>
    <t>Feed for line 10 (1-1,000)</t>
  </si>
  <si>
    <t>Feed for line 1 (1-1,000)</t>
  </si>
  <si>
    <t>Power for line 10 (1-1,000)</t>
  </si>
  <si>
    <t>Power for line 1 (1-1,000)</t>
  </si>
  <si>
    <t>M2</t>
  </si>
  <si>
    <t>Program end, laser off</t>
  </si>
  <si>
    <t>Select and copy the Gcode, just the green box, into a text editor such as notepad and save as a .nc file</t>
  </si>
  <si>
    <t>The laser will return to the WCS origin after drawing the last line</t>
  </si>
  <si>
    <t>Before running the file check the Laser Focus, position the laser to the start and zero all the axes.</t>
  </si>
  <si>
    <t>G17</t>
  </si>
  <si>
    <t>G94</t>
  </si>
  <si>
    <t>Feed rate is units/minute</t>
  </si>
  <si>
    <t>Select XY plane</t>
  </si>
  <si>
    <t>(END OF PROGRAM)</t>
  </si>
  <si>
    <t>NOTE: PARAMETER VALUES ARE NOT CHECKED</t>
  </si>
  <si>
    <t>PARAMETERS</t>
  </si>
  <si>
    <t>Feed Rate for box 1 (1-1,000) Adjusted for each column</t>
  </si>
  <si>
    <t>Feed Rate for box 10 (1-1,000) Adjusted for each column</t>
  </si>
  <si>
    <t>Line</t>
  </si>
  <si>
    <t>(Draw lines)</t>
  </si>
  <si>
    <t>(Draw 10 boxes in a row varying Feed)</t>
  </si>
  <si>
    <t>(Draw Reference Marks)</t>
  </si>
  <si>
    <t>Power for row 1 (1-1,000) Adjusted for each row</t>
  </si>
  <si>
    <t>Power for row x (1-1,000) Adjusted for each row</t>
  </si>
  <si>
    <t>&lt;- Ending values for formulae</t>
  </si>
  <si>
    <t>&lt;- Starting values for formulae</t>
  </si>
  <si>
    <t>Position to start of the next row or WCS home at end</t>
  </si>
  <si>
    <t>Power for the test lines (1-1,000)</t>
  </si>
  <si>
    <t>Power for the reference marks (1-1,000)</t>
  </si>
  <si>
    <t>To verify the focussing of the laser. 11 vertical lines are drawn moving the Z axis in between each.</t>
  </si>
  <si>
    <t xml:space="preserve">  This needs a carefull setting of the speed and feed values. </t>
  </si>
  <si>
    <t xml:space="preserve">  If the focus is correct the centre line will be the best and those on each side should become fainter.</t>
  </si>
  <si>
    <t>Set the laser power for the test lines, power for the reference marks and a common feed rate.</t>
  </si>
  <si>
    <t xml:space="preserve">Set the Z axis step between each line, the Z axis is adjusted so that the centre line will be at Z0 and moving out </t>
  </si>
  <si>
    <t xml:space="preserve">  the lines will be +/- the Z step so the effects of the focus can be seen.</t>
  </si>
  <si>
    <t xml:space="preserve">  almost certainly need to slide the laser up a few mm if you have mounted it according to my suggestions. </t>
  </si>
  <si>
    <t>NOTE: Make sure there is sufficient vertical travel available on the Z axis to account for the movement, you will</t>
  </si>
  <si>
    <t>Amount the Z axis is moved between each line</t>
  </si>
  <si>
    <t>To draw boxes on the stock at varying speed and feed to determine what works best. Power is varied for each row.</t>
  </si>
  <si>
    <t>Feed rate is varied for each column. Number of rows is variable from 1 to 5.</t>
  </si>
  <si>
    <t>Set the box height, width and spacing as required.</t>
  </si>
  <si>
    <t>Set the laser power start and end, for each each row the power will be adjusted by the calculated power step.</t>
  </si>
  <si>
    <t>If only one row is selected - it won't change. To keep a constant power for all rows set the start equal to the end.</t>
  </si>
  <si>
    <t>Set the feed rate start and end, adjusted for each column.</t>
  </si>
  <si>
    <t>The laser will return to the WCS origin after drawing the last row of boxes.</t>
  </si>
  <si>
    <t>Set Acceleration for the X axis</t>
  </si>
  <si>
    <t>Set Acceleration for the Y axis</t>
  </si>
  <si>
    <t>Set Acceleration for the Z axis</t>
  </si>
  <si>
    <t>Outer Box Size (mm)</t>
  </si>
  <si>
    <t>Turn the laser/Spindle on</t>
  </si>
  <si>
    <t>Go to the home (WCS) position X and Y axes</t>
  </si>
  <si>
    <t>Set the spindle Speed</t>
  </si>
  <si>
    <t>List of values for Laser/Spindle</t>
  </si>
  <si>
    <t>Draw short line up</t>
  </si>
  <si>
    <t>Set the laser power for the lines</t>
  </si>
  <si>
    <t>Set the laser power for the marks</t>
  </si>
  <si>
    <t>Program End, Spindle Off</t>
  </si>
  <si>
    <t>To verify the effects of altering the acceleration values in Grbl and to explore the limits</t>
  </si>
  <si>
    <t xml:space="preserve">  This is set to work with both a laser and a spindle, probably with a V-Bit so the lines can still be seen.</t>
  </si>
  <si>
    <t xml:space="preserve">  NOTE: This draws a single box because Grbl (Quite sensibly) hates $ commands within the middle of a Gcode file.</t>
  </si>
  <si>
    <t>SPINDLE ONLY Lower Spindle into stock</t>
  </si>
  <si>
    <t>SPINDLE ONLY Raise Spindle above the stock</t>
  </si>
  <si>
    <t>SPINDLE ONLY Retract above WCS position</t>
  </si>
  <si>
    <t>mm between boxes. If &gt; 0 end on next box start else WCS.</t>
  </si>
  <si>
    <t>Retract height, only used for Spindle</t>
  </si>
  <si>
    <t>Depth of cut, only used for Spindle</t>
  </si>
  <si>
    <t>$120-122 acceleration values, all the same</t>
  </si>
  <si>
    <t>Accel mm/sec/sec</t>
  </si>
  <si>
    <t>Use a Spindle or Laser, drop down box</t>
  </si>
  <si>
    <t>Plunge Rate, only used for Spindle (1-1,000)</t>
  </si>
  <si>
    <t>(1-1000)</t>
  </si>
  <si>
    <t>Select either a Laser or a spindle, some other options are only needed when using a spindle.</t>
  </si>
  <si>
    <t>Select the acceleration value for the Grbl $120-122 parameters.</t>
  </si>
  <si>
    <t>Set the laser power/Spindle speed for the lines and feed rate. I suggest using the max feed rate possible</t>
  </si>
  <si>
    <t>Set the box size, options are given for the overall box size and the size of the interior circle.</t>
  </si>
  <si>
    <t xml:space="preserve">Set the spacing between boxes, if  Zero then the bit/laser will be positioned back to the WCS origin, if not then </t>
  </si>
  <si>
    <t xml:space="preserve">  the position will be back to the WCS origin.</t>
  </si>
  <si>
    <t>At the end if the box spacing is not Zero the position will be ready at the start of the next box but WILL NOT  set</t>
  </si>
  <si>
    <t xml:space="preserve">  the Origin, if you  want to draw another box after this one you will need to zero the origin before re running.</t>
  </si>
  <si>
    <t>Set Relative coordinate mode</t>
  </si>
  <si>
    <t>Set Relative Coordinate mode</t>
  </si>
  <si>
    <t>Go to to home position, set Absolute Coordinate mode</t>
  </si>
  <si>
    <t>Set Laser Mode On/Off, if it's already set dont copy this</t>
  </si>
  <si>
    <t>10 boxes per row</t>
  </si>
  <si>
    <t>1-5 columns of boxes</t>
  </si>
  <si>
    <t>Acceleration Test</t>
  </si>
  <si>
    <t>Focus Test - Draw 11 lines with a Z axis step</t>
  </si>
  <si>
    <t>Go to the start  position. (WCS origin is bottom left)</t>
  </si>
  <si>
    <t>Set Speed for this Row</t>
  </si>
  <si>
    <t>Burn up setting Feedrate for box</t>
  </si>
  <si>
    <t>G90</t>
  </si>
  <si>
    <t>G0 X0 Y0</t>
  </si>
  <si>
    <t>Set Absolute coordinate mode</t>
  </si>
  <si>
    <t>Set Absolute Coordinate mode</t>
  </si>
  <si>
    <t>Absolute Coordinate Mode</t>
  </si>
  <si>
    <t>Position for next or WCS Origin</t>
  </si>
  <si>
    <t>Go to to home position</t>
  </si>
  <si>
    <t xml:space="preserve">G0 X0 Y0 </t>
  </si>
  <si>
    <t>Go to the home (WCS) position. Leave Z unchanged.</t>
  </si>
  <si>
    <t>Set Z Axis back to starting position</t>
  </si>
  <si>
    <t>Laser engrave 10x1-5 Boxes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</si>
</sst>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Arial Black"/>
      <family val="2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9" xfId="0" applyFill="1" applyBorder="1"/>
    <xf numFmtId="0" fontId="0" fillId="5" borderId="0" xfId="0" applyFill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0" borderId="0" xfId="0" applyFill="1" applyAlignment="1">
      <alignment wrapText="1"/>
    </xf>
    <xf numFmtId="0" fontId="0" fillId="6" borderId="9" xfId="0" applyFill="1" applyBorder="1"/>
    <xf numFmtId="0" fontId="0" fillId="0" borderId="0" xfId="0" applyAlignment="1"/>
    <xf numFmtId="0" fontId="0" fillId="2" borderId="9" xfId="0" applyFill="1" applyBorder="1"/>
    <xf numFmtId="0" fontId="0" fillId="8" borderId="1" xfId="0" applyFill="1" applyBorder="1"/>
    <xf numFmtId="0" fontId="0" fillId="8" borderId="2" xfId="0" applyFill="1" applyBorder="1" applyAlignment="1" applyProtection="1">
      <alignment horizontal="left"/>
      <protection locked="0"/>
    </xf>
    <xf numFmtId="0" fontId="0" fillId="8" borderId="0" xfId="0" applyFill="1"/>
    <xf numFmtId="0" fontId="6" fillId="0" borderId="0" xfId="0" applyFont="1" applyProtection="1"/>
    <xf numFmtId="0" fontId="0" fillId="0" borderId="0" xfId="0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3" borderId="1" xfId="0" applyFill="1" applyBorder="1" applyProtection="1"/>
    <xf numFmtId="0" fontId="0" fillId="3" borderId="3" xfId="0" applyFill="1" applyBorder="1" applyProtection="1"/>
    <xf numFmtId="0" fontId="0" fillId="3" borderId="5" xfId="0" applyFill="1" applyBorder="1" applyProtection="1"/>
    <xf numFmtId="0" fontId="0" fillId="4" borderId="9" xfId="0" applyFill="1" applyBorder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0" fillId="5" borderId="0" xfId="0" applyFill="1" applyAlignment="1" applyProtection="1">
      <alignment wrapText="1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7" borderId="8" xfId="0" applyFill="1" applyBorder="1" applyAlignment="1" applyProtection="1">
      <alignment horizontal="left"/>
      <protection locked="0"/>
    </xf>
    <xf numFmtId="164" fontId="0" fillId="10" borderId="4" xfId="0" applyNumberFormat="1" applyFill="1" applyBorder="1" applyAlignment="1">
      <alignment horizontal="center"/>
    </xf>
    <xf numFmtId="0" fontId="0" fillId="9" borderId="0" xfId="0" applyFont="1" applyFill="1" applyAlignment="1">
      <alignment wrapText="1"/>
    </xf>
    <xf numFmtId="0" fontId="0" fillId="7" borderId="7" xfId="0" applyFill="1" applyBorder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0" fontId="10" fillId="0" borderId="0" xfId="0" applyFont="1" applyProtection="1"/>
    <xf numFmtId="0" fontId="0" fillId="0" borderId="0" xfId="0" applyAlignment="1" applyProtection="1">
      <alignment horizontal="left"/>
    </xf>
    <xf numFmtId="0" fontId="0" fillId="2" borderId="11" xfId="0" applyFill="1" applyBorder="1" applyProtection="1"/>
    <xf numFmtId="0" fontId="0" fillId="2" borderId="12" xfId="0" applyFill="1" applyBorder="1" applyAlignment="1" applyProtection="1">
      <alignment horizontal="left"/>
      <protection locked="0"/>
    </xf>
    <xf numFmtId="0" fontId="11" fillId="11" borderId="14" xfId="0" applyFont="1" applyFill="1" applyBorder="1" applyAlignment="1" applyProtection="1">
      <alignment horizontal="center"/>
    </xf>
    <xf numFmtId="0" fontId="4" fillId="11" borderId="13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wrapText="1"/>
    </xf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4" fontId="0" fillId="10" borderId="4" xfId="0" applyNumberFormat="1" applyFill="1" applyBorder="1" applyAlignment="1" applyProtection="1">
      <alignment horizontal="center"/>
    </xf>
    <xf numFmtId="0" fontId="0" fillId="9" borderId="0" xfId="0" applyFont="1" applyFill="1" applyAlignment="1" applyProtection="1">
      <alignment wrapText="1"/>
    </xf>
    <xf numFmtId="0" fontId="14" fillId="0" borderId="0" xfId="0" applyFont="1" applyProtection="1"/>
    <xf numFmtId="0" fontId="0" fillId="0" borderId="0" xfId="0" applyFont="1" applyAlignment="1">
      <alignment wrapText="1"/>
    </xf>
    <xf numFmtId="0" fontId="0" fillId="12" borderId="1" xfId="0" applyFill="1" applyBorder="1"/>
    <xf numFmtId="0" fontId="0" fillId="12" borderId="2" xfId="0" applyFill="1" applyBorder="1" applyAlignment="1" applyProtection="1">
      <alignment horizontal="left"/>
      <protection locked="0"/>
    </xf>
    <xf numFmtId="0" fontId="0" fillId="4" borderId="1" xfId="0" applyFill="1" applyBorder="1"/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4" borderId="5" xfId="0" applyFill="1" applyBorder="1"/>
    <xf numFmtId="0" fontId="0" fillId="4" borderId="6" xfId="0" applyFill="1" applyBorder="1" applyAlignment="1" applyProtection="1">
      <alignment horizontal="left"/>
      <protection locked="0"/>
    </xf>
    <xf numFmtId="0" fontId="0" fillId="6" borderId="1" xfId="0" applyFill="1" applyBorder="1"/>
    <xf numFmtId="0" fontId="0" fillId="6" borderId="5" xfId="0" applyFill="1" applyBorder="1"/>
    <xf numFmtId="0" fontId="13" fillId="0" borderId="0" xfId="0" applyFont="1"/>
    <xf numFmtId="0" fontId="15" fillId="0" borderId="0" xfId="0" applyFont="1" applyProtection="1"/>
    <xf numFmtId="0" fontId="0" fillId="2" borderId="10" xfId="0" applyFill="1" applyBorder="1" applyAlignment="1" applyProtection="1">
      <alignment horizontal="left"/>
      <protection locked="0"/>
    </xf>
    <xf numFmtId="0" fontId="0" fillId="6" borderId="10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6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0</xdr:row>
      <xdr:rowOff>238125</xdr:rowOff>
    </xdr:from>
    <xdr:to>
      <xdr:col>3</xdr:col>
      <xdr:colOff>883158</xdr:colOff>
      <xdr:row>1</xdr:row>
      <xdr:rowOff>248031</xdr:rowOff>
    </xdr:to>
    <xdr:pic>
      <xdr:nvPicPr>
        <xdr:cNvPr id="2" name="Picture 1" descr="DrawLin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33950" y="238125"/>
          <a:ext cx="749808" cy="371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38100</xdr:rowOff>
    </xdr:from>
    <xdr:to>
      <xdr:col>3</xdr:col>
      <xdr:colOff>790575</xdr:colOff>
      <xdr:row>1</xdr:row>
      <xdr:rowOff>283016</xdr:rowOff>
    </xdr:to>
    <xdr:pic>
      <xdr:nvPicPr>
        <xdr:cNvPr id="2" name="Picture 1" descr="DrawBox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86325" y="38100"/>
          <a:ext cx="704850" cy="6068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104775</xdr:rowOff>
    </xdr:from>
    <xdr:to>
      <xdr:col>3</xdr:col>
      <xdr:colOff>1477137</xdr:colOff>
      <xdr:row>1</xdr:row>
      <xdr:rowOff>236601</xdr:rowOff>
    </xdr:to>
    <xdr:pic>
      <xdr:nvPicPr>
        <xdr:cNvPr id="2" name="Picture 1" descr="FocusTestIde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4025" y="104775"/>
          <a:ext cx="743712" cy="493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38100</xdr:rowOff>
    </xdr:from>
    <xdr:to>
      <xdr:col>3</xdr:col>
      <xdr:colOff>676275</xdr:colOff>
      <xdr:row>1</xdr:row>
      <xdr:rowOff>281184</xdr:rowOff>
    </xdr:to>
    <xdr:pic>
      <xdr:nvPicPr>
        <xdr:cNvPr id="2" name="Picture 1" descr="SampleTrac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76800" y="38100"/>
          <a:ext cx="600075" cy="60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70"/>
  <sheetViews>
    <sheetView zoomScaleNormal="100" workbookViewId="0">
      <selection activeCell="C4" sqref="C4"/>
    </sheetView>
  </sheetViews>
  <sheetFormatPr defaultRowHeight="15"/>
  <cols>
    <col min="1" max="1" width="1.5703125" style="29" customWidth="1"/>
    <col min="2" max="2" width="19.7109375" style="29" customWidth="1"/>
    <col min="3" max="4" width="50.7109375" style="29" customWidth="1"/>
    <col min="5" max="5" width="5.5703125" style="29" hidden="1" customWidth="1"/>
    <col min="6" max="7" width="5.140625" style="29" hidden="1" customWidth="1"/>
    <col min="8" max="8" width="100.7109375" style="29" customWidth="1"/>
    <col min="9" max="16384" width="9.140625" style="29"/>
  </cols>
  <sheetData>
    <row r="1" spans="1:8" ht="28.5">
      <c r="A1" s="28" t="s">
        <v>63</v>
      </c>
      <c r="D1" s="82"/>
    </row>
    <row r="2" spans="1:8" ht="27" thickBot="1">
      <c r="B2" s="59" t="s">
        <v>65</v>
      </c>
      <c r="C2" s="59"/>
      <c r="D2" s="82"/>
      <c r="H2" s="49" t="s">
        <v>72</v>
      </c>
    </row>
    <row r="3" spans="1:8" ht="15" customHeight="1">
      <c r="B3" s="56" t="s">
        <v>94</v>
      </c>
      <c r="C3" s="55" t="s">
        <v>93</v>
      </c>
      <c r="H3" s="50" t="s">
        <v>73</v>
      </c>
    </row>
    <row r="4" spans="1:8" ht="18.75">
      <c r="B4" s="53" t="s">
        <v>13</v>
      </c>
      <c r="C4" s="54">
        <v>200</v>
      </c>
      <c r="D4" s="48" t="s">
        <v>82</v>
      </c>
      <c r="H4" s="49" t="s">
        <v>74</v>
      </c>
    </row>
    <row r="5" spans="1:8">
      <c r="B5" s="30" t="s">
        <v>8</v>
      </c>
      <c r="C5" s="60">
        <f>(C6-C4)/9</f>
        <v>33.333333333333336</v>
      </c>
      <c r="D5" s="48"/>
      <c r="H5" s="50" t="s">
        <v>75</v>
      </c>
    </row>
    <row r="6" spans="1:8" ht="15.75" thickBot="1">
      <c r="B6" s="31" t="s">
        <v>14</v>
      </c>
      <c r="C6" s="15">
        <v>500</v>
      </c>
      <c r="D6" s="48" t="s">
        <v>81</v>
      </c>
      <c r="H6" s="50" t="s">
        <v>76</v>
      </c>
    </row>
    <row r="7" spans="1:8">
      <c r="B7" s="32" t="s">
        <v>22</v>
      </c>
      <c r="C7" s="16">
        <v>300</v>
      </c>
      <c r="D7" s="48" t="s">
        <v>80</v>
      </c>
      <c r="H7" s="50" t="s">
        <v>77</v>
      </c>
    </row>
    <row r="8" spans="1:8">
      <c r="B8" s="33" t="s">
        <v>23</v>
      </c>
      <c r="C8" s="60">
        <f>(C9-C7)/9</f>
        <v>0</v>
      </c>
      <c r="D8" s="48"/>
      <c r="H8" s="50" t="s">
        <v>78</v>
      </c>
    </row>
    <row r="9" spans="1:8" ht="15.75" thickBot="1">
      <c r="B9" s="34" t="s">
        <v>24</v>
      </c>
      <c r="C9" s="17">
        <v>300</v>
      </c>
      <c r="D9" s="48" t="s">
        <v>79</v>
      </c>
      <c r="H9" s="50" t="s">
        <v>85</v>
      </c>
    </row>
    <row r="10" spans="1:8" ht="15.75" thickBot="1">
      <c r="B10" s="35" t="s">
        <v>10</v>
      </c>
      <c r="C10" s="18">
        <v>10</v>
      </c>
      <c r="D10" s="48"/>
      <c r="H10" s="51" t="s">
        <v>87</v>
      </c>
    </row>
    <row r="11" spans="1:8" ht="15.75" thickBot="1">
      <c r="B11" s="35" t="s">
        <v>11</v>
      </c>
      <c r="C11" s="20">
        <v>2</v>
      </c>
      <c r="D11" s="48"/>
      <c r="H11" s="50" t="s">
        <v>86</v>
      </c>
    </row>
    <row r="12" spans="1:8">
      <c r="B12" s="36"/>
      <c r="D12" s="36"/>
    </row>
    <row r="13" spans="1:8">
      <c r="B13" s="36"/>
      <c r="D13" s="36"/>
      <c r="H13" s="50"/>
    </row>
    <row r="14" spans="1:8">
      <c r="B14" s="36"/>
      <c r="D14" s="36"/>
      <c r="H14" s="50"/>
    </row>
    <row r="15" spans="1:8" ht="15.75">
      <c r="C15" s="57" t="s">
        <v>0</v>
      </c>
      <c r="D15" s="37" t="s">
        <v>1</v>
      </c>
      <c r="E15" s="38" t="s">
        <v>97</v>
      </c>
      <c r="F15" s="38" t="s">
        <v>69</v>
      </c>
      <c r="G15" s="38" t="s">
        <v>57</v>
      </c>
    </row>
    <row r="16" spans="1:8">
      <c r="C16" s="61" t="s">
        <v>40</v>
      </c>
      <c r="D16" s="42" t="s">
        <v>70</v>
      </c>
      <c r="E16" s="38"/>
      <c r="F16" s="38"/>
      <c r="G16" s="38"/>
    </row>
    <row r="17" spans="3:7">
      <c r="C17" s="39" t="str">
        <f>CONCATENATE("(",$A$1,")")</f>
        <v>(TracingTest Gcode Generator-V2)</v>
      </c>
      <c r="D17" s="40"/>
      <c r="E17" s="41"/>
      <c r="F17" s="41"/>
      <c r="G17" s="41"/>
    </row>
    <row r="18" spans="3:7">
      <c r="C18" s="39" t="str">
        <f>CONCATENATE("(",$B$2,")")</f>
        <v>(Draw 10 vertical Lines with Laser)</v>
      </c>
      <c r="D18" s="40"/>
      <c r="E18" s="41"/>
      <c r="F18" s="41"/>
      <c r="G18" s="41"/>
    </row>
    <row r="19" spans="3:7">
      <c r="C19" s="39" t="str">
        <f>CONCATENATE("(Power ",$C$4,"/",INT($C$5),"/",$C$6,")")</f>
        <v>(Power 200/33/500)</v>
      </c>
      <c r="D19" s="40"/>
      <c r="E19" s="41"/>
      <c r="F19" s="41"/>
      <c r="G19" s="41"/>
    </row>
    <row r="20" spans="3:7">
      <c r="C20" s="39" t="str">
        <f>CONCATENATE("(Feed ",$C$7,"/",INT($C$8),"/",$C$9," mm/Min)")</f>
        <v>(Feed 300/0/300 mm/Min)</v>
      </c>
      <c r="D20" s="40"/>
      <c r="E20" s="41"/>
      <c r="F20" s="41"/>
      <c r="G20" s="41"/>
    </row>
    <row r="21" spans="3:7">
      <c r="C21" s="39" t="str">
        <f>CONCATENATE("(Line Height ",$C$10,", Spacing ",$C$11," mm)")</f>
        <v>(Line Height 10, Spacing 2 mm)</v>
      </c>
      <c r="D21" s="40"/>
      <c r="E21" s="41"/>
      <c r="F21" s="41"/>
      <c r="G21" s="41"/>
    </row>
    <row r="22" spans="3:7">
      <c r="C22" s="39" t="s">
        <v>89</v>
      </c>
      <c r="D22" s="52" t="s">
        <v>90</v>
      </c>
      <c r="E22" s="41"/>
      <c r="F22" s="41"/>
      <c r="G22" s="41"/>
    </row>
    <row r="23" spans="3:7">
      <c r="C23" s="39" t="s">
        <v>88</v>
      </c>
      <c r="D23" s="52" t="s">
        <v>91</v>
      </c>
      <c r="E23" s="41"/>
      <c r="F23" s="41"/>
      <c r="G23" s="41"/>
    </row>
    <row r="24" spans="3:7" ht="15" customHeight="1">
      <c r="C24" s="39" t="s">
        <v>2</v>
      </c>
      <c r="D24" s="42" t="s">
        <v>3</v>
      </c>
      <c r="E24" s="43"/>
      <c r="F24" s="43"/>
      <c r="G24" s="43"/>
    </row>
    <row r="25" spans="3:7" ht="15" customHeight="1">
      <c r="C25" s="39" t="s">
        <v>169</v>
      </c>
      <c r="D25" s="52" t="s">
        <v>171</v>
      </c>
      <c r="E25" s="80"/>
      <c r="F25" s="80"/>
      <c r="G25" s="80"/>
    </row>
    <row r="26" spans="3:7" ht="15" customHeight="1">
      <c r="C26" s="39" t="s">
        <v>170</v>
      </c>
      <c r="D26" s="42" t="s">
        <v>4</v>
      </c>
      <c r="E26" s="43"/>
      <c r="F26" s="43"/>
      <c r="G26" s="43"/>
    </row>
    <row r="27" spans="3:7" ht="15" customHeight="1">
      <c r="C27" s="39" t="s">
        <v>7</v>
      </c>
      <c r="D27" s="52" t="s">
        <v>158</v>
      </c>
      <c r="E27" s="43"/>
      <c r="F27" s="43"/>
      <c r="G27" s="43"/>
    </row>
    <row r="28" spans="3:7" ht="15" customHeight="1">
      <c r="C28" s="39" t="s">
        <v>5</v>
      </c>
      <c r="D28" s="42" t="s">
        <v>6</v>
      </c>
      <c r="E28" s="43"/>
      <c r="F28" s="43"/>
      <c r="G28" s="43"/>
    </row>
    <row r="29" spans="3:7" ht="15" customHeight="1">
      <c r="C29" s="39" t="s">
        <v>98</v>
      </c>
      <c r="D29" s="40"/>
      <c r="E29" s="43"/>
      <c r="F29" s="43"/>
      <c r="G29" s="43"/>
    </row>
    <row r="30" spans="3:7" ht="15" customHeight="1">
      <c r="C30" s="39" t="str">
        <f>CONCATENATE("G1 Y",$C$10," F",F30," S",G30)</f>
        <v>G1 Y10 F300 S200</v>
      </c>
      <c r="D30" s="42" t="s">
        <v>12</v>
      </c>
      <c r="E30" s="58">
        <v>0</v>
      </c>
      <c r="F30" s="29">
        <f>INT( IF($C$7+(E30*$C$8) &gt; MAX($C$9,$C$7),MAX($C$9,$C$7),IF($C$7+(E30*$C$8) &lt; MIN($C$9,$C$7),MIN($C$9,$C$7),$C$7+(E30*$C$8))))</f>
        <v>300</v>
      </c>
      <c r="G30" s="43">
        <f>INT(IF($C$4+(E30*$C$5) &gt; MAX($C$6,$C$4),MAX($C$6,$C$4),IF($C$4+(E30*$C$5) &lt; MIN($C$6,$C$4),MIN($C$6,$C$4),$C$4+(E30*$C$5))))</f>
        <v>200</v>
      </c>
    </row>
    <row r="31" spans="3:7" ht="15" customHeight="1">
      <c r="C31" s="39" t="str">
        <f>CONCATENATE("G0 X",$C$11," Y-",$C$10)</f>
        <v>G0 X2 Y-10</v>
      </c>
      <c r="D31" s="42" t="s">
        <v>9</v>
      </c>
      <c r="E31" s="43"/>
      <c r="F31" s="43"/>
      <c r="G31" s="43"/>
    </row>
    <row r="32" spans="3:7" ht="15" customHeight="1">
      <c r="C32" s="39" t="str">
        <f>CONCATENATE("G1 Y",$C$10," F",F32," S",G32)</f>
        <v>G1 Y10 F300 S233</v>
      </c>
      <c r="D32" s="42"/>
      <c r="E32" s="58">
        <f>E30+1</f>
        <v>1</v>
      </c>
      <c r="F32" s="29">
        <f>INT( IF($C$7+(E32*$C$8) &gt; MAX($C$9,$C$7),MAX($C$9,$C$7),IF($C$7+(E32*$C$8) &lt; MIN($C$9,$C$7),MIN($C$9,$C$7),$C$7+(E32*$C$8))))</f>
        <v>300</v>
      </c>
      <c r="G32" s="43">
        <f>INT(IF($C$4+(E32*$C$5) &gt; MAX($C$6,$C$4),MAX($C$6,$C$4),IF($C$4+(E32*$C$5) &lt; MIN($C$6,$C$4),MIN($C$6,$C$4),$C$4+(E32*$C$5))))</f>
        <v>233</v>
      </c>
    </row>
    <row r="33" spans="3:7" ht="15" customHeight="1">
      <c r="C33" s="39" t="str">
        <f>CONCATENATE("G0 X",$C$11," Y-",$C$10)</f>
        <v>G0 X2 Y-10</v>
      </c>
      <c r="D33" s="42"/>
      <c r="E33" s="43"/>
      <c r="F33" s="43"/>
      <c r="G33" s="43"/>
    </row>
    <row r="34" spans="3:7" ht="15" customHeight="1">
      <c r="C34" s="39" t="str">
        <f>CONCATENATE("G1 Y",$C$10," F",F34," S",G34)</f>
        <v>G1 Y10 F300 S266</v>
      </c>
      <c r="D34" s="42"/>
      <c r="E34" s="58">
        <f>E32+1</f>
        <v>2</v>
      </c>
      <c r="F34" s="29">
        <f>INT( IF($C$7+(E34*$C$8) &gt; MAX($C$9,$C$7),MAX($C$9,$C$7),IF($C$7+(E34*$C$8) &lt; MIN($C$9,$C$7),MIN($C$9,$C$7),$C$7+(E34*$C$8))))</f>
        <v>300</v>
      </c>
      <c r="G34" s="43">
        <f>INT(IF($C$4+(E34*$C$5) &gt; MAX($C$6,$C$4),MAX($C$6,$C$4),IF($C$4+(E34*$C$5) &lt; MIN($C$6,$C$4),MIN($C$6,$C$4),$C$4+(E34*$C$5))))</f>
        <v>266</v>
      </c>
    </row>
    <row r="35" spans="3:7" ht="15" customHeight="1">
      <c r="C35" s="39" t="str">
        <f>CONCATENATE("G0 X",$C$11," Y-",$C$10)</f>
        <v>G0 X2 Y-10</v>
      </c>
      <c r="D35" s="42"/>
      <c r="E35" s="43"/>
      <c r="F35" s="43"/>
      <c r="G35" s="43"/>
    </row>
    <row r="36" spans="3:7" ht="15" customHeight="1">
      <c r="C36" s="39" t="str">
        <f>CONCATENATE("G1 Y",$C$10," F",F36," S",G36)</f>
        <v>G1 Y10 F300 S300</v>
      </c>
      <c r="D36" s="42"/>
      <c r="E36" s="58">
        <f>E34+1</f>
        <v>3</v>
      </c>
      <c r="F36" s="29">
        <f>INT( IF($C$7+(E36*$C$8) &gt; MAX($C$9,$C$7),MAX($C$9,$C$7),IF($C$7+(E36*$C$8) &lt; MIN($C$9,$C$7),MIN($C$9,$C$7),$C$7+(E36*$C$8))))</f>
        <v>300</v>
      </c>
      <c r="G36" s="43">
        <f>INT(IF($C$4+(E36*$C$5) &gt; MAX($C$6,$C$4),MAX($C$6,$C$4),IF($C$4+(E36*$C$5) &lt; MIN($C$6,$C$4),MIN($C$6,$C$4),$C$4+(E36*$C$5))))</f>
        <v>300</v>
      </c>
    </row>
    <row r="37" spans="3:7" ht="15" customHeight="1">
      <c r="C37" s="39" t="str">
        <f>CONCATENATE("G0 X",$C$11," Y-",$C$10)</f>
        <v>G0 X2 Y-10</v>
      </c>
      <c r="D37" s="42"/>
      <c r="E37" s="43"/>
      <c r="F37" s="43"/>
      <c r="G37" s="43"/>
    </row>
    <row r="38" spans="3:7" ht="15" customHeight="1">
      <c r="C38" s="39" t="str">
        <f>CONCATENATE("G1 Y",$C$10," F",F38," S",G38)</f>
        <v>G1 Y10 F300 S333</v>
      </c>
      <c r="D38" s="42"/>
      <c r="E38" s="58">
        <f>E36+1</f>
        <v>4</v>
      </c>
      <c r="F38" s="29">
        <f>INT( IF($C$7+(E38*$C$8) &gt; MAX($C$9,$C$7),MAX($C$9,$C$7),IF($C$7+(E38*$C$8) &lt; MIN($C$9,$C$7),MIN($C$9,$C$7),$C$7+(E38*$C$8))))</f>
        <v>300</v>
      </c>
      <c r="G38" s="43">
        <f>INT(IF($C$4+(E38*$C$5) &gt; MAX($C$6,$C$4),MAX($C$6,$C$4),IF($C$4+(E38*$C$5) &lt; MIN($C$6,$C$4),MIN($C$6,$C$4),$C$4+(E38*$C$5))))</f>
        <v>333</v>
      </c>
    </row>
    <row r="39" spans="3:7" ht="15" customHeight="1">
      <c r="C39" s="39" t="str">
        <f>CONCATENATE("G0 X",$C$11," Y-",$C$10)</f>
        <v>G0 X2 Y-10</v>
      </c>
      <c r="D39" s="42"/>
      <c r="E39" s="43"/>
      <c r="F39" s="43"/>
      <c r="G39" s="43"/>
    </row>
    <row r="40" spans="3:7" ht="15" customHeight="1">
      <c r="C40" s="39" t="str">
        <f>CONCATENATE("G1 Y",$C$10," F",F40," S",G40)</f>
        <v>G1 Y10 F300 S366</v>
      </c>
      <c r="D40" s="42"/>
      <c r="E40" s="58">
        <f>E38+1</f>
        <v>5</v>
      </c>
      <c r="F40" s="29">
        <f>INT( IF($C$7+(E40*$C$8) &gt; MAX($C$9,$C$7),MAX($C$9,$C$7),IF($C$7+(E40*$C$8) &lt; MIN($C$9,$C$7),MIN($C$9,$C$7),$C$7+(E40*$C$8))))</f>
        <v>300</v>
      </c>
      <c r="G40" s="43">
        <f>INT(IF($C$4+(E40*$C$5) &gt; MAX($C$6,$C$4),MAX($C$6,$C$4),IF($C$4+(E40*$C$5) &lt; MIN($C$6,$C$4),MIN($C$6,$C$4),$C$4+(E40*$C$5))))</f>
        <v>366</v>
      </c>
    </row>
    <row r="41" spans="3:7" ht="15" customHeight="1">
      <c r="C41" s="39" t="str">
        <f>CONCATENATE("G0 X",$C$11," Y-",$C$10)</f>
        <v>G0 X2 Y-10</v>
      </c>
      <c r="D41" s="42"/>
      <c r="E41" s="43"/>
      <c r="F41" s="43"/>
      <c r="G41" s="43"/>
    </row>
    <row r="42" spans="3:7" ht="15" customHeight="1">
      <c r="C42" s="39" t="str">
        <f>CONCATENATE("G1 Y",$C$10," F",F42," S",G42)</f>
        <v>G1 Y10 F300 S400</v>
      </c>
      <c r="D42" s="42"/>
      <c r="E42" s="58">
        <f>E40+1</f>
        <v>6</v>
      </c>
      <c r="F42" s="29">
        <f>INT( IF($C$7+(E42*$C$8) &gt; MAX($C$9,$C$7),MAX($C$9,$C$7),IF($C$7+(E42*$C$8) &lt; MIN($C$9,$C$7),MIN($C$9,$C$7),$C$7+(E42*$C$8))))</f>
        <v>300</v>
      </c>
      <c r="G42" s="43">
        <f>INT(IF($C$4+(E42*$C$5) &gt; MAX($C$6,$C$4),MAX($C$6,$C$4),IF($C$4+(E42*$C$5) &lt; MIN($C$6,$C$4),MIN($C$6,$C$4),$C$4+(E42*$C$5))))</f>
        <v>400</v>
      </c>
    </row>
    <row r="43" spans="3:7" ht="15" customHeight="1">
      <c r="C43" s="39" t="str">
        <f>CONCATENATE("G0 X",$C$11," Y-",$C$10)</f>
        <v>G0 X2 Y-10</v>
      </c>
      <c r="D43" s="42"/>
      <c r="E43" s="43"/>
      <c r="F43" s="43"/>
      <c r="G43" s="43"/>
    </row>
    <row r="44" spans="3:7" ht="15" customHeight="1">
      <c r="C44" s="39" t="str">
        <f>CONCATENATE("G1 Y",$C$10," F",F44," S",G44)</f>
        <v>G1 Y10 F300 S433</v>
      </c>
      <c r="D44" s="42"/>
      <c r="E44" s="58">
        <f>E42+1</f>
        <v>7</v>
      </c>
      <c r="F44" s="29">
        <f>INT( IF($C$7+(E44*$C$8) &gt; MAX($C$9,$C$7),MAX($C$9,$C$7),IF($C$7+(E44*$C$8) &lt; MIN($C$9,$C$7),MIN($C$9,$C$7),$C$7+(E44*$C$8))))</f>
        <v>300</v>
      </c>
      <c r="G44" s="43">
        <f>INT(IF($C$4+(E44*$C$5) &gt; MAX($C$6,$C$4),MAX($C$6,$C$4),IF($C$4+(E44*$C$5) &lt; MIN($C$6,$C$4),MIN($C$6,$C$4),$C$4+(E44*$C$5))))</f>
        <v>433</v>
      </c>
    </row>
    <row r="45" spans="3:7" ht="15" customHeight="1">
      <c r="C45" s="39" t="str">
        <f>CONCATENATE("G0 X",$C$11," Y-",$C$10)</f>
        <v>G0 X2 Y-10</v>
      </c>
      <c r="D45" s="42"/>
      <c r="E45" s="43"/>
      <c r="F45" s="43"/>
      <c r="G45" s="43"/>
    </row>
    <row r="46" spans="3:7" ht="15" customHeight="1">
      <c r="C46" s="39" t="str">
        <f>CONCATENATE("G1 Y",$C$10," F",F46," S",G46)</f>
        <v>G1 Y10 F300 S466</v>
      </c>
      <c r="D46" s="42"/>
      <c r="E46" s="58">
        <f>E44+1</f>
        <v>8</v>
      </c>
      <c r="F46" s="29">
        <f>INT( IF($C$7+(E46*$C$8) &gt; MAX($C$9,$C$7),MAX($C$9,$C$7),IF($C$7+(E46*$C$8) &lt; MIN($C$9,$C$7),MIN($C$9,$C$7),$C$7+(E46*$C$8))))</f>
        <v>300</v>
      </c>
      <c r="G46" s="43">
        <f>INT(IF($C$4+(E46*$C$5) &gt; MAX($C$6,$C$4),MAX($C$6,$C$4),IF($C$4+(E46*$C$5) &lt; MIN($C$6,$C$4),MIN($C$6,$C$4),$C$4+(E46*$C$5))))</f>
        <v>466</v>
      </c>
    </row>
    <row r="47" spans="3:7" ht="15" customHeight="1">
      <c r="C47" s="39" t="str">
        <f>CONCATENATE("G0 X",$C$11," Y-",$C$10)</f>
        <v>G0 X2 Y-10</v>
      </c>
      <c r="D47" s="42"/>
      <c r="E47" s="43"/>
      <c r="F47" s="43"/>
      <c r="G47" s="43"/>
    </row>
    <row r="48" spans="3:7" ht="15" customHeight="1">
      <c r="C48" s="39" t="str">
        <f>CONCATENATE("G1 Y",$C$10," F",F48," S",G48)</f>
        <v>G1 Y10 F300 S500</v>
      </c>
      <c r="D48" s="42"/>
      <c r="E48" s="58">
        <f>E46+1</f>
        <v>9</v>
      </c>
      <c r="F48" s="29">
        <f>INT( IF($C$7+(E48*$C$8) &gt; MAX($C$9,$C$7),MAX($C$9,$C$7),IF($C$7+(E48*$C$8) &lt; MIN($C$9,$C$7),MIN($C$9,$C$7),$C$7+(E48*$C$8))))</f>
        <v>300</v>
      </c>
      <c r="G48" s="43">
        <f>INT(IF($C$4+(E48*$C$5) &gt; MAX($C$6,$C$4),MAX($C$6,$C$4),IF($C$4+(E48*$C$5) &lt; MIN($C$6,$C$4),MIN($C$6,$C$4),$C$4+(E48*$C$5))))</f>
        <v>500</v>
      </c>
    </row>
    <row r="49" spans="2:7" ht="15" customHeight="1">
      <c r="C49" s="39" t="s">
        <v>169</v>
      </c>
      <c r="D49" s="42"/>
      <c r="E49" s="58"/>
      <c r="G49" s="80"/>
    </row>
    <row r="50" spans="2:7" ht="15" customHeight="1">
      <c r="C50" s="39" t="s">
        <v>170</v>
      </c>
      <c r="D50" s="42" t="s">
        <v>160</v>
      </c>
      <c r="E50" s="43"/>
      <c r="F50" s="43"/>
      <c r="G50" s="43"/>
    </row>
    <row r="51" spans="2:7" ht="15" customHeight="1">
      <c r="C51" s="39" t="s">
        <v>83</v>
      </c>
      <c r="D51" s="42" t="s">
        <v>84</v>
      </c>
      <c r="E51" s="43"/>
      <c r="F51" s="43"/>
      <c r="G51" s="43"/>
    </row>
    <row r="52" spans="2:7" ht="15" customHeight="1">
      <c r="C52" s="39" t="s">
        <v>92</v>
      </c>
      <c r="E52" s="43"/>
      <c r="F52" s="43"/>
      <c r="G52" s="43"/>
    </row>
    <row r="53" spans="2:7" ht="15" customHeight="1">
      <c r="E53" s="43"/>
      <c r="F53" s="43"/>
      <c r="G53" s="43"/>
    </row>
    <row r="54" spans="2:7" ht="15" customHeight="1">
      <c r="C54" s="42"/>
      <c r="D54" s="42"/>
      <c r="E54" s="43"/>
      <c r="F54" s="43"/>
      <c r="G54" s="43"/>
    </row>
    <row r="55" spans="2:7" ht="15" customHeight="1"/>
    <row r="56" spans="2:7" ht="15" customHeight="1">
      <c r="B56" s="43"/>
      <c r="C56" s="42"/>
      <c r="D56" s="42"/>
    </row>
    <row r="57" spans="2:7" ht="15" customHeight="1"/>
    <row r="58" spans="2:7" ht="15" customHeight="1">
      <c r="B58" s="43"/>
      <c r="C58" s="42"/>
      <c r="D58" s="42"/>
    </row>
    <row r="59" spans="2:7" ht="15" customHeight="1">
      <c r="B59" s="43"/>
      <c r="C59" s="42"/>
      <c r="D59" s="42"/>
    </row>
    <row r="60" spans="2:7" ht="15" customHeight="1">
      <c r="B60" s="43"/>
      <c r="C60" s="42"/>
      <c r="D60" s="42"/>
    </row>
    <row r="61" spans="2:7" ht="15" customHeight="1">
      <c r="B61" s="43"/>
      <c r="C61" s="42"/>
      <c r="D61" s="42"/>
    </row>
    <row r="62" spans="2:7" ht="15" customHeight="1">
      <c r="B62" s="43"/>
      <c r="C62" s="42"/>
      <c r="D62" s="42"/>
    </row>
    <row r="63" spans="2:7" ht="15" customHeight="1">
      <c r="B63" s="43"/>
      <c r="C63" s="42"/>
      <c r="D63" s="42"/>
    </row>
    <row r="64" spans="2:7" ht="15" customHeight="1">
      <c r="B64" s="43"/>
      <c r="C64" s="42"/>
      <c r="D64" s="42"/>
    </row>
    <row r="65" spans="2:4" ht="15" customHeight="1">
      <c r="B65" s="43"/>
      <c r="C65" s="42"/>
      <c r="D65" s="42"/>
    </row>
    <row r="66" spans="2:4" ht="15" customHeight="1">
      <c r="B66" s="43"/>
      <c r="C66" s="42"/>
      <c r="D66" s="42"/>
    </row>
    <row r="67" spans="2:4" ht="15" customHeight="1">
      <c r="B67" s="43"/>
      <c r="C67" s="42"/>
      <c r="D67" s="42"/>
    </row>
    <row r="68" spans="2:4" ht="15" customHeight="1">
      <c r="B68" s="43"/>
      <c r="C68" s="42"/>
      <c r="D68" s="42"/>
    </row>
    <row r="69" spans="2:4" ht="15" customHeight="1"/>
    <row r="70" spans="2:4" ht="15" customHeight="1">
      <c r="B70" s="43"/>
    </row>
  </sheetData>
  <sheetProtection sheet="1" objects="1" scenarios="1"/>
  <mergeCells count="1">
    <mergeCell ref="D1:D2"/>
  </mergeCells>
  <dataValidations count="1">
    <dataValidation type="custom" allowBlank="1" showInputMessage="1" showErrorMessage="1" sqref="C4">
      <formula1>AND(C10=INT(C10), C10&gt;0, C10&lt;11)</formula1>
    </dataValidation>
  </dataValidations>
  <pageMargins left="0.7" right="0.7" top="0.75" bottom="0.75" header="0.3" footer="0.3"/>
  <pageSetup paperSize="9" scale="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91"/>
  <sheetViews>
    <sheetView workbookViewId="0">
      <selection activeCell="B3" sqref="B3"/>
    </sheetView>
  </sheetViews>
  <sheetFormatPr defaultRowHeight="15"/>
  <cols>
    <col min="1" max="1" width="1.5703125" customWidth="1"/>
    <col min="2" max="2" width="19.7109375" customWidth="1"/>
    <col min="3" max="4" width="50.7109375" customWidth="1"/>
    <col min="5" max="8" width="9.140625" hidden="1" customWidth="1"/>
    <col min="9" max="9" width="100.7109375" customWidth="1"/>
  </cols>
  <sheetData>
    <row r="1" spans="1:9" ht="28.5">
      <c r="A1" s="28" t="str">
        <f>'Draw Lines'!A1</f>
        <v>TracingTest Gcode Generator-V2</v>
      </c>
      <c r="B1" s="29"/>
      <c r="C1" s="29"/>
      <c r="D1" s="82"/>
      <c r="E1" s="28"/>
      <c r="F1" s="29"/>
      <c r="G1" s="29"/>
      <c r="H1" s="29"/>
    </row>
    <row r="2" spans="1:9" ht="23.25" thickBot="1">
      <c r="B2" s="11" t="s">
        <v>179</v>
      </c>
      <c r="D2" s="82"/>
      <c r="I2" s="49" t="s">
        <v>72</v>
      </c>
    </row>
    <row r="3" spans="1:9" ht="15" customHeight="1" thickBot="1">
      <c r="B3" s="56" t="s">
        <v>94</v>
      </c>
      <c r="C3" s="55" t="s">
        <v>93</v>
      </c>
      <c r="G3" s="2"/>
      <c r="I3" s="50" t="s">
        <v>117</v>
      </c>
    </row>
    <row r="4" spans="1:9">
      <c r="B4" s="3" t="s">
        <v>13</v>
      </c>
      <c r="C4" s="14">
        <v>150</v>
      </c>
      <c r="D4" s="48" t="s">
        <v>101</v>
      </c>
      <c r="G4" s="2"/>
      <c r="I4" s="50" t="s">
        <v>118</v>
      </c>
    </row>
    <row r="5" spans="1:9" ht="18.75">
      <c r="B5" s="4" t="s">
        <v>8</v>
      </c>
      <c r="C5" s="45">
        <f>IF($C$13=1,0,(C6-C4)/($C$13-1))</f>
        <v>150</v>
      </c>
      <c r="D5" s="48" t="s">
        <v>163</v>
      </c>
      <c r="G5" s="23"/>
      <c r="I5" s="49" t="s">
        <v>74</v>
      </c>
    </row>
    <row r="6" spans="1:9" ht="15.75" thickBot="1">
      <c r="B6" s="6" t="s">
        <v>14</v>
      </c>
      <c r="C6" s="15">
        <v>750</v>
      </c>
      <c r="D6" s="48" t="s">
        <v>102</v>
      </c>
      <c r="G6" s="23"/>
      <c r="I6" s="50" t="s">
        <v>119</v>
      </c>
    </row>
    <row r="7" spans="1:9">
      <c r="B7" s="7" t="s">
        <v>22</v>
      </c>
      <c r="C7" s="16">
        <v>100</v>
      </c>
      <c r="D7" s="48" t="s">
        <v>95</v>
      </c>
      <c r="I7" s="50" t="s">
        <v>120</v>
      </c>
    </row>
    <row r="8" spans="1:9">
      <c r="B8" s="5" t="s">
        <v>23</v>
      </c>
      <c r="C8" s="45">
        <f>(C9-C7)/(9)</f>
        <v>100</v>
      </c>
      <c r="D8" s="48" t="s">
        <v>162</v>
      </c>
      <c r="I8" s="50" t="s">
        <v>121</v>
      </c>
    </row>
    <row r="9" spans="1:9" ht="15.75" thickBot="1">
      <c r="B9" s="8" t="s">
        <v>24</v>
      </c>
      <c r="C9" s="17">
        <v>1000</v>
      </c>
      <c r="D9" s="48" t="s">
        <v>96</v>
      </c>
      <c r="I9" s="50" t="s">
        <v>122</v>
      </c>
    </row>
    <row r="10" spans="1:9" ht="15.75" thickBot="1">
      <c r="B10" s="9" t="s">
        <v>16</v>
      </c>
      <c r="C10" s="18">
        <v>5</v>
      </c>
      <c r="D10" s="48"/>
      <c r="I10" s="50" t="s">
        <v>85</v>
      </c>
    </row>
    <row r="11" spans="1:9" ht="15.75" thickBot="1">
      <c r="B11" s="19" t="s">
        <v>71</v>
      </c>
      <c r="C11" s="20">
        <v>2</v>
      </c>
      <c r="I11" s="51" t="s">
        <v>87</v>
      </c>
    </row>
    <row r="12" spans="1:9" ht="15.75" thickBot="1">
      <c r="B12" s="19" t="s">
        <v>17</v>
      </c>
      <c r="C12" s="20">
        <v>3</v>
      </c>
      <c r="D12" s="48"/>
      <c r="I12" s="50" t="s">
        <v>123</v>
      </c>
    </row>
    <row r="13" spans="1:9" ht="15.75" thickBot="1">
      <c r="B13" s="47" t="s">
        <v>27</v>
      </c>
      <c r="C13" s="44">
        <v>5</v>
      </c>
      <c r="D13" s="48" t="s">
        <v>68</v>
      </c>
    </row>
    <row r="15" spans="1:9">
      <c r="B15" s="13"/>
      <c r="C15" s="12" t="s">
        <v>0</v>
      </c>
      <c r="D15" s="12" t="s">
        <v>1</v>
      </c>
    </row>
    <row r="16" spans="1:9">
      <c r="B16" s="13"/>
      <c r="C16" s="46" t="s">
        <v>40</v>
      </c>
      <c r="D16" s="1" t="s">
        <v>70</v>
      </c>
    </row>
    <row r="17" spans="2:8">
      <c r="B17" s="13"/>
      <c r="C17" s="39" t="str">
        <f>CONCATENATE("(",$A$1,")")</f>
        <v>(TracingTest Gcode Generator-V2)</v>
      </c>
      <c r="D17" s="40" t="s">
        <v>64</v>
      </c>
    </row>
    <row r="18" spans="2:8" ht="15" customHeight="1">
      <c r="B18" s="13"/>
      <c r="C18" s="39" t="str">
        <f>CONCATENATE("(",$B$2,")")</f>
        <v>(Laser engrave 10x1-5 Boxes)</v>
      </c>
      <c r="D18" s="40" t="s">
        <v>64</v>
      </c>
    </row>
    <row r="19" spans="2:8">
      <c r="B19" s="13"/>
      <c r="C19" s="39" t="str">
        <f>CONCATENATE("(Power-Row ",$C$4,"/",INT($C$5),"/",$C$6,")")</f>
        <v>(Power-Row 150/150/750)</v>
      </c>
      <c r="D19" s="40" t="s">
        <v>64</v>
      </c>
    </row>
    <row r="20" spans="2:8">
      <c r="B20" s="13"/>
      <c r="C20" s="39" t="str">
        <f>CONCATENATE("(Feed-Col ",$C$7,"/",INT($C$8),"/",$C$9," mm/Min)")</f>
        <v>(Feed-Col 100/100/1000 mm/Min)</v>
      </c>
      <c r="D20" s="40" t="s">
        <v>64</v>
      </c>
    </row>
    <row r="21" spans="2:8">
      <c r="B21" s="13"/>
      <c r="C21" s="39" t="str">
        <f>CONCATENATE("(Box Height ",$C$10,", Width ",$C$11,", Spacing ",$C$12," mm. Rows ",$C$13,")")</f>
        <v>(Box Height 5, Width 2, Spacing 3 mm. Rows 5)</v>
      </c>
      <c r="D21" s="40" t="s">
        <v>64</v>
      </c>
    </row>
    <row r="22" spans="2:8">
      <c r="C22" s="39" t="s">
        <v>89</v>
      </c>
      <c r="D22" s="52" t="s">
        <v>90</v>
      </c>
      <c r="E22" s="2">
        <v>10</v>
      </c>
      <c r="F22">
        <v>0</v>
      </c>
      <c r="G22" t="s">
        <v>104</v>
      </c>
    </row>
    <row r="23" spans="2:8">
      <c r="C23" s="39" t="s">
        <v>88</v>
      </c>
      <c r="D23" s="52" t="s">
        <v>91</v>
      </c>
      <c r="E23" s="2"/>
    </row>
    <row r="24" spans="2:8">
      <c r="C24" s="39" t="s">
        <v>2</v>
      </c>
      <c r="D24" s="42" t="s">
        <v>3</v>
      </c>
      <c r="E24" s="2"/>
    </row>
    <row r="25" spans="2:8">
      <c r="C25" s="39" t="s">
        <v>169</v>
      </c>
      <c r="D25" s="52" t="s">
        <v>171</v>
      </c>
      <c r="E25" s="81"/>
    </row>
    <row r="26" spans="2:8">
      <c r="C26" s="39" t="str">
        <f>CONCATENATE("G0 X0 Y",($C$13-1)*($C$10+$C$12))</f>
        <v>G0 X0 Y32</v>
      </c>
      <c r="D26" s="42" t="s">
        <v>166</v>
      </c>
      <c r="E26" s="2"/>
    </row>
    <row r="27" spans="2:8">
      <c r="C27" s="39" t="s">
        <v>7</v>
      </c>
      <c r="D27" s="52" t="s">
        <v>158</v>
      </c>
      <c r="E27" s="2"/>
    </row>
    <row r="28" spans="2:8">
      <c r="C28" s="39" t="s">
        <v>5</v>
      </c>
      <c r="D28" s="42" t="s">
        <v>6</v>
      </c>
      <c r="E28" s="2"/>
    </row>
    <row r="29" spans="2:8">
      <c r="C29" s="39" t="s">
        <v>99</v>
      </c>
      <c r="D29" s="40" t="s">
        <v>64</v>
      </c>
      <c r="E29" t="s">
        <v>66</v>
      </c>
      <c r="F29" t="s">
        <v>67</v>
      </c>
      <c r="G29" t="s">
        <v>69</v>
      </c>
      <c r="H29" t="s">
        <v>57</v>
      </c>
    </row>
    <row r="30" spans="2:8">
      <c r="C30" s="39" t="str">
        <f>CONCATENATE("S",H31)</f>
        <v>S150</v>
      </c>
      <c r="D30" s="52" t="s">
        <v>167</v>
      </c>
    </row>
    <row r="31" spans="2:8">
      <c r="C31" s="10" t="str">
        <f>IF(F31 &gt; $C$13, "",CONCATENATE("G1 Y",$C$10," F",G31))</f>
        <v>G1 Y5 F100</v>
      </c>
      <c r="D31" s="1" t="s">
        <v>168</v>
      </c>
      <c r="E31" s="2">
        <f>IF(E22=10,1,E22+1)</f>
        <v>1</v>
      </c>
      <c r="F31" s="2">
        <f>IF(E22=10,F22+1,F22)</f>
        <v>1</v>
      </c>
      <c r="G31">
        <f>INT(IF($C$7+((E31-1)*$C$8) &gt; MAX($C$9,$C$7),MAX($C$9,$C$7),IF($C$7+((E31-1)*$C$8) &lt; MIN($C$9,$C$7),MIN($C$9,$C$7),$C$7+((E31-1)*$C$8))))</f>
        <v>100</v>
      </c>
      <c r="H31">
        <f>INT(IF($C$4+((F31-1)*$C$5) &gt; MAX($C$6,$C$4),MAX($C$6,$C$4),IF($C$4+((F31-1)*$C$5) &lt; MIN($C$6,$C$4),MIN($C$6,$C$4),$C$4+((F31-1)*$C$5))))</f>
        <v>150</v>
      </c>
    </row>
    <row r="32" spans="2:8">
      <c r="C32" s="10" t="str">
        <f>IF(F31 &gt; $C$13, "",CONCATENATE("G1 X",$C$11))</f>
        <v>G1 X2</v>
      </c>
      <c r="D32" s="1" t="s">
        <v>18</v>
      </c>
      <c r="E32" s="2"/>
      <c r="F32" s="2"/>
    </row>
    <row r="33" spans="3:8">
      <c r="C33" s="10" t="str">
        <f>IF(F31 &gt; $C$13, "",CONCATENATE("G1 Y-",$C$10))</f>
        <v>G1 Y-5</v>
      </c>
      <c r="D33" s="1" t="s">
        <v>19</v>
      </c>
      <c r="E33" s="2"/>
      <c r="F33" s="2"/>
    </row>
    <row r="34" spans="3:8">
      <c r="C34" s="10" t="str">
        <f>IF(F31 &gt; $C$13, "",CONCATENATE("G1 X-",$C$11))</f>
        <v>G1 X-2</v>
      </c>
      <c r="D34" s="1" t="s">
        <v>20</v>
      </c>
      <c r="E34" s="2"/>
      <c r="F34" s="2"/>
    </row>
    <row r="35" spans="3:8">
      <c r="C35" s="10" t="str">
        <f>IF(F31 &gt; $C$13, "",CONCATENATE("G0 X",$C$11+$C$12))</f>
        <v>G0 X5</v>
      </c>
      <c r="D35" s="1" t="s">
        <v>21</v>
      </c>
      <c r="E35" s="2"/>
      <c r="F35" s="2"/>
    </row>
    <row r="36" spans="3:8">
      <c r="C36" s="10" t="str">
        <f>IF(F36 &gt; $C$13, "",CONCATENATE("G1 Y",$C$10," F",G36))</f>
        <v>G1 Y5 F200</v>
      </c>
      <c r="D36" s="1" t="s">
        <v>168</v>
      </c>
      <c r="E36" s="2">
        <f>IF(E31=10,1,E31+1)</f>
        <v>2</v>
      </c>
      <c r="F36" s="2">
        <f>IF(E31=10,F31+1,F31)</f>
        <v>1</v>
      </c>
      <c r="G36">
        <f>INT(IF($C$7+((E36-1)*$C$8) &gt; MAX($C$9,$C$7),MAX($C$9,$C$7),IF($C$7+((E36-1)*$C$8) &lt; MIN($C$9,$C$7),MIN($C$9,$C$7),$C$7+((E36-1)*$C$8))))</f>
        <v>200</v>
      </c>
      <c r="H36">
        <f>INT(IF($C$4+((F36-1)*$C$5) &gt; MAX($C$6,$C$4),MAX($C$6,$C$4),IF($C$4+((F36-1)*$C$5) &lt; MIN($C$6,$C$4),MIN($C$6,$C$4),$C$4+((F36-1)*$C$5))))</f>
        <v>150</v>
      </c>
    </row>
    <row r="37" spans="3:8">
      <c r="C37" s="10" t="str">
        <f>IF(F36 &gt; $C$13, "",CONCATENATE("G1 X",$C$11))</f>
        <v>G1 X2</v>
      </c>
      <c r="D37" s="1" t="s">
        <v>18</v>
      </c>
      <c r="E37" s="2"/>
      <c r="F37" s="2"/>
    </row>
    <row r="38" spans="3:8">
      <c r="C38" s="10" t="str">
        <f>IF(F36 &gt; $C$13, "",CONCATENATE("G1 Y-",$C$10))</f>
        <v>G1 Y-5</v>
      </c>
      <c r="D38" s="1" t="s">
        <v>19</v>
      </c>
      <c r="E38" s="2"/>
      <c r="F38" s="2"/>
    </row>
    <row r="39" spans="3:8">
      <c r="C39" s="10" t="str">
        <f>IF(F36 &gt; $C$13, "",CONCATENATE("G1 X-",$C$11))</f>
        <v>G1 X-2</v>
      </c>
      <c r="D39" s="1" t="s">
        <v>20</v>
      </c>
      <c r="E39" s="2"/>
      <c r="F39" s="2"/>
    </row>
    <row r="40" spans="3:8">
      <c r="C40" s="10" t="str">
        <f>IF(F36 &gt; $C$13, "",CONCATENATE("G0 X",$C$11+$C$12))</f>
        <v>G0 X5</v>
      </c>
      <c r="D40" s="1" t="s">
        <v>21</v>
      </c>
      <c r="E40" s="2"/>
      <c r="F40" s="2"/>
    </row>
    <row r="41" spans="3:8">
      <c r="C41" s="10" t="str">
        <f>IF(F41 &gt; $C$13, "",CONCATENATE("G1 Y",$C$10," F",G41))</f>
        <v>G1 Y5 F300</v>
      </c>
      <c r="D41" s="1" t="s">
        <v>168</v>
      </c>
      <c r="E41" s="2">
        <f>IF(E36=10,1,E36+1)</f>
        <v>3</v>
      </c>
      <c r="F41" s="2">
        <f>IF(E36=10,F36+1,F36)</f>
        <v>1</v>
      </c>
      <c r="G41">
        <f>INT(IF($C$7+((E41-1)*$C$8) &gt; MAX($C$9,$C$7),MAX($C$9,$C$7),IF($C$7+((E41-1)*$C$8) &lt; MIN($C$9,$C$7),MIN($C$9,$C$7),$C$7+((E41-1)*$C$8))))</f>
        <v>300</v>
      </c>
      <c r="H41">
        <f>INT(IF($C$4+((F41-1)*$C$5) &gt; MAX($C$6,$C$4),MAX($C$6,$C$4),IF($C$4+((F41-1)*$C$5) &lt; MIN($C$6,$C$4),MIN($C$6,$C$4),$C$4+((F41-1)*$C$5))))</f>
        <v>150</v>
      </c>
    </row>
    <row r="42" spans="3:8">
      <c r="C42" s="10" t="str">
        <f>IF(F41 &gt; $C$13, "",CONCATENATE("G1 X",$C$11))</f>
        <v>G1 X2</v>
      </c>
      <c r="D42" s="1" t="s">
        <v>18</v>
      </c>
      <c r="E42" s="2"/>
      <c r="F42" s="2"/>
    </row>
    <row r="43" spans="3:8">
      <c r="C43" s="10" t="str">
        <f>IF(F41 &gt; $C$13, "",CONCATENATE("G1 Y-",$C$10))</f>
        <v>G1 Y-5</v>
      </c>
      <c r="D43" s="1" t="s">
        <v>19</v>
      </c>
      <c r="E43" s="2"/>
      <c r="F43" s="2"/>
    </row>
    <row r="44" spans="3:8">
      <c r="C44" s="10" t="str">
        <f>IF(F41 &gt; $C$13, "",CONCATENATE("G1 X-",$C$11))</f>
        <v>G1 X-2</v>
      </c>
      <c r="D44" s="1" t="s">
        <v>20</v>
      </c>
      <c r="E44" s="2"/>
      <c r="F44" s="2"/>
    </row>
    <row r="45" spans="3:8">
      <c r="C45" s="10" t="str">
        <f>IF(F41 &gt; $C$13, "",CONCATENATE("G0 X",$C$11+$C$12))</f>
        <v>G0 X5</v>
      </c>
      <c r="D45" s="1" t="s">
        <v>21</v>
      </c>
      <c r="E45" s="2"/>
      <c r="F45" s="2"/>
    </row>
    <row r="46" spans="3:8">
      <c r="C46" s="10" t="str">
        <f>IF(F46 &gt; $C$13, "",CONCATENATE("G1 Y",$C$10," F",G46))</f>
        <v>G1 Y5 F400</v>
      </c>
      <c r="D46" s="1" t="s">
        <v>168</v>
      </c>
      <c r="E46" s="2">
        <f>IF(E41=10,1,E41+1)</f>
        <v>4</v>
      </c>
      <c r="F46" s="2">
        <f>IF(E41=10,F41+1,F41)</f>
        <v>1</v>
      </c>
      <c r="G46">
        <f>INT(IF($C$7+((E46-1)*$C$8) &gt; MAX($C$9,$C$7),MAX($C$9,$C$7),IF($C$7+((E46-1)*$C$8) &lt; MIN($C$9,$C$7),MIN($C$9,$C$7),$C$7+((E46-1)*$C$8))))</f>
        <v>400</v>
      </c>
      <c r="H46">
        <f>INT(IF($C$4+((F46-1)*$C$5) &gt; MAX($C$6,$C$4),MAX($C$6,$C$4),IF($C$4+((F46-1)*$C$5) &lt; MIN($C$6,$C$4),MIN($C$6,$C$4),$C$4+((F46-1)*$C$5))))</f>
        <v>150</v>
      </c>
    </row>
    <row r="47" spans="3:8">
      <c r="C47" s="10" t="str">
        <f>IF(F46 &gt; $C$13, "",CONCATENATE("G1 X",$C$11))</f>
        <v>G1 X2</v>
      </c>
      <c r="D47" s="1" t="s">
        <v>18</v>
      </c>
      <c r="E47" s="2"/>
      <c r="F47" s="2"/>
    </row>
    <row r="48" spans="3:8">
      <c r="C48" s="10" t="str">
        <f>IF(F46 &gt; $C$13, "",CONCATENATE("G1 Y-",$C$10))</f>
        <v>G1 Y-5</v>
      </c>
      <c r="D48" s="1" t="s">
        <v>19</v>
      </c>
      <c r="E48" s="2"/>
      <c r="F48" s="2"/>
    </row>
    <row r="49" spans="3:8">
      <c r="C49" s="10" t="str">
        <f>IF(F46 &gt; $C$13, "",CONCATENATE("G1 X-",$C$11))</f>
        <v>G1 X-2</v>
      </c>
      <c r="D49" s="1" t="s">
        <v>20</v>
      </c>
      <c r="E49" s="2"/>
      <c r="F49" s="2"/>
    </row>
    <row r="50" spans="3:8">
      <c r="C50" s="10" t="str">
        <f>IF(F46 &gt; $C$13, "",CONCATENATE("G0 X",$C$11+$C$12))</f>
        <v>G0 X5</v>
      </c>
      <c r="D50" s="1" t="s">
        <v>21</v>
      </c>
      <c r="E50" s="2"/>
      <c r="F50" s="2"/>
    </row>
    <row r="51" spans="3:8">
      <c r="C51" s="10" t="str">
        <f>IF(F51 &gt; $C$13, "",CONCATENATE("G1 Y",$C$10," F",G51))</f>
        <v>G1 Y5 F500</v>
      </c>
      <c r="D51" s="1" t="s">
        <v>168</v>
      </c>
      <c r="E51" s="2">
        <f>IF(E46=10,1,E46+1)</f>
        <v>5</v>
      </c>
      <c r="F51" s="2">
        <f>IF(E46=10,F46+1,F46)</f>
        <v>1</v>
      </c>
      <c r="G51">
        <f>INT(IF($C$7+((E51-1)*$C$8) &gt; MAX($C$9,$C$7),MAX($C$9,$C$7),IF($C$7+((E51-1)*$C$8) &lt; MIN($C$9,$C$7),MIN($C$9,$C$7),$C$7+((E51-1)*$C$8))))</f>
        <v>500</v>
      </c>
      <c r="H51">
        <f>INT(IF($C$4+((F51-1)*$C$5) &gt; MAX($C$6,$C$4),MAX($C$6,$C$4),IF($C$4+((F51-1)*$C$5) &lt; MIN($C$6,$C$4),MIN($C$6,$C$4),$C$4+((F51-1)*$C$5))))</f>
        <v>150</v>
      </c>
    </row>
    <row r="52" spans="3:8">
      <c r="C52" s="10" t="str">
        <f>IF(F51 &gt; $C$13, "",CONCATENATE("G1 X",$C$11))</f>
        <v>G1 X2</v>
      </c>
      <c r="D52" s="1" t="s">
        <v>18</v>
      </c>
      <c r="E52" s="2"/>
      <c r="F52" s="2"/>
    </row>
    <row r="53" spans="3:8">
      <c r="C53" s="10" t="str">
        <f>IF(F51 &gt; $C$13, "",CONCATENATE("G1 Y-",$C$10))</f>
        <v>G1 Y-5</v>
      </c>
      <c r="D53" s="1" t="s">
        <v>19</v>
      </c>
      <c r="E53" s="2"/>
      <c r="F53" s="2"/>
    </row>
    <row r="54" spans="3:8">
      <c r="C54" s="10" t="str">
        <f>IF(F51 &gt; $C$13, "",CONCATENATE("G1 X-",$C$11))</f>
        <v>G1 X-2</v>
      </c>
      <c r="D54" s="1" t="s">
        <v>20</v>
      </c>
      <c r="E54" s="2"/>
      <c r="F54" s="2"/>
    </row>
    <row r="55" spans="3:8">
      <c r="C55" s="10" t="str">
        <f>IF(F51 &gt; $C$13, "",CONCATENATE("G0 X",$C$11+$C$12))</f>
        <v>G0 X5</v>
      </c>
      <c r="D55" s="1" t="s">
        <v>21</v>
      </c>
      <c r="E55" s="2"/>
      <c r="F55" s="2"/>
    </row>
    <row r="56" spans="3:8">
      <c r="C56" s="10" t="str">
        <f>IF(F56 &gt; $C$13, "",CONCATENATE("G1 Y",$C$10," F",G56))</f>
        <v>G1 Y5 F600</v>
      </c>
      <c r="D56" s="1" t="s">
        <v>168</v>
      </c>
      <c r="E56" s="2">
        <f>IF(E51=10,1,E51+1)</f>
        <v>6</v>
      </c>
      <c r="F56" s="2">
        <f>IF(E51=10,F51+1,F51)</f>
        <v>1</v>
      </c>
      <c r="G56">
        <f>INT(IF($C$7+((E56-1)*$C$8) &gt; MAX($C$9,$C$7),MAX($C$9,$C$7),IF($C$7+((E56-1)*$C$8) &lt; MIN($C$9,$C$7),MIN($C$9,$C$7),$C$7+((E56-1)*$C$8))))</f>
        <v>600</v>
      </c>
      <c r="H56">
        <f>INT(IF($C$4+((F56-1)*$C$5) &gt; MAX($C$6,$C$4),MAX($C$6,$C$4),IF($C$4+((F56-1)*$C$5) &lt; MIN($C$6,$C$4),MIN($C$6,$C$4),$C$4+((F56-1)*$C$5))))</f>
        <v>150</v>
      </c>
    </row>
    <row r="57" spans="3:8">
      <c r="C57" s="10" t="str">
        <f>IF(F56 &gt; $C$13, "",CONCATENATE("G1 X",$C$11))</f>
        <v>G1 X2</v>
      </c>
      <c r="D57" s="1" t="s">
        <v>18</v>
      </c>
      <c r="E57" s="2"/>
      <c r="F57" s="2"/>
    </row>
    <row r="58" spans="3:8">
      <c r="C58" s="10" t="str">
        <f>IF(F56 &gt; $C$13, "",CONCATENATE("G1 Y-",$C$10))</f>
        <v>G1 Y-5</v>
      </c>
      <c r="D58" s="1" t="s">
        <v>19</v>
      </c>
      <c r="E58" s="2"/>
      <c r="F58" s="2"/>
    </row>
    <row r="59" spans="3:8">
      <c r="C59" s="10" t="str">
        <f>IF(F56 &gt; $C$13, "",CONCATENATE("G1 X-",$C$11))</f>
        <v>G1 X-2</v>
      </c>
      <c r="D59" s="1" t="s">
        <v>20</v>
      </c>
      <c r="E59" s="2"/>
      <c r="F59" s="2"/>
    </row>
    <row r="60" spans="3:8">
      <c r="C60" s="10" t="str">
        <f>IF(F56 &gt; $C$13, "",CONCATENATE("G0 X",$C$11+$C$12))</f>
        <v>G0 X5</v>
      </c>
      <c r="D60" s="1" t="s">
        <v>21</v>
      </c>
      <c r="E60" s="2"/>
      <c r="F60" s="2"/>
    </row>
    <row r="61" spans="3:8">
      <c r="C61" s="10" t="str">
        <f>IF(F61 &gt; $C$13, "",CONCATENATE("G1 Y",$C$10," F",G61))</f>
        <v>G1 Y5 F700</v>
      </c>
      <c r="D61" s="1" t="s">
        <v>168</v>
      </c>
      <c r="E61" s="2">
        <f>IF(E56=10,1,E56+1)</f>
        <v>7</v>
      </c>
      <c r="F61" s="2">
        <f>IF(E56=10,F56+1,F56)</f>
        <v>1</v>
      </c>
      <c r="G61">
        <f>INT(IF($C$7+((E61-1)*$C$8) &gt; MAX($C$9,$C$7),MAX($C$9,$C$7),IF($C$7+((E61-1)*$C$8) &lt; MIN($C$9,$C$7),MIN($C$9,$C$7),$C$7+((E61-1)*$C$8))))</f>
        <v>700</v>
      </c>
      <c r="H61">
        <f>INT(IF($C$4+((F61-1)*$C$5) &gt; MAX($C$6,$C$4),MAX($C$6,$C$4),IF($C$4+((F61-1)*$C$5) &lt; MIN($C$6,$C$4),MIN($C$6,$C$4),$C$4+((F61-1)*$C$5))))</f>
        <v>150</v>
      </c>
    </row>
    <row r="62" spans="3:8">
      <c r="C62" s="10" t="str">
        <f>IF(F61 &gt; $C$13, "",CONCATENATE("G1 X",$C$11))</f>
        <v>G1 X2</v>
      </c>
      <c r="D62" s="1" t="s">
        <v>18</v>
      </c>
      <c r="E62" s="2"/>
      <c r="F62" s="2"/>
    </row>
    <row r="63" spans="3:8">
      <c r="C63" s="10" t="str">
        <f>IF(F61 &gt; $C$13, "",CONCATENATE("G1 Y-",$C$10))</f>
        <v>G1 Y-5</v>
      </c>
      <c r="D63" s="1" t="s">
        <v>19</v>
      </c>
      <c r="E63" s="2"/>
      <c r="F63" s="2"/>
    </row>
    <row r="64" spans="3:8">
      <c r="C64" s="10" t="str">
        <f>IF(F61 &gt; $C$13, "",CONCATENATE("G1 X-",$C$11))</f>
        <v>G1 X-2</v>
      </c>
      <c r="D64" s="1" t="s">
        <v>20</v>
      </c>
      <c r="E64" s="2"/>
      <c r="F64" s="2"/>
    </row>
    <row r="65" spans="3:8">
      <c r="C65" s="10" t="str">
        <f>IF(F61 &gt; $C$13, "",CONCATENATE("G0 X",$C$11+$C$12))</f>
        <v>G0 X5</v>
      </c>
      <c r="D65" s="1" t="s">
        <v>21</v>
      </c>
      <c r="E65" s="2"/>
      <c r="F65" s="2"/>
    </row>
    <row r="66" spans="3:8">
      <c r="C66" s="10" t="str">
        <f>IF(F66 &gt; $C$13, "",CONCATENATE("G1 Y",$C$10," F",G66))</f>
        <v>G1 Y5 F800</v>
      </c>
      <c r="D66" s="1" t="s">
        <v>168</v>
      </c>
      <c r="E66" s="2">
        <f>IF(E61=10,1,E61+1)</f>
        <v>8</v>
      </c>
      <c r="F66" s="2">
        <f>IF(E61=10,F61+1,F61)</f>
        <v>1</v>
      </c>
      <c r="G66">
        <f>INT(IF($C$7+((E66-1)*$C$8) &gt; MAX($C$9,$C$7),MAX($C$9,$C$7),IF($C$7+((E66-1)*$C$8) &lt; MIN($C$9,$C$7),MIN($C$9,$C$7),$C$7+((E66-1)*$C$8))))</f>
        <v>800</v>
      </c>
      <c r="H66">
        <f>INT(IF($C$4+((F66-1)*$C$5) &gt; MAX($C$6,$C$4),MAX($C$6,$C$4),IF($C$4+((F66-1)*$C$5) &lt; MIN($C$6,$C$4),MIN($C$6,$C$4),$C$4+((F66-1)*$C$5))))</f>
        <v>150</v>
      </c>
    </row>
    <row r="67" spans="3:8">
      <c r="C67" s="10" t="str">
        <f>IF(F66 &gt; $C$13, "",CONCATENATE("G1 X",$C$11))</f>
        <v>G1 X2</v>
      </c>
      <c r="D67" s="1" t="s">
        <v>18</v>
      </c>
      <c r="E67" s="2"/>
      <c r="F67" s="2"/>
    </row>
    <row r="68" spans="3:8">
      <c r="C68" s="10" t="str">
        <f>IF(F66 &gt; $C$13, "",CONCATENATE("G1 Y-",$C$10))</f>
        <v>G1 Y-5</v>
      </c>
      <c r="D68" s="1" t="s">
        <v>19</v>
      </c>
      <c r="E68" s="2"/>
      <c r="F68" s="2"/>
    </row>
    <row r="69" spans="3:8">
      <c r="C69" s="10" t="str">
        <f>IF(F66 &gt; $C$13, "",CONCATENATE("G1 X-",$C$11))</f>
        <v>G1 X-2</v>
      </c>
      <c r="D69" s="1" t="s">
        <v>20</v>
      </c>
      <c r="E69" s="2"/>
      <c r="F69" s="2"/>
    </row>
    <row r="70" spans="3:8">
      <c r="C70" s="10" t="str">
        <f>IF(F66 &gt; $C$13, "",CONCATENATE("G0 X",$C$11+$C$12))</f>
        <v>G0 X5</v>
      </c>
      <c r="D70" s="1" t="s">
        <v>21</v>
      </c>
      <c r="E70" s="2"/>
      <c r="F70" s="2"/>
    </row>
    <row r="71" spans="3:8">
      <c r="C71" s="10" t="str">
        <f>IF(F71 &gt; $C$13, "",CONCATENATE("G1 Y",$C$10," F",G71))</f>
        <v>G1 Y5 F900</v>
      </c>
      <c r="D71" s="1" t="s">
        <v>168</v>
      </c>
      <c r="E71" s="2">
        <f>IF(E66=10,1,E66+1)</f>
        <v>9</v>
      </c>
      <c r="F71" s="2">
        <f>IF(E66=10,F66+1,F66)</f>
        <v>1</v>
      </c>
      <c r="G71">
        <f>INT(IF($C$7+((E71-1)*$C$8) &gt; MAX($C$9,$C$7),MAX($C$9,$C$7),IF($C$7+((E71-1)*$C$8) &lt; MIN($C$9,$C$7),MIN($C$9,$C$7),$C$7+((E71-1)*$C$8))))</f>
        <v>900</v>
      </c>
      <c r="H71">
        <f>INT(IF($C$4+((F71-1)*$C$5) &gt; MAX($C$6,$C$4),MAX($C$6,$C$4),IF($C$4+((F71-1)*$C$5) &lt; MIN($C$6,$C$4),MIN($C$6,$C$4),$C$4+((F71-1)*$C$5))))</f>
        <v>150</v>
      </c>
    </row>
    <row r="72" spans="3:8">
      <c r="C72" s="10" t="str">
        <f>IF(F71 &gt; $C$13, "",CONCATENATE("G1 X",$C$11))</f>
        <v>G1 X2</v>
      </c>
      <c r="D72" s="1" t="s">
        <v>18</v>
      </c>
      <c r="E72" s="2"/>
      <c r="F72" s="2"/>
    </row>
    <row r="73" spans="3:8">
      <c r="C73" s="10" t="str">
        <f>IF(F71 &gt; $C$13, "",CONCATENATE("G1 Y-",$C$10))</f>
        <v>G1 Y-5</v>
      </c>
      <c r="D73" s="1" t="s">
        <v>19</v>
      </c>
      <c r="E73" s="2"/>
      <c r="F73" s="2"/>
    </row>
    <row r="74" spans="3:8">
      <c r="C74" s="10" t="str">
        <f>IF(F71 &gt; $C$13, "",CONCATENATE("G1 X-",$C$11))</f>
        <v>G1 X-2</v>
      </c>
      <c r="D74" s="1" t="s">
        <v>20</v>
      </c>
      <c r="E74" s="2"/>
      <c r="F74" s="2"/>
    </row>
    <row r="75" spans="3:8">
      <c r="C75" s="10" t="str">
        <f>IF(F71 &gt; $C$13, "",CONCATENATE("G0 X",$C$11+$C$12))</f>
        <v>G0 X5</v>
      </c>
      <c r="D75" s="1" t="s">
        <v>21</v>
      </c>
      <c r="E75" s="2"/>
      <c r="F75" s="2"/>
    </row>
    <row r="76" spans="3:8">
      <c r="C76" s="10" t="str">
        <f>IF(F76 &gt; $C$13, "",CONCATENATE("G1 Y",$C$10," F",G76))</f>
        <v>G1 Y5 F1000</v>
      </c>
      <c r="D76" s="1" t="s">
        <v>168</v>
      </c>
      <c r="E76" s="2">
        <f>IF(E71=10,1,E71+1)</f>
        <v>10</v>
      </c>
      <c r="F76" s="2">
        <f>IF(E71=10,F71+1,F71)</f>
        <v>1</v>
      </c>
      <c r="G76">
        <f>INT(IF($C$7+((E76-1)*$C$8) &gt; MAX($C$9,$C$7),MAX($C$9,$C$7),IF($C$7+((E76-1)*$C$8) &lt; MIN($C$9,$C$7),MIN($C$9,$C$7),$C$7+((E76-1)*$C$8))))</f>
        <v>1000</v>
      </c>
      <c r="H76">
        <f>INT(IF($C$4+((F76-1)*$C$5) &gt; MAX($C$6,$C$4),MAX($C$6,$C$4),IF($C$4+((F76-1)*$C$5) &lt; MIN($C$6,$C$4),MIN($C$6,$C$4),$C$4+((F76-1)*$C$5))))</f>
        <v>150</v>
      </c>
    </row>
    <row r="77" spans="3:8">
      <c r="C77" s="10" t="str">
        <f>IF(F76 &gt; $C$13, "",CONCATENATE("G1 X",$C$11))</f>
        <v>G1 X2</v>
      </c>
      <c r="D77" s="1" t="s">
        <v>18</v>
      </c>
      <c r="E77" s="2"/>
      <c r="F77" s="2"/>
    </row>
    <row r="78" spans="3:8">
      <c r="C78" s="10" t="str">
        <f>IF(F76 &gt; $C$13, "",CONCATENATE("G1 Y-",$C$10))</f>
        <v>G1 Y-5</v>
      </c>
      <c r="D78" s="1" t="s">
        <v>19</v>
      </c>
      <c r="E78" s="2"/>
      <c r="F78" s="2"/>
    </row>
    <row r="79" spans="3:8">
      <c r="C79" s="10" t="str">
        <f>IF(F76 &gt; $C$13, "",CONCATENATE("G1 X-",$C$11))</f>
        <v>G1 X-2</v>
      </c>
      <c r="D79" s="1" t="s">
        <v>20</v>
      </c>
      <c r="E79" s="2"/>
      <c r="F79" s="2"/>
    </row>
    <row r="80" spans="3:8">
      <c r="C80" s="10" t="str">
        <f>IF(F83&gt;$C$13+1,"",IF(F83&gt;$C$13,"G0 G90 X0 Y0",CONCATENATE("G0 X-",9*($C$11+$C$12), " Y-",$C$10+$C$12)))</f>
        <v>G0 X-45 Y-8</v>
      </c>
      <c r="D80" s="1" t="s">
        <v>105</v>
      </c>
    </row>
    <row r="81" spans="3:8">
      <c r="C81" s="10" t="str">
        <f>IF(F83&gt;$C$13+1,"",IF(F83&gt;$C$13,"M2","(Start Next Row)"))</f>
        <v>(Start Next Row)</v>
      </c>
      <c r="D81" s="1"/>
    </row>
    <row r="82" spans="3:8">
      <c r="C82" s="10" t="str">
        <f>IF(F83&gt;$C$13+1,"",IF(F83&gt;$C$13,"(END OF PROGRAM)",CONCATENATE("S",H83)))</f>
        <v>S300</v>
      </c>
      <c r="D82" s="1"/>
    </row>
    <row r="83" spans="3:8">
      <c r="C83" s="10" t="str">
        <f>IF(F83 &gt; $C$13, "",CONCATENATE("G1 Y",$C$10," F",G83))</f>
        <v>G1 Y5 F100</v>
      </c>
      <c r="D83" s="1"/>
      <c r="E83" s="2">
        <f>IF(E76=10,1,E76+1)</f>
        <v>1</v>
      </c>
      <c r="F83" s="2">
        <f>IF(E76=10,F76+1,F76)</f>
        <v>2</v>
      </c>
      <c r="G83">
        <f>INT(IF($C$7+((E83-1)*$C$8) &gt; MAX($C$9,$C$7),MAX($C$9,$C$7),IF($C$7+((E83-1)*$C$8) &lt; MIN($C$9,$C$7),MIN($C$9,$C$7),$C$7+((E83-1)*$C$8))))</f>
        <v>100</v>
      </c>
      <c r="H83">
        <f>INT(IF($C$4+((F83-1)*$C$5) &gt; MAX($C$6,$C$4),MAX($C$6,$C$4),IF($C$4+((F83-1)*$C$5) &lt; MIN($C$6,$C$4),MIN($C$6,$C$4),$C$4+((F83-1)*$C$5))))</f>
        <v>300</v>
      </c>
    </row>
    <row r="84" spans="3:8">
      <c r="C84" s="10" t="str">
        <f>IF(F83 &gt; $C$13, "",CONCATENATE("G1 X",$C$11))</f>
        <v>G1 X2</v>
      </c>
      <c r="D84" s="1"/>
      <c r="E84" s="2"/>
      <c r="F84" s="2"/>
    </row>
    <row r="85" spans="3:8">
      <c r="C85" s="10" t="str">
        <f>IF(F83 &gt; $C$13, "",CONCATENATE("G1 Y-",$C$10))</f>
        <v>G1 Y-5</v>
      </c>
      <c r="D85" s="1"/>
      <c r="E85" s="2"/>
      <c r="F85" s="2"/>
    </row>
    <row r="86" spans="3:8">
      <c r="C86" s="10" t="str">
        <f>IF(F83 &gt; $C$13, "",CONCATENATE("G1 X-",$C$11))</f>
        <v>G1 X-2</v>
      </c>
      <c r="D86" s="1"/>
      <c r="E86" s="2"/>
      <c r="F86" s="2"/>
    </row>
    <row r="87" spans="3:8">
      <c r="C87" s="10" t="str">
        <f>IF(F83 &gt; $C$13, "",CONCATENATE("G0 X",$C$11+$C$12))</f>
        <v>G0 X5</v>
      </c>
      <c r="D87" s="1"/>
      <c r="E87" s="2"/>
      <c r="F87" s="2"/>
    </row>
    <row r="88" spans="3:8">
      <c r="C88" s="10" t="str">
        <f>IF(F88 &gt; $C$13, "",CONCATENATE("G1 Y",$C$10," F",G88))</f>
        <v>G1 Y5 F200</v>
      </c>
      <c r="D88" s="1"/>
      <c r="E88" s="2">
        <f>IF(E83=10,1,E83+1)</f>
        <v>2</v>
      </c>
      <c r="F88" s="2">
        <f>IF(E83=10,F83+1,F83)</f>
        <v>2</v>
      </c>
      <c r="G88">
        <f>INT(IF($C$7+((E88-1)*$C$8) &gt; MAX($C$9,$C$7),MAX($C$9,$C$7),IF($C$7+((E88-1)*$C$8) &lt; MIN($C$9,$C$7),MIN($C$9,$C$7),$C$7+((E88-1)*$C$8))))</f>
        <v>200</v>
      </c>
      <c r="H88">
        <f>INT(IF($C$4+((F88-1)*$C$5) &gt; MAX($C$6,$C$4),MAX($C$6,$C$4),IF($C$4+((F88-1)*$C$5) &lt; MIN($C$6,$C$4),MIN($C$6,$C$4),$C$4+((F88-1)*$C$5))))</f>
        <v>300</v>
      </c>
    </row>
    <row r="89" spans="3:8">
      <c r="C89" s="10" t="str">
        <f>IF(F88 &gt; $C$13, "",CONCATENATE("G1 X",$C$11))</f>
        <v>G1 X2</v>
      </c>
      <c r="D89" s="1"/>
      <c r="E89" s="2"/>
      <c r="F89" s="2"/>
    </row>
    <row r="90" spans="3:8">
      <c r="C90" s="10" t="str">
        <f>IF(F88 &gt; $C$13, "",CONCATENATE("G1 Y-",$C$10))</f>
        <v>G1 Y-5</v>
      </c>
      <c r="D90" s="1"/>
      <c r="E90" s="2"/>
      <c r="F90" s="2"/>
    </row>
    <row r="91" spans="3:8">
      <c r="C91" s="10" t="str">
        <f>IF(F88 &gt; $C$13, "",CONCATENATE("G1 X-",$C$11))</f>
        <v>G1 X-2</v>
      </c>
      <c r="D91" s="1"/>
      <c r="E91" s="2"/>
      <c r="F91" s="2"/>
    </row>
    <row r="92" spans="3:8">
      <c r="C92" s="10" t="str">
        <f>IF(F88 &gt; $C$13, "",CONCATENATE("G0 X",$C$11+$C$12))</f>
        <v>G0 X5</v>
      </c>
      <c r="D92" s="1"/>
      <c r="E92" s="2"/>
      <c r="F92" s="2"/>
    </row>
    <row r="93" spans="3:8">
      <c r="C93" s="10" t="str">
        <f>IF(F93 &gt; $C$13, "",CONCATENATE("G1 Y",$C$10," F",G93))</f>
        <v>G1 Y5 F300</v>
      </c>
      <c r="D93" s="1"/>
      <c r="E93" s="2">
        <f>IF(E88=10,1,E88+1)</f>
        <v>3</v>
      </c>
      <c r="F93" s="2">
        <f>IF(E88=10,F88+1,F88)</f>
        <v>2</v>
      </c>
      <c r="G93">
        <f>INT(IF($C$7+((E93-1)*$C$8) &gt; MAX($C$9,$C$7),MAX($C$9,$C$7),IF($C$7+((E93-1)*$C$8) &lt; MIN($C$9,$C$7),MIN($C$9,$C$7),$C$7+((E93-1)*$C$8))))</f>
        <v>300</v>
      </c>
      <c r="H93">
        <f>INT(IF($C$4+((F93-1)*$C$5) &gt; MAX($C$6,$C$4),MAX($C$6,$C$4),IF($C$4+((F93-1)*$C$5) &lt; MIN($C$6,$C$4),MIN($C$6,$C$4),$C$4+((F93-1)*$C$5))))</f>
        <v>300</v>
      </c>
    </row>
    <row r="94" spans="3:8">
      <c r="C94" s="10" t="str">
        <f>IF(F93 &gt; $C$13, "",CONCATENATE("G1 X",$C$11))</f>
        <v>G1 X2</v>
      </c>
      <c r="D94" s="1"/>
      <c r="E94" s="2"/>
      <c r="F94" s="2"/>
    </row>
    <row r="95" spans="3:8">
      <c r="C95" s="10" t="str">
        <f>IF(F93 &gt; $C$13, "",CONCATENATE("G1 Y-",$C$10))</f>
        <v>G1 Y-5</v>
      </c>
      <c r="D95" s="1"/>
      <c r="E95" s="2"/>
      <c r="F95" s="2"/>
    </row>
    <row r="96" spans="3:8">
      <c r="C96" s="10" t="str">
        <f>IF(F93 &gt; $C$13, "",CONCATENATE("G1 X-",$C$11))</f>
        <v>G1 X-2</v>
      </c>
      <c r="D96" s="1"/>
      <c r="E96" s="2"/>
      <c r="F96" s="2"/>
    </row>
    <row r="97" spans="2:8">
      <c r="C97" s="10" t="str">
        <f>IF(F93 &gt; $C$13, "",CONCATENATE("G0 X",$C$11+$C$12))</f>
        <v>G0 X5</v>
      </c>
      <c r="D97" s="1"/>
      <c r="E97" s="2"/>
      <c r="F97" s="2"/>
    </row>
    <row r="98" spans="2:8">
      <c r="C98" s="10" t="str">
        <f>IF(F98 &gt; $C$13, "",CONCATENATE("G1 Y",$C$10," F",G98))</f>
        <v>G1 Y5 F400</v>
      </c>
      <c r="D98" s="1"/>
      <c r="E98" s="2">
        <f>IF(E93=10,1,E93+1)</f>
        <v>4</v>
      </c>
      <c r="F98" s="2">
        <f>IF(E93=10,F93+1,F93)</f>
        <v>2</v>
      </c>
      <c r="G98">
        <f>INT(IF($C$7+((E98-1)*$C$8) &gt; MAX($C$9,$C$7),MAX($C$9,$C$7),IF($C$7+((E98-1)*$C$8) &lt; MIN($C$9,$C$7),MIN($C$9,$C$7),$C$7+((E98-1)*$C$8))))</f>
        <v>400</v>
      </c>
      <c r="H98">
        <f>INT(IF($C$4+((F98-1)*$C$5) &gt; MAX($C$6,$C$4),MAX($C$6,$C$4),IF($C$4+((F98-1)*$C$5) &lt; MIN($C$6,$C$4),MIN($C$6,$C$4),$C$4+((F98-1)*$C$5))))</f>
        <v>300</v>
      </c>
    </row>
    <row r="99" spans="2:8">
      <c r="C99" s="10" t="str">
        <f>IF(F98 &gt; $C$13, "",CONCATENATE("G1 X",$C$11))</f>
        <v>G1 X2</v>
      </c>
      <c r="D99" s="1"/>
      <c r="E99" s="2"/>
      <c r="F99" s="2"/>
    </row>
    <row r="100" spans="2:8">
      <c r="C100" s="10" t="str">
        <f>IF(F98 &gt; $C$13, "",CONCATENATE("G1 Y-",$C$10))</f>
        <v>G1 Y-5</v>
      </c>
      <c r="D100" s="1"/>
      <c r="E100" s="2"/>
      <c r="F100" s="2"/>
    </row>
    <row r="101" spans="2:8">
      <c r="C101" s="10" t="str">
        <f>IF(F98 &gt; $C$13, "",CONCATENATE("G1 X-",$C$11))</f>
        <v>G1 X-2</v>
      </c>
      <c r="D101" s="1"/>
      <c r="E101" s="2"/>
      <c r="F101" s="2"/>
    </row>
    <row r="102" spans="2:8">
      <c r="C102" s="10" t="str">
        <f>IF(F98 &gt; $C$13, "",CONCATENATE("G0 X",$C$11+$C$12))</f>
        <v>G0 X5</v>
      </c>
      <c r="D102" s="1"/>
      <c r="E102" s="2"/>
      <c r="F102" s="2"/>
    </row>
    <row r="103" spans="2:8">
      <c r="B103" s="2"/>
      <c r="C103" s="10" t="str">
        <f>IF(F103 &gt; $C$13, "",CONCATENATE("G1 Y",$C$10," F",G103))</f>
        <v>G1 Y5 F500</v>
      </c>
      <c r="D103" s="1"/>
      <c r="E103" s="2">
        <f>IF(E98=10,1,E98+1)</f>
        <v>5</v>
      </c>
      <c r="F103" s="2">
        <f>IF(E98=10,F98+1,F98)</f>
        <v>2</v>
      </c>
      <c r="G103">
        <f>INT(IF($C$7+((E103-1)*$C$8) &gt; MAX($C$9,$C$7),MAX($C$9,$C$7),IF($C$7+((E103-1)*$C$8) &lt; MIN($C$9,$C$7),MIN($C$9,$C$7),$C$7+((E103-1)*$C$8))))</f>
        <v>500</v>
      </c>
      <c r="H103">
        <f>INT(IF($C$4+((F103-1)*$C$5) &gt; MAX($C$6,$C$4),MAX($C$6,$C$4),IF($C$4+((F103-1)*$C$5) &lt; MIN($C$6,$C$4),MIN($C$6,$C$4),$C$4+((F103-1)*$C$5))))</f>
        <v>300</v>
      </c>
    </row>
    <row r="104" spans="2:8">
      <c r="C104" s="10" t="str">
        <f>IF(F103 &gt; $C$13, "",CONCATENATE("G1 X",$C$11))</f>
        <v>G1 X2</v>
      </c>
      <c r="D104" s="1"/>
      <c r="E104" s="2"/>
      <c r="F104" s="2"/>
    </row>
    <row r="105" spans="2:8">
      <c r="C105" s="10" t="str">
        <f>IF(F103 &gt; $C$13, "",CONCATENATE("G1 Y-",$C$10))</f>
        <v>G1 Y-5</v>
      </c>
      <c r="D105" s="1"/>
      <c r="E105" s="2"/>
      <c r="F105" s="2"/>
    </row>
    <row r="106" spans="2:8">
      <c r="C106" s="10" t="str">
        <f>IF(F103 &gt; $C$13, "",CONCATENATE("G1 X-",$C$11))</f>
        <v>G1 X-2</v>
      </c>
      <c r="D106" s="1"/>
      <c r="E106" s="2"/>
      <c r="F106" s="2"/>
    </row>
    <row r="107" spans="2:8">
      <c r="C107" s="10" t="str">
        <f>IF(F103 &gt; $C$13, "",CONCATENATE("G0 X",$C$11+$C$12))</f>
        <v>G0 X5</v>
      </c>
      <c r="D107" s="1"/>
      <c r="E107" s="2"/>
      <c r="F107" s="2"/>
    </row>
    <row r="108" spans="2:8">
      <c r="C108" s="10" t="str">
        <f>IF(F108 &gt; $C$13, "",CONCATENATE("G1 Y",$C$10," F",G108))</f>
        <v>G1 Y5 F600</v>
      </c>
      <c r="D108" s="1"/>
      <c r="E108" s="2">
        <f>IF(E103=10,1,E103+1)</f>
        <v>6</v>
      </c>
      <c r="F108" s="2">
        <f>IF(E103=10,F103+1,F103)</f>
        <v>2</v>
      </c>
      <c r="G108">
        <f>INT(IF($C$7+((E108-1)*$C$8) &gt; MAX($C$9,$C$7),MAX($C$9,$C$7),IF($C$7+((E108-1)*$C$8) &lt; MIN($C$9,$C$7),MIN($C$9,$C$7),$C$7+((E108-1)*$C$8))))</f>
        <v>600</v>
      </c>
      <c r="H108">
        <f>INT(IF($C$4+((F108-1)*$C$5) &gt; MAX($C$6,$C$4),MAX($C$6,$C$4),IF($C$4+((F108-1)*$C$5) &lt; MIN($C$6,$C$4),MIN($C$6,$C$4),$C$4+((F108-1)*$C$5))))</f>
        <v>300</v>
      </c>
    </row>
    <row r="109" spans="2:8">
      <c r="C109" s="10" t="str">
        <f>IF(F108 &gt; $C$13, "",CONCATENATE("G1 X",$C$11))</f>
        <v>G1 X2</v>
      </c>
      <c r="D109" s="1"/>
      <c r="E109" s="2"/>
      <c r="F109" s="2"/>
    </row>
    <row r="110" spans="2:8">
      <c r="C110" s="10" t="str">
        <f>IF(F108 &gt; $C$13, "",CONCATENATE("G1 Y-",$C$10))</f>
        <v>G1 Y-5</v>
      </c>
      <c r="D110" s="1"/>
      <c r="E110" s="2"/>
      <c r="F110" s="2"/>
    </row>
    <row r="111" spans="2:8">
      <c r="C111" s="10" t="str">
        <f>IF(F108 &gt; $C$13, "",CONCATENATE("G1 X-",$C$11))</f>
        <v>G1 X-2</v>
      </c>
      <c r="D111" s="1"/>
      <c r="E111" s="2"/>
      <c r="F111" s="2"/>
    </row>
    <row r="112" spans="2:8">
      <c r="C112" s="10" t="str">
        <f>IF(F108 &gt; $C$13, "",CONCATENATE("G0 X",$C$11+$C$12))</f>
        <v>G0 X5</v>
      </c>
      <c r="D112" s="1"/>
      <c r="E112" s="2"/>
      <c r="F112" s="2"/>
    </row>
    <row r="113" spans="3:8">
      <c r="C113" s="10" t="str">
        <f>IF(F113 &gt; $C$13, "",CONCATENATE("G1 Y",$C$10," F",G113))</f>
        <v>G1 Y5 F700</v>
      </c>
      <c r="D113" s="1"/>
      <c r="E113" s="2">
        <f>IF(E108=10,1,E108+1)</f>
        <v>7</v>
      </c>
      <c r="F113" s="2">
        <f>IF(E108=10,F108+1,F108)</f>
        <v>2</v>
      </c>
      <c r="G113">
        <f>INT(IF($C$7+((E113-1)*$C$8) &gt; MAX($C$9,$C$7),MAX($C$9,$C$7),IF($C$7+((E113-1)*$C$8) &lt; MIN($C$9,$C$7),MIN($C$9,$C$7),$C$7+((E113-1)*$C$8))))</f>
        <v>700</v>
      </c>
      <c r="H113">
        <f>INT(IF($C$4+((F113-1)*$C$5) &gt; MAX($C$6,$C$4),MAX($C$6,$C$4),IF($C$4+((F113-1)*$C$5) &lt; MIN($C$6,$C$4),MIN($C$6,$C$4),$C$4+((F113-1)*$C$5))))</f>
        <v>300</v>
      </c>
    </row>
    <row r="114" spans="3:8">
      <c r="C114" s="10" t="str">
        <f>IF(F113 &gt; $C$13, "",CONCATENATE("G1 X",$C$11))</f>
        <v>G1 X2</v>
      </c>
      <c r="D114" s="1"/>
      <c r="E114" s="2"/>
      <c r="F114" s="2"/>
    </row>
    <row r="115" spans="3:8">
      <c r="C115" s="10" t="str">
        <f>IF(F113 &gt; $C$13, "",CONCATENATE("G1 Y-",$C$10))</f>
        <v>G1 Y-5</v>
      </c>
      <c r="D115" s="1"/>
      <c r="E115" s="2"/>
      <c r="F115" s="2"/>
    </row>
    <row r="116" spans="3:8">
      <c r="C116" s="10" t="str">
        <f>IF(F113 &gt; $C$13, "",CONCATENATE("G1 X-",$C$11))</f>
        <v>G1 X-2</v>
      </c>
      <c r="D116" s="1"/>
      <c r="E116" s="2"/>
      <c r="F116" s="2"/>
    </row>
    <row r="117" spans="3:8">
      <c r="C117" s="10" t="str">
        <f>IF(F113 &gt; $C$13, "",CONCATENATE("G0 X",$C$11+$C$12))</f>
        <v>G0 X5</v>
      </c>
      <c r="D117" s="1"/>
      <c r="E117" s="2"/>
      <c r="F117" s="2"/>
    </row>
    <row r="118" spans="3:8">
      <c r="C118" s="10" t="str">
        <f>IF(F118 &gt; $C$13, "",CONCATENATE("G1 Y",$C$10," F",G118))</f>
        <v>G1 Y5 F800</v>
      </c>
      <c r="D118" s="1"/>
      <c r="E118" s="2">
        <f>IF(E113=10,1,E113+1)</f>
        <v>8</v>
      </c>
      <c r="F118" s="2">
        <f>IF(E113=10,F113+1,F113)</f>
        <v>2</v>
      </c>
      <c r="G118">
        <f>INT(IF($C$7+((E118-1)*$C$8) &gt; MAX($C$9,$C$7),MAX($C$9,$C$7),IF($C$7+((E118-1)*$C$8) &lt; MIN($C$9,$C$7),MIN($C$9,$C$7),$C$7+((E118-1)*$C$8))))</f>
        <v>800</v>
      </c>
      <c r="H118">
        <f>INT(IF($C$4+((F118-1)*$C$5) &gt; MAX($C$6,$C$4),MAX($C$6,$C$4),IF($C$4+((F118-1)*$C$5) &lt; MIN($C$6,$C$4),MIN($C$6,$C$4),$C$4+((F118-1)*$C$5))))</f>
        <v>300</v>
      </c>
    </row>
    <row r="119" spans="3:8">
      <c r="C119" s="10" t="str">
        <f>IF(F118 &gt; $C$13, "",CONCATENATE("G1 X",$C$11))</f>
        <v>G1 X2</v>
      </c>
      <c r="D119" s="1"/>
      <c r="E119" s="2"/>
      <c r="F119" s="2"/>
    </row>
    <row r="120" spans="3:8">
      <c r="C120" s="10" t="str">
        <f>IF(F118 &gt; $C$13, "",CONCATENATE("G1 Y-",$C$10))</f>
        <v>G1 Y-5</v>
      </c>
      <c r="D120" s="1"/>
      <c r="E120" s="2"/>
      <c r="F120" s="2"/>
    </row>
    <row r="121" spans="3:8">
      <c r="C121" s="10" t="str">
        <f>IF(F118 &gt; $C$13, "",CONCATENATE("G1 X-",$C$11))</f>
        <v>G1 X-2</v>
      </c>
      <c r="D121" s="1"/>
      <c r="E121" s="2"/>
      <c r="F121" s="2"/>
    </row>
    <row r="122" spans="3:8">
      <c r="C122" s="10" t="str">
        <f>IF(F118 &gt; $C$13, "",CONCATENATE("G0 X",$C$11+$C$12))</f>
        <v>G0 X5</v>
      </c>
      <c r="D122" s="1"/>
      <c r="E122" s="2"/>
      <c r="F122" s="2"/>
    </row>
    <row r="123" spans="3:8">
      <c r="C123" s="10" t="str">
        <f>IF(F123 &gt; $C$13, "",CONCATENATE("G1 Y",$C$10," F",G123))</f>
        <v>G1 Y5 F900</v>
      </c>
      <c r="D123" s="1"/>
      <c r="E123" s="2">
        <f>IF(E118=10,1,E118+1)</f>
        <v>9</v>
      </c>
      <c r="F123" s="2">
        <f>IF(E118=10,F118+1,F118)</f>
        <v>2</v>
      </c>
      <c r="G123">
        <f>INT(IF($C$7+((E123-1)*$C$8) &gt; MAX($C$9,$C$7),MAX($C$9,$C$7),IF($C$7+((E123-1)*$C$8) &lt; MIN($C$9,$C$7),MIN($C$9,$C$7),$C$7+((E123-1)*$C$8))))</f>
        <v>900</v>
      </c>
      <c r="H123">
        <f>INT(IF($C$4+((F123-1)*$C$5) &gt; MAX($C$6,$C$4),MAX($C$6,$C$4),IF($C$4+((F123-1)*$C$5) &lt; MIN($C$6,$C$4),MIN($C$6,$C$4),$C$4+((F123-1)*$C$5))))</f>
        <v>300</v>
      </c>
    </row>
    <row r="124" spans="3:8">
      <c r="C124" s="10" t="str">
        <f>IF(F123 &gt; $C$13, "",CONCATENATE("G1 X",$C$11))</f>
        <v>G1 X2</v>
      </c>
      <c r="D124" s="1"/>
      <c r="E124" s="2"/>
      <c r="F124" s="2"/>
    </row>
    <row r="125" spans="3:8">
      <c r="C125" s="10" t="str">
        <f>IF(F123 &gt; $C$13, "",CONCATENATE("G1 Y-",$C$10))</f>
        <v>G1 Y-5</v>
      </c>
      <c r="D125" s="1"/>
      <c r="E125" s="2"/>
      <c r="F125" s="2"/>
    </row>
    <row r="126" spans="3:8">
      <c r="C126" s="10" t="str">
        <f>IF(F123 &gt; $C$13, "",CONCATENATE("G1 X-",$C$11))</f>
        <v>G1 X-2</v>
      </c>
      <c r="D126" s="1"/>
      <c r="E126" s="2"/>
      <c r="F126" s="2"/>
    </row>
    <row r="127" spans="3:8">
      <c r="C127" s="10" t="str">
        <f>IF(F123 &gt; $C$13, "",CONCATENATE("G0 X",$C$11+$C$12))</f>
        <v>G0 X5</v>
      </c>
      <c r="D127" s="1"/>
      <c r="E127" s="2"/>
      <c r="F127" s="2"/>
    </row>
    <row r="128" spans="3:8">
      <c r="C128" s="10" t="str">
        <f>IF(F128 &gt; $C$13, "",CONCATENATE("G1 Y",$C$10," F",G128))</f>
        <v>G1 Y5 F1000</v>
      </c>
      <c r="D128" s="1"/>
      <c r="E128" s="2">
        <f>IF(E123=10,1,E123+1)</f>
        <v>10</v>
      </c>
      <c r="F128" s="2">
        <f>IF(E123=10,F123+1,F123)</f>
        <v>2</v>
      </c>
      <c r="G128">
        <f>INT(IF($C$7+((E128-1)*$C$8) &gt; MAX($C$9,$C$7),MAX($C$9,$C$7),IF($C$7+((E128-1)*$C$8) &lt; MIN($C$9,$C$7),MIN($C$9,$C$7),$C$7+((E128-1)*$C$8))))</f>
        <v>1000</v>
      </c>
      <c r="H128">
        <f>INT(IF($C$4+((F128-1)*$C$5) &gt; MAX($C$6,$C$4),MAX($C$6,$C$4),IF($C$4+((F128-1)*$C$5) &lt; MIN($C$6,$C$4),MIN($C$6,$C$4),$C$4+((F128-1)*$C$5))))</f>
        <v>300</v>
      </c>
    </row>
    <row r="129" spans="3:8">
      <c r="C129" s="10" t="str">
        <f>IF(F128 &gt; $C$13, "",CONCATENATE("G1 X",$C$11))</f>
        <v>G1 X2</v>
      </c>
      <c r="D129" s="1"/>
      <c r="E129" s="2"/>
      <c r="F129" s="2"/>
    </row>
    <row r="130" spans="3:8">
      <c r="C130" s="10" t="str">
        <f>IF(F128 &gt; $C$13, "",CONCATENATE("G1 Y-",$C$10))</f>
        <v>G1 Y-5</v>
      </c>
      <c r="D130" s="1"/>
      <c r="E130" s="2"/>
      <c r="F130" s="2"/>
    </row>
    <row r="131" spans="3:8">
      <c r="C131" s="10" t="str">
        <f>IF(F128 &gt; $C$13, "",CONCATENATE("G1 X-",$C$11))</f>
        <v>G1 X-2</v>
      </c>
      <c r="D131" s="1"/>
      <c r="E131" s="2"/>
      <c r="F131" s="2"/>
    </row>
    <row r="132" spans="3:8">
      <c r="C132" s="10" t="str">
        <f>IF(F135&gt;$C$13+1,"",IF(F135&gt;$C$13,"G0 G90 X0 Y0",CONCATENATE("G0 X-",9*($C$11+$C$12), " Y-",$C$10+$C$12)))</f>
        <v>G0 X-45 Y-8</v>
      </c>
      <c r="D132" s="1"/>
    </row>
    <row r="133" spans="3:8">
      <c r="C133" s="10" t="str">
        <f>IF(F135&gt;$C$13+1,"",IF(F135&gt;$C$13,"M2","(Start Next Row)"))</f>
        <v>(Start Next Row)</v>
      </c>
      <c r="D133" s="1"/>
    </row>
    <row r="134" spans="3:8">
      <c r="C134" s="10" t="str">
        <f>IF(F135&gt;$C$13+1,"",IF(F135&gt;$C$13,"(END OF PROGRAM)",CONCATENATE("S",H135)))</f>
        <v>S450</v>
      </c>
      <c r="D134" s="1"/>
    </row>
    <row r="135" spans="3:8">
      <c r="C135" s="10" t="str">
        <f>IF(F135 &gt; $C$13, "",CONCATENATE("G1 Y",$C$10," F",G135))</f>
        <v>G1 Y5 F100</v>
      </c>
      <c r="D135" s="1"/>
      <c r="E135" s="2">
        <f>IF(E128=10,1,E128+1)</f>
        <v>1</v>
      </c>
      <c r="F135" s="2">
        <f>IF(E128=10,F128+1,F128)</f>
        <v>3</v>
      </c>
      <c r="G135">
        <f>INT(IF($C$7+((E135-1)*$C$8) &gt; MAX($C$9,$C$7),MAX($C$9,$C$7),IF($C$7+((E135-1)*$C$8) &lt; MIN($C$9,$C$7),MIN($C$9,$C$7),$C$7+((E135-1)*$C$8))))</f>
        <v>100</v>
      </c>
      <c r="H135">
        <f>INT(IF($C$4+((F135-1)*$C$5) &gt; MAX($C$6,$C$4),MAX($C$6,$C$4),IF($C$4+((F135-1)*$C$5) &lt; MIN($C$6,$C$4),MIN($C$6,$C$4),$C$4+((F135-1)*$C$5))))</f>
        <v>450</v>
      </c>
    </row>
    <row r="136" spans="3:8">
      <c r="C136" s="10" t="str">
        <f>IF(F135 &gt; $C$13, "",CONCATENATE("G1 X",$C$11))</f>
        <v>G1 X2</v>
      </c>
      <c r="D136" s="1"/>
      <c r="E136" s="2"/>
      <c r="F136" s="2"/>
    </row>
    <row r="137" spans="3:8">
      <c r="C137" s="10" t="str">
        <f>IF(F135 &gt; $C$13, "",CONCATENATE("G1 Y-",$C$10))</f>
        <v>G1 Y-5</v>
      </c>
      <c r="D137" s="1"/>
      <c r="E137" s="2"/>
      <c r="F137" s="2"/>
    </row>
    <row r="138" spans="3:8">
      <c r="C138" s="10" t="str">
        <f>IF(F135 &gt; $C$13, "",CONCATENATE("G1 X-",$C$11))</f>
        <v>G1 X-2</v>
      </c>
      <c r="D138" s="1"/>
      <c r="E138" s="2"/>
      <c r="F138" s="2"/>
    </row>
    <row r="139" spans="3:8">
      <c r="C139" s="10" t="str">
        <f>IF(F135 &gt; $C$13, "",CONCATENATE("G0 X",$C$11+$C$12))</f>
        <v>G0 X5</v>
      </c>
      <c r="D139" s="1"/>
      <c r="E139" s="2"/>
      <c r="F139" s="2"/>
    </row>
    <row r="140" spans="3:8">
      <c r="C140" s="10" t="str">
        <f>IF(F140 &gt; $C$13, "",CONCATENATE("G1 Y",$C$10," F",G140))</f>
        <v>G1 Y5 F200</v>
      </c>
      <c r="D140" s="1"/>
      <c r="E140" s="2">
        <f>IF(E135=10,1,E135+1)</f>
        <v>2</v>
      </c>
      <c r="F140" s="2">
        <f>IF(E135=10,F135+1,F135)</f>
        <v>3</v>
      </c>
      <c r="G140">
        <f>INT(IF($C$7+((E140-1)*$C$8) &gt; MAX($C$9,$C$7),MAX($C$9,$C$7),IF($C$7+((E140-1)*$C$8) &lt; MIN($C$9,$C$7),MIN($C$9,$C$7),$C$7+((E140-1)*$C$8))))</f>
        <v>200</v>
      </c>
      <c r="H140">
        <f>INT(IF($C$4+((F140-1)*$C$5) &gt; MAX($C$6,$C$4),MAX($C$6,$C$4),IF($C$4+((F140-1)*$C$5) &lt; MIN($C$6,$C$4),MIN($C$6,$C$4),$C$4+((F140-1)*$C$5))))</f>
        <v>450</v>
      </c>
    </row>
    <row r="141" spans="3:8">
      <c r="C141" s="10" t="str">
        <f>IF(F140 &gt; $C$13, "",CONCATENATE("G1 X",$C$11))</f>
        <v>G1 X2</v>
      </c>
      <c r="D141" s="1"/>
      <c r="E141" s="2"/>
      <c r="F141" s="2"/>
    </row>
    <row r="142" spans="3:8">
      <c r="C142" s="10" t="str">
        <f>IF(F140 &gt; $C$13, "",CONCATENATE("G1 Y-",$C$10))</f>
        <v>G1 Y-5</v>
      </c>
      <c r="D142" s="1"/>
      <c r="E142" s="2"/>
      <c r="F142" s="2"/>
    </row>
    <row r="143" spans="3:8">
      <c r="C143" s="10" t="str">
        <f>IF(F140 &gt; $C$13, "",CONCATENATE("G1 X-",$C$11))</f>
        <v>G1 X-2</v>
      </c>
      <c r="D143" s="1"/>
      <c r="E143" s="2"/>
      <c r="F143" s="2"/>
    </row>
    <row r="144" spans="3:8">
      <c r="C144" s="10" t="str">
        <f>IF(F140 &gt; $C$13, "",CONCATENATE("G0 X",$C$11+$C$12))</f>
        <v>G0 X5</v>
      </c>
      <c r="D144" s="1"/>
      <c r="E144" s="2"/>
      <c r="F144" s="2"/>
    </row>
    <row r="145" spans="3:8">
      <c r="C145" s="10" t="str">
        <f>IF(F145 &gt; $C$13, "",CONCATENATE("G1 Y",$C$10," F",G145))</f>
        <v>G1 Y5 F300</v>
      </c>
      <c r="D145" s="1"/>
      <c r="E145" s="2">
        <f>IF(E140=10,1,E140+1)</f>
        <v>3</v>
      </c>
      <c r="F145" s="2">
        <f>IF(E140=10,F140+1,F140)</f>
        <v>3</v>
      </c>
      <c r="G145">
        <f>INT(IF($C$7+((E145-1)*$C$8) &gt; MAX($C$9,$C$7),MAX($C$9,$C$7),IF($C$7+((E145-1)*$C$8) &lt; MIN($C$9,$C$7),MIN($C$9,$C$7),$C$7+((E145-1)*$C$8))))</f>
        <v>300</v>
      </c>
      <c r="H145">
        <f>INT(IF($C$4+((F145-1)*$C$5) &gt; MAX($C$6,$C$4),MAX($C$6,$C$4),IF($C$4+((F145-1)*$C$5) &lt; MIN($C$6,$C$4),MIN($C$6,$C$4),$C$4+((F145-1)*$C$5))))</f>
        <v>450</v>
      </c>
    </row>
    <row r="146" spans="3:8">
      <c r="C146" s="10" t="str">
        <f>IF(F145 &gt; $C$13, "",CONCATENATE("G1 X",$C$11))</f>
        <v>G1 X2</v>
      </c>
      <c r="D146" s="1"/>
      <c r="E146" s="2"/>
      <c r="F146" s="2"/>
    </row>
    <row r="147" spans="3:8">
      <c r="C147" s="10" t="str">
        <f>IF(F145 &gt; $C$13, "",CONCATENATE("G1 Y-",$C$10))</f>
        <v>G1 Y-5</v>
      </c>
      <c r="D147" s="1"/>
      <c r="E147" s="2"/>
      <c r="F147" s="2"/>
    </row>
    <row r="148" spans="3:8">
      <c r="C148" s="10" t="str">
        <f>IF(F145 &gt; $C$13, "",CONCATENATE("G1 X-",$C$11))</f>
        <v>G1 X-2</v>
      </c>
      <c r="D148" s="1"/>
      <c r="E148" s="2"/>
      <c r="F148" s="2"/>
    </row>
    <row r="149" spans="3:8">
      <c r="C149" s="10" t="str">
        <f>IF(F145 &gt; $C$13, "",CONCATENATE("G0 X",$C$11+$C$12))</f>
        <v>G0 X5</v>
      </c>
      <c r="D149" s="1"/>
      <c r="E149" s="2"/>
      <c r="F149" s="2"/>
    </row>
    <row r="150" spans="3:8">
      <c r="C150" s="10" t="str">
        <f>IF(F150 &gt; $C$13, "",CONCATENATE("G1 Y",$C$10," F",G150))</f>
        <v>G1 Y5 F400</v>
      </c>
      <c r="D150" s="1"/>
      <c r="E150" s="2">
        <f>IF(E145=10,1,E145+1)</f>
        <v>4</v>
      </c>
      <c r="F150" s="2">
        <f>IF(E145=10,F145+1,F145)</f>
        <v>3</v>
      </c>
      <c r="G150">
        <f>INT(IF($C$7+((E150-1)*$C$8) &gt; MAX($C$9,$C$7),MAX($C$9,$C$7),IF($C$7+((E150-1)*$C$8) &lt; MIN($C$9,$C$7),MIN($C$9,$C$7),$C$7+((E150-1)*$C$8))))</f>
        <v>400</v>
      </c>
      <c r="H150">
        <f>INT(IF($C$4+((F150-1)*$C$5) &gt; MAX($C$6,$C$4),MAX($C$6,$C$4),IF($C$4+((F150-1)*$C$5) &lt; MIN($C$6,$C$4),MIN($C$6,$C$4),$C$4+((F150-1)*$C$5))))</f>
        <v>450</v>
      </c>
    </row>
    <row r="151" spans="3:8">
      <c r="C151" s="10" t="str">
        <f>IF(F150 &gt; $C$13, "",CONCATENATE("G1 X",$C$11))</f>
        <v>G1 X2</v>
      </c>
      <c r="D151" s="1"/>
      <c r="E151" s="2"/>
      <c r="F151" s="2"/>
    </row>
    <row r="152" spans="3:8">
      <c r="C152" s="10" t="str">
        <f>IF(F150 &gt; $C$13, "",CONCATENATE("G1 Y-",$C$10))</f>
        <v>G1 Y-5</v>
      </c>
      <c r="D152" s="1"/>
      <c r="E152" s="2"/>
      <c r="F152" s="2"/>
    </row>
    <row r="153" spans="3:8">
      <c r="C153" s="10" t="str">
        <f>IF(F150 &gt; $C$13, "",CONCATENATE("G1 X-",$C$11))</f>
        <v>G1 X-2</v>
      </c>
      <c r="D153" s="1"/>
      <c r="E153" s="2"/>
      <c r="F153" s="2"/>
    </row>
    <row r="154" spans="3:8">
      <c r="C154" s="10" t="str">
        <f>IF(F150 &gt; $C$13, "",CONCATENATE("G0 X",$C$11+$C$12))</f>
        <v>G0 X5</v>
      </c>
      <c r="D154" s="1"/>
      <c r="E154" s="2"/>
      <c r="F154" s="2"/>
    </row>
    <row r="155" spans="3:8">
      <c r="C155" s="10" t="str">
        <f>IF(F155 &gt; $C$13, "",CONCATENATE("G1 Y",$C$10," F",G155))</f>
        <v>G1 Y5 F500</v>
      </c>
      <c r="D155" s="1"/>
      <c r="E155" s="2">
        <f>IF(E150=10,1,E150+1)</f>
        <v>5</v>
      </c>
      <c r="F155" s="2">
        <f>IF(E150=10,F150+1,F150)</f>
        <v>3</v>
      </c>
      <c r="G155">
        <f>INT(IF($C$7+((E155-1)*$C$8) &gt; MAX($C$9,$C$7),MAX($C$9,$C$7),IF($C$7+((E155-1)*$C$8) &lt; MIN($C$9,$C$7),MIN($C$9,$C$7),$C$7+((E155-1)*$C$8))))</f>
        <v>500</v>
      </c>
      <c r="H155">
        <f>INT(IF($C$4+((F155-1)*$C$5) &gt; MAX($C$6,$C$4),MAX($C$6,$C$4),IF($C$4+((F155-1)*$C$5) &lt; MIN($C$6,$C$4),MIN($C$6,$C$4),$C$4+((F155-1)*$C$5))))</f>
        <v>450</v>
      </c>
    </row>
    <row r="156" spans="3:8">
      <c r="C156" s="10" t="str">
        <f>IF(F155 &gt; $C$13, "",CONCATENATE("G1 X",$C$11))</f>
        <v>G1 X2</v>
      </c>
      <c r="D156" s="1"/>
      <c r="E156" s="2"/>
      <c r="F156" s="2"/>
    </row>
    <row r="157" spans="3:8">
      <c r="C157" s="10" t="str">
        <f>IF(F155 &gt; $C$13, "",CONCATENATE("G1 Y-",$C$10))</f>
        <v>G1 Y-5</v>
      </c>
      <c r="D157" s="1"/>
      <c r="E157" s="2"/>
      <c r="F157" s="2"/>
    </row>
    <row r="158" spans="3:8">
      <c r="C158" s="10" t="str">
        <f>IF(F155 &gt; $C$13, "",CONCATENATE("G1 X-",$C$11))</f>
        <v>G1 X-2</v>
      </c>
      <c r="D158" s="1"/>
      <c r="E158" s="2"/>
      <c r="F158" s="2"/>
    </row>
    <row r="159" spans="3:8">
      <c r="C159" s="10" t="str">
        <f>IF(F155 &gt; $C$13, "",CONCATENATE("G0 X",$C$11+$C$12))</f>
        <v>G0 X5</v>
      </c>
      <c r="D159" s="1"/>
      <c r="E159" s="2"/>
      <c r="F159" s="2"/>
    </row>
    <row r="160" spans="3:8">
      <c r="C160" s="10" t="str">
        <f>IF(F160 &gt; $C$13, "",CONCATENATE("G1 Y",$C$10," F",G160))</f>
        <v>G1 Y5 F600</v>
      </c>
      <c r="D160" s="1"/>
      <c r="E160" s="2">
        <f>IF(E155=10,1,E155+1)</f>
        <v>6</v>
      </c>
      <c r="F160" s="2">
        <f>IF(E155=10,F155+1,F155)</f>
        <v>3</v>
      </c>
      <c r="G160">
        <f>INT(IF($C$7+((E160-1)*$C$8) &gt; MAX($C$9,$C$7),MAX($C$9,$C$7),IF($C$7+((E160-1)*$C$8) &lt; MIN($C$9,$C$7),MIN($C$9,$C$7),$C$7+((E160-1)*$C$8))))</f>
        <v>600</v>
      </c>
      <c r="H160">
        <f>INT(IF($C$4+((F160-1)*$C$5) &gt; MAX($C$6,$C$4),MAX($C$6,$C$4),IF($C$4+((F160-1)*$C$5) &lt; MIN($C$6,$C$4),MIN($C$6,$C$4),$C$4+((F160-1)*$C$5))))</f>
        <v>450</v>
      </c>
    </row>
    <row r="161" spans="3:8">
      <c r="C161" s="10" t="str">
        <f>IF(F160 &gt; $C$13, "",CONCATENATE("G1 X",$C$11))</f>
        <v>G1 X2</v>
      </c>
      <c r="D161" s="1"/>
      <c r="E161" s="2"/>
      <c r="F161" s="2"/>
    </row>
    <row r="162" spans="3:8">
      <c r="C162" s="10" t="str">
        <f>IF(F160 &gt; $C$13, "",CONCATENATE("G1 Y-",$C$10))</f>
        <v>G1 Y-5</v>
      </c>
      <c r="D162" s="1"/>
      <c r="E162" s="2"/>
      <c r="F162" s="2"/>
    </row>
    <row r="163" spans="3:8">
      <c r="C163" s="10" t="str">
        <f>IF(F160 &gt; $C$13, "",CONCATENATE("G1 X-",$C$11))</f>
        <v>G1 X-2</v>
      </c>
      <c r="D163" s="1"/>
      <c r="E163" s="2"/>
      <c r="F163" s="2"/>
    </row>
    <row r="164" spans="3:8">
      <c r="C164" s="10" t="str">
        <f>IF(F160 &gt; $C$13, "",CONCATENATE("G0 X",$C$11+$C$12))</f>
        <v>G0 X5</v>
      </c>
      <c r="D164" s="1"/>
      <c r="E164" s="2"/>
      <c r="F164" s="2"/>
    </row>
    <row r="165" spans="3:8">
      <c r="C165" s="10" t="str">
        <f>IF(F165 &gt; $C$13, "",CONCATENATE("G1 Y",$C$10," F",G165))</f>
        <v>G1 Y5 F700</v>
      </c>
      <c r="D165" s="1"/>
      <c r="E165" s="2">
        <f>IF(E160=10,1,E160+1)</f>
        <v>7</v>
      </c>
      <c r="F165" s="2">
        <f>IF(E160=10,F160+1,F160)</f>
        <v>3</v>
      </c>
      <c r="G165">
        <f>INT(IF($C$7+((E165-1)*$C$8) &gt; MAX($C$9,$C$7),MAX($C$9,$C$7),IF($C$7+((E165-1)*$C$8) &lt; MIN($C$9,$C$7),MIN($C$9,$C$7),$C$7+((E165-1)*$C$8))))</f>
        <v>700</v>
      </c>
      <c r="H165">
        <f>INT(IF($C$4+((F165-1)*$C$5) &gt; MAX($C$6,$C$4),MAX($C$6,$C$4),IF($C$4+((F165-1)*$C$5) &lt; MIN($C$6,$C$4),MIN($C$6,$C$4),$C$4+((F165-1)*$C$5))))</f>
        <v>450</v>
      </c>
    </row>
    <row r="166" spans="3:8">
      <c r="C166" s="10" t="str">
        <f>IF(F165 &gt; $C$13, "",CONCATENATE("G1 X",$C$11))</f>
        <v>G1 X2</v>
      </c>
      <c r="D166" s="1"/>
      <c r="E166" s="2"/>
      <c r="F166" s="2"/>
    </row>
    <row r="167" spans="3:8">
      <c r="C167" s="10" t="str">
        <f>IF(F165 &gt; $C$13, "",CONCATENATE("G1 Y-",$C$10))</f>
        <v>G1 Y-5</v>
      </c>
      <c r="D167" s="1"/>
      <c r="E167" s="2"/>
      <c r="F167" s="2"/>
    </row>
    <row r="168" spans="3:8">
      <c r="C168" s="10" t="str">
        <f>IF(F165 &gt; $C$13, "",CONCATENATE("G1 X-",$C$11))</f>
        <v>G1 X-2</v>
      </c>
      <c r="D168" s="1"/>
      <c r="E168" s="2"/>
      <c r="F168" s="2"/>
    </row>
    <row r="169" spans="3:8">
      <c r="C169" s="10" t="str">
        <f>IF(F165 &gt; $C$13, "",CONCATENATE("G0 X",$C$11+$C$12))</f>
        <v>G0 X5</v>
      </c>
      <c r="D169" s="1"/>
      <c r="E169" s="2"/>
      <c r="F169" s="2"/>
    </row>
    <row r="170" spans="3:8">
      <c r="C170" s="10" t="str">
        <f>IF(F170 &gt; $C$13, "",CONCATENATE("G1 Y",$C$10," F",G170))</f>
        <v>G1 Y5 F800</v>
      </c>
      <c r="D170" s="1"/>
      <c r="E170" s="2">
        <f>IF(E165=10,1,E165+1)</f>
        <v>8</v>
      </c>
      <c r="F170" s="2">
        <f>IF(E165=10,F165+1,F165)</f>
        <v>3</v>
      </c>
      <c r="G170">
        <f>INT(IF($C$7+((E170-1)*$C$8) &gt; MAX($C$9,$C$7),MAX($C$9,$C$7),IF($C$7+((E170-1)*$C$8) &lt; MIN($C$9,$C$7),MIN($C$9,$C$7),$C$7+((E170-1)*$C$8))))</f>
        <v>800</v>
      </c>
      <c r="H170">
        <f>INT(IF($C$4+((F170-1)*$C$5) &gt; MAX($C$6,$C$4),MAX($C$6,$C$4),IF($C$4+((F170-1)*$C$5) &lt; MIN($C$6,$C$4),MIN($C$6,$C$4),$C$4+((F170-1)*$C$5))))</f>
        <v>450</v>
      </c>
    </row>
    <row r="171" spans="3:8">
      <c r="C171" s="10" t="str">
        <f>IF(F170 &gt; $C$13, "",CONCATENATE("G1 X",$C$11))</f>
        <v>G1 X2</v>
      </c>
      <c r="D171" s="1"/>
      <c r="E171" s="2"/>
      <c r="F171" s="2"/>
    </row>
    <row r="172" spans="3:8">
      <c r="C172" s="10" t="str">
        <f>IF(F170 &gt; $C$13, "",CONCATENATE("G1 Y-",$C$10))</f>
        <v>G1 Y-5</v>
      </c>
      <c r="D172" s="1"/>
      <c r="E172" s="2"/>
      <c r="F172" s="2"/>
    </row>
    <row r="173" spans="3:8">
      <c r="C173" s="10" t="str">
        <f>IF(F170 &gt; $C$13, "",CONCATENATE("G1 X-",$C$11))</f>
        <v>G1 X-2</v>
      </c>
      <c r="D173" s="1"/>
      <c r="E173" s="2"/>
      <c r="F173" s="2"/>
    </row>
    <row r="174" spans="3:8">
      <c r="C174" s="10" t="str">
        <f>IF(F170 &gt; $C$13, "",CONCATENATE("G0 X",$C$11+$C$12))</f>
        <v>G0 X5</v>
      </c>
      <c r="D174" s="1"/>
      <c r="E174" s="2"/>
      <c r="F174" s="2"/>
    </row>
    <row r="175" spans="3:8">
      <c r="C175" s="10" t="str">
        <f>IF(F175 &gt; $C$13, "",CONCATENATE("G1 Y",$C$10," F",G175))</f>
        <v>G1 Y5 F900</v>
      </c>
      <c r="D175" s="1"/>
      <c r="E175" s="2">
        <f>IF(E170=10,1,E170+1)</f>
        <v>9</v>
      </c>
      <c r="F175" s="2">
        <f>IF(E170=10,F170+1,F170)</f>
        <v>3</v>
      </c>
      <c r="G175">
        <f>INT(IF($C$7+((E175-1)*$C$8) &gt; MAX($C$9,$C$7),MAX($C$9,$C$7),IF($C$7+((E175-1)*$C$8) &lt; MIN($C$9,$C$7),MIN($C$9,$C$7),$C$7+((E175-1)*$C$8))))</f>
        <v>900</v>
      </c>
      <c r="H175">
        <f>INT(IF($C$4+((F175-1)*$C$5) &gt; MAX($C$6,$C$4),MAX($C$6,$C$4),IF($C$4+((F175-1)*$C$5) &lt; MIN($C$6,$C$4),MIN($C$6,$C$4),$C$4+((F175-1)*$C$5))))</f>
        <v>450</v>
      </c>
    </row>
    <row r="176" spans="3:8">
      <c r="C176" s="10" t="str">
        <f>IF(F175 &gt; $C$13, "",CONCATENATE("G1 X",$C$11))</f>
        <v>G1 X2</v>
      </c>
      <c r="D176" s="1"/>
      <c r="E176" s="2"/>
      <c r="F176" s="2"/>
    </row>
    <row r="177" spans="3:8">
      <c r="C177" s="10" t="str">
        <f>IF(F175 &gt; $C$13, "",CONCATENATE("G1 Y-",$C$10))</f>
        <v>G1 Y-5</v>
      </c>
      <c r="D177" s="1"/>
      <c r="E177" s="2"/>
      <c r="F177" s="2"/>
    </row>
    <row r="178" spans="3:8">
      <c r="C178" s="10" t="str">
        <f>IF(F175 &gt; $C$13, "",CONCATENATE("G1 X-",$C$11))</f>
        <v>G1 X-2</v>
      </c>
      <c r="D178" s="1"/>
      <c r="E178" s="2"/>
      <c r="F178" s="2"/>
    </row>
    <row r="179" spans="3:8">
      <c r="C179" s="10" t="str">
        <f>IF(F175 &gt; $C$13, "",CONCATENATE("G0 X",$C$11+$C$12))</f>
        <v>G0 X5</v>
      </c>
      <c r="D179" s="1"/>
      <c r="E179" s="2"/>
      <c r="F179" s="2"/>
    </row>
    <row r="180" spans="3:8">
      <c r="C180" s="10" t="str">
        <f>IF(F180 &gt; $C$13, "",CONCATENATE("G1 Y",$C$10," F",G180))</f>
        <v>G1 Y5 F1000</v>
      </c>
      <c r="D180" s="1"/>
      <c r="E180" s="2">
        <f>IF(E175=10,1,E175+1)</f>
        <v>10</v>
      </c>
      <c r="F180" s="2">
        <f>IF(E175=10,F175+1,F175)</f>
        <v>3</v>
      </c>
      <c r="G180">
        <f>INT(IF($C$7+((E180-1)*$C$8) &gt; MAX($C$9,$C$7),MAX($C$9,$C$7),IF($C$7+((E180-1)*$C$8) &lt; MIN($C$9,$C$7),MIN($C$9,$C$7),$C$7+((E180-1)*$C$8))))</f>
        <v>1000</v>
      </c>
      <c r="H180">
        <f>INT(IF($C$4+((F180-1)*$C$5) &gt; MAX($C$6,$C$4),MAX($C$6,$C$4),IF($C$4+((F180-1)*$C$5) &lt; MIN($C$6,$C$4),MIN($C$6,$C$4),$C$4+((F180-1)*$C$5))))</f>
        <v>450</v>
      </c>
    </row>
    <row r="181" spans="3:8">
      <c r="C181" s="10" t="str">
        <f>IF(F180 &gt; $C$13, "",CONCATENATE("G1 X",$C$11))</f>
        <v>G1 X2</v>
      </c>
      <c r="D181" s="1"/>
      <c r="E181" s="2"/>
      <c r="F181" s="2"/>
    </row>
    <row r="182" spans="3:8">
      <c r="C182" s="10" t="str">
        <f>IF(F180 &gt; $C$13, "",CONCATENATE("G1 Y-",$C$10))</f>
        <v>G1 Y-5</v>
      </c>
      <c r="D182" s="1"/>
      <c r="E182" s="2"/>
      <c r="F182" s="2"/>
    </row>
    <row r="183" spans="3:8">
      <c r="C183" s="10" t="str">
        <f>IF(F180 &gt; $C$13, "",CONCATENATE("G1 X-",$C$11))</f>
        <v>G1 X-2</v>
      </c>
      <c r="D183" s="1"/>
      <c r="E183" s="2"/>
      <c r="F183" s="2"/>
    </row>
    <row r="184" spans="3:8">
      <c r="C184" s="10" t="str">
        <f>IF(F187&gt;$C$13+1,"",IF(F187&gt;$C$13,"G0 G90 X0 Y0",CONCATENATE("G0 X-",9*($C$11+$C$12), " Y-",$C$10+$C$12)))</f>
        <v>G0 X-45 Y-8</v>
      </c>
      <c r="D184" s="1"/>
    </row>
    <row r="185" spans="3:8">
      <c r="C185" s="10" t="str">
        <f>IF(F187&gt;$C$13+1,"",IF(F187&gt;$C$13,"M2","(Start Next Row)"))</f>
        <v>(Start Next Row)</v>
      </c>
      <c r="D185" s="1"/>
    </row>
    <row r="186" spans="3:8">
      <c r="C186" s="10" t="str">
        <f>IF(F187&gt;$C$13+1,"",IF(F187&gt;$C$13,"(END OF PROGRAM)",CONCATENATE("S",H187)))</f>
        <v>S600</v>
      </c>
      <c r="D186" s="1"/>
    </row>
    <row r="187" spans="3:8">
      <c r="C187" s="10" t="str">
        <f>IF(F187 &gt; $C$13, "",CONCATENATE("G1 Y",$C$10," F",G187))</f>
        <v>G1 Y5 F100</v>
      </c>
      <c r="D187" s="1"/>
      <c r="E187" s="2">
        <f>IF(E180=10,1,E180+1)</f>
        <v>1</v>
      </c>
      <c r="F187" s="2">
        <f>IF(E180=10,F180+1,F180)</f>
        <v>4</v>
      </c>
      <c r="G187">
        <f>INT(IF($C$7+((E187-1)*$C$8) &gt; MAX($C$9,$C$7),MAX($C$9,$C$7),IF($C$7+((E187-1)*$C$8) &lt; MIN($C$9,$C$7),MIN($C$9,$C$7),$C$7+((E187-1)*$C$8))))</f>
        <v>100</v>
      </c>
      <c r="H187">
        <f>INT(IF($C$4+((F187-1)*$C$5) &gt; MAX($C$6,$C$4),MAX($C$6,$C$4),IF($C$4+((F187-1)*$C$5) &lt; MIN($C$6,$C$4),MIN($C$6,$C$4),$C$4+((F187-1)*$C$5))))</f>
        <v>600</v>
      </c>
    </row>
    <row r="188" spans="3:8">
      <c r="C188" s="10" t="str">
        <f>IF(F187 &gt; $C$13, "",CONCATENATE("G1 X",$C$11))</f>
        <v>G1 X2</v>
      </c>
      <c r="D188" s="1"/>
      <c r="E188" s="2"/>
      <c r="F188" s="2"/>
    </row>
    <row r="189" spans="3:8">
      <c r="C189" s="10" t="str">
        <f>IF(F187 &gt; $C$13, "",CONCATENATE("G1 Y-",$C$10))</f>
        <v>G1 Y-5</v>
      </c>
      <c r="D189" s="1"/>
      <c r="E189" s="2"/>
      <c r="F189" s="2"/>
    </row>
    <row r="190" spans="3:8">
      <c r="C190" s="10" t="str">
        <f>IF(F187 &gt; $C$13, "",CONCATENATE("G1 X-",$C$11))</f>
        <v>G1 X-2</v>
      </c>
      <c r="D190" s="1"/>
      <c r="E190" s="2"/>
      <c r="F190" s="2"/>
    </row>
    <row r="191" spans="3:8">
      <c r="C191" s="10" t="str">
        <f>IF(F187 &gt; $C$13, "",CONCATENATE("G0 X",$C$11+$C$12))</f>
        <v>G0 X5</v>
      </c>
      <c r="D191" s="1"/>
      <c r="E191" s="2"/>
      <c r="F191" s="2"/>
    </row>
    <row r="192" spans="3:8">
      <c r="C192" s="10" t="str">
        <f>IF(F192 &gt; $C$13, "",CONCATENATE("G1 Y",$C$10," F",G192))</f>
        <v>G1 Y5 F200</v>
      </c>
      <c r="D192" s="1"/>
      <c r="E192" s="2">
        <f>IF(E187=10,1,E187+1)</f>
        <v>2</v>
      </c>
      <c r="F192" s="2">
        <f>IF(E187=10,F187+1,F187)</f>
        <v>4</v>
      </c>
      <c r="G192">
        <f>INT(IF($C$7+((E192-1)*$C$8) &gt; MAX($C$9,$C$7),MAX($C$9,$C$7),IF($C$7+((E192-1)*$C$8) &lt; MIN($C$9,$C$7),MIN($C$9,$C$7),$C$7+((E192-1)*$C$8))))</f>
        <v>200</v>
      </c>
      <c r="H192">
        <f>INT(IF($C$4+((F192-1)*$C$5) &gt; MAX($C$6,$C$4),MAX($C$6,$C$4),IF($C$4+((F192-1)*$C$5) &lt; MIN($C$6,$C$4),MIN($C$6,$C$4),$C$4+((F192-1)*$C$5))))</f>
        <v>600</v>
      </c>
    </row>
    <row r="193" spans="3:8">
      <c r="C193" s="10" t="str">
        <f>IF(F192 &gt; $C$13, "",CONCATENATE("G1 X",$C$11))</f>
        <v>G1 X2</v>
      </c>
      <c r="D193" s="1"/>
      <c r="E193" s="2"/>
      <c r="F193" s="2"/>
    </row>
    <row r="194" spans="3:8">
      <c r="C194" s="10" t="str">
        <f>IF(F192 &gt; $C$13, "",CONCATENATE("G1 Y-",$C$10))</f>
        <v>G1 Y-5</v>
      </c>
      <c r="D194" s="1"/>
      <c r="E194" s="2"/>
      <c r="F194" s="2"/>
    </row>
    <row r="195" spans="3:8">
      <c r="C195" s="10" t="str">
        <f>IF(F192 &gt; $C$13, "",CONCATENATE("G1 X-",$C$11))</f>
        <v>G1 X-2</v>
      </c>
      <c r="D195" s="1"/>
      <c r="E195" s="2"/>
      <c r="F195" s="2"/>
    </row>
    <row r="196" spans="3:8">
      <c r="C196" s="10" t="str">
        <f>IF(F192 &gt; $C$13, "",CONCATENATE("G0 X",$C$11+$C$12))</f>
        <v>G0 X5</v>
      </c>
      <c r="D196" s="1"/>
      <c r="E196" s="2"/>
      <c r="F196" s="2"/>
    </row>
    <row r="197" spans="3:8">
      <c r="C197" s="10" t="str">
        <f>IF(F197 &gt; $C$13, "",CONCATENATE("G1 Y",$C$10," F",G197))</f>
        <v>G1 Y5 F300</v>
      </c>
      <c r="D197" s="1"/>
      <c r="E197" s="2">
        <f>IF(E192=10,1,E192+1)</f>
        <v>3</v>
      </c>
      <c r="F197" s="2">
        <f>IF(E192=10,F192+1,F192)</f>
        <v>4</v>
      </c>
      <c r="G197">
        <f>INT(IF($C$7+((E197-1)*$C$8) &gt; MAX($C$9,$C$7),MAX($C$9,$C$7),IF($C$7+((E197-1)*$C$8) &lt; MIN($C$9,$C$7),MIN($C$9,$C$7),$C$7+((E197-1)*$C$8))))</f>
        <v>300</v>
      </c>
      <c r="H197">
        <f>INT(IF($C$4+((F197-1)*$C$5) &gt; MAX($C$6,$C$4),MAX($C$6,$C$4),IF($C$4+((F197-1)*$C$5) &lt; MIN($C$6,$C$4),MIN($C$6,$C$4),$C$4+((F197-1)*$C$5))))</f>
        <v>600</v>
      </c>
    </row>
    <row r="198" spans="3:8">
      <c r="C198" s="10" t="str">
        <f>IF(F197 &gt; $C$13, "",CONCATENATE("G1 X",$C$11))</f>
        <v>G1 X2</v>
      </c>
      <c r="D198" s="1"/>
      <c r="E198" s="2"/>
      <c r="F198" s="2"/>
    </row>
    <row r="199" spans="3:8">
      <c r="C199" s="10" t="str">
        <f>IF(F197 &gt; $C$13, "",CONCATENATE("G1 Y-",$C$10))</f>
        <v>G1 Y-5</v>
      </c>
      <c r="D199" s="1"/>
      <c r="E199" s="2"/>
      <c r="F199" s="2"/>
    </row>
    <row r="200" spans="3:8">
      <c r="C200" s="10" t="str">
        <f>IF(F197 &gt; $C$13, "",CONCATENATE("G1 X-",$C$11))</f>
        <v>G1 X-2</v>
      </c>
      <c r="D200" s="1"/>
      <c r="E200" s="2"/>
      <c r="F200" s="2"/>
    </row>
    <row r="201" spans="3:8">
      <c r="C201" s="10" t="str">
        <f>IF(F197 &gt; $C$13, "",CONCATENATE("G0 X",$C$11+$C$12))</f>
        <v>G0 X5</v>
      </c>
      <c r="D201" s="1"/>
      <c r="E201" s="2"/>
      <c r="F201" s="2"/>
    </row>
    <row r="202" spans="3:8">
      <c r="C202" s="10" t="str">
        <f>IF(F202 &gt; $C$13, "",CONCATENATE("G1 Y",$C$10," F",G202))</f>
        <v>G1 Y5 F400</v>
      </c>
      <c r="D202" s="1"/>
      <c r="E202" s="2">
        <f>IF(E197=10,1,E197+1)</f>
        <v>4</v>
      </c>
      <c r="F202" s="2">
        <f>IF(E197=10,F197+1,F197)</f>
        <v>4</v>
      </c>
      <c r="G202">
        <f>INT(IF($C$7+((E202-1)*$C$8) &gt; MAX($C$9,$C$7),MAX($C$9,$C$7),IF($C$7+((E202-1)*$C$8) &lt; MIN($C$9,$C$7),MIN($C$9,$C$7),$C$7+((E202-1)*$C$8))))</f>
        <v>400</v>
      </c>
      <c r="H202">
        <f>INT(IF($C$4+((F202-1)*$C$5) &gt; MAX($C$6,$C$4),MAX($C$6,$C$4),IF($C$4+((F202-1)*$C$5) &lt; MIN($C$6,$C$4),MIN($C$6,$C$4),$C$4+((F202-1)*$C$5))))</f>
        <v>600</v>
      </c>
    </row>
    <row r="203" spans="3:8">
      <c r="C203" s="10" t="str">
        <f>IF(F202 &gt; $C$13, "",CONCATENATE("G1 X",$C$11))</f>
        <v>G1 X2</v>
      </c>
      <c r="D203" s="1"/>
      <c r="E203" s="2"/>
      <c r="F203" s="2"/>
    </row>
    <row r="204" spans="3:8">
      <c r="C204" s="10" t="str">
        <f>IF(F202 &gt; $C$13, "",CONCATENATE("G1 Y-",$C$10))</f>
        <v>G1 Y-5</v>
      </c>
      <c r="D204" s="1"/>
      <c r="E204" s="2"/>
      <c r="F204" s="2"/>
    </row>
    <row r="205" spans="3:8">
      <c r="C205" s="10" t="str">
        <f>IF(F202 &gt; $C$13, "",CONCATENATE("G1 X-",$C$11))</f>
        <v>G1 X-2</v>
      </c>
      <c r="D205" s="1"/>
      <c r="E205" s="2"/>
      <c r="F205" s="2"/>
    </row>
    <row r="206" spans="3:8">
      <c r="C206" s="10" t="str">
        <f>IF(F202 &gt; $C$13, "",CONCATENATE("G0 X",$C$11+$C$12))</f>
        <v>G0 X5</v>
      </c>
      <c r="D206" s="1"/>
      <c r="E206" s="2"/>
      <c r="F206" s="2"/>
    </row>
    <row r="207" spans="3:8">
      <c r="C207" s="10" t="str">
        <f>IF(F207 &gt; $C$13, "",CONCATENATE("G1 Y",$C$10," F",G207))</f>
        <v>G1 Y5 F500</v>
      </c>
      <c r="D207" s="1"/>
      <c r="E207" s="2">
        <f>IF(E202=10,1,E202+1)</f>
        <v>5</v>
      </c>
      <c r="F207" s="2">
        <f>IF(E202=10,F202+1,F202)</f>
        <v>4</v>
      </c>
      <c r="G207">
        <f>INT(IF($C$7+((E207-1)*$C$8) &gt; MAX($C$9,$C$7),MAX($C$9,$C$7),IF($C$7+((E207-1)*$C$8) &lt; MIN($C$9,$C$7),MIN($C$9,$C$7),$C$7+((E207-1)*$C$8))))</f>
        <v>500</v>
      </c>
      <c r="H207">
        <f>INT(IF($C$4+((F207-1)*$C$5) &gt; MAX($C$6,$C$4),MAX($C$6,$C$4),IF($C$4+((F207-1)*$C$5) &lt; MIN($C$6,$C$4),MIN($C$6,$C$4),$C$4+((F207-1)*$C$5))))</f>
        <v>600</v>
      </c>
    </row>
    <row r="208" spans="3:8">
      <c r="C208" s="10" t="str">
        <f>IF(F207 &gt; $C$13, "",CONCATENATE("G1 X",$C$11))</f>
        <v>G1 X2</v>
      </c>
      <c r="D208" s="1"/>
      <c r="E208" s="2"/>
      <c r="F208" s="2"/>
    </row>
    <row r="209" spans="3:8">
      <c r="C209" s="10" t="str">
        <f>IF(F207 &gt; $C$13, "",CONCATENATE("G1 Y-",$C$10))</f>
        <v>G1 Y-5</v>
      </c>
      <c r="D209" s="1"/>
      <c r="E209" s="2"/>
      <c r="F209" s="2"/>
    </row>
    <row r="210" spans="3:8">
      <c r="C210" s="10" t="str">
        <f>IF(F207 &gt; $C$13, "",CONCATENATE("G1 X-",$C$11))</f>
        <v>G1 X-2</v>
      </c>
      <c r="D210" s="1"/>
      <c r="E210" s="2"/>
      <c r="F210" s="2"/>
    </row>
    <row r="211" spans="3:8">
      <c r="C211" s="10" t="str">
        <f>IF(F207 &gt; $C$13, "",CONCATENATE("G0 X",$C$11+$C$12))</f>
        <v>G0 X5</v>
      </c>
      <c r="D211" s="1"/>
      <c r="E211" s="2"/>
      <c r="F211" s="2"/>
    </row>
    <row r="212" spans="3:8">
      <c r="C212" s="10" t="str">
        <f>IF(F212 &gt; $C$13, "",CONCATENATE("G1 Y",$C$10," F",G212))</f>
        <v>G1 Y5 F600</v>
      </c>
      <c r="D212" s="1"/>
      <c r="E212" s="2">
        <f>IF(E207=10,1,E207+1)</f>
        <v>6</v>
      </c>
      <c r="F212" s="2">
        <f>IF(E207=10,F207+1,F207)</f>
        <v>4</v>
      </c>
      <c r="G212">
        <f>INT(IF($C$7+((E212-1)*$C$8) &gt; MAX($C$9,$C$7),MAX($C$9,$C$7),IF($C$7+((E212-1)*$C$8) &lt; MIN($C$9,$C$7),MIN($C$9,$C$7),$C$7+((E212-1)*$C$8))))</f>
        <v>600</v>
      </c>
      <c r="H212">
        <f>INT(IF($C$4+((F212-1)*$C$5) &gt; MAX($C$6,$C$4),MAX($C$6,$C$4),IF($C$4+((F212-1)*$C$5) &lt; MIN($C$6,$C$4),MIN($C$6,$C$4),$C$4+((F212-1)*$C$5))))</f>
        <v>600</v>
      </c>
    </row>
    <row r="213" spans="3:8">
      <c r="C213" s="10" t="str">
        <f>IF(F212 &gt; $C$13, "",CONCATENATE("G1 X",$C$11))</f>
        <v>G1 X2</v>
      </c>
      <c r="D213" s="1"/>
      <c r="E213" s="2"/>
      <c r="F213" s="2"/>
    </row>
    <row r="214" spans="3:8">
      <c r="C214" s="10" t="str">
        <f>IF(F212 &gt; $C$13, "",CONCATENATE("G1 Y-",$C$10))</f>
        <v>G1 Y-5</v>
      </c>
      <c r="D214" s="1"/>
      <c r="E214" s="2"/>
      <c r="F214" s="2"/>
    </row>
    <row r="215" spans="3:8">
      <c r="C215" s="10" t="str">
        <f>IF(F212 &gt; $C$13, "",CONCATENATE("G1 X-",$C$11))</f>
        <v>G1 X-2</v>
      </c>
      <c r="D215" s="1"/>
      <c r="E215" s="2"/>
      <c r="F215" s="2"/>
    </row>
    <row r="216" spans="3:8">
      <c r="C216" s="10" t="str">
        <f>IF(F212 &gt; $C$13, "",CONCATENATE("G0 X",$C$11+$C$12))</f>
        <v>G0 X5</v>
      </c>
      <c r="D216" s="1"/>
      <c r="E216" s="2"/>
      <c r="F216" s="2"/>
    </row>
    <row r="217" spans="3:8">
      <c r="C217" s="10" t="str">
        <f>IF(F217 &gt; $C$13, "",CONCATENATE("G1 Y",$C$10," F",G217))</f>
        <v>G1 Y5 F700</v>
      </c>
      <c r="D217" s="1"/>
      <c r="E217" s="2">
        <f>IF(E212=10,1,E212+1)</f>
        <v>7</v>
      </c>
      <c r="F217" s="2">
        <f>IF(E212=10,F212+1,F212)</f>
        <v>4</v>
      </c>
      <c r="G217">
        <f>INT(IF($C$7+((E217-1)*$C$8) &gt; MAX($C$9,$C$7),MAX($C$9,$C$7),IF($C$7+((E217-1)*$C$8) &lt; MIN($C$9,$C$7),MIN($C$9,$C$7),$C$7+((E217-1)*$C$8))))</f>
        <v>700</v>
      </c>
      <c r="H217">
        <f>INT(IF($C$4+((F217-1)*$C$5) &gt; MAX($C$6,$C$4),MAX($C$6,$C$4),IF($C$4+((F217-1)*$C$5) &lt; MIN($C$6,$C$4),MIN($C$6,$C$4),$C$4+((F217-1)*$C$5))))</f>
        <v>600</v>
      </c>
    </row>
    <row r="218" spans="3:8">
      <c r="C218" s="10" t="str">
        <f>IF(F217 &gt; $C$13, "",CONCATENATE("G1 X",$C$11))</f>
        <v>G1 X2</v>
      </c>
      <c r="D218" s="1"/>
      <c r="E218" s="2"/>
      <c r="F218" s="2"/>
    </row>
    <row r="219" spans="3:8">
      <c r="C219" s="10" t="str">
        <f>IF(F217 &gt; $C$13, "",CONCATENATE("G1 Y-",$C$10))</f>
        <v>G1 Y-5</v>
      </c>
      <c r="D219" s="1"/>
      <c r="E219" s="2"/>
      <c r="F219" s="2"/>
    </row>
    <row r="220" spans="3:8">
      <c r="C220" s="10" t="str">
        <f>IF(F217 &gt; $C$13, "",CONCATENATE("G1 X-",$C$11))</f>
        <v>G1 X-2</v>
      </c>
      <c r="D220" s="1"/>
      <c r="E220" s="2"/>
      <c r="F220" s="2"/>
    </row>
    <row r="221" spans="3:8">
      <c r="C221" s="10" t="str">
        <f>IF(F217 &gt; $C$13, "",CONCATENATE("G0 X",$C$11+$C$12))</f>
        <v>G0 X5</v>
      </c>
      <c r="D221" s="1"/>
      <c r="E221" s="2"/>
      <c r="F221" s="2"/>
    </row>
    <row r="222" spans="3:8">
      <c r="C222" s="10" t="str">
        <f>IF(F222 &gt; $C$13, "",CONCATENATE("G1 Y",$C$10," F",G222))</f>
        <v>G1 Y5 F800</v>
      </c>
      <c r="D222" s="1"/>
      <c r="E222" s="2">
        <f>IF(E217=10,1,E217+1)</f>
        <v>8</v>
      </c>
      <c r="F222" s="2">
        <f>IF(E217=10,F217+1,F217)</f>
        <v>4</v>
      </c>
      <c r="G222">
        <f>INT(IF($C$7+((E222-1)*$C$8) &gt; MAX($C$9,$C$7),MAX($C$9,$C$7),IF($C$7+((E222-1)*$C$8) &lt; MIN($C$9,$C$7),MIN($C$9,$C$7),$C$7+((E222-1)*$C$8))))</f>
        <v>800</v>
      </c>
      <c r="H222">
        <f>INT(IF($C$4+((F222-1)*$C$5) &gt; MAX($C$6,$C$4),MAX($C$6,$C$4),IF($C$4+((F222-1)*$C$5) &lt; MIN($C$6,$C$4),MIN($C$6,$C$4),$C$4+((F222-1)*$C$5))))</f>
        <v>600</v>
      </c>
    </row>
    <row r="223" spans="3:8">
      <c r="C223" s="10" t="str">
        <f>IF(F222 &gt; $C$13, "",CONCATENATE("G1 X",$C$11))</f>
        <v>G1 X2</v>
      </c>
      <c r="D223" s="1"/>
      <c r="E223" s="2"/>
      <c r="F223" s="2"/>
    </row>
    <row r="224" spans="3:8">
      <c r="C224" s="10" t="str">
        <f>IF(F222 &gt; $C$13, "",CONCATENATE("G1 Y-",$C$10))</f>
        <v>G1 Y-5</v>
      </c>
      <c r="D224" s="1"/>
      <c r="E224" s="2"/>
      <c r="F224" s="2"/>
    </row>
    <row r="225" spans="3:8">
      <c r="C225" s="10" t="str">
        <f>IF(F222 &gt; $C$13, "",CONCATENATE("G1 X-",$C$11))</f>
        <v>G1 X-2</v>
      </c>
      <c r="D225" s="1"/>
      <c r="E225" s="2"/>
      <c r="F225" s="2"/>
    </row>
    <row r="226" spans="3:8">
      <c r="C226" s="10" t="str">
        <f>IF(F222 &gt; $C$13, "",CONCATENATE("G0 X",$C$11+$C$12))</f>
        <v>G0 X5</v>
      </c>
      <c r="D226" s="1"/>
      <c r="E226" s="2"/>
      <c r="F226" s="2"/>
    </row>
    <row r="227" spans="3:8">
      <c r="C227" s="10" t="str">
        <f>IF(F227 &gt; $C$13, "",CONCATENATE("G1 Y",$C$10," F",G227))</f>
        <v>G1 Y5 F900</v>
      </c>
      <c r="D227" s="1"/>
      <c r="E227" s="2">
        <f>IF(E222=10,1,E222+1)</f>
        <v>9</v>
      </c>
      <c r="F227" s="2">
        <f>IF(E222=10,F222+1,F222)</f>
        <v>4</v>
      </c>
      <c r="G227">
        <f>INT(IF($C$7+((E227-1)*$C$8) &gt; MAX($C$9,$C$7),MAX($C$9,$C$7),IF($C$7+((E227-1)*$C$8) &lt; MIN($C$9,$C$7),MIN($C$9,$C$7),$C$7+((E227-1)*$C$8))))</f>
        <v>900</v>
      </c>
      <c r="H227">
        <f>INT(IF($C$4+((F227-1)*$C$5) &gt; MAX($C$6,$C$4),MAX($C$6,$C$4),IF($C$4+((F227-1)*$C$5) &lt; MIN($C$6,$C$4),MIN($C$6,$C$4),$C$4+((F227-1)*$C$5))))</f>
        <v>600</v>
      </c>
    </row>
    <row r="228" spans="3:8">
      <c r="C228" s="10" t="str">
        <f>IF(F227 &gt; $C$13, "",CONCATENATE("G1 X",$C$11))</f>
        <v>G1 X2</v>
      </c>
      <c r="D228" s="1"/>
      <c r="E228" s="2"/>
      <c r="F228" s="2"/>
    </row>
    <row r="229" spans="3:8">
      <c r="C229" s="10" t="str">
        <f>IF(F227 &gt; $C$13, "",CONCATENATE("G1 Y-",$C$10))</f>
        <v>G1 Y-5</v>
      </c>
      <c r="D229" s="1"/>
      <c r="E229" s="2"/>
      <c r="F229" s="2"/>
    </row>
    <row r="230" spans="3:8">
      <c r="C230" s="10" t="str">
        <f>IF(F227 &gt; $C$13, "",CONCATENATE("G1 X-",$C$11))</f>
        <v>G1 X-2</v>
      </c>
      <c r="D230" s="1"/>
      <c r="E230" s="2"/>
      <c r="F230" s="2"/>
    </row>
    <row r="231" spans="3:8">
      <c r="C231" s="10" t="str">
        <f>IF(F227 &gt; $C$13, "",CONCATENATE("G0 X",$C$11+$C$12))</f>
        <v>G0 X5</v>
      </c>
      <c r="D231" s="1"/>
      <c r="E231" s="2"/>
      <c r="F231" s="2"/>
    </row>
    <row r="232" spans="3:8">
      <c r="C232" s="10" t="str">
        <f>IF(F232 &gt; $C$13, "",CONCATENATE("G1 Y",$C$10," F",G232))</f>
        <v>G1 Y5 F1000</v>
      </c>
      <c r="D232" s="1"/>
      <c r="E232" s="2">
        <f>IF(E227=10,1,E227+1)</f>
        <v>10</v>
      </c>
      <c r="F232" s="2">
        <f>IF(E227=10,F227+1,F227)</f>
        <v>4</v>
      </c>
      <c r="G232">
        <f>INT(IF($C$7+((E232-1)*$C$8) &gt; MAX($C$9,$C$7),MAX($C$9,$C$7),IF($C$7+((E232-1)*$C$8) &lt; MIN($C$9,$C$7),MIN($C$9,$C$7),$C$7+((E232-1)*$C$8))))</f>
        <v>1000</v>
      </c>
      <c r="H232">
        <f>INT(IF($C$4+((F232-1)*$C$5) &gt; MAX($C$6,$C$4),MAX($C$6,$C$4),IF($C$4+((F232-1)*$C$5) &lt; MIN($C$6,$C$4),MIN($C$6,$C$4),$C$4+((F232-1)*$C$5))))</f>
        <v>600</v>
      </c>
    </row>
    <row r="233" spans="3:8">
      <c r="C233" s="10" t="str">
        <f>IF(F232 &gt; $C$13, "",CONCATENATE("G1 X",$C$11))</f>
        <v>G1 X2</v>
      </c>
      <c r="D233" s="1"/>
      <c r="E233" s="2"/>
      <c r="F233" s="2"/>
    </row>
    <row r="234" spans="3:8">
      <c r="C234" s="10" t="str">
        <f>IF(F232 &gt; $C$13, "",CONCATENATE("G1 Y-",$C$10))</f>
        <v>G1 Y-5</v>
      </c>
      <c r="D234" s="1"/>
      <c r="E234" s="2"/>
      <c r="F234" s="2"/>
    </row>
    <row r="235" spans="3:8">
      <c r="C235" s="10" t="str">
        <f>IF(F232 &gt; $C$13, "",CONCATENATE("G1 X-",$C$11))</f>
        <v>G1 X-2</v>
      </c>
      <c r="D235" s="1"/>
      <c r="E235" s="2"/>
      <c r="F235" s="2"/>
    </row>
    <row r="236" spans="3:8">
      <c r="C236" s="10" t="str">
        <f>IF(F239&gt;$C$13+1,"",IF(F239&gt;$C$13,"G0 G90 X0 Y0",CONCATENATE("G0 X-",9*($C$11+$C$12), " Y-",$C$10+$C$12)))</f>
        <v>G0 X-45 Y-8</v>
      </c>
      <c r="D236" s="1"/>
    </row>
    <row r="237" spans="3:8">
      <c r="C237" s="10" t="str">
        <f>IF(F239&gt;$C$13+1,"",IF(F239&gt;$C$13,"M2","(Start Next Row)"))</f>
        <v>(Start Next Row)</v>
      </c>
      <c r="D237" s="1"/>
    </row>
    <row r="238" spans="3:8">
      <c r="C238" s="10" t="str">
        <f>IF(F239&gt;$C$13+1,"",IF(F239&gt;$C$13,"(END OF PROGRAM)",CONCATENATE("S",H239)))</f>
        <v>S750</v>
      </c>
      <c r="D238" s="1"/>
    </row>
    <row r="239" spans="3:8">
      <c r="C239" s="10" t="str">
        <f>IF(F239 &gt; $C$13, "",CONCATENATE("G1 Y",$C$10," F",G239))</f>
        <v>G1 Y5 F100</v>
      </c>
      <c r="D239" s="1"/>
      <c r="E239" s="2">
        <f>IF(E232=10,1,E232+1)</f>
        <v>1</v>
      </c>
      <c r="F239" s="2">
        <f>IF(E232=10,F232+1,F232)</f>
        <v>5</v>
      </c>
      <c r="G239">
        <f>INT(IF($C$7+((E239-1)*$C$8) &gt; MAX($C$9,$C$7),MAX($C$9,$C$7),IF($C$7+((E239-1)*$C$8) &lt; MIN($C$9,$C$7),MIN($C$9,$C$7),$C$7+((E239-1)*$C$8))))</f>
        <v>100</v>
      </c>
      <c r="H239">
        <f>INT(IF($C$4+((F239-1)*$C$5) &gt; MAX($C$6,$C$4),MAX($C$6,$C$4),IF($C$4+((F239-1)*$C$5) &lt; MIN($C$6,$C$4),MIN($C$6,$C$4),$C$4+((F239-1)*$C$5))))</f>
        <v>750</v>
      </c>
    </row>
    <row r="240" spans="3:8">
      <c r="C240" s="10" t="str">
        <f>IF(F239 &gt; $C$13, "",CONCATENATE("G1 X",$C$11))</f>
        <v>G1 X2</v>
      </c>
      <c r="D240" s="1"/>
      <c r="E240" s="2"/>
      <c r="F240" s="2"/>
    </row>
    <row r="241" spans="3:8">
      <c r="C241" s="10" t="str">
        <f>IF(F239 &gt; $C$13, "",CONCATENATE("G1 Y-",$C$10))</f>
        <v>G1 Y-5</v>
      </c>
      <c r="D241" s="1"/>
      <c r="E241" s="2"/>
      <c r="F241" s="2"/>
    </row>
    <row r="242" spans="3:8">
      <c r="C242" s="10" t="str">
        <f>IF(F239 &gt; $C$13, "",CONCATENATE("G1 X-",$C$11))</f>
        <v>G1 X-2</v>
      </c>
      <c r="D242" s="1"/>
      <c r="E242" s="2"/>
      <c r="F242" s="2"/>
    </row>
    <row r="243" spans="3:8">
      <c r="C243" s="10" t="str">
        <f>IF(F239 &gt; $C$13, "",CONCATENATE("G0 X",$C$11+$C$12))</f>
        <v>G0 X5</v>
      </c>
      <c r="D243" s="1"/>
      <c r="E243" s="2"/>
      <c r="F243" s="2"/>
    </row>
    <row r="244" spans="3:8">
      <c r="C244" s="10" t="str">
        <f>IF(F244 &gt; $C$13, "",CONCATENATE("G1 Y",$C$10," F",G244))</f>
        <v>G1 Y5 F200</v>
      </c>
      <c r="D244" s="1"/>
      <c r="E244" s="2">
        <f>IF(E239=10,1,E239+1)</f>
        <v>2</v>
      </c>
      <c r="F244" s="2">
        <f>IF(E239=10,F239+1,F239)</f>
        <v>5</v>
      </c>
      <c r="G244">
        <f>INT(IF($C$7+((E244-1)*$C$8) &gt; MAX($C$9,$C$7),MAX($C$9,$C$7),IF($C$7+((E244-1)*$C$8) &lt; MIN($C$9,$C$7),MIN($C$9,$C$7),$C$7+((E244-1)*$C$8))))</f>
        <v>200</v>
      </c>
      <c r="H244">
        <f>INT(IF($C$4+((F244-1)*$C$5) &gt; MAX($C$6,$C$4),MAX($C$6,$C$4),IF($C$4+((F244-1)*$C$5) &lt; MIN($C$6,$C$4),MIN($C$6,$C$4),$C$4+((F244-1)*$C$5))))</f>
        <v>750</v>
      </c>
    </row>
    <row r="245" spans="3:8">
      <c r="C245" s="10" t="str">
        <f>IF(F244 &gt; $C$13, "",CONCATENATE("G1 X",$C$11))</f>
        <v>G1 X2</v>
      </c>
      <c r="D245" s="1"/>
      <c r="E245" s="2"/>
      <c r="F245" s="2"/>
    </row>
    <row r="246" spans="3:8">
      <c r="C246" s="10" t="str">
        <f>IF(F244 &gt; $C$13, "",CONCATENATE("G1 Y-",$C$10))</f>
        <v>G1 Y-5</v>
      </c>
      <c r="D246" s="1"/>
      <c r="E246" s="2"/>
      <c r="F246" s="2"/>
    </row>
    <row r="247" spans="3:8">
      <c r="C247" s="10" t="str">
        <f>IF(F244 &gt; $C$13, "",CONCATENATE("G1 X-",$C$11))</f>
        <v>G1 X-2</v>
      </c>
      <c r="D247" s="1"/>
      <c r="E247" s="2"/>
      <c r="F247" s="2"/>
    </row>
    <row r="248" spans="3:8">
      <c r="C248" s="10" t="str">
        <f>IF(F244 &gt; $C$13, "",CONCATENATE("G0 X",$C$11+$C$12))</f>
        <v>G0 X5</v>
      </c>
      <c r="D248" s="1"/>
      <c r="E248" s="2"/>
      <c r="F248" s="2"/>
    </row>
    <row r="249" spans="3:8">
      <c r="C249" s="10" t="str">
        <f>IF(F249 &gt; $C$13, "",CONCATENATE("G1 Y",$C$10," F",G249))</f>
        <v>G1 Y5 F300</v>
      </c>
      <c r="D249" s="1"/>
      <c r="E249" s="2">
        <f>IF(E244=10,1,E244+1)</f>
        <v>3</v>
      </c>
      <c r="F249" s="2">
        <f>IF(E244=10,F244+1,F244)</f>
        <v>5</v>
      </c>
      <c r="G249">
        <f>INT(IF($C$7+((E249-1)*$C$8) &gt; MAX($C$9,$C$7),MAX($C$9,$C$7),IF($C$7+((E249-1)*$C$8) &lt; MIN($C$9,$C$7),MIN($C$9,$C$7),$C$7+((E249-1)*$C$8))))</f>
        <v>300</v>
      </c>
      <c r="H249">
        <f>INT(IF($C$4+((F249-1)*$C$5) &gt; MAX($C$6,$C$4),MAX($C$6,$C$4),IF($C$4+((F249-1)*$C$5) &lt; MIN($C$6,$C$4),MIN($C$6,$C$4),$C$4+((F249-1)*$C$5))))</f>
        <v>750</v>
      </c>
    </row>
    <row r="250" spans="3:8">
      <c r="C250" s="10" t="str">
        <f>IF(F249 &gt; $C$13, "",CONCATENATE("G1 X",$C$11))</f>
        <v>G1 X2</v>
      </c>
      <c r="D250" s="1"/>
      <c r="E250" s="2"/>
      <c r="F250" s="2"/>
    </row>
    <row r="251" spans="3:8">
      <c r="C251" s="10" t="str">
        <f>IF(F249 &gt; $C$13, "",CONCATENATE("G1 Y-",$C$10))</f>
        <v>G1 Y-5</v>
      </c>
      <c r="D251" s="1"/>
      <c r="E251" s="2"/>
      <c r="F251" s="2"/>
    </row>
    <row r="252" spans="3:8">
      <c r="C252" s="10" t="str">
        <f>IF(F249 &gt; $C$13, "",CONCATENATE("G1 X-",$C$11))</f>
        <v>G1 X-2</v>
      </c>
      <c r="D252" s="1"/>
      <c r="E252" s="2"/>
      <c r="F252" s="2"/>
    </row>
    <row r="253" spans="3:8">
      <c r="C253" s="10" t="str">
        <f>IF(F249 &gt; $C$13, "",CONCATENATE("G0 X",$C$11+$C$12))</f>
        <v>G0 X5</v>
      </c>
      <c r="D253" s="1"/>
      <c r="E253" s="2"/>
      <c r="F253" s="2"/>
    </row>
    <row r="254" spans="3:8">
      <c r="C254" s="10" t="str">
        <f>IF(F254 &gt; $C$13, "",CONCATENATE("G1 Y",$C$10," F",G254))</f>
        <v>G1 Y5 F400</v>
      </c>
      <c r="D254" s="1"/>
      <c r="E254" s="2">
        <f>IF(E249=10,1,E249+1)</f>
        <v>4</v>
      </c>
      <c r="F254" s="2">
        <f>IF(E249=10,F249+1,F249)</f>
        <v>5</v>
      </c>
      <c r="G254">
        <f>INT(IF($C$7+((E254-1)*$C$8) &gt; MAX($C$9,$C$7),MAX($C$9,$C$7),IF($C$7+((E254-1)*$C$8) &lt; MIN($C$9,$C$7),MIN($C$9,$C$7),$C$7+((E254-1)*$C$8))))</f>
        <v>400</v>
      </c>
      <c r="H254">
        <f>INT(IF($C$4+((F254-1)*$C$5) &gt; MAX($C$6,$C$4),MAX($C$6,$C$4),IF($C$4+((F254-1)*$C$5) &lt; MIN($C$6,$C$4),MIN($C$6,$C$4),$C$4+((F254-1)*$C$5))))</f>
        <v>750</v>
      </c>
    </row>
    <row r="255" spans="3:8">
      <c r="C255" s="10" t="str">
        <f>IF(F254 &gt; $C$13, "",CONCATENATE("G1 X",$C$11))</f>
        <v>G1 X2</v>
      </c>
      <c r="D255" s="1"/>
      <c r="E255" s="2"/>
      <c r="F255" s="2"/>
    </row>
    <row r="256" spans="3:8">
      <c r="C256" s="10" t="str">
        <f>IF(F254 &gt; $C$13, "",CONCATENATE("G1 Y-",$C$10))</f>
        <v>G1 Y-5</v>
      </c>
      <c r="D256" s="1"/>
      <c r="E256" s="2"/>
      <c r="F256" s="2"/>
    </row>
    <row r="257" spans="3:8">
      <c r="C257" s="10" t="str">
        <f>IF(F254 &gt; $C$13, "",CONCATENATE("G1 X-",$C$11))</f>
        <v>G1 X-2</v>
      </c>
      <c r="D257" s="1"/>
      <c r="E257" s="2"/>
      <c r="F257" s="2"/>
    </row>
    <row r="258" spans="3:8">
      <c r="C258" s="10" t="str">
        <f>IF(F254 &gt; $C$13, "",CONCATENATE("G0 X",$C$11+$C$12))</f>
        <v>G0 X5</v>
      </c>
      <c r="D258" s="1"/>
      <c r="E258" s="2"/>
      <c r="F258" s="2"/>
    </row>
    <row r="259" spans="3:8">
      <c r="C259" s="10" t="str">
        <f>IF(F259 &gt; $C$13, "",CONCATENATE("G1 Y",$C$10," F",G259))</f>
        <v>G1 Y5 F500</v>
      </c>
      <c r="D259" s="1"/>
      <c r="E259" s="2">
        <f>IF(E254=10,1,E254+1)</f>
        <v>5</v>
      </c>
      <c r="F259" s="2">
        <f>IF(E254=10,F254+1,F254)</f>
        <v>5</v>
      </c>
      <c r="G259">
        <f>INT(IF($C$7+((E259-1)*$C$8) &gt; MAX($C$9,$C$7),MAX($C$9,$C$7),IF($C$7+((E259-1)*$C$8) &lt; MIN($C$9,$C$7),MIN($C$9,$C$7),$C$7+((E259-1)*$C$8))))</f>
        <v>500</v>
      </c>
      <c r="H259">
        <f>INT(IF($C$4+((F259-1)*$C$5) &gt; MAX($C$6,$C$4),MAX($C$6,$C$4),IF($C$4+((F259-1)*$C$5) &lt; MIN($C$6,$C$4),MIN($C$6,$C$4),$C$4+((F259-1)*$C$5))))</f>
        <v>750</v>
      </c>
    </row>
    <row r="260" spans="3:8">
      <c r="C260" s="10" t="str">
        <f>IF(F259 &gt; $C$13, "",CONCATENATE("G1 X",$C$11))</f>
        <v>G1 X2</v>
      </c>
      <c r="D260" s="1"/>
      <c r="E260" s="2"/>
      <c r="F260" s="2"/>
    </row>
    <row r="261" spans="3:8">
      <c r="C261" s="10" t="str">
        <f>IF(F259 &gt; $C$13, "",CONCATENATE("G1 Y-",$C$10))</f>
        <v>G1 Y-5</v>
      </c>
      <c r="D261" s="1"/>
      <c r="E261" s="2"/>
      <c r="F261" s="2"/>
    </row>
    <row r="262" spans="3:8">
      <c r="C262" s="10" t="str">
        <f>IF(F259 &gt; $C$13, "",CONCATENATE("G1 X-",$C$11))</f>
        <v>G1 X-2</v>
      </c>
      <c r="D262" s="1"/>
      <c r="E262" s="2"/>
      <c r="F262" s="2"/>
    </row>
    <row r="263" spans="3:8">
      <c r="C263" s="10" t="str">
        <f>IF(F259 &gt; $C$13, "",CONCATENATE("G0 X",$C$11+$C$12))</f>
        <v>G0 X5</v>
      </c>
      <c r="D263" s="1"/>
      <c r="E263" s="2"/>
      <c r="F263" s="2"/>
    </row>
    <row r="264" spans="3:8">
      <c r="C264" s="10" t="str">
        <f>IF(F264 &gt; $C$13, "",CONCATENATE("G1 Y",$C$10," F",G264))</f>
        <v>G1 Y5 F600</v>
      </c>
      <c r="D264" s="1"/>
      <c r="E264" s="2">
        <f>IF(E259=10,1,E259+1)</f>
        <v>6</v>
      </c>
      <c r="F264" s="2">
        <f>IF(E259=10,F259+1,F259)</f>
        <v>5</v>
      </c>
      <c r="G264">
        <f>INT(IF($C$7+((E264-1)*$C$8) &gt; MAX($C$9,$C$7),MAX($C$9,$C$7),IF($C$7+((E264-1)*$C$8) &lt; MIN($C$9,$C$7),MIN($C$9,$C$7),$C$7+((E264-1)*$C$8))))</f>
        <v>600</v>
      </c>
      <c r="H264">
        <f>INT(IF($C$4+((F264-1)*$C$5) &gt; MAX($C$6,$C$4),MAX($C$6,$C$4),IF($C$4+((F264-1)*$C$5) &lt; MIN($C$6,$C$4),MIN($C$6,$C$4),$C$4+((F264-1)*$C$5))))</f>
        <v>750</v>
      </c>
    </row>
    <row r="265" spans="3:8">
      <c r="C265" s="10" t="str">
        <f>IF(F264 &gt; $C$13, "",CONCATENATE("G1 X",$C$11))</f>
        <v>G1 X2</v>
      </c>
      <c r="D265" s="1"/>
      <c r="E265" s="2"/>
      <c r="F265" s="2"/>
    </row>
    <row r="266" spans="3:8">
      <c r="C266" s="10" t="str">
        <f>IF(F264 &gt; $C$13, "",CONCATENATE("G1 Y-",$C$10))</f>
        <v>G1 Y-5</v>
      </c>
      <c r="D266" s="1"/>
      <c r="E266" s="2"/>
      <c r="F266" s="2"/>
    </row>
    <row r="267" spans="3:8">
      <c r="C267" s="10" t="str">
        <f>IF(F264 &gt; $C$13, "",CONCATENATE("G1 X-",$C$11))</f>
        <v>G1 X-2</v>
      </c>
      <c r="D267" s="1"/>
      <c r="E267" s="2"/>
      <c r="F267" s="2"/>
    </row>
    <row r="268" spans="3:8">
      <c r="C268" s="10" t="str">
        <f>IF(F264 &gt; $C$13, "",CONCATENATE("G0 X",$C$11+$C$12))</f>
        <v>G0 X5</v>
      </c>
      <c r="D268" s="1"/>
      <c r="E268" s="2"/>
      <c r="F268" s="2"/>
    </row>
    <row r="269" spans="3:8">
      <c r="C269" s="10" t="str">
        <f>IF(F269 &gt; $C$13, "",CONCATENATE("G1 Y",$C$10," F",G269))</f>
        <v>G1 Y5 F700</v>
      </c>
      <c r="D269" s="1"/>
      <c r="E269" s="2">
        <f>IF(E264=10,1,E264+1)</f>
        <v>7</v>
      </c>
      <c r="F269" s="2">
        <f>IF(E264=10,F264+1,F264)</f>
        <v>5</v>
      </c>
      <c r="G269">
        <f>INT(IF($C$7+((E269-1)*$C$8) &gt; MAX($C$9,$C$7),MAX($C$9,$C$7),IF($C$7+((E269-1)*$C$8) &lt; MIN($C$9,$C$7),MIN($C$9,$C$7),$C$7+((E269-1)*$C$8))))</f>
        <v>700</v>
      </c>
      <c r="H269">
        <f>INT(IF($C$4+((F269-1)*$C$5) &gt; MAX($C$6,$C$4),MAX($C$6,$C$4),IF($C$4+((F269-1)*$C$5) &lt; MIN($C$6,$C$4),MIN($C$6,$C$4),$C$4+((F269-1)*$C$5))))</f>
        <v>750</v>
      </c>
    </row>
    <row r="270" spans="3:8">
      <c r="C270" s="10" t="str">
        <f>IF(F269 &gt; $C$13, "",CONCATENATE("G1 X",$C$11))</f>
        <v>G1 X2</v>
      </c>
      <c r="D270" s="1"/>
      <c r="E270" s="2"/>
      <c r="F270" s="2"/>
    </row>
    <row r="271" spans="3:8">
      <c r="C271" s="10" t="str">
        <f>IF(F269 &gt; $C$13, "",CONCATENATE("G1 Y-",$C$10))</f>
        <v>G1 Y-5</v>
      </c>
      <c r="D271" s="1"/>
      <c r="E271" s="2"/>
      <c r="F271" s="2"/>
    </row>
    <row r="272" spans="3:8">
      <c r="C272" s="10" t="str">
        <f>IF(F269 &gt; $C$13, "",CONCATENATE("G1 X-",$C$11))</f>
        <v>G1 X-2</v>
      </c>
      <c r="D272" s="1"/>
      <c r="E272" s="2"/>
      <c r="F272" s="2"/>
    </row>
    <row r="273" spans="3:8">
      <c r="C273" s="10" t="str">
        <f>IF(F269 &gt; $C$13, "",CONCATENATE("G0 X",$C$11+$C$12))</f>
        <v>G0 X5</v>
      </c>
      <c r="D273" s="1"/>
      <c r="E273" s="2"/>
      <c r="F273" s="2"/>
    </row>
    <row r="274" spans="3:8">
      <c r="C274" s="10" t="str">
        <f>IF(F274 &gt; $C$13, "",CONCATENATE("G1 Y",$C$10," F",G274))</f>
        <v>G1 Y5 F800</v>
      </c>
      <c r="D274" s="1"/>
      <c r="E274" s="2">
        <f>IF(E269=10,1,E269+1)</f>
        <v>8</v>
      </c>
      <c r="F274" s="2">
        <f>IF(E269=10,F269+1,F269)</f>
        <v>5</v>
      </c>
      <c r="G274">
        <f>INT(IF($C$7+((E274-1)*$C$8) &gt; MAX($C$9,$C$7),MAX($C$9,$C$7),IF($C$7+((E274-1)*$C$8) &lt; MIN($C$9,$C$7),MIN($C$9,$C$7),$C$7+((E274-1)*$C$8))))</f>
        <v>800</v>
      </c>
      <c r="H274">
        <f>INT(IF($C$4+((F274-1)*$C$5) &gt; MAX($C$6,$C$4),MAX($C$6,$C$4),IF($C$4+((F274-1)*$C$5) &lt; MIN($C$6,$C$4),MIN($C$6,$C$4),$C$4+((F274-1)*$C$5))))</f>
        <v>750</v>
      </c>
    </row>
    <row r="275" spans="3:8">
      <c r="C275" s="10" t="str">
        <f>IF(F274 &gt; $C$13, "",CONCATENATE("G1 X",$C$11))</f>
        <v>G1 X2</v>
      </c>
      <c r="D275" s="1"/>
      <c r="E275" s="2"/>
      <c r="F275" s="2"/>
    </row>
    <row r="276" spans="3:8">
      <c r="C276" s="10" t="str">
        <f>IF(F274 &gt; $C$13, "",CONCATENATE("G1 Y-",$C$10))</f>
        <v>G1 Y-5</v>
      </c>
      <c r="D276" s="1"/>
      <c r="E276" s="2"/>
      <c r="F276" s="2"/>
    </row>
    <row r="277" spans="3:8">
      <c r="C277" s="10" t="str">
        <f>IF(F274 &gt; $C$13, "",CONCATENATE("G1 X-",$C$11))</f>
        <v>G1 X-2</v>
      </c>
      <c r="D277" s="1"/>
      <c r="E277" s="2"/>
      <c r="F277" s="2"/>
    </row>
    <row r="278" spans="3:8">
      <c r="C278" s="10" t="str">
        <f>IF(F274 &gt; $C$13, "",CONCATENATE("G0 X",$C$11+$C$12))</f>
        <v>G0 X5</v>
      </c>
      <c r="D278" s="1"/>
      <c r="E278" s="2"/>
      <c r="F278" s="2"/>
    </row>
    <row r="279" spans="3:8">
      <c r="C279" s="10" t="str">
        <f>IF(F279 &gt; $C$13, "",CONCATENATE("G1 Y",$C$10," F",G279))</f>
        <v>G1 Y5 F900</v>
      </c>
      <c r="D279" s="1"/>
      <c r="E279" s="2">
        <f>IF(E274=10,1,E274+1)</f>
        <v>9</v>
      </c>
      <c r="F279" s="2">
        <f>IF(E274=10,F274+1,F274)</f>
        <v>5</v>
      </c>
      <c r="G279">
        <f>INT(IF($C$7+((E279-1)*$C$8) &gt; MAX($C$9,$C$7),MAX($C$9,$C$7),IF($C$7+((E279-1)*$C$8) &lt; MIN($C$9,$C$7),MIN($C$9,$C$7),$C$7+((E279-1)*$C$8))))</f>
        <v>900</v>
      </c>
      <c r="H279">
        <f>INT(IF($C$4+((F279-1)*$C$5) &gt; MAX($C$6,$C$4),MAX($C$6,$C$4),IF($C$4+((F279-1)*$C$5) &lt; MIN($C$6,$C$4),MIN($C$6,$C$4),$C$4+((F279-1)*$C$5))))</f>
        <v>750</v>
      </c>
    </row>
    <row r="280" spans="3:8">
      <c r="C280" s="10" t="str">
        <f>IF(F279 &gt; $C$13, "",CONCATENATE("G1 X",$C$11))</f>
        <v>G1 X2</v>
      </c>
      <c r="D280" s="1"/>
      <c r="E280" s="2"/>
      <c r="F280" s="2"/>
    </row>
    <row r="281" spans="3:8">
      <c r="C281" s="10" t="str">
        <f>IF(F279 &gt; $C$13, "",CONCATENATE("G1 Y-",$C$10))</f>
        <v>G1 Y-5</v>
      </c>
      <c r="D281" s="1"/>
      <c r="E281" s="2"/>
      <c r="F281" s="2"/>
    </row>
    <row r="282" spans="3:8">
      <c r="C282" s="10" t="str">
        <f>IF(F279 &gt; $C$13, "",CONCATENATE("G1 X-",$C$11))</f>
        <v>G1 X-2</v>
      </c>
      <c r="D282" s="1"/>
      <c r="E282" s="2"/>
      <c r="F282" s="2"/>
    </row>
    <row r="283" spans="3:8">
      <c r="C283" s="10" t="str">
        <f>IF(F279 &gt; $C$13, "",CONCATENATE("G0 X",$C$11+$C$12))</f>
        <v>G0 X5</v>
      </c>
      <c r="D283" s="1"/>
      <c r="E283" s="2"/>
      <c r="F283" s="2"/>
    </row>
    <row r="284" spans="3:8">
      <c r="C284" s="10" t="str">
        <f>IF(F284 &gt; $C$13, "",CONCATENATE("G1 Y",$C$10," F",G284))</f>
        <v>G1 Y5 F1000</v>
      </c>
      <c r="D284" s="1"/>
      <c r="E284" s="2">
        <f>IF(E279=10,1,E279+1)</f>
        <v>10</v>
      </c>
      <c r="F284" s="2">
        <f>IF(E279=10,F279+1,F279)</f>
        <v>5</v>
      </c>
      <c r="G284">
        <f>INT(IF($C$7+((E284-1)*$C$8) &gt; MAX($C$9,$C$7),MAX($C$9,$C$7),IF($C$7+((E284-1)*$C$8) &lt; MIN($C$9,$C$7),MIN($C$9,$C$7),$C$7+((E284-1)*$C$8))))</f>
        <v>1000</v>
      </c>
      <c r="H284">
        <f>INT(IF($C$4+((F284-1)*$C$5) &gt; MAX($C$6,$C$4),MAX($C$6,$C$4),IF($C$4+((F284-1)*$C$5) &lt; MIN($C$6,$C$4),MIN($C$6,$C$4),$C$4+((F284-1)*$C$5))))</f>
        <v>750</v>
      </c>
    </row>
    <row r="285" spans="3:8">
      <c r="C285" s="10" t="str">
        <f>IF(F284 &gt; $C$13, "",CONCATENATE("G1 X",$C$11))</f>
        <v>G1 X2</v>
      </c>
      <c r="D285" s="1"/>
      <c r="E285" s="2"/>
      <c r="F285" s="2"/>
    </row>
    <row r="286" spans="3:8">
      <c r="C286" s="10" t="str">
        <f>IF(F284 &gt; $C$13, "",CONCATENATE("G1 Y-",$C$10))</f>
        <v>G1 Y-5</v>
      </c>
      <c r="D286" s="1"/>
      <c r="E286" s="2"/>
      <c r="F286" s="2"/>
    </row>
    <row r="287" spans="3:8">
      <c r="C287" s="10" t="str">
        <f>IF(F284 &gt; $C$13, "",CONCATENATE("G1 X-",$C$11))</f>
        <v>G1 X-2</v>
      </c>
      <c r="D287" s="1"/>
      <c r="E287" s="2"/>
      <c r="F287" s="2"/>
    </row>
    <row r="288" spans="3:8">
      <c r="C288" s="10" t="str">
        <f>IF(F291&gt;$C$13+1,"",IF(F291&gt;$C$13,"G0 G90 X0 Y0",CONCATENATE("G0 X-",9*($C$11+$C$12), " Y-",$C$10+$C$12)))</f>
        <v>G0 G90 X0 Y0</v>
      </c>
      <c r="D288" s="1"/>
    </row>
    <row r="289" spans="3:7">
      <c r="C289" s="10" t="str">
        <f>IF(F291&gt;$C$13+1,"",IF(F291&gt;$C$13,"M2","(Start Next Row)"))</f>
        <v>M2</v>
      </c>
      <c r="D289" s="1"/>
    </row>
    <row r="290" spans="3:7">
      <c r="C290" s="10" t="str">
        <f>IF(F291&gt;$C$13+1,"",IF(F291&gt;$C$13,"(END OF PROGRAM)","(Draw next row having varied speed)"))</f>
        <v>(END OF PROGRAM)</v>
      </c>
      <c r="D290" s="1"/>
    </row>
    <row r="291" spans="3:7">
      <c r="E291" s="2">
        <f>IF(E284=10,1,E284+1)</f>
        <v>1</v>
      </c>
      <c r="F291" s="2">
        <f>IF(E284=10,F284+1,F284)</f>
        <v>6</v>
      </c>
      <c r="G291" t="s">
        <v>103</v>
      </c>
    </row>
  </sheetData>
  <sheetProtection sheet="1" objects="1" scenarios="1"/>
  <mergeCells count="1">
    <mergeCell ref="D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1"/>
  <sheetViews>
    <sheetView tabSelected="1" zoomScaleNormal="100" workbookViewId="0">
      <selection activeCell="C4" sqref="C4"/>
    </sheetView>
  </sheetViews>
  <sheetFormatPr defaultRowHeight="15"/>
  <cols>
    <col min="1" max="1" width="1.5703125" customWidth="1"/>
    <col min="2" max="2" width="19.7109375" customWidth="1"/>
    <col min="3" max="4" width="50.7109375" customWidth="1"/>
    <col min="5" max="5" width="100.7109375" customWidth="1"/>
  </cols>
  <sheetData>
    <row r="1" spans="1:5" ht="28.5">
      <c r="A1" s="28" t="str">
        <f>'Draw Lines'!A1</f>
        <v>TracingTest Gcode Generator-V2</v>
      </c>
      <c r="D1" s="83"/>
    </row>
    <row r="2" spans="1:5" ht="23.25" thickBot="1">
      <c r="B2" s="11" t="s">
        <v>165</v>
      </c>
      <c r="C2" s="11"/>
      <c r="D2" s="83"/>
      <c r="E2" s="49" t="s">
        <v>72</v>
      </c>
    </row>
    <row r="3" spans="1:5" ht="15.75" thickBot="1">
      <c r="B3" s="56" t="s">
        <v>94</v>
      </c>
      <c r="C3" s="55" t="s">
        <v>93</v>
      </c>
      <c r="D3" s="48"/>
      <c r="E3" s="50" t="s">
        <v>108</v>
      </c>
    </row>
    <row r="4" spans="1:5" ht="15.75" thickBot="1">
      <c r="B4" s="3" t="s">
        <v>28</v>
      </c>
      <c r="C4" s="14">
        <v>200</v>
      </c>
      <c r="D4" s="48" t="s">
        <v>106</v>
      </c>
      <c r="E4" s="50" t="s">
        <v>110</v>
      </c>
    </row>
    <row r="5" spans="1:5" ht="15.75" thickBot="1">
      <c r="B5" s="24" t="s">
        <v>39</v>
      </c>
      <c r="C5" s="76">
        <v>350</v>
      </c>
      <c r="D5" s="48" t="s">
        <v>107</v>
      </c>
      <c r="E5" s="50" t="s">
        <v>109</v>
      </c>
    </row>
    <row r="6" spans="1:5" ht="14.25" customHeight="1" thickBot="1">
      <c r="B6" s="7" t="s">
        <v>29</v>
      </c>
      <c r="C6" s="16">
        <v>300</v>
      </c>
      <c r="D6" s="48"/>
      <c r="E6" s="49" t="s">
        <v>74</v>
      </c>
    </row>
    <row r="7" spans="1:5" ht="15.75" thickBot="1">
      <c r="B7" s="9" t="s">
        <v>10</v>
      </c>
      <c r="C7" s="18">
        <v>10</v>
      </c>
      <c r="D7" s="48"/>
      <c r="E7" s="50" t="s">
        <v>75</v>
      </c>
    </row>
    <row r="8" spans="1:5" ht="15.75" thickBot="1">
      <c r="B8" s="9" t="s">
        <v>11</v>
      </c>
      <c r="C8" s="18">
        <v>2</v>
      </c>
      <c r="D8" s="48"/>
      <c r="E8" s="50" t="s">
        <v>111</v>
      </c>
    </row>
    <row r="9" spans="1:5" ht="15.75" thickBot="1">
      <c r="B9" s="22" t="s">
        <v>26</v>
      </c>
      <c r="C9" s="77">
        <v>1</v>
      </c>
      <c r="D9" s="48" t="s">
        <v>116</v>
      </c>
      <c r="E9" s="50" t="s">
        <v>112</v>
      </c>
    </row>
    <row r="10" spans="1:5">
      <c r="E10" s="50" t="s">
        <v>113</v>
      </c>
    </row>
    <row r="11" spans="1:5">
      <c r="E11" s="62" t="s">
        <v>115</v>
      </c>
    </row>
    <row r="12" spans="1:5">
      <c r="E12" s="62" t="s">
        <v>114</v>
      </c>
    </row>
    <row r="13" spans="1:5">
      <c r="E13" s="50" t="s">
        <v>85</v>
      </c>
    </row>
    <row r="14" spans="1:5">
      <c r="E14" s="51" t="s">
        <v>87</v>
      </c>
    </row>
    <row r="15" spans="1:5">
      <c r="C15" s="12" t="s">
        <v>0</v>
      </c>
      <c r="D15" s="12" t="s">
        <v>1</v>
      </c>
      <c r="E15" s="50" t="s">
        <v>86</v>
      </c>
    </row>
    <row r="16" spans="1:5">
      <c r="B16" s="2"/>
      <c r="C16" s="46" t="s">
        <v>40</v>
      </c>
      <c r="D16" s="1" t="s">
        <v>70</v>
      </c>
    </row>
    <row r="17" spans="2:4">
      <c r="B17" s="2"/>
      <c r="C17" s="39" t="str">
        <f>CONCATENATE("(",$A$1,")")</f>
        <v>(TracingTest Gcode Generator-V2)</v>
      </c>
      <c r="D17" s="40"/>
    </row>
    <row r="18" spans="2:4">
      <c r="B18" s="2"/>
      <c r="C18" s="39" t="str">
        <f>CONCATENATE("(",$B$2,")")</f>
        <v>(Focus Test - Draw 11 lines with a Z axis step)</v>
      </c>
      <c r="D18" s="40"/>
    </row>
    <row r="19" spans="2:4">
      <c r="B19" s="2"/>
      <c r="C19" s="39" t="str">
        <f>CONCATENATE("(Power for Lines ",$C$4,", Feed ",$C$6,")")</f>
        <v>(Power for Lines 200, Feed 300)</v>
      </c>
      <c r="D19" s="40"/>
    </row>
    <row r="20" spans="2:4">
      <c r="B20" s="2"/>
      <c r="C20" s="39" t="str">
        <f>CONCATENATE("(Power for reference marks ",$C$5,", Feed ",$C$6,")")</f>
        <v>(Power for reference marks 350, Feed 300)</v>
      </c>
      <c r="D20" s="40"/>
    </row>
    <row r="21" spans="2:4">
      <c r="B21" s="2"/>
      <c r="C21" s="39" t="str">
        <f>CONCATENATE("(Line Height ",$C$7,", Spacing ",$C$8,", Z Step ",$C$9," mm)")</f>
        <v>(Line Height 10, Spacing 2, Z Step 1 mm)</v>
      </c>
      <c r="D21" s="40"/>
    </row>
    <row r="22" spans="2:4">
      <c r="B22" s="2"/>
      <c r="C22" s="39" t="s">
        <v>89</v>
      </c>
      <c r="D22" s="52" t="s">
        <v>90</v>
      </c>
    </row>
    <row r="23" spans="2:4">
      <c r="B23" s="2"/>
      <c r="C23" s="39" t="s">
        <v>88</v>
      </c>
      <c r="D23" s="52" t="s">
        <v>91</v>
      </c>
    </row>
    <row r="24" spans="2:4">
      <c r="B24" s="2"/>
      <c r="C24" s="39" t="s">
        <v>2</v>
      </c>
      <c r="D24" s="42" t="s">
        <v>3</v>
      </c>
    </row>
    <row r="25" spans="2:4">
      <c r="B25" s="81"/>
      <c r="C25" s="39" t="s">
        <v>169</v>
      </c>
      <c r="D25" s="42" t="s">
        <v>172</v>
      </c>
    </row>
    <row r="26" spans="2:4">
      <c r="B26" s="2"/>
      <c r="C26" s="39" t="s">
        <v>176</v>
      </c>
      <c r="D26" s="42" t="s">
        <v>177</v>
      </c>
    </row>
    <row r="27" spans="2:4">
      <c r="B27" s="2"/>
      <c r="C27" s="39" t="s">
        <v>7</v>
      </c>
      <c r="D27" s="42" t="s">
        <v>159</v>
      </c>
    </row>
    <row r="28" spans="2:4">
      <c r="B28" s="2"/>
      <c r="C28" s="39" t="s">
        <v>5</v>
      </c>
      <c r="D28" s="42" t="s">
        <v>6</v>
      </c>
    </row>
    <row r="29" spans="2:4">
      <c r="B29" s="2"/>
      <c r="C29" s="10" t="str">
        <f>CONCATENATE("F",C6)</f>
        <v>F300</v>
      </c>
      <c r="D29" s="1" t="s">
        <v>25</v>
      </c>
    </row>
    <row r="30" spans="2:4" ht="15" customHeight="1">
      <c r="B30" s="2"/>
      <c r="C30" s="10" t="str">
        <f>CONCATENATE("S", $C$5)</f>
        <v>S350</v>
      </c>
      <c r="D30" s="1" t="s">
        <v>134</v>
      </c>
    </row>
    <row r="31" spans="2:4">
      <c r="C31" s="10" t="s">
        <v>100</v>
      </c>
      <c r="D31" s="1" t="s">
        <v>31</v>
      </c>
    </row>
    <row r="32" spans="2:4">
      <c r="B32" s="2"/>
      <c r="C32" s="10" t="s">
        <v>33</v>
      </c>
      <c r="D32" s="1" t="s">
        <v>132</v>
      </c>
    </row>
    <row r="33" spans="2:4" ht="15" customHeight="1">
      <c r="B33" s="2"/>
      <c r="C33" s="10" t="str">
        <f>CONCATENATE("G0 X",$C$8," Y-1")</f>
        <v>G0 X2 Y-1</v>
      </c>
      <c r="D33" s="1" t="s">
        <v>30</v>
      </c>
    </row>
    <row r="34" spans="2:4">
      <c r="B34" s="2"/>
      <c r="C34" s="10" t="s">
        <v>33</v>
      </c>
    </row>
    <row r="35" spans="2:4">
      <c r="C35" s="10" t="str">
        <f>CONCATENATE("G0 X",$C$8," Y-1")</f>
        <v>G0 X2 Y-1</v>
      </c>
      <c r="D35" s="1"/>
    </row>
    <row r="36" spans="2:4">
      <c r="B36" s="2"/>
      <c r="C36" s="10" t="s">
        <v>33</v>
      </c>
      <c r="D36" s="1"/>
    </row>
    <row r="37" spans="2:4">
      <c r="C37" s="10" t="str">
        <f>CONCATENATE("G0 X",$C$8," Y-1")</f>
        <v>G0 X2 Y-1</v>
      </c>
      <c r="D37" s="1"/>
    </row>
    <row r="38" spans="2:4">
      <c r="B38" s="2"/>
      <c r="C38" s="10" t="s">
        <v>33</v>
      </c>
      <c r="D38" s="1"/>
    </row>
    <row r="39" spans="2:4">
      <c r="C39" s="10" t="str">
        <f>CONCATENATE("G0 X",$C$8," Y-1")</f>
        <v>G0 X2 Y-1</v>
      </c>
      <c r="D39" s="1"/>
    </row>
    <row r="40" spans="2:4">
      <c r="B40" s="2"/>
      <c r="C40" s="10" t="s">
        <v>33</v>
      </c>
      <c r="D40" s="1"/>
    </row>
    <row r="41" spans="2:4">
      <c r="C41" s="10" t="str">
        <f>CONCATENATE("G0 X",$C$8," Y-2")</f>
        <v>G0 X2 Y-2</v>
      </c>
      <c r="D41" s="1" t="s">
        <v>34</v>
      </c>
    </row>
    <row r="42" spans="2:4">
      <c r="B42" s="2"/>
      <c r="C42" s="10" t="s">
        <v>35</v>
      </c>
      <c r="D42" s="1" t="s">
        <v>34</v>
      </c>
    </row>
    <row r="43" spans="2:4">
      <c r="C43" s="10" t="str">
        <f>CONCATENATE("G0 X",$C$8," Y-1")</f>
        <v>G0 X2 Y-1</v>
      </c>
      <c r="D43" s="1"/>
    </row>
    <row r="44" spans="2:4">
      <c r="B44" s="2"/>
      <c r="C44" s="10" t="s">
        <v>33</v>
      </c>
      <c r="D44" s="1"/>
    </row>
    <row r="45" spans="2:4">
      <c r="C45" s="10" t="str">
        <f>CONCATENATE("G0 X",$C$8," Y-1")</f>
        <v>G0 X2 Y-1</v>
      </c>
      <c r="D45" s="1"/>
    </row>
    <row r="46" spans="2:4">
      <c r="B46" s="2"/>
      <c r="C46" s="10" t="s">
        <v>33</v>
      </c>
      <c r="D46" s="1"/>
    </row>
    <row r="47" spans="2:4">
      <c r="C47" s="10" t="str">
        <f>CONCATENATE("G0 X",$C$8," Y-1")</f>
        <v>G0 X2 Y-1</v>
      </c>
      <c r="D47" s="1"/>
    </row>
    <row r="48" spans="2:4">
      <c r="B48" s="2"/>
      <c r="C48" s="10" t="s">
        <v>33</v>
      </c>
      <c r="D48" s="1"/>
    </row>
    <row r="49" spans="2:4">
      <c r="C49" s="10" t="str">
        <f>CONCATENATE("G0 X",$C$8," Y-1")</f>
        <v>G0 X2 Y-1</v>
      </c>
      <c r="D49" s="1"/>
    </row>
    <row r="50" spans="2:4">
      <c r="B50" s="2"/>
      <c r="C50" s="10" t="s">
        <v>33</v>
      </c>
      <c r="D50" s="1"/>
    </row>
    <row r="51" spans="2:4">
      <c r="C51" s="10" t="str">
        <f>CONCATENATE("G0 X",$C$8," Y-1")</f>
        <v>G0 X2 Y-1</v>
      </c>
      <c r="D51" s="1"/>
    </row>
    <row r="52" spans="2:4">
      <c r="B52" s="2"/>
      <c r="C52" s="10" t="s">
        <v>33</v>
      </c>
      <c r="D52" s="1"/>
    </row>
    <row r="53" spans="2:4">
      <c r="B53" s="81"/>
      <c r="C53" s="10" t="s">
        <v>169</v>
      </c>
      <c r="D53" s="1"/>
    </row>
    <row r="54" spans="2:4">
      <c r="C54" s="10" t="str">
        <f>CONCATENATE("G0 X0 Y",$C$8)</f>
        <v>G0 X0 Y2</v>
      </c>
      <c r="D54" s="1" t="s">
        <v>36</v>
      </c>
    </row>
    <row r="55" spans="2:4">
      <c r="C55" s="10" t="s">
        <v>7</v>
      </c>
      <c r="D55" s="1" t="s">
        <v>15</v>
      </c>
    </row>
    <row r="56" spans="2:4">
      <c r="B56" s="2"/>
      <c r="C56" s="10" t="str">
        <f>CONCATENATE("G0 Z-",$C$9*5)</f>
        <v>G0 Z-5</v>
      </c>
      <c r="D56" t="s">
        <v>32</v>
      </c>
    </row>
    <row r="57" spans="2:4" ht="15" customHeight="1">
      <c r="B57" s="2"/>
      <c r="C57" s="10" t="str">
        <f>CONCATENATE("S", $C$4)</f>
        <v>S200</v>
      </c>
      <c r="D57" s="1" t="s">
        <v>133</v>
      </c>
    </row>
    <row r="58" spans="2:4">
      <c r="B58" s="2"/>
      <c r="C58" s="10" t="str">
        <f>CONCATENATE("G1 Y",$C$7)</f>
        <v>G1 Y10</v>
      </c>
      <c r="D58" s="1" t="s">
        <v>38</v>
      </c>
    </row>
    <row r="59" spans="2:4">
      <c r="B59" s="2"/>
      <c r="C59" s="10" t="str">
        <f>CONCATENATE("G0 X",$C$8," Y-",$C$7," Z",$C$9)</f>
        <v>G0 X2 Y-10 Z1</v>
      </c>
      <c r="D59" s="1" t="s">
        <v>37</v>
      </c>
    </row>
    <row r="60" spans="2:4">
      <c r="B60" s="2"/>
      <c r="C60" s="10" t="str">
        <f>CONCATENATE("G1 Y",$C$7)</f>
        <v>G1 Y10</v>
      </c>
      <c r="D60" s="1"/>
    </row>
    <row r="61" spans="2:4">
      <c r="C61" s="10" t="str">
        <f>CONCATENATE("G0 X",$C$8," Y-",$C$7," Z",$C$9)</f>
        <v>G0 X2 Y-10 Z1</v>
      </c>
      <c r="D61" s="1"/>
    </row>
    <row r="62" spans="2:4">
      <c r="B62" s="2"/>
      <c r="C62" s="10" t="str">
        <f>CONCATENATE("G1 Y",$C$7)</f>
        <v>G1 Y10</v>
      </c>
      <c r="D62" s="1"/>
    </row>
    <row r="63" spans="2:4">
      <c r="C63" s="10" t="str">
        <f>CONCATENATE("G0 X",$C$8," Y-",$C$7," Z",$C$9)</f>
        <v>G0 X2 Y-10 Z1</v>
      </c>
      <c r="D63" s="1"/>
    </row>
    <row r="64" spans="2:4">
      <c r="B64" s="2"/>
      <c r="C64" s="10" t="str">
        <f>CONCATENATE("G1 Y",$C$7)</f>
        <v>G1 Y10</v>
      </c>
      <c r="D64" s="1"/>
    </row>
    <row r="65" spans="2:4">
      <c r="C65" s="10" t="str">
        <f>CONCATENATE("G0 X",$C$8," Y-",$C$7," Z",$C$9)</f>
        <v>G0 X2 Y-10 Z1</v>
      </c>
      <c r="D65" s="1"/>
    </row>
    <row r="66" spans="2:4">
      <c r="B66" s="2"/>
      <c r="C66" s="10" t="str">
        <f>CONCATENATE("G1 Y",$C$7)</f>
        <v>G1 Y10</v>
      </c>
      <c r="D66" s="1"/>
    </row>
    <row r="67" spans="2:4">
      <c r="C67" s="10" t="str">
        <f>CONCATENATE("G0 X",$C$8," Y-",$C$7," Z",$C$9)</f>
        <v>G0 X2 Y-10 Z1</v>
      </c>
      <c r="D67" s="1"/>
    </row>
    <row r="68" spans="2:4">
      <c r="B68" s="2"/>
      <c r="C68" s="10" t="str">
        <f>CONCATENATE("G1 Y",$C$7)</f>
        <v>G1 Y10</v>
      </c>
      <c r="D68" s="1"/>
    </row>
    <row r="69" spans="2:4">
      <c r="C69" s="10" t="str">
        <f>CONCATENATE("G0 X",$C$8," Y-",$C$7," Z",$C$9)</f>
        <v>G0 X2 Y-10 Z1</v>
      </c>
      <c r="D69" s="1"/>
    </row>
    <row r="70" spans="2:4">
      <c r="B70" s="2"/>
      <c r="C70" s="10" t="str">
        <f>CONCATENATE("G1 Y",$C$7)</f>
        <v>G1 Y10</v>
      </c>
      <c r="D70" s="1"/>
    </row>
    <row r="71" spans="2:4">
      <c r="C71" s="10" t="str">
        <f>CONCATENATE("G0 X",$C$8," Y-",$C$7," Z",$C$9)</f>
        <v>G0 X2 Y-10 Z1</v>
      </c>
      <c r="D71" s="1"/>
    </row>
    <row r="72" spans="2:4">
      <c r="B72" s="2"/>
      <c r="C72" s="10" t="str">
        <f>CONCATENATE("G1 Y",$C$7)</f>
        <v>G1 Y10</v>
      </c>
      <c r="D72" s="1"/>
    </row>
    <row r="73" spans="2:4">
      <c r="C73" s="10" t="str">
        <f>CONCATENATE("G0 X",$C$8," Y-",$C$7," Z",$C$9)</f>
        <v>G0 X2 Y-10 Z1</v>
      </c>
      <c r="D73" s="1"/>
    </row>
    <row r="74" spans="2:4" ht="15" customHeight="1">
      <c r="B74" s="2"/>
      <c r="C74" s="10" t="str">
        <f>CONCATENATE("G1 Y",$C$7)</f>
        <v>G1 Y10</v>
      </c>
      <c r="D74" s="1"/>
    </row>
    <row r="75" spans="2:4" ht="15" customHeight="1">
      <c r="C75" s="10" t="str">
        <f>CONCATENATE("G0 X",$C$8," Y-",$C$7," Z",$C$9)</f>
        <v>G0 X2 Y-10 Z1</v>
      </c>
      <c r="D75" s="1"/>
    </row>
    <row r="76" spans="2:4" ht="15" customHeight="1">
      <c r="B76" s="2"/>
      <c r="C76" s="10" t="str">
        <f>CONCATENATE("G1 Y",$C$7)</f>
        <v>G1 Y10</v>
      </c>
      <c r="D76" s="1"/>
    </row>
    <row r="77" spans="2:4" ht="15" customHeight="1">
      <c r="C77" s="10" t="str">
        <f>CONCATENATE("G0 X",$C$8," Y-",$C$7," Z",$C$9)</f>
        <v>G0 X2 Y-10 Z1</v>
      </c>
      <c r="D77" s="1"/>
    </row>
    <row r="78" spans="2:4" ht="15" customHeight="1">
      <c r="B78" s="2"/>
      <c r="C78" s="10" t="str">
        <f>CONCATENATE("G1 Y",$C$7)</f>
        <v>G1 Y10</v>
      </c>
      <c r="D78" s="1"/>
    </row>
    <row r="79" spans="2:4" ht="15" customHeight="1">
      <c r="B79" s="81"/>
      <c r="C79" s="10" t="str">
        <f>CONCATENATE("G0 Z-",$C$9*5)</f>
        <v>G0 Z-5</v>
      </c>
      <c r="D79" t="s">
        <v>178</v>
      </c>
    </row>
    <row r="80" spans="2:4" ht="15" customHeight="1">
      <c r="B80" s="81"/>
      <c r="C80" s="10" t="s">
        <v>169</v>
      </c>
      <c r="D80" s="1" t="s">
        <v>172</v>
      </c>
    </row>
    <row r="81" spans="2:4" ht="15" customHeight="1">
      <c r="C81" s="10" t="s">
        <v>170</v>
      </c>
      <c r="D81" s="42" t="s">
        <v>175</v>
      </c>
    </row>
    <row r="82" spans="2:4" ht="15" customHeight="1">
      <c r="B82" s="2"/>
      <c r="C82" s="39" t="s">
        <v>83</v>
      </c>
      <c r="D82" s="42" t="s">
        <v>84</v>
      </c>
    </row>
    <row r="83" spans="2:4" ht="15" customHeight="1">
      <c r="B83" s="2"/>
      <c r="C83" s="39" t="s">
        <v>92</v>
      </c>
      <c r="D83" s="29"/>
    </row>
    <row r="84" spans="2:4" ht="15" customHeight="1"/>
    <row r="85" spans="2:4" ht="15" customHeight="1">
      <c r="B85" s="2"/>
      <c r="D85" s="1"/>
    </row>
    <row r="86" spans="2:4" ht="15" customHeight="1">
      <c r="B86" s="2"/>
      <c r="D86" s="1"/>
    </row>
    <row r="87" spans="2:4" ht="15" customHeight="1">
      <c r="B87" s="2"/>
      <c r="D87" s="1"/>
    </row>
    <row r="88" spans="2:4" ht="15" customHeight="1">
      <c r="B88" s="2"/>
      <c r="D88" s="1"/>
    </row>
    <row r="89" spans="2:4" ht="15" customHeight="1">
      <c r="B89" s="2"/>
      <c r="C89" s="21"/>
      <c r="D89" s="1"/>
    </row>
    <row r="90" spans="2:4" ht="15" customHeight="1">
      <c r="B90" s="2"/>
    </row>
    <row r="91" spans="2:4" ht="15" customHeight="1">
      <c r="B91" s="2"/>
    </row>
    <row r="180" spans="2:2">
      <c r="B180" s="21"/>
    </row>
    <row r="181" spans="2:2">
      <c r="B181" s="21"/>
    </row>
    <row r="182" spans="2:2">
      <c r="B182" s="21"/>
    </row>
    <row r="183" spans="2:2">
      <c r="B183" s="21"/>
    </row>
    <row r="184" spans="2:2">
      <c r="B184" s="21"/>
    </row>
    <row r="185" spans="2:2">
      <c r="B185" s="21"/>
    </row>
    <row r="186" spans="2:2">
      <c r="B186" s="21"/>
    </row>
    <row r="187" spans="2:2">
      <c r="B187" s="21"/>
    </row>
    <row r="188" spans="2:2">
      <c r="B188" s="21"/>
    </row>
    <row r="189" spans="2:2">
      <c r="B189" s="21"/>
    </row>
    <row r="190" spans="2:2">
      <c r="B190" s="21"/>
    </row>
    <row r="191" spans="2:2">
      <c r="B191" s="21"/>
    </row>
    <row r="192" spans="2:2">
      <c r="B192" s="21"/>
    </row>
    <row r="193" spans="2:2">
      <c r="B193" s="21"/>
    </row>
    <row r="194" spans="2:2">
      <c r="B194" s="21"/>
    </row>
    <row r="195" spans="2:2">
      <c r="B195" s="21"/>
    </row>
    <row r="196" spans="2:2">
      <c r="B196" s="21"/>
    </row>
    <row r="197" spans="2:2">
      <c r="B197" s="21"/>
    </row>
    <row r="198" spans="2:2">
      <c r="B198" s="21"/>
    </row>
    <row r="199" spans="2:2">
      <c r="B199" s="21"/>
    </row>
    <row r="200" spans="2:2">
      <c r="B200" s="21"/>
    </row>
    <row r="201" spans="2:2">
      <c r="B201" s="21"/>
    </row>
    <row r="202" spans="2:2">
      <c r="B202" s="21"/>
    </row>
    <row r="203" spans="2:2">
      <c r="B203" s="21"/>
    </row>
    <row r="204" spans="2:2">
      <c r="B204" s="21"/>
    </row>
    <row r="205" spans="2:2">
      <c r="B205" s="21"/>
    </row>
    <row r="206" spans="2:2">
      <c r="B206" s="21"/>
    </row>
    <row r="207" spans="2:2">
      <c r="B207" s="21"/>
    </row>
    <row r="208" spans="2:2">
      <c r="B208" s="21"/>
    </row>
    <row r="209" spans="2:2">
      <c r="B209" s="21"/>
    </row>
    <row r="210" spans="2:2">
      <c r="B210" s="21"/>
    </row>
    <row r="211" spans="2:2">
      <c r="B211" s="21"/>
    </row>
    <row r="212" spans="2:2">
      <c r="B212" s="21"/>
    </row>
    <row r="213" spans="2:2">
      <c r="B213" s="21"/>
    </row>
    <row r="214" spans="2:2">
      <c r="B214" s="21"/>
    </row>
    <row r="215" spans="2:2">
      <c r="B215" s="21"/>
    </row>
    <row r="216" spans="2:2">
      <c r="B216" s="21"/>
    </row>
    <row r="217" spans="2:2">
      <c r="B217" s="21"/>
    </row>
    <row r="218" spans="2:2">
      <c r="B218" s="21"/>
    </row>
    <row r="279" spans="2:2">
      <c r="B279" s="21"/>
    </row>
    <row r="340" spans="2:2">
      <c r="B340" s="21"/>
    </row>
    <row r="401" spans="2:2">
      <c r="B401" s="21"/>
    </row>
  </sheetData>
  <sheetProtection sheet="1" objects="1" scenarios="1"/>
  <mergeCells count="1">
    <mergeCell ref="D1:D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28"/>
  <sheetViews>
    <sheetView workbookViewId="0">
      <selection activeCell="C4" sqref="C4"/>
    </sheetView>
  </sheetViews>
  <sheetFormatPr defaultRowHeight="15"/>
  <cols>
    <col min="1" max="1" width="1.5703125" customWidth="1"/>
    <col min="2" max="2" width="19.7109375" customWidth="1"/>
    <col min="3" max="3" width="50.7109375" customWidth="1"/>
    <col min="4" max="4" width="52.28515625" bestFit="1" customWidth="1"/>
    <col min="5" max="5" width="100.7109375" customWidth="1"/>
    <col min="14" max="14" width="28.5703125" bestFit="1" customWidth="1"/>
  </cols>
  <sheetData>
    <row r="1" spans="1:14" ht="28.5">
      <c r="A1" s="28" t="str">
        <f>'Draw Lines'!A1</f>
        <v>TracingTest Gcode Generator-V2</v>
      </c>
      <c r="D1" s="83"/>
    </row>
    <row r="2" spans="1:14" ht="23.25" thickBot="1">
      <c r="B2" s="11" t="s">
        <v>164</v>
      </c>
      <c r="D2" s="83"/>
      <c r="E2" s="49" t="s">
        <v>72</v>
      </c>
    </row>
    <row r="3" spans="1:14" ht="15.75" thickBot="1">
      <c r="B3" s="56" t="s">
        <v>94</v>
      </c>
      <c r="C3" s="55" t="s">
        <v>93</v>
      </c>
      <c r="D3" s="48"/>
      <c r="E3" s="50" t="s">
        <v>136</v>
      </c>
      <c r="N3" s="74" t="s">
        <v>131</v>
      </c>
    </row>
    <row r="4" spans="1:14" ht="15.75" thickBot="1">
      <c r="B4" s="25" t="s">
        <v>58</v>
      </c>
      <c r="C4" s="26" t="s">
        <v>60</v>
      </c>
      <c r="D4" s="48" t="s">
        <v>147</v>
      </c>
      <c r="E4" s="50" t="s">
        <v>137</v>
      </c>
      <c r="N4" s="27" t="s">
        <v>60</v>
      </c>
    </row>
    <row r="5" spans="1:14" ht="15.75" thickBot="1">
      <c r="B5" s="64" t="s">
        <v>146</v>
      </c>
      <c r="C5" s="65">
        <v>5000</v>
      </c>
      <c r="D5" s="48" t="s">
        <v>145</v>
      </c>
      <c r="E5" s="50" t="s">
        <v>138</v>
      </c>
      <c r="N5" s="27" t="s">
        <v>59</v>
      </c>
    </row>
    <row r="6" spans="1:14" ht="15" customHeight="1" thickBot="1">
      <c r="B6" s="3" t="str">
        <f>IF(C4="Spindle","Spindle RPM","Laser Power")</f>
        <v>Laser Power</v>
      </c>
      <c r="C6" s="14">
        <v>750</v>
      </c>
      <c r="D6" s="48" t="s">
        <v>149</v>
      </c>
      <c r="E6" s="49" t="s">
        <v>74</v>
      </c>
    </row>
    <row r="7" spans="1:14">
      <c r="B7" s="7" t="s">
        <v>29</v>
      </c>
      <c r="C7" s="16">
        <v>1000</v>
      </c>
      <c r="D7" s="48" t="s">
        <v>149</v>
      </c>
      <c r="E7" s="50" t="s">
        <v>150</v>
      </c>
    </row>
    <row r="8" spans="1:14" ht="15.75" thickBot="1">
      <c r="B8" s="8" t="str">
        <f>IF($C$4="Spindle","Plunge Feed Rate","N/A - Spindle Only")</f>
        <v>N/A - Spindle Only</v>
      </c>
      <c r="C8" s="17">
        <v>250</v>
      </c>
      <c r="D8" s="48" t="s">
        <v>148</v>
      </c>
      <c r="E8" s="50" t="s">
        <v>151</v>
      </c>
    </row>
    <row r="9" spans="1:14">
      <c r="B9" s="66" t="s">
        <v>127</v>
      </c>
      <c r="C9" s="67">
        <v>20</v>
      </c>
      <c r="D9" s="48"/>
      <c r="E9" s="50" t="s">
        <v>152</v>
      </c>
    </row>
    <row r="10" spans="1:14">
      <c r="B10" s="68" t="s">
        <v>62</v>
      </c>
      <c r="C10" s="69">
        <v>9</v>
      </c>
      <c r="D10" s="48"/>
      <c r="E10" s="50" t="s">
        <v>153</v>
      </c>
    </row>
    <row r="11" spans="1:14" ht="15.75" thickBot="1">
      <c r="B11" s="70" t="s">
        <v>17</v>
      </c>
      <c r="C11" s="71">
        <v>5</v>
      </c>
      <c r="D11" s="48" t="s">
        <v>142</v>
      </c>
      <c r="E11" s="50" t="s">
        <v>154</v>
      </c>
    </row>
    <row r="12" spans="1:14">
      <c r="B12" s="72" t="str">
        <f>IF($C$4="Spindle","Z Retract (mm)","N/A - Spindle Only")</f>
        <v>N/A - Spindle Only</v>
      </c>
      <c r="C12" s="78">
        <v>5</v>
      </c>
      <c r="D12" s="48" t="s">
        <v>143</v>
      </c>
      <c r="E12" s="50" t="s">
        <v>155</v>
      </c>
    </row>
    <row r="13" spans="1:14" ht="15.75" thickBot="1">
      <c r="B13" s="73" t="str">
        <f>IF($C$4="Spindle","Depth of Cut (mm)","N/A - Spindle Only")</f>
        <v>N/A - Spindle Only</v>
      </c>
      <c r="C13" s="79">
        <v>1</v>
      </c>
      <c r="D13" s="48" t="s">
        <v>144</v>
      </c>
      <c r="E13" s="50" t="s">
        <v>85</v>
      </c>
    </row>
    <row r="14" spans="1:14">
      <c r="E14" s="51" t="s">
        <v>87</v>
      </c>
    </row>
    <row r="15" spans="1:14">
      <c r="C15" s="12" t="s">
        <v>0</v>
      </c>
      <c r="D15" s="12" t="s">
        <v>1</v>
      </c>
      <c r="E15" s="75" t="s">
        <v>156</v>
      </c>
    </row>
    <row r="16" spans="1:14">
      <c r="C16" s="46" t="str">
        <f>CONCATENATE("$32=",IF($C$4="Spindle",0,1))</f>
        <v>$32=1</v>
      </c>
      <c r="D16" s="1" t="s">
        <v>161</v>
      </c>
      <c r="E16" s="75" t="s">
        <v>157</v>
      </c>
    </row>
    <row r="17" spans="2:4">
      <c r="C17" s="39" t="str">
        <f>CONCATENATE("$120=",$C$5)</f>
        <v>$120=5000</v>
      </c>
      <c r="D17" s="63" t="s">
        <v>124</v>
      </c>
    </row>
    <row r="18" spans="2:4" ht="15" customHeight="1">
      <c r="B18" s="13"/>
      <c r="C18" s="39" t="str">
        <f>CONCATENATE("$121=",$C$5)</f>
        <v>$121=5000</v>
      </c>
      <c r="D18" s="1" t="s">
        <v>125</v>
      </c>
    </row>
    <row r="19" spans="2:4" ht="15" customHeight="1">
      <c r="B19" s="13"/>
      <c r="C19" s="39" t="str">
        <f>CONCATENATE("$122=",$C$5)</f>
        <v>$122=5000</v>
      </c>
      <c r="D19" s="1" t="s">
        <v>126</v>
      </c>
    </row>
    <row r="20" spans="2:4" ht="15" customHeight="1">
      <c r="B20" s="13"/>
      <c r="C20" s="39" t="str">
        <f>CONCATENATE("(",$A$1,")")</f>
        <v>(TracingTest Gcode Generator-V2)</v>
      </c>
      <c r="D20" s="40"/>
    </row>
    <row r="21" spans="2:4" ht="15" customHeight="1">
      <c r="B21" s="13"/>
      <c r="C21" s="39" t="str">
        <f>CONCATENATE("(",$B$2,")")</f>
        <v>(Acceleration Test)</v>
      </c>
      <c r="D21" s="40"/>
    </row>
    <row r="22" spans="2:4" ht="15" customHeight="1">
      <c r="B22" s="13"/>
      <c r="C22" s="39" t="str">
        <f>CONCATENATE("(Draw a 'complex' shape using a ",$C$4,")")</f>
        <v>(Draw a 'complex' shape using a Laser)</v>
      </c>
      <c r="D22" s="40"/>
    </row>
    <row r="23" spans="2:4" ht="15" customHeight="1">
      <c r="B23" s="13"/>
      <c r="C23" s="39" t="str">
        <f>CONCATENATE("(Box Size ",$C$9,", Circle Dia ",$C$10,", Spacing ",$C$11, "mm)")</f>
        <v>(Box Size 20, Circle Dia 9, Spacing 5mm)</v>
      </c>
      <c r="D23" s="40"/>
    </row>
    <row r="24" spans="2:4" ht="15" customHeight="1">
      <c r="B24" s="13"/>
      <c r="C24" s="39" t="str">
        <f>CONCATENATE("(Acceleration ",$C$5," mm/sec/sec)")</f>
        <v>(Acceleration 5000 mm/sec/sec)</v>
      </c>
      <c r="D24" s="40"/>
    </row>
    <row r="25" spans="2:4" ht="15" customHeight="1">
      <c r="B25" s="13"/>
      <c r="C25" s="39" t="str">
        <f>CONCATENATE(IF($C$4="Spindle","(Spindle RPM ","(Laser Power "),$C$6,")")</f>
        <v>(Laser Power 750)</v>
      </c>
      <c r="D25" s="40"/>
    </row>
    <row r="26" spans="2:4" ht="15" customHeight="1">
      <c r="B26" s="13"/>
      <c r="C26" s="39" t="str">
        <f>IF($C$4="Spindle",CONCATENATE("(Feed Rate/Plunge Rate ",$C$7,"/",$C$8," mm/min)"),"")</f>
        <v/>
      </c>
      <c r="D26" s="40"/>
    </row>
    <row r="27" spans="2:4" ht="15" customHeight="1">
      <c r="B27" s="13"/>
      <c r="C27" s="39" t="str">
        <f>IF($C$4="Spindle",CONCATENATE("(Z Retract ",$C$12,"mm, Depth of Cut ",$C$13,"mm)"),"")</f>
        <v/>
      </c>
      <c r="D27" s="40"/>
    </row>
    <row r="28" spans="2:4" ht="15" customHeight="1">
      <c r="B28" s="13"/>
      <c r="C28" s="39" t="s">
        <v>89</v>
      </c>
      <c r="D28" s="52" t="s">
        <v>90</v>
      </c>
    </row>
    <row r="29" spans="2:4" ht="15" customHeight="1">
      <c r="B29" s="13"/>
      <c r="C29" s="39" t="s">
        <v>88</v>
      </c>
      <c r="D29" s="52" t="s">
        <v>91</v>
      </c>
    </row>
    <row r="30" spans="2:4" ht="15" customHeight="1">
      <c r="B30" s="13"/>
      <c r="C30" s="39" t="s">
        <v>2</v>
      </c>
      <c r="D30" s="42" t="s">
        <v>3</v>
      </c>
    </row>
    <row r="31" spans="2:4" ht="15" customHeight="1">
      <c r="B31" s="13"/>
      <c r="C31" s="39" t="s">
        <v>169</v>
      </c>
      <c r="D31" s="42"/>
    </row>
    <row r="32" spans="2:4" ht="15" customHeight="1">
      <c r="B32" s="13"/>
      <c r="C32" s="39" t="str">
        <f>IF($C$4="Spindle",CONCATENATE("G0 Z",$C$12),"")</f>
        <v/>
      </c>
      <c r="D32" s="42" t="s">
        <v>141</v>
      </c>
    </row>
    <row r="33" spans="2:4" ht="15" customHeight="1">
      <c r="B33" s="13"/>
      <c r="C33" s="39" t="s">
        <v>170</v>
      </c>
      <c r="D33" s="42" t="s">
        <v>129</v>
      </c>
    </row>
    <row r="34" spans="2:4" ht="15" customHeight="1">
      <c r="B34" s="13"/>
      <c r="C34" s="39" t="s">
        <v>7</v>
      </c>
      <c r="D34" s="42" t="s">
        <v>15</v>
      </c>
    </row>
    <row r="35" spans="2:4" ht="15" customHeight="1">
      <c r="B35" s="2"/>
      <c r="C35" s="39" t="s">
        <v>5</v>
      </c>
      <c r="D35" s="42" t="s">
        <v>128</v>
      </c>
    </row>
    <row r="36" spans="2:4" ht="15" customHeight="1">
      <c r="B36" s="2"/>
      <c r="C36" s="10" t="str">
        <f>CONCATENATE("F",$C$7)</f>
        <v>F1000</v>
      </c>
      <c r="D36" s="1" t="s">
        <v>61</v>
      </c>
    </row>
    <row r="37" spans="2:4" ht="15" customHeight="1">
      <c r="B37" s="2"/>
      <c r="C37" s="10" t="str">
        <f>CONCATENATE("S",$C$6)</f>
        <v>S750</v>
      </c>
      <c r="D37" s="1" t="s">
        <v>130</v>
      </c>
    </row>
    <row r="38" spans="2:4" ht="15" customHeight="1">
      <c r="B38" s="2"/>
      <c r="C38" s="10" t="str">
        <f>IF($C$4="Spindle",CONCATENATE("G1 Z-",$C$12+$C$13," F",$C$8),"")</f>
        <v/>
      </c>
      <c r="D38" t="s">
        <v>139</v>
      </c>
    </row>
    <row r="39" spans="2:4" ht="15" customHeight="1">
      <c r="B39" s="2"/>
      <c r="C39" s="10" t="str">
        <f>CONCATENATE("G1 X",$C$9)</f>
        <v>G1 X20</v>
      </c>
      <c r="D39" t="s">
        <v>53</v>
      </c>
    </row>
    <row r="40" spans="2:4" ht="15" customHeight="1">
      <c r="B40" s="2"/>
      <c r="C40" s="10" t="str">
        <f>CONCATENATE("G1 Y",$C$9)</f>
        <v>G1 Y20</v>
      </c>
      <c r="D40" t="s">
        <v>54</v>
      </c>
    </row>
    <row r="41" spans="2:4" ht="15" customHeight="1">
      <c r="B41" s="2"/>
      <c r="C41" s="10" t="str">
        <f>CONCATENATE("G1 X-",$C$9)</f>
        <v>G1 X-20</v>
      </c>
      <c r="D41" t="s">
        <v>55</v>
      </c>
    </row>
    <row r="42" spans="2:4" ht="15" customHeight="1">
      <c r="B42" s="2"/>
      <c r="C42" s="10" t="str">
        <f>CONCATENATE("G1 Y-",$C$9)</f>
        <v>G1 Y-20</v>
      </c>
      <c r="D42" t="s">
        <v>56</v>
      </c>
    </row>
    <row r="43" spans="2:4" ht="15" customHeight="1">
      <c r="B43" s="2"/>
      <c r="C43" s="10" t="str">
        <f>IF($C$4="Spindle",CONCATENATE("G0 Z",$C$12+$C$13,),"")</f>
        <v/>
      </c>
      <c r="D43" t="s">
        <v>140</v>
      </c>
    </row>
    <row r="44" spans="2:4" ht="15" customHeight="1">
      <c r="B44" s="2"/>
      <c r="C44" s="10" t="str">
        <f>CONCATENATE("G0 Y",$C$9)</f>
        <v>G0 Y20</v>
      </c>
      <c r="D44" t="s">
        <v>41</v>
      </c>
    </row>
    <row r="45" spans="2:4" ht="15" customHeight="1">
      <c r="B45" s="2"/>
      <c r="C45" s="10" t="str">
        <f>IF($C$4="Spindle",CONCATENATE("G1 Z-",$C$12+$C$13," F",$C$8),"")</f>
        <v/>
      </c>
      <c r="D45" t="s">
        <v>139</v>
      </c>
    </row>
    <row r="46" spans="2:4" ht="15" customHeight="1">
      <c r="B46" s="2"/>
      <c r="C46" s="10" t="str">
        <f>CONCATENATE("G1 X",$C$9/2," Y-",$C$9)</f>
        <v>G1 X10 Y-20</v>
      </c>
      <c r="D46" t="s">
        <v>49</v>
      </c>
    </row>
    <row r="47" spans="2:4" ht="15" customHeight="1">
      <c r="C47" s="10" t="str">
        <f>CONCATENATE("G1 X",$C$9/2," Y",$C$9)</f>
        <v>G1 X10 Y20</v>
      </c>
      <c r="D47" t="s">
        <v>50</v>
      </c>
    </row>
    <row r="48" spans="2:4" ht="15" customHeight="1">
      <c r="B48" s="2"/>
      <c r="C48" s="10" t="str">
        <f>IF($C$4="Spindle",CONCATENATE("G0 Z",$C$12+$C$13,),"")</f>
        <v/>
      </c>
      <c r="D48" t="s">
        <v>140</v>
      </c>
    </row>
    <row r="49" spans="2:6" ht="15" customHeight="1">
      <c r="B49" s="2"/>
      <c r="C49" s="10" t="str">
        <f>CONCATENATE("G0 ","X-",$C$9," Y-",$C$9)</f>
        <v>G0 X-20 Y-20</v>
      </c>
      <c r="D49" t="s">
        <v>42</v>
      </c>
    </row>
    <row r="50" spans="2:6" ht="15" customHeight="1">
      <c r="C50" s="10" t="str">
        <f>IF($C$4="Spindle",CONCATENATE("G1 Z-",$C$12+$C$13," F",$C$8),"")</f>
        <v/>
      </c>
      <c r="D50" t="s">
        <v>139</v>
      </c>
    </row>
    <row r="51" spans="2:6" ht="15" customHeight="1">
      <c r="C51" s="10" t="str">
        <f>CONCATENATE("G1 X",$C$9/2," Y",$C$9)</f>
        <v>G1 X10 Y20</v>
      </c>
      <c r="D51" t="s">
        <v>52</v>
      </c>
    </row>
    <row r="52" spans="2:6" ht="15" customHeight="1">
      <c r="C52" s="10" t="str">
        <f>CONCATENATE("G1 X",$C$9/2," Y-",$C$9)</f>
        <v>G1 X10 Y-20</v>
      </c>
      <c r="D52" t="s">
        <v>51</v>
      </c>
    </row>
    <row r="53" spans="2:6" ht="15" customHeight="1">
      <c r="B53" s="2"/>
      <c r="C53" s="10" t="str">
        <f>IF($C$4="Spindle",CONCATENATE("G0 Z",$C$12+$C$13,),"")</f>
        <v/>
      </c>
      <c r="D53" t="s">
        <v>140</v>
      </c>
    </row>
    <row r="54" spans="2:6" ht="15" customHeight="1">
      <c r="B54" s="2"/>
      <c r="C54" s="10" t="str">
        <f>CONCATENATE("G0 ","X-",$C$9," Y",$C$9)</f>
        <v>G0 X-20 Y20</v>
      </c>
      <c r="D54" t="s">
        <v>43</v>
      </c>
    </row>
    <row r="55" spans="2:6" ht="15" customHeight="1">
      <c r="C55" s="10" t="str">
        <f>IF($C$4="Spindle",CONCATENATE("G1 Z-",$C$12+$C$13," F",$C$8),"")</f>
        <v/>
      </c>
      <c r="D55" t="s">
        <v>139</v>
      </c>
    </row>
    <row r="56" spans="2:6" ht="15" customHeight="1">
      <c r="B56" s="2"/>
      <c r="C56" s="10" t="str">
        <f>CONCATENATE("G1 X",$C$9," Y-",$C$9)</f>
        <v>G1 X20 Y-20</v>
      </c>
      <c r="D56" t="s">
        <v>45</v>
      </c>
    </row>
    <row r="57" spans="2:6" ht="15" customHeight="1">
      <c r="C57" s="10" t="str">
        <f>IF($C$4="Spindle",CONCATENATE("G0 Z",$C$12+$C$13,),"")</f>
        <v/>
      </c>
      <c r="D57" t="s">
        <v>140</v>
      </c>
    </row>
    <row r="58" spans="2:6" ht="15" customHeight="1">
      <c r="C58" s="10" t="str">
        <f>CONCATENATE("G0 Y",$C$9)</f>
        <v>G0 Y20</v>
      </c>
      <c r="D58" t="s">
        <v>44</v>
      </c>
    </row>
    <row r="59" spans="2:6" ht="15" customHeight="1">
      <c r="B59" s="2"/>
      <c r="C59" s="10" t="str">
        <f>IF($C$4="Spindle",CONCATENATE("G1 Z-",$C$12+$C$13," F",$C$8),"")</f>
        <v/>
      </c>
      <c r="D59" t="s">
        <v>139</v>
      </c>
    </row>
    <row r="60" spans="2:6" ht="15" customHeight="1">
      <c r="B60" s="2"/>
      <c r="C60" s="10" t="str">
        <f>CONCATENATE("G1 X-",$C$9," Y-",$C$9)</f>
        <v>G1 X-20 Y-20</v>
      </c>
      <c r="D60" t="s">
        <v>46</v>
      </c>
    </row>
    <row r="61" spans="2:6" ht="15" customHeight="1">
      <c r="C61" s="10" t="str">
        <f>IF($C$4="Spindle",CONCATENATE("G0 Z",$C$12+$C$13,),"")</f>
        <v/>
      </c>
      <c r="D61" t="s">
        <v>140</v>
      </c>
    </row>
    <row r="62" spans="2:6" ht="15" customHeight="1">
      <c r="B62" s="2"/>
      <c r="C62" s="10" t="str">
        <f>CONCATENATE("G0 X",($C$9-$C$10)/2," Y",$C$9/2)</f>
        <v>G0 X5.5 Y10</v>
      </c>
      <c r="D62" t="s">
        <v>47</v>
      </c>
      <c r="F62" s="1"/>
    </row>
    <row r="63" spans="2:6" ht="15" customHeight="1">
      <c r="B63" s="2"/>
      <c r="C63" s="10" t="str">
        <f>IF($C$4="Spindle",CONCATENATE("G1 Z-",$C$12+$C$13," F",$C$8),"")</f>
        <v/>
      </c>
      <c r="D63" t="s">
        <v>139</v>
      </c>
      <c r="F63" s="1"/>
    </row>
    <row r="64" spans="2:6">
      <c r="B64" s="2"/>
      <c r="C64" s="10" t="str">
        <f>CONCATENATE("G2 I",C10/2," X0 Y0")</f>
        <v>G2 I4.5 X0 Y0</v>
      </c>
      <c r="D64" t="s">
        <v>48</v>
      </c>
    </row>
    <row r="65" spans="2:4">
      <c r="B65" s="2"/>
      <c r="C65" s="10" t="str">
        <f>IF($C$4="Spindle",CONCATENATE("G0 Z",$C$12+$C$13,),"")</f>
        <v/>
      </c>
      <c r="D65" t="s">
        <v>140</v>
      </c>
    </row>
    <row r="66" spans="2:4">
      <c r="B66" s="81"/>
      <c r="C66" s="10" t="s">
        <v>169</v>
      </c>
      <c r="D66" t="s">
        <v>173</v>
      </c>
    </row>
    <row r="67" spans="2:4">
      <c r="B67" s="2"/>
      <c r="C67" s="10" t="str">
        <f>CONCATENATE("G0 Y0 Z0 X",IF($C$11&gt;0,$C$9+$C$11,0))</f>
        <v>G0 Y0 Z0 X25</v>
      </c>
      <c r="D67" t="s">
        <v>174</v>
      </c>
    </row>
    <row r="68" spans="2:4">
      <c r="B68" s="2"/>
      <c r="C68" s="10" t="s">
        <v>83</v>
      </c>
      <c r="D68" t="s">
        <v>135</v>
      </c>
    </row>
    <row r="69" spans="2:4">
      <c r="B69" s="2"/>
      <c r="C69" s="39" t="s">
        <v>92</v>
      </c>
    </row>
    <row r="70" spans="2:4">
      <c r="B70" s="2"/>
    </row>
    <row r="72" spans="2:4">
      <c r="B72" s="2"/>
    </row>
    <row r="73" spans="2:4">
      <c r="B73" s="2"/>
    </row>
    <row r="77" spans="2:4">
      <c r="B77" s="2"/>
    </row>
    <row r="78" spans="2:4">
      <c r="B78" s="2"/>
    </row>
    <row r="80" spans="2:4">
      <c r="B80" s="2"/>
    </row>
    <row r="83" spans="2:6">
      <c r="B83" s="2"/>
    </row>
    <row r="84" spans="2:6">
      <c r="B84" s="2"/>
    </row>
    <row r="86" spans="2:6">
      <c r="B86" s="2"/>
      <c r="F86" s="1"/>
    </row>
    <row r="87" spans="2:6">
      <c r="B87" s="2"/>
      <c r="F87" s="1"/>
    </row>
    <row r="88" spans="2:6">
      <c r="B88" s="2"/>
      <c r="F88" s="1"/>
    </row>
    <row r="89" spans="2:6">
      <c r="B89" s="2"/>
    </row>
    <row r="90" spans="2:6">
      <c r="B90" s="2"/>
    </row>
    <row r="91" spans="2:6">
      <c r="B91" s="2"/>
    </row>
    <row r="92" spans="2:6">
      <c r="B92" s="2"/>
    </row>
    <row r="93" spans="2:6">
      <c r="B93" s="2"/>
    </row>
    <row r="94" spans="2:6">
      <c r="B94" s="2"/>
    </row>
    <row r="95" spans="2:6">
      <c r="B95" s="2"/>
    </row>
    <row r="97" spans="2:2">
      <c r="B97" s="2"/>
    </row>
    <row r="98" spans="2:2">
      <c r="B98" s="2"/>
    </row>
    <row r="102" spans="2:2">
      <c r="B102" s="2"/>
    </row>
    <row r="103" spans="2:2">
      <c r="B103" s="2"/>
    </row>
    <row r="105" spans="2:2">
      <c r="B105" s="2"/>
    </row>
    <row r="108" spans="2:2">
      <c r="B108" s="2"/>
    </row>
    <row r="109" spans="2:2">
      <c r="B109" s="2"/>
    </row>
    <row r="111" spans="2:2">
      <c r="B111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9" spans="2:2">
      <c r="B119" s="2"/>
    </row>
    <row r="120" spans="2:2">
      <c r="B120" s="2"/>
    </row>
    <row r="124" spans="2:2">
      <c r="B124" s="2"/>
    </row>
    <row r="125" spans="2:2">
      <c r="B125" s="2"/>
    </row>
    <row r="127" spans="2:2">
      <c r="B127" s="2"/>
    </row>
    <row r="130" spans="2:2">
      <c r="B130" s="2"/>
    </row>
    <row r="131" spans="2:2">
      <c r="B131" s="2"/>
    </row>
    <row r="133" spans="2:2">
      <c r="B133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2" spans="2:2">
      <c r="B142" s="2"/>
    </row>
    <row r="143" spans="2:2">
      <c r="B143" s="2"/>
    </row>
    <row r="147" spans="2:2">
      <c r="B147" s="2"/>
    </row>
    <row r="148" spans="2:2">
      <c r="B148" s="2"/>
    </row>
    <row r="150" spans="2:2">
      <c r="B150" s="2"/>
    </row>
    <row r="153" spans="2:2">
      <c r="B153" s="2"/>
    </row>
    <row r="154" spans="2:2">
      <c r="B154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4" spans="2:2">
      <c r="B164" s="2"/>
    </row>
    <row r="165" spans="2:2">
      <c r="B165" s="2"/>
    </row>
    <row r="169" spans="2:2">
      <c r="B169" s="2"/>
    </row>
    <row r="170" spans="2:2">
      <c r="B170" s="2"/>
    </row>
    <row r="172" spans="2:2">
      <c r="B172" s="2"/>
    </row>
    <row r="175" spans="2:2">
      <c r="B175" s="2"/>
    </row>
    <row r="176" spans="2:2">
      <c r="B176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6" spans="2:2">
      <c r="B186" s="2"/>
    </row>
    <row r="187" spans="2:2">
      <c r="B187" s="2"/>
    </row>
    <row r="191" spans="2:2">
      <c r="B191" s="2"/>
    </row>
    <row r="192" spans="2:2">
      <c r="B192" s="2"/>
    </row>
    <row r="194" spans="2:2">
      <c r="B194" s="2"/>
    </row>
    <row r="195" spans="2:2">
      <c r="B195" s="2"/>
    </row>
    <row r="197" spans="2:2">
      <c r="B197" s="2"/>
    </row>
    <row r="198" spans="2:2">
      <c r="B198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8" spans="2:2">
      <c r="B208" s="2"/>
    </row>
    <row r="209" spans="2:2">
      <c r="B209" s="2"/>
    </row>
    <row r="213" spans="2:2">
      <c r="B213" s="2"/>
    </row>
    <row r="214" spans="2:2">
      <c r="B214" s="2"/>
    </row>
    <row r="216" spans="2:2">
      <c r="B216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4" spans="2:2">
      <c r="B224" s="2"/>
    </row>
    <row r="225" spans="2:2">
      <c r="B225" s="21"/>
    </row>
    <row r="226" spans="2:2">
      <c r="B226" s="21"/>
    </row>
    <row r="227" spans="2:2">
      <c r="B227" s="21"/>
    </row>
    <row r="228" spans="2:2">
      <c r="B228" s="21"/>
    </row>
    <row r="229" spans="2:2">
      <c r="B229" s="21"/>
    </row>
    <row r="230" spans="2:2">
      <c r="B230" s="21"/>
    </row>
    <row r="231" spans="2:2">
      <c r="B231" s="21"/>
    </row>
    <row r="232" spans="2:2">
      <c r="B232" s="21"/>
    </row>
    <row r="233" spans="2:2">
      <c r="B233" s="21"/>
    </row>
    <row r="234" spans="2:2">
      <c r="B234" s="21"/>
    </row>
    <row r="235" spans="2:2">
      <c r="B235" s="21"/>
    </row>
    <row r="236" spans="2:2">
      <c r="B236" s="21"/>
    </row>
    <row r="237" spans="2:2">
      <c r="B237" s="21"/>
    </row>
    <row r="238" spans="2:2">
      <c r="B238" s="21"/>
    </row>
    <row r="239" spans="2:2">
      <c r="B239" s="21"/>
    </row>
    <row r="240" spans="2:2">
      <c r="B240" s="21"/>
    </row>
    <row r="241" spans="2:2">
      <c r="B241" s="21"/>
    </row>
    <row r="242" spans="2:2">
      <c r="B242" s="21"/>
    </row>
    <row r="243" spans="2:2">
      <c r="B243" s="21"/>
    </row>
    <row r="244" spans="2:2">
      <c r="B244" s="21"/>
    </row>
    <row r="245" spans="2:2">
      <c r="B245" s="21"/>
    </row>
    <row r="247" spans="2:2">
      <c r="B247" s="2"/>
    </row>
    <row r="306" spans="2:2">
      <c r="B306" s="21"/>
    </row>
    <row r="367" spans="2:2">
      <c r="B367" s="21"/>
    </row>
    <row r="428" spans="2:2">
      <c r="B428" s="21"/>
    </row>
  </sheetData>
  <sheetProtection sheet="1" objects="1" scenarios="1"/>
  <mergeCells count="1">
    <mergeCell ref="D1:D2"/>
  </mergeCells>
  <dataValidations count="1">
    <dataValidation type="list" allowBlank="1" showInputMessage="1" showErrorMessage="1" sqref="C4">
      <formula1>$N$4:$N$5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Draw Lines</vt:lpstr>
      <vt:lpstr>Draw Boxes</vt:lpstr>
      <vt:lpstr>Focus Test</vt:lpstr>
      <vt:lpstr>Acceleration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TracingTest Gcode Generator-V2</dc:title>
  <dc:subject>CNC</dc:subject>
  <dc:creator>Graham Bland</dc:creator>
  <dc:description>Generates Gcode with variable parameters for the Introduction to CNC for a Total Novice series of articles.</dc:description>
  <cp:lastModifiedBy>Graham Bland</cp:lastModifiedBy>
  <dcterms:created xsi:type="dcterms:W3CDTF">2019-07-12T15:30:01Z</dcterms:created>
  <dcterms:modified xsi:type="dcterms:W3CDTF">2019-12-02T10:22:01Z</dcterms:modified>
</cp:coreProperties>
</file>