
<file path=[Content_Types].xml><?xml version="1.0" encoding="utf-8"?>
<Types xmlns="http://schemas.openxmlformats.org/package/2006/content-types">
  <Default Extension="data" ContentType="application/vnd.openxmlformats-officedocument.model+data"/>
  <Default Extension="gif" ContentType="image/gi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I:\Excel Projects\"/>
    </mc:Choice>
  </mc:AlternateContent>
  <xr:revisionPtr revIDLastSave="0" documentId="13_ncr:1_{E8EEC9F1-D55A-4A22-BBB2-4521D5A74E7F}" xr6:coauthVersionLast="47" xr6:coauthVersionMax="47" xr10:uidLastSave="{00000000-0000-0000-0000-000000000000}"/>
  <bookViews>
    <workbookView xWindow="-120" yWindow="-120" windowWidth="20730" windowHeight="11160" activeTab="9" xr2:uid="{83937792-9273-40F5-BF93-B031F6E4AB3F}"/>
  </bookViews>
  <sheets>
    <sheet name="DA_2" sheetId="1" r:id="rId1"/>
    <sheet name="D1" sheetId="2" r:id="rId2"/>
    <sheet name="D2" sheetId="3" r:id="rId3"/>
    <sheet name="D3" sheetId="4" r:id="rId4"/>
    <sheet name="D4" sheetId="5" r:id="rId5"/>
    <sheet name="D5" sheetId="6" r:id="rId6"/>
    <sheet name="D6" sheetId="7" r:id="rId7"/>
    <sheet name="D7" sheetId="8" r:id="rId8"/>
    <sheet name="D8" sheetId="9" r:id="rId9"/>
    <sheet name="Dynamic Report" sheetId="10" r:id="rId10"/>
    <sheet name="D10" sheetId="11" r:id="rId11"/>
    <sheet name="Cost Product" sheetId="12" r:id="rId12"/>
    <sheet name="Images" sheetId="13" r:id="rId13"/>
  </sheets>
  <externalReferences>
    <externalReference r:id="rId14"/>
  </externalReferences>
  <definedNames>
    <definedName name="_xlnm._FilterDatabase" localSheetId="3" hidden="1">'D3'!$C$5:$F$11</definedName>
    <definedName name="_xlnm._FilterDatabase" localSheetId="9" hidden="1">'Dynamic Report'!$G$9:$J$19</definedName>
    <definedName name="_xlchart.v1.0" hidden="1">'D6'!$T$5:$T$304</definedName>
    <definedName name="_xlchart.v1.1" hidden="1">'D6'!$R$5:$R$304</definedName>
    <definedName name="_xlchart.v1.2" hidden="1">'D6'!$T$5:$T$304</definedName>
    <definedName name="_xlcn.WorksheetConnection_PracticeDataAnalyst1.xlsxDA_2" hidden="1">DA_2[]</definedName>
    <definedName name="picture">Images!$C$4:$C$9</definedName>
    <definedName name="Slicer_Geography">#N/A</definedName>
    <definedName name="Slicer_Geography1">#N/A</definedName>
    <definedName name="Slicer_Sales_Person">#N/A</definedName>
  </definedNames>
  <calcPr calcId="191029"/>
  <pivotCaches>
    <pivotCache cacheId="0" r:id="rId15"/>
    <pivotCache cacheId="1" r:id="rId16"/>
    <pivotCache cacheId="2" r:id="rId17"/>
    <pivotCache cacheId="3" r:id="rId18"/>
  </pivotCaches>
  <extLst>
    <ext xmlns:x14="http://schemas.microsoft.com/office/spreadsheetml/2009/9/main" uri="{876F7934-8845-4945-9796-88D515C7AA90}">
      <x14:pivotCaches>
        <pivotCache cacheId="4" r:id="rId19"/>
        <pivotCache cacheId="5"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_2" name="DA_2" connection="WorksheetConnection_Practice Data Analyst1.xlsx!DA_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10" l="1"/>
  <c r="O3" i="10"/>
  <c r="D10" i="10"/>
  <c r="D13" i="10"/>
  <c r="I3" i="10"/>
  <c r="I14" i="10"/>
  <c r="I19" i="10"/>
  <c r="I13" i="10"/>
  <c r="I12" i="10"/>
  <c r="I16" i="10"/>
  <c r="I10" i="10"/>
  <c r="I11" i="10"/>
  <c r="I15" i="10"/>
  <c r="I17" i="10"/>
  <c r="I18" i="10"/>
  <c r="H14" i="10"/>
  <c r="J14" i="10" s="1"/>
  <c r="H19" i="10"/>
  <c r="J19" i="10" s="1"/>
  <c r="H13" i="10"/>
  <c r="J13" i="10" s="1"/>
  <c r="H12" i="10"/>
  <c r="J12" i="10" s="1"/>
  <c r="H16" i="10"/>
  <c r="J16" i="10" s="1"/>
  <c r="H10" i="10"/>
  <c r="J10" i="10" s="1"/>
  <c r="H11" i="10"/>
  <c r="J11" i="10" s="1"/>
  <c r="H15" i="10"/>
  <c r="J15" i="10" s="1"/>
  <c r="H17" i="10"/>
  <c r="J17" i="10" s="1"/>
  <c r="H18" i="10"/>
  <c r="J18" i="10" s="1"/>
  <c r="C13" i="10"/>
  <c r="C10" i="10"/>
  <c r="T4" i="10" a="1"/>
  <c r="T4" i="10" s="1"/>
  <c r="G287" i="1"/>
  <c r="H287" i="1" s="1"/>
  <c r="I287" i="1" s="1"/>
  <c r="G296" i="1"/>
  <c r="H296" i="1" s="1"/>
  <c r="I296" i="1" s="1"/>
  <c r="G303" i="1"/>
  <c r="H303" i="1" s="1"/>
  <c r="I303" i="1" s="1"/>
  <c r="G8" i="1"/>
  <c r="H8" i="1" s="1"/>
  <c r="I8" i="1" s="1"/>
  <c r="G300" i="1"/>
  <c r="H300" i="1" s="1"/>
  <c r="I300" i="1" s="1"/>
  <c r="G12" i="1"/>
  <c r="H12" i="1" s="1"/>
  <c r="I12" i="1" s="1"/>
  <c r="G26" i="1"/>
  <c r="H26" i="1" s="1"/>
  <c r="I26" i="1" s="1"/>
  <c r="G10" i="1"/>
  <c r="H10" i="1" s="1"/>
  <c r="I10" i="1" s="1"/>
  <c r="G25" i="1"/>
  <c r="H25" i="1" s="1"/>
  <c r="I25" i="1" s="1"/>
  <c r="G14" i="1"/>
  <c r="H14" i="1" s="1"/>
  <c r="I14" i="1" s="1"/>
  <c r="G66" i="1"/>
  <c r="H66" i="1" s="1"/>
  <c r="I66" i="1" s="1"/>
  <c r="G20" i="1"/>
  <c r="H20" i="1" s="1"/>
  <c r="I20" i="1" s="1"/>
  <c r="G17" i="1"/>
  <c r="H17" i="1" s="1"/>
  <c r="I17" i="1" s="1"/>
  <c r="G29" i="1"/>
  <c r="H29" i="1" s="1"/>
  <c r="I29" i="1" s="1"/>
  <c r="G19" i="1"/>
  <c r="H19" i="1" s="1"/>
  <c r="I19" i="1" s="1"/>
  <c r="G16" i="1"/>
  <c r="H16" i="1" s="1"/>
  <c r="I16" i="1" s="1"/>
  <c r="G15" i="1"/>
  <c r="H15" i="1" s="1"/>
  <c r="I15" i="1" s="1"/>
  <c r="G30" i="1"/>
  <c r="H30" i="1" s="1"/>
  <c r="I30" i="1" s="1"/>
  <c r="G23" i="1"/>
  <c r="H23" i="1" s="1"/>
  <c r="I23" i="1" s="1"/>
  <c r="G31" i="1"/>
  <c r="H31" i="1" s="1"/>
  <c r="I31" i="1" s="1"/>
  <c r="G18" i="1"/>
  <c r="H18" i="1" s="1"/>
  <c r="I18" i="1" s="1"/>
  <c r="G24" i="1"/>
  <c r="H24" i="1" s="1"/>
  <c r="I24" i="1" s="1"/>
  <c r="G22" i="1"/>
  <c r="H22" i="1" s="1"/>
  <c r="I22" i="1" s="1"/>
  <c r="G32" i="1"/>
  <c r="H32" i="1" s="1"/>
  <c r="I32" i="1" s="1"/>
  <c r="G280" i="1"/>
  <c r="H280" i="1" s="1"/>
  <c r="I280" i="1" s="1"/>
  <c r="G276" i="1"/>
  <c r="H276" i="1" s="1"/>
  <c r="I276" i="1" s="1"/>
  <c r="G38" i="1"/>
  <c r="H38" i="1" s="1"/>
  <c r="I38" i="1" s="1"/>
  <c r="G21" i="1"/>
  <c r="H21" i="1" s="1"/>
  <c r="I21" i="1" s="1"/>
  <c r="G174" i="1"/>
  <c r="H174" i="1" s="1"/>
  <c r="I174" i="1" s="1"/>
  <c r="G27" i="1"/>
  <c r="H27" i="1" s="1"/>
  <c r="I27" i="1" s="1"/>
  <c r="G33" i="1"/>
  <c r="H33" i="1" s="1"/>
  <c r="I33" i="1" s="1"/>
  <c r="G267" i="1"/>
  <c r="H267" i="1" s="1"/>
  <c r="I267" i="1" s="1"/>
  <c r="G226" i="1"/>
  <c r="H226" i="1" s="1"/>
  <c r="I226" i="1" s="1"/>
  <c r="G233" i="1"/>
  <c r="H233" i="1" s="1"/>
  <c r="I233" i="1" s="1"/>
  <c r="G286" i="1"/>
  <c r="H286" i="1" s="1"/>
  <c r="I286" i="1" s="1"/>
  <c r="G47" i="1"/>
  <c r="H47" i="1" s="1"/>
  <c r="I47" i="1" s="1"/>
  <c r="G179" i="1"/>
  <c r="H179" i="1" s="1"/>
  <c r="I179" i="1" s="1"/>
  <c r="G270" i="1"/>
  <c r="H270" i="1" s="1"/>
  <c r="I270" i="1" s="1"/>
  <c r="G37" i="1"/>
  <c r="H37" i="1" s="1"/>
  <c r="I37" i="1" s="1"/>
  <c r="G36" i="1"/>
  <c r="H36" i="1" s="1"/>
  <c r="I36" i="1" s="1"/>
  <c r="G60" i="1"/>
  <c r="H60" i="1" s="1"/>
  <c r="I60" i="1" s="1"/>
  <c r="G253" i="1"/>
  <c r="H253" i="1" s="1"/>
  <c r="I253" i="1" s="1"/>
  <c r="G40" i="1"/>
  <c r="H40" i="1" s="1"/>
  <c r="I40" i="1" s="1"/>
  <c r="G297" i="1"/>
  <c r="H297" i="1" s="1"/>
  <c r="I297" i="1" s="1"/>
  <c r="G39" i="1"/>
  <c r="H39" i="1" s="1"/>
  <c r="I39" i="1" s="1"/>
  <c r="G100" i="1"/>
  <c r="H100" i="1" s="1"/>
  <c r="I100" i="1" s="1"/>
  <c r="G217" i="1"/>
  <c r="H217" i="1" s="1"/>
  <c r="I217" i="1" s="1"/>
  <c r="G48" i="1"/>
  <c r="H48" i="1" s="1"/>
  <c r="I48" i="1" s="1"/>
  <c r="G205" i="1"/>
  <c r="H205" i="1" s="1"/>
  <c r="I205" i="1" s="1"/>
  <c r="G42" i="1"/>
  <c r="H42" i="1" s="1"/>
  <c r="I42" i="1" s="1"/>
  <c r="G88" i="1"/>
  <c r="H88" i="1" s="1"/>
  <c r="I88" i="1" s="1"/>
  <c r="G264" i="1"/>
  <c r="H264" i="1" s="1"/>
  <c r="I264" i="1" s="1"/>
  <c r="G50" i="1"/>
  <c r="H50" i="1" s="1"/>
  <c r="I50" i="1" s="1"/>
  <c r="G69" i="1"/>
  <c r="H69" i="1" s="1"/>
  <c r="I69" i="1" s="1"/>
  <c r="G271" i="1"/>
  <c r="H271" i="1" s="1"/>
  <c r="I271" i="1" s="1"/>
  <c r="G246" i="1"/>
  <c r="H246" i="1" s="1"/>
  <c r="I246" i="1" s="1"/>
  <c r="G41" i="1"/>
  <c r="H41" i="1" s="1"/>
  <c r="I41" i="1" s="1"/>
  <c r="G261" i="1"/>
  <c r="H261" i="1" s="1"/>
  <c r="I261" i="1" s="1"/>
  <c r="G239" i="1"/>
  <c r="H239" i="1" s="1"/>
  <c r="I239" i="1" s="1"/>
  <c r="G229" i="1"/>
  <c r="H229" i="1" s="1"/>
  <c r="I229" i="1" s="1"/>
  <c r="G248" i="1"/>
  <c r="H248" i="1" s="1"/>
  <c r="I248" i="1" s="1"/>
  <c r="G95" i="1"/>
  <c r="H95" i="1" s="1"/>
  <c r="I95" i="1" s="1"/>
  <c r="G278" i="1"/>
  <c r="H278" i="1" s="1"/>
  <c r="I278" i="1" s="1"/>
  <c r="G98" i="1"/>
  <c r="H98" i="1" s="1"/>
  <c r="I98" i="1" s="1"/>
  <c r="G81" i="1"/>
  <c r="H81" i="1" s="1"/>
  <c r="I81" i="1" s="1"/>
  <c r="G64" i="1"/>
  <c r="H64" i="1" s="1"/>
  <c r="I64" i="1" s="1"/>
  <c r="G61" i="1"/>
  <c r="H61" i="1" s="1"/>
  <c r="I61" i="1" s="1"/>
  <c r="G55" i="1"/>
  <c r="H55" i="1" s="1"/>
  <c r="I55" i="1" s="1"/>
  <c r="G58" i="1"/>
  <c r="H58" i="1" s="1"/>
  <c r="I58" i="1" s="1"/>
  <c r="G57" i="1"/>
  <c r="H57" i="1" s="1"/>
  <c r="I57" i="1" s="1"/>
  <c r="G49" i="1"/>
  <c r="H49" i="1" s="1"/>
  <c r="I49" i="1" s="1"/>
  <c r="G235" i="1"/>
  <c r="H235" i="1" s="1"/>
  <c r="I235" i="1" s="1"/>
  <c r="G53" i="1"/>
  <c r="H53" i="1" s="1"/>
  <c r="I53" i="1" s="1"/>
  <c r="G195" i="1"/>
  <c r="H195" i="1" s="1"/>
  <c r="I195" i="1" s="1"/>
  <c r="G67" i="1"/>
  <c r="H67" i="1" s="1"/>
  <c r="I67" i="1" s="1"/>
  <c r="G82" i="1"/>
  <c r="H82" i="1" s="1"/>
  <c r="I82" i="1" s="1"/>
  <c r="G78" i="1"/>
  <c r="H78" i="1" s="1"/>
  <c r="I78" i="1" s="1"/>
  <c r="G52" i="1"/>
  <c r="H52" i="1" s="1"/>
  <c r="I52" i="1" s="1"/>
  <c r="G108" i="1"/>
  <c r="H108" i="1" s="1"/>
  <c r="I108" i="1" s="1"/>
  <c r="G51" i="1"/>
  <c r="H51" i="1" s="1"/>
  <c r="I51" i="1" s="1"/>
  <c r="G54" i="1"/>
  <c r="H54" i="1" s="1"/>
  <c r="I54" i="1" s="1"/>
  <c r="G84" i="1"/>
  <c r="H84" i="1" s="1"/>
  <c r="I84" i="1" s="1"/>
  <c r="G56" i="1"/>
  <c r="H56" i="1" s="1"/>
  <c r="I56" i="1" s="1"/>
  <c r="G62" i="1"/>
  <c r="H62" i="1" s="1"/>
  <c r="I62" i="1" s="1"/>
  <c r="G71" i="1"/>
  <c r="H71" i="1" s="1"/>
  <c r="I71" i="1" s="1"/>
  <c r="G125" i="1"/>
  <c r="H125" i="1" s="1"/>
  <c r="I125" i="1" s="1"/>
  <c r="G129" i="1"/>
  <c r="H129" i="1" s="1"/>
  <c r="I129" i="1" s="1"/>
  <c r="G260" i="1"/>
  <c r="H260" i="1" s="1"/>
  <c r="I260" i="1" s="1"/>
  <c r="G105" i="1"/>
  <c r="H105" i="1" s="1"/>
  <c r="I105" i="1" s="1"/>
  <c r="G89" i="1"/>
  <c r="H89" i="1" s="1"/>
  <c r="I89" i="1" s="1"/>
  <c r="G73" i="1"/>
  <c r="H73" i="1" s="1"/>
  <c r="I73" i="1" s="1"/>
  <c r="G187" i="1"/>
  <c r="H187" i="1" s="1"/>
  <c r="I187" i="1" s="1"/>
  <c r="G70" i="1"/>
  <c r="H70" i="1" s="1"/>
  <c r="I70" i="1" s="1"/>
  <c r="G75" i="1"/>
  <c r="H75" i="1" s="1"/>
  <c r="I75" i="1" s="1"/>
  <c r="G200" i="1"/>
  <c r="H200" i="1" s="1"/>
  <c r="I200" i="1" s="1"/>
  <c r="G79" i="1"/>
  <c r="H79" i="1" s="1"/>
  <c r="I79" i="1" s="1"/>
  <c r="G215" i="1"/>
  <c r="H215" i="1" s="1"/>
  <c r="I215" i="1" s="1"/>
  <c r="G93" i="1"/>
  <c r="H93" i="1" s="1"/>
  <c r="I93" i="1" s="1"/>
  <c r="G254" i="1"/>
  <c r="H254" i="1" s="1"/>
  <c r="I254" i="1" s="1"/>
  <c r="G80" i="1"/>
  <c r="H80" i="1" s="1"/>
  <c r="I80" i="1" s="1"/>
  <c r="G219" i="1"/>
  <c r="H219" i="1" s="1"/>
  <c r="I219" i="1" s="1"/>
  <c r="G86" i="1"/>
  <c r="H86" i="1" s="1"/>
  <c r="I86" i="1" s="1"/>
  <c r="G97" i="1"/>
  <c r="H97" i="1" s="1"/>
  <c r="I97" i="1" s="1"/>
  <c r="G106" i="1"/>
  <c r="H106" i="1" s="1"/>
  <c r="I106" i="1" s="1"/>
  <c r="G207" i="1"/>
  <c r="H207" i="1" s="1"/>
  <c r="I207" i="1" s="1"/>
  <c r="G154" i="1"/>
  <c r="H154" i="1" s="1"/>
  <c r="I154" i="1" s="1"/>
  <c r="G87" i="1"/>
  <c r="H87" i="1" s="1"/>
  <c r="I87" i="1" s="1"/>
  <c r="G256" i="1"/>
  <c r="H256" i="1" s="1"/>
  <c r="I256" i="1" s="1"/>
  <c r="G284" i="1"/>
  <c r="H284" i="1" s="1"/>
  <c r="I284" i="1" s="1"/>
  <c r="G128" i="1"/>
  <c r="H128" i="1" s="1"/>
  <c r="I128" i="1" s="1"/>
  <c r="G272" i="1"/>
  <c r="H272" i="1" s="1"/>
  <c r="I272" i="1" s="1"/>
  <c r="G263" i="1"/>
  <c r="H263" i="1" s="1"/>
  <c r="I263" i="1" s="1"/>
  <c r="G85" i="1"/>
  <c r="H85" i="1" s="1"/>
  <c r="I85" i="1" s="1"/>
  <c r="G282" i="1"/>
  <c r="H282" i="1" s="1"/>
  <c r="I282" i="1" s="1"/>
  <c r="G158" i="1"/>
  <c r="H158" i="1" s="1"/>
  <c r="I158" i="1" s="1"/>
  <c r="G251" i="1"/>
  <c r="H251" i="1" s="1"/>
  <c r="I251" i="1" s="1"/>
  <c r="G90" i="1"/>
  <c r="H90" i="1" s="1"/>
  <c r="I90" i="1" s="1"/>
  <c r="G181" i="1"/>
  <c r="H181" i="1" s="1"/>
  <c r="I181" i="1" s="1"/>
  <c r="G178" i="1"/>
  <c r="H178" i="1" s="1"/>
  <c r="I178" i="1" s="1"/>
  <c r="G107" i="1"/>
  <c r="H107" i="1" s="1"/>
  <c r="I107" i="1" s="1"/>
  <c r="G142" i="1"/>
  <c r="H142" i="1" s="1"/>
  <c r="I142" i="1" s="1"/>
  <c r="G113" i="1"/>
  <c r="H113" i="1" s="1"/>
  <c r="I113" i="1" s="1"/>
  <c r="G156" i="1"/>
  <c r="H156" i="1" s="1"/>
  <c r="I156" i="1" s="1"/>
  <c r="G94" i="1"/>
  <c r="H94" i="1" s="1"/>
  <c r="I94" i="1" s="1"/>
  <c r="G160" i="1"/>
  <c r="H160" i="1" s="1"/>
  <c r="I160" i="1" s="1"/>
  <c r="G96" i="1"/>
  <c r="H96" i="1" s="1"/>
  <c r="I96" i="1" s="1"/>
  <c r="G102" i="1"/>
  <c r="H102" i="1" s="1"/>
  <c r="I102" i="1" s="1"/>
  <c r="G191" i="1"/>
  <c r="H191" i="1" s="1"/>
  <c r="I191" i="1" s="1"/>
  <c r="G149" i="1"/>
  <c r="H149" i="1" s="1"/>
  <c r="I149" i="1" s="1"/>
  <c r="G122" i="1"/>
  <c r="H122" i="1" s="1"/>
  <c r="I122" i="1" s="1"/>
  <c r="G145" i="1"/>
  <c r="H145" i="1" s="1"/>
  <c r="I145" i="1" s="1"/>
  <c r="G110" i="1"/>
  <c r="H110" i="1" s="1"/>
  <c r="I110" i="1" s="1"/>
  <c r="G123" i="1"/>
  <c r="H123" i="1" s="1"/>
  <c r="I123" i="1" s="1"/>
  <c r="G148" i="1"/>
  <c r="H148" i="1" s="1"/>
  <c r="I148" i="1" s="1"/>
  <c r="G164" i="1"/>
  <c r="H164" i="1" s="1"/>
  <c r="I164" i="1" s="1"/>
  <c r="G143" i="1"/>
  <c r="H143" i="1" s="1"/>
  <c r="I143" i="1" s="1"/>
  <c r="G182" i="1"/>
  <c r="H182" i="1" s="1"/>
  <c r="I182" i="1" s="1"/>
  <c r="G183" i="1"/>
  <c r="H183" i="1" s="1"/>
  <c r="I183" i="1" s="1"/>
  <c r="G117" i="1"/>
  <c r="H117" i="1" s="1"/>
  <c r="I117" i="1" s="1"/>
  <c r="G138" i="1"/>
  <c r="H138" i="1" s="1"/>
  <c r="I138" i="1" s="1"/>
  <c r="G175" i="1"/>
  <c r="H175" i="1" s="1"/>
  <c r="I175" i="1" s="1"/>
  <c r="G171" i="1"/>
  <c r="H171" i="1" s="1"/>
  <c r="I171" i="1" s="1"/>
  <c r="G77" i="1"/>
  <c r="H77" i="1" s="1"/>
  <c r="I77" i="1" s="1"/>
  <c r="G118" i="1"/>
  <c r="H118" i="1" s="1"/>
  <c r="I118" i="1" s="1"/>
  <c r="G223" i="1"/>
  <c r="H223" i="1" s="1"/>
  <c r="I223" i="1" s="1"/>
  <c r="G279" i="1"/>
  <c r="H279" i="1" s="1"/>
  <c r="I279" i="1" s="1"/>
  <c r="G112" i="1"/>
  <c r="H112" i="1" s="1"/>
  <c r="I112" i="1" s="1"/>
  <c r="G119" i="1"/>
  <c r="H119" i="1" s="1"/>
  <c r="I119" i="1" s="1"/>
  <c r="G210" i="1"/>
  <c r="H210" i="1" s="1"/>
  <c r="I210" i="1" s="1"/>
  <c r="G9" i="1"/>
  <c r="H9" i="1" s="1"/>
  <c r="I9" i="1" s="1"/>
  <c r="G168" i="1"/>
  <c r="H168" i="1" s="1"/>
  <c r="I168" i="1" s="1"/>
  <c r="G157" i="1"/>
  <c r="H157" i="1" s="1"/>
  <c r="I157" i="1" s="1"/>
  <c r="G131" i="1"/>
  <c r="H131" i="1" s="1"/>
  <c r="I131" i="1" s="1"/>
  <c r="G159" i="1"/>
  <c r="H159" i="1" s="1"/>
  <c r="I159" i="1" s="1"/>
  <c r="G140" i="1"/>
  <c r="H140" i="1" s="1"/>
  <c r="I140" i="1" s="1"/>
  <c r="G161" i="1"/>
  <c r="H161" i="1" s="1"/>
  <c r="I161" i="1" s="1"/>
  <c r="G289" i="1"/>
  <c r="H289" i="1" s="1"/>
  <c r="I289" i="1" s="1"/>
  <c r="G165" i="1"/>
  <c r="H165" i="1" s="1"/>
  <c r="I165" i="1" s="1"/>
  <c r="G206" i="1"/>
  <c r="H206" i="1" s="1"/>
  <c r="I206" i="1" s="1"/>
  <c r="G177" i="1"/>
  <c r="H177" i="1" s="1"/>
  <c r="I177" i="1" s="1"/>
  <c r="G135" i="1"/>
  <c r="H135" i="1" s="1"/>
  <c r="I135" i="1" s="1"/>
  <c r="G225" i="1"/>
  <c r="H225" i="1" s="1"/>
  <c r="I225" i="1" s="1"/>
  <c r="G127" i="1"/>
  <c r="H127" i="1" s="1"/>
  <c r="I127" i="1" s="1"/>
  <c r="G193" i="1"/>
  <c r="H193" i="1" s="1"/>
  <c r="I193" i="1" s="1"/>
  <c r="G130" i="1"/>
  <c r="H130" i="1" s="1"/>
  <c r="I130" i="1" s="1"/>
  <c r="G146" i="1"/>
  <c r="H146" i="1" s="1"/>
  <c r="I146" i="1" s="1"/>
  <c r="G141" i="1"/>
  <c r="H141" i="1" s="1"/>
  <c r="I141" i="1" s="1"/>
  <c r="G132" i="1"/>
  <c r="H132" i="1" s="1"/>
  <c r="I132" i="1" s="1"/>
  <c r="G214" i="1"/>
  <c r="H214" i="1" s="1"/>
  <c r="I214" i="1" s="1"/>
  <c r="G151" i="1"/>
  <c r="H151" i="1" s="1"/>
  <c r="I151" i="1" s="1"/>
  <c r="G185" i="1"/>
  <c r="H185" i="1" s="1"/>
  <c r="I185" i="1" s="1"/>
  <c r="G204" i="1"/>
  <c r="H204" i="1" s="1"/>
  <c r="I204" i="1" s="1"/>
  <c r="G133" i="1"/>
  <c r="H133" i="1" s="1"/>
  <c r="I133" i="1" s="1"/>
  <c r="G245" i="1"/>
  <c r="H245" i="1" s="1"/>
  <c r="I245" i="1" s="1"/>
  <c r="G166" i="1"/>
  <c r="H166" i="1" s="1"/>
  <c r="I166" i="1" s="1"/>
  <c r="G114" i="1"/>
  <c r="H114" i="1" s="1"/>
  <c r="I114" i="1" s="1"/>
  <c r="G152" i="1"/>
  <c r="H152" i="1" s="1"/>
  <c r="I152" i="1" s="1"/>
  <c r="G180" i="1"/>
  <c r="H180" i="1" s="1"/>
  <c r="I180" i="1" s="1"/>
  <c r="G184" i="1"/>
  <c r="H184" i="1" s="1"/>
  <c r="I184" i="1" s="1"/>
  <c r="G194" i="1"/>
  <c r="H194" i="1" s="1"/>
  <c r="I194" i="1" s="1"/>
  <c r="G134" i="1"/>
  <c r="H134" i="1" s="1"/>
  <c r="I134" i="1" s="1"/>
  <c r="G241" i="1"/>
  <c r="H241" i="1" s="1"/>
  <c r="I241" i="1" s="1"/>
  <c r="G190" i="1"/>
  <c r="H190" i="1" s="1"/>
  <c r="I190" i="1" s="1"/>
  <c r="G163" i="1"/>
  <c r="H163" i="1" s="1"/>
  <c r="I163" i="1" s="1"/>
  <c r="G189" i="1"/>
  <c r="H189" i="1" s="1"/>
  <c r="I189" i="1" s="1"/>
  <c r="G240" i="1"/>
  <c r="H240" i="1" s="1"/>
  <c r="I240" i="1" s="1"/>
  <c r="G121" i="1"/>
  <c r="H121" i="1" s="1"/>
  <c r="I121" i="1" s="1"/>
  <c r="G173" i="1"/>
  <c r="H173" i="1" s="1"/>
  <c r="I173" i="1" s="1"/>
  <c r="G144" i="1"/>
  <c r="H144" i="1" s="1"/>
  <c r="I144" i="1" s="1"/>
  <c r="G124" i="1"/>
  <c r="H124" i="1" s="1"/>
  <c r="I124" i="1" s="1"/>
  <c r="G209" i="1"/>
  <c r="H209" i="1" s="1"/>
  <c r="I209" i="1" s="1"/>
  <c r="G150" i="1"/>
  <c r="H150" i="1" s="1"/>
  <c r="I150" i="1" s="1"/>
  <c r="G192" i="1"/>
  <c r="H192" i="1" s="1"/>
  <c r="I192" i="1" s="1"/>
  <c r="G212" i="1"/>
  <c r="H212" i="1" s="1"/>
  <c r="I212" i="1" s="1"/>
  <c r="G197" i="1"/>
  <c r="H197" i="1" s="1"/>
  <c r="I197" i="1" s="1"/>
  <c r="G46" i="1"/>
  <c r="H46" i="1" s="1"/>
  <c r="I46" i="1" s="1"/>
  <c r="G11" i="1"/>
  <c r="H11" i="1" s="1"/>
  <c r="I11" i="1" s="1"/>
  <c r="G196" i="1"/>
  <c r="H196" i="1" s="1"/>
  <c r="I196" i="1" s="1"/>
  <c r="G115" i="1"/>
  <c r="H115" i="1" s="1"/>
  <c r="I115" i="1" s="1"/>
  <c r="G109" i="1"/>
  <c r="H109" i="1" s="1"/>
  <c r="I109" i="1" s="1"/>
  <c r="G104" i="1"/>
  <c r="H104" i="1" s="1"/>
  <c r="I104" i="1" s="1"/>
  <c r="G203" i="1"/>
  <c r="H203" i="1" s="1"/>
  <c r="I203" i="1" s="1"/>
  <c r="G91" i="1"/>
  <c r="H91" i="1" s="1"/>
  <c r="I91" i="1" s="1"/>
  <c r="G186" i="1"/>
  <c r="H186" i="1" s="1"/>
  <c r="I186" i="1" s="1"/>
  <c r="G211" i="1"/>
  <c r="H211" i="1" s="1"/>
  <c r="I211" i="1" s="1"/>
  <c r="G172" i="1"/>
  <c r="H172" i="1" s="1"/>
  <c r="I172" i="1" s="1"/>
  <c r="G170" i="1"/>
  <c r="H170" i="1" s="1"/>
  <c r="I170" i="1" s="1"/>
  <c r="G139" i="1"/>
  <c r="H139" i="1" s="1"/>
  <c r="I139" i="1" s="1"/>
  <c r="G298" i="1"/>
  <c r="H298" i="1" s="1"/>
  <c r="I298" i="1" s="1"/>
  <c r="G162" i="1"/>
  <c r="H162" i="1" s="1"/>
  <c r="I162" i="1" s="1"/>
  <c r="G169" i="1"/>
  <c r="H169" i="1" s="1"/>
  <c r="I169" i="1" s="1"/>
  <c r="G199" i="1"/>
  <c r="H199" i="1" s="1"/>
  <c r="I199" i="1" s="1"/>
  <c r="G59" i="1"/>
  <c r="H59" i="1" s="1"/>
  <c r="I59" i="1" s="1"/>
  <c r="G176" i="1"/>
  <c r="H176" i="1" s="1"/>
  <c r="I176" i="1" s="1"/>
  <c r="G137" i="1"/>
  <c r="H137" i="1" s="1"/>
  <c r="I137" i="1" s="1"/>
  <c r="G7" i="1"/>
  <c r="H7" i="1" s="1"/>
  <c r="I7" i="1" s="1"/>
  <c r="G216" i="1"/>
  <c r="H216" i="1" s="1"/>
  <c r="I216" i="1" s="1"/>
  <c r="G285" i="1"/>
  <c r="H285" i="1" s="1"/>
  <c r="I285" i="1" s="1"/>
  <c r="G243" i="1"/>
  <c r="H243" i="1" s="1"/>
  <c r="I243" i="1" s="1"/>
  <c r="G304" i="1"/>
  <c r="H304" i="1" s="1"/>
  <c r="I304" i="1" s="1"/>
  <c r="G238" i="1"/>
  <c r="H238" i="1" s="1"/>
  <c r="I238" i="1" s="1"/>
  <c r="G228" i="1"/>
  <c r="H228" i="1" s="1"/>
  <c r="I228" i="1" s="1"/>
  <c r="G232" i="1"/>
  <c r="H232" i="1" s="1"/>
  <c r="I232" i="1" s="1"/>
  <c r="G83" i="1"/>
  <c r="H83" i="1" s="1"/>
  <c r="I83" i="1" s="1"/>
  <c r="G213" i="1"/>
  <c r="H213" i="1" s="1"/>
  <c r="I213" i="1" s="1"/>
  <c r="G208" i="1"/>
  <c r="H208" i="1" s="1"/>
  <c r="I208" i="1" s="1"/>
  <c r="G167" i="1"/>
  <c r="H167" i="1" s="1"/>
  <c r="I167" i="1" s="1"/>
  <c r="G244" i="1"/>
  <c r="H244" i="1" s="1"/>
  <c r="I244" i="1" s="1"/>
  <c r="G155" i="1"/>
  <c r="H155" i="1" s="1"/>
  <c r="I155" i="1" s="1"/>
  <c r="G153" i="1"/>
  <c r="H153" i="1" s="1"/>
  <c r="I153" i="1" s="1"/>
  <c r="G68" i="1"/>
  <c r="H68" i="1" s="1"/>
  <c r="I68" i="1" s="1"/>
  <c r="G231" i="1"/>
  <c r="H231" i="1" s="1"/>
  <c r="I231" i="1" s="1"/>
  <c r="G188" i="1"/>
  <c r="H188" i="1" s="1"/>
  <c r="I188" i="1" s="1"/>
  <c r="G288" i="1"/>
  <c r="H288" i="1" s="1"/>
  <c r="I288" i="1" s="1"/>
  <c r="G242" i="1"/>
  <c r="H242" i="1" s="1"/>
  <c r="I242" i="1" s="1"/>
  <c r="G202" i="1"/>
  <c r="H202" i="1" s="1"/>
  <c r="I202" i="1" s="1"/>
  <c r="G103" i="1"/>
  <c r="H103" i="1" s="1"/>
  <c r="I103" i="1" s="1"/>
  <c r="G99" i="1"/>
  <c r="H99" i="1" s="1"/>
  <c r="I99" i="1" s="1"/>
  <c r="G65" i="1"/>
  <c r="H65" i="1" s="1"/>
  <c r="I65" i="1" s="1"/>
  <c r="G230" i="1"/>
  <c r="H230" i="1" s="1"/>
  <c r="I230" i="1" s="1"/>
  <c r="G218" i="1"/>
  <c r="H218" i="1" s="1"/>
  <c r="I218" i="1" s="1"/>
  <c r="G13" i="1"/>
  <c r="H13" i="1" s="1"/>
  <c r="I13" i="1" s="1"/>
  <c r="G221" i="1"/>
  <c r="H221" i="1" s="1"/>
  <c r="I221" i="1" s="1"/>
  <c r="G198" i="1"/>
  <c r="H198" i="1" s="1"/>
  <c r="I198" i="1" s="1"/>
  <c r="G35" i="1"/>
  <c r="H35" i="1" s="1"/>
  <c r="I35" i="1" s="1"/>
  <c r="G301" i="1"/>
  <c r="H301" i="1" s="1"/>
  <c r="I301" i="1" s="1"/>
  <c r="G273" i="1"/>
  <c r="H273" i="1" s="1"/>
  <c r="I273" i="1" s="1"/>
  <c r="G74" i="1"/>
  <c r="H74" i="1" s="1"/>
  <c r="I74" i="1" s="1"/>
  <c r="G220" i="1"/>
  <c r="H220" i="1" s="1"/>
  <c r="I220" i="1" s="1"/>
  <c r="G268" i="1"/>
  <c r="H268" i="1" s="1"/>
  <c r="I268" i="1" s="1"/>
  <c r="G293" i="1"/>
  <c r="H293" i="1" s="1"/>
  <c r="I293" i="1" s="1"/>
  <c r="G120" i="1"/>
  <c r="H120" i="1" s="1"/>
  <c r="I120" i="1" s="1"/>
  <c r="G269" i="1"/>
  <c r="H269" i="1" s="1"/>
  <c r="I269" i="1" s="1"/>
  <c r="G227" i="1"/>
  <c r="H227" i="1" s="1"/>
  <c r="I227" i="1" s="1"/>
  <c r="G201" i="1"/>
  <c r="H201" i="1" s="1"/>
  <c r="I201" i="1" s="1"/>
  <c r="G34" i="1"/>
  <c r="H34" i="1" s="1"/>
  <c r="I34" i="1" s="1"/>
  <c r="G299" i="1"/>
  <c r="H299" i="1" s="1"/>
  <c r="I299" i="1" s="1"/>
  <c r="G43" i="1"/>
  <c r="H43" i="1" s="1"/>
  <c r="I43" i="1" s="1"/>
  <c r="G295" i="1"/>
  <c r="H295" i="1" s="1"/>
  <c r="I295" i="1" s="1"/>
  <c r="G101" i="1"/>
  <c r="H101" i="1" s="1"/>
  <c r="I101" i="1" s="1"/>
  <c r="G302" i="1"/>
  <c r="H302" i="1" s="1"/>
  <c r="I302" i="1" s="1"/>
  <c r="G72" i="1"/>
  <c r="H72" i="1" s="1"/>
  <c r="I72" i="1" s="1"/>
  <c r="G305" i="1"/>
  <c r="H305" i="1" s="1"/>
  <c r="I305" i="1" s="1"/>
  <c r="G290" i="1"/>
  <c r="H290" i="1" s="1"/>
  <c r="I290" i="1" s="1"/>
  <c r="G63" i="1"/>
  <c r="H63" i="1" s="1"/>
  <c r="I63" i="1" s="1"/>
  <c r="G76" i="1"/>
  <c r="H76" i="1" s="1"/>
  <c r="I76" i="1" s="1"/>
  <c r="G222" i="1"/>
  <c r="H222" i="1" s="1"/>
  <c r="I222" i="1" s="1"/>
  <c r="G224" i="1"/>
  <c r="H224" i="1" s="1"/>
  <c r="I224" i="1" s="1"/>
  <c r="G236" i="1"/>
  <c r="H236" i="1" s="1"/>
  <c r="I236" i="1" s="1"/>
  <c r="G136" i="1"/>
  <c r="H136" i="1" s="1"/>
  <c r="I136" i="1" s="1"/>
  <c r="G92" i="1"/>
  <c r="H92" i="1" s="1"/>
  <c r="I92" i="1" s="1"/>
  <c r="G266" i="1"/>
  <c r="H266" i="1" s="1"/>
  <c r="I266" i="1" s="1"/>
  <c r="G147" i="1"/>
  <c r="H147" i="1" s="1"/>
  <c r="I147" i="1" s="1"/>
  <c r="G45" i="1"/>
  <c r="H45" i="1" s="1"/>
  <c r="I45" i="1" s="1"/>
  <c r="G255" i="1"/>
  <c r="H255" i="1" s="1"/>
  <c r="I255" i="1" s="1"/>
  <c r="G250" i="1"/>
  <c r="H250" i="1" s="1"/>
  <c r="I250" i="1" s="1"/>
  <c r="G126" i="1"/>
  <c r="H126" i="1" s="1"/>
  <c r="I126" i="1" s="1"/>
  <c r="G262" i="1"/>
  <c r="H262" i="1" s="1"/>
  <c r="I262" i="1" s="1"/>
  <c r="G257" i="1"/>
  <c r="H257" i="1" s="1"/>
  <c r="I257" i="1" s="1"/>
  <c r="G281" i="1"/>
  <c r="H281" i="1" s="1"/>
  <c r="I281" i="1" s="1"/>
  <c r="G111" i="1"/>
  <c r="H111" i="1" s="1"/>
  <c r="I111" i="1" s="1"/>
  <c r="G28" i="1"/>
  <c r="H28" i="1" s="1"/>
  <c r="I28" i="1" s="1"/>
  <c r="G259" i="1"/>
  <c r="H259" i="1" s="1"/>
  <c r="I259" i="1" s="1"/>
  <c r="G292" i="1"/>
  <c r="H292" i="1" s="1"/>
  <c r="I292" i="1" s="1"/>
  <c r="G44" i="1"/>
  <c r="H44" i="1" s="1"/>
  <c r="I44" i="1" s="1"/>
  <c r="G294" i="1"/>
  <c r="H294" i="1" s="1"/>
  <c r="I294" i="1" s="1"/>
  <c r="G234" i="1"/>
  <c r="H234" i="1" s="1"/>
  <c r="I234" i="1" s="1"/>
  <c r="G252" i="1"/>
  <c r="H252" i="1" s="1"/>
  <c r="I252" i="1" s="1"/>
  <c r="G237" i="1"/>
  <c r="H237" i="1" s="1"/>
  <c r="I237" i="1" s="1"/>
  <c r="G247" i="1"/>
  <c r="H247" i="1" s="1"/>
  <c r="I247" i="1" s="1"/>
  <c r="G265" i="1"/>
  <c r="H265" i="1" s="1"/>
  <c r="I265" i="1" s="1"/>
  <c r="G249" i="1"/>
  <c r="H249" i="1" s="1"/>
  <c r="I249" i="1" s="1"/>
  <c r="G116" i="1"/>
  <c r="H116" i="1" s="1"/>
  <c r="I116" i="1" s="1"/>
  <c r="G275" i="1"/>
  <c r="H275" i="1" s="1"/>
  <c r="I275" i="1" s="1"/>
  <c r="G277" i="1"/>
  <c r="H277" i="1" s="1"/>
  <c r="I277" i="1" s="1"/>
  <c r="G258" i="1"/>
  <c r="H258" i="1" s="1"/>
  <c r="I258" i="1" s="1"/>
  <c r="G291" i="1"/>
  <c r="H291" i="1" s="1"/>
  <c r="I291" i="1" s="1"/>
  <c r="G283" i="1"/>
  <c r="H283" i="1" s="1"/>
  <c r="I283" i="1" s="1"/>
  <c r="G274" i="1"/>
  <c r="H274" i="1" s="1"/>
  <c r="I274" i="1" s="1"/>
  <c r="G6" i="1"/>
  <c r="H6" i="1" s="1"/>
  <c r="I6" i="1" s="1"/>
  <c r="M25" i="8"/>
  <c r="M26" i="8"/>
  <c r="M27" i="8"/>
  <c r="M28" i="8"/>
  <c r="M29" i="8"/>
  <c r="M30" i="8"/>
  <c r="M31" i="8"/>
  <c r="M32" i="8"/>
  <c r="M33" i="8"/>
  <c r="M24" i="8"/>
  <c r="K25" i="8"/>
  <c r="K26" i="8"/>
  <c r="K27" i="8"/>
  <c r="K28" i="8"/>
  <c r="K29" i="8"/>
  <c r="K30" i="8"/>
  <c r="K31" i="8"/>
  <c r="K32" i="8"/>
  <c r="K33" i="8"/>
  <c r="K24" i="8"/>
  <c r="I25" i="8"/>
  <c r="I26" i="8"/>
  <c r="I27" i="8"/>
  <c r="I28" i="8"/>
  <c r="I29" i="8"/>
  <c r="I30" i="8"/>
  <c r="I31" i="8"/>
  <c r="I32" i="8"/>
  <c r="I33" i="8"/>
  <c r="I24" i="8"/>
  <c r="G24" i="8"/>
  <c r="G25" i="8"/>
  <c r="G26" i="8"/>
  <c r="G27" i="8"/>
  <c r="G28" i="8"/>
  <c r="G29" i="8"/>
  <c r="G30" i="8"/>
  <c r="G31" i="8"/>
  <c r="G32" i="8"/>
  <c r="G33" i="8"/>
  <c r="E25" i="8"/>
  <c r="E26" i="8"/>
  <c r="E27" i="8"/>
  <c r="E28" i="8"/>
  <c r="E29" i="8"/>
  <c r="E30" i="8"/>
  <c r="E31" i="8"/>
  <c r="E32" i="8"/>
  <c r="E33" i="8"/>
  <c r="E24" i="8"/>
  <c r="C24" i="8"/>
  <c r="C25" i="8"/>
  <c r="C26" i="8"/>
  <c r="C27" i="8"/>
  <c r="C28" i="8"/>
  <c r="C29" i="8"/>
  <c r="C30" i="8"/>
  <c r="C31" i="8"/>
  <c r="C32" i="8"/>
  <c r="C33" i="8"/>
  <c r="V141" i="7"/>
  <c r="W141" i="7" s="1"/>
  <c r="V269" i="7"/>
  <c r="W269" i="7" s="1"/>
  <c r="V136" i="7"/>
  <c r="W136" i="7" s="1"/>
  <c r="V32" i="7"/>
  <c r="W32" i="7" s="1"/>
  <c r="V262" i="7"/>
  <c r="W262" i="7" s="1"/>
  <c r="V123" i="7"/>
  <c r="W123" i="7" s="1"/>
  <c r="V71" i="7"/>
  <c r="W71" i="7" s="1"/>
  <c r="V210" i="7"/>
  <c r="W210" i="7" s="1"/>
  <c r="V194" i="7"/>
  <c r="W194" i="7" s="1"/>
  <c r="V272" i="7"/>
  <c r="W272" i="7" s="1"/>
  <c r="V149" i="7"/>
  <c r="W149" i="7" s="1"/>
  <c r="V209" i="7"/>
  <c r="W209" i="7" s="1"/>
  <c r="V133" i="7"/>
  <c r="W133" i="7" s="1"/>
  <c r="W246" i="7"/>
  <c r="V246" i="7"/>
  <c r="V28" i="7"/>
  <c r="W28" i="7" s="1"/>
  <c r="V59" i="7"/>
  <c r="W59" i="7" s="1"/>
  <c r="V48" i="7"/>
  <c r="W48" i="7" s="1"/>
  <c r="V113" i="7"/>
  <c r="W113" i="7" s="1"/>
  <c r="V110" i="7"/>
  <c r="W110" i="7" s="1"/>
  <c r="V128" i="7"/>
  <c r="W128" i="7" s="1"/>
  <c r="V47" i="7"/>
  <c r="W47" i="7" s="1"/>
  <c r="V116" i="7"/>
  <c r="W116" i="7" s="1"/>
  <c r="V203" i="7"/>
  <c r="W203" i="7" s="1"/>
  <c r="V168" i="7"/>
  <c r="W168" i="7" s="1"/>
  <c r="V165" i="7"/>
  <c r="W165" i="7" s="1"/>
  <c r="V172" i="7"/>
  <c r="W172" i="7" s="1"/>
  <c r="V68" i="7"/>
  <c r="W68" i="7" s="1"/>
  <c r="W62" i="7"/>
  <c r="V62" i="7"/>
  <c r="V234" i="7"/>
  <c r="W234" i="7" s="1"/>
  <c r="V175" i="7"/>
  <c r="W175" i="7" s="1"/>
  <c r="V103" i="7"/>
  <c r="W103" i="7" s="1"/>
  <c r="V253" i="7"/>
  <c r="W253" i="7" s="1"/>
  <c r="V90" i="7"/>
  <c r="W90" i="7" s="1"/>
  <c r="V142" i="7"/>
  <c r="W142" i="7" s="1"/>
  <c r="V232" i="7"/>
  <c r="W232" i="7" s="1"/>
  <c r="V275" i="7"/>
  <c r="W275" i="7" s="1"/>
  <c r="V206" i="7"/>
  <c r="W206" i="7" s="1"/>
  <c r="V72" i="7"/>
  <c r="W72" i="7" s="1"/>
  <c r="V230" i="7"/>
  <c r="W230" i="7" s="1"/>
  <c r="V16" i="7"/>
  <c r="W16" i="7" s="1"/>
  <c r="V284" i="7"/>
  <c r="W284" i="7" s="1"/>
  <c r="V282" i="7"/>
  <c r="W282" i="7" s="1"/>
  <c r="V294" i="7"/>
  <c r="W294" i="7" s="1"/>
  <c r="V126" i="7"/>
  <c r="W126" i="7" s="1"/>
  <c r="V79" i="7"/>
  <c r="W79" i="7" s="1"/>
  <c r="V293" i="7"/>
  <c r="W293" i="7" s="1"/>
  <c r="V65" i="7"/>
  <c r="W65" i="7" s="1"/>
  <c r="V219" i="7"/>
  <c r="W219" i="7" s="1"/>
  <c r="V259" i="7"/>
  <c r="W259" i="7" s="1"/>
  <c r="V100" i="7"/>
  <c r="W100" i="7" s="1"/>
  <c r="V235" i="7"/>
  <c r="W235" i="7" s="1"/>
  <c r="V146" i="7"/>
  <c r="W146" i="7" s="1"/>
  <c r="V271" i="7"/>
  <c r="W271" i="7" s="1"/>
  <c r="V181" i="7"/>
  <c r="W181" i="7" s="1"/>
  <c r="V291" i="7"/>
  <c r="W291" i="7" s="1"/>
  <c r="V24" i="7"/>
  <c r="W24" i="7" s="1"/>
  <c r="V193" i="7"/>
  <c r="W193" i="7" s="1"/>
  <c r="V22" i="7"/>
  <c r="W22" i="7" s="1"/>
  <c r="V154" i="7"/>
  <c r="W154" i="7" s="1"/>
  <c r="V81" i="7"/>
  <c r="W81" i="7" s="1"/>
  <c r="V51" i="7"/>
  <c r="W51" i="7" s="1"/>
  <c r="V247" i="7"/>
  <c r="W247" i="7" s="1"/>
  <c r="V162" i="7"/>
  <c r="W162" i="7" s="1"/>
  <c r="V95" i="7"/>
  <c r="W95" i="7" s="1"/>
  <c r="V75" i="7"/>
  <c r="W75" i="7" s="1"/>
  <c r="V274" i="7"/>
  <c r="W274" i="7" s="1"/>
  <c r="V129" i="7"/>
  <c r="W129" i="7" s="1"/>
  <c r="V153" i="7"/>
  <c r="W153" i="7" s="1"/>
  <c r="V85" i="7"/>
  <c r="W85" i="7" s="1"/>
  <c r="V33" i="7"/>
  <c r="W33" i="7" s="1"/>
  <c r="V187" i="7"/>
  <c r="W187" i="7" s="1"/>
  <c r="V88" i="7"/>
  <c r="W88" i="7" s="1"/>
  <c r="V171" i="7"/>
  <c r="W171" i="7" s="1"/>
  <c r="V27" i="7"/>
  <c r="W27" i="7" s="1"/>
  <c r="V216" i="7"/>
  <c r="W216" i="7" s="1"/>
  <c r="V132" i="7"/>
  <c r="W132" i="7" s="1"/>
  <c r="V112" i="7"/>
  <c r="W112" i="7" s="1"/>
  <c r="V84" i="7"/>
  <c r="W84" i="7" s="1"/>
  <c r="V288" i="7"/>
  <c r="W288" i="7" s="1"/>
  <c r="V169" i="7"/>
  <c r="W169" i="7" s="1"/>
  <c r="V205" i="7"/>
  <c r="W205" i="7" s="1"/>
  <c r="V285" i="7"/>
  <c r="W285" i="7" s="1"/>
  <c r="V256" i="7"/>
  <c r="W256" i="7" s="1"/>
  <c r="W152" i="7"/>
  <c r="V152" i="7"/>
  <c r="V111" i="7"/>
  <c r="W111" i="7" s="1"/>
  <c r="V139" i="7"/>
  <c r="W139" i="7" s="1"/>
  <c r="V58" i="7"/>
  <c r="W58" i="7" s="1"/>
  <c r="V53" i="7"/>
  <c r="W53" i="7" s="1"/>
  <c r="V19" i="7"/>
  <c r="W19" i="7" s="1"/>
  <c r="V297" i="7"/>
  <c r="W297" i="7" s="1"/>
  <c r="V231" i="7"/>
  <c r="W231" i="7" s="1"/>
  <c r="V226" i="7"/>
  <c r="W226" i="7" s="1"/>
  <c r="V261" i="7"/>
  <c r="W261" i="7" s="1"/>
  <c r="V135" i="7"/>
  <c r="W135" i="7" s="1"/>
  <c r="V98" i="7"/>
  <c r="W98" i="7" s="1"/>
  <c r="V254" i="7"/>
  <c r="W254" i="7" s="1"/>
  <c r="V164" i="7"/>
  <c r="W164" i="7" s="1"/>
  <c r="V240" i="7"/>
  <c r="W240" i="7" s="1"/>
  <c r="V250" i="7"/>
  <c r="W250" i="7" s="1"/>
  <c r="V15" i="7"/>
  <c r="W15" i="7" s="1"/>
  <c r="V117" i="7"/>
  <c r="W117" i="7" s="1"/>
  <c r="V60" i="7"/>
  <c r="W60" i="7" s="1"/>
  <c r="V150" i="7"/>
  <c r="W150" i="7" s="1"/>
  <c r="V270" i="7"/>
  <c r="W270" i="7" s="1"/>
  <c r="V176" i="7"/>
  <c r="W176" i="7" s="1"/>
  <c r="V277" i="7"/>
  <c r="W277" i="7" s="1"/>
  <c r="V77" i="7"/>
  <c r="W77" i="7" s="1"/>
  <c r="V221" i="7"/>
  <c r="W221" i="7" s="1"/>
  <c r="V224" i="7"/>
  <c r="W224" i="7" s="1"/>
  <c r="V185" i="7"/>
  <c r="W185" i="7" s="1"/>
  <c r="V80" i="7"/>
  <c r="W80" i="7" s="1"/>
  <c r="V140" i="7"/>
  <c r="W140" i="7" s="1"/>
  <c r="V189" i="7"/>
  <c r="W189" i="7" s="1"/>
  <c r="V78" i="7"/>
  <c r="W78" i="7" s="1"/>
  <c r="V54" i="7"/>
  <c r="W54" i="7" s="1"/>
  <c r="V97" i="7"/>
  <c r="W97" i="7" s="1"/>
  <c r="V108" i="7"/>
  <c r="W108" i="7" s="1"/>
  <c r="V198" i="7"/>
  <c r="W198" i="7" s="1"/>
  <c r="V166" i="7"/>
  <c r="W166" i="7" s="1"/>
  <c r="V200" i="7"/>
  <c r="W200" i="7" s="1"/>
  <c r="V12" i="7"/>
  <c r="W12" i="7" s="1"/>
  <c r="V238" i="7"/>
  <c r="W238" i="7" s="1"/>
  <c r="V17" i="7"/>
  <c r="W17" i="7" s="1"/>
  <c r="V273" i="7"/>
  <c r="W273" i="7" s="1"/>
  <c r="V156" i="7"/>
  <c r="W156" i="7" s="1"/>
  <c r="V237" i="7"/>
  <c r="W237" i="7" s="1"/>
  <c r="V218" i="7"/>
  <c r="W218" i="7" s="1"/>
  <c r="V106" i="7"/>
  <c r="W106" i="7" s="1"/>
  <c r="V229" i="7"/>
  <c r="W229" i="7" s="1"/>
  <c r="V121" i="7"/>
  <c r="W121" i="7" s="1"/>
  <c r="V186" i="7"/>
  <c r="W186" i="7" s="1"/>
  <c r="V267" i="7"/>
  <c r="W267" i="7" s="1"/>
  <c r="V144" i="7"/>
  <c r="W144" i="7" s="1"/>
  <c r="V184" i="7"/>
  <c r="W184" i="7" s="1"/>
  <c r="V9" i="7"/>
  <c r="W9" i="7" s="1"/>
  <c r="V178" i="7"/>
  <c r="W178" i="7" s="1"/>
  <c r="V211" i="7"/>
  <c r="W211" i="7" s="1"/>
  <c r="V92" i="7"/>
  <c r="W92" i="7" s="1"/>
  <c r="V202" i="7"/>
  <c r="W202" i="7" s="1"/>
  <c r="V46" i="7"/>
  <c r="W46" i="7" s="1"/>
  <c r="V40" i="7"/>
  <c r="W40" i="7" s="1"/>
  <c r="V120" i="7"/>
  <c r="W120" i="7" s="1"/>
  <c r="V155" i="7"/>
  <c r="W155" i="7" s="1"/>
  <c r="V52" i="7"/>
  <c r="W52" i="7" s="1"/>
  <c r="V151" i="7"/>
  <c r="W151" i="7" s="1"/>
  <c r="V31" i="7"/>
  <c r="W31" i="7" s="1"/>
  <c r="V304" i="7"/>
  <c r="W304" i="7" s="1"/>
  <c r="V35" i="7"/>
  <c r="W35" i="7" s="1"/>
  <c r="V161" i="7"/>
  <c r="W161" i="7" s="1"/>
  <c r="W286" i="7"/>
  <c r="V286" i="7"/>
  <c r="V50" i="7"/>
  <c r="W50" i="7" s="1"/>
  <c r="V217" i="7"/>
  <c r="W217" i="7" s="1"/>
  <c r="V61" i="7"/>
  <c r="W61" i="7" s="1"/>
  <c r="V167" i="7"/>
  <c r="W167" i="7" s="1"/>
  <c r="V266" i="7"/>
  <c r="W266" i="7" s="1"/>
  <c r="V18" i="7"/>
  <c r="W18" i="7" s="1"/>
  <c r="V39" i="7"/>
  <c r="W39" i="7" s="1"/>
  <c r="V190" i="7"/>
  <c r="W190" i="7" s="1"/>
  <c r="V299" i="7"/>
  <c r="W299" i="7" s="1"/>
  <c r="V302" i="7"/>
  <c r="W302" i="7" s="1"/>
  <c r="V289" i="7"/>
  <c r="W289" i="7" s="1"/>
  <c r="V124" i="7"/>
  <c r="W124" i="7" s="1"/>
  <c r="V147" i="7"/>
  <c r="W147" i="7" s="1"/>
  <c r="V86" i="7"/>
  <c r="W86" i="7" s="1"/>
  <c r="V91" i="7"/>
  <c r="W91" i="7" s="1"/>
  <c r="V280" i="7"/>
  <c r="W280" i="7" s="1"/>
  <c r="V74" i="7"/>
  <c r="W74" i="7" s="1"/>
  <c r="V159" i="7"/>
  <c r="W159" i="7" s="1"/>
  <c r="V43" i="7"/>
  <c r="W43" i="7" s="1"/>
  <c r="V296" i="7"/>
  <c r="W296" i="7" s="1"/>
  <c r="V125" i="7"/>
  <c r="W125" i="7" s="1"/>
  <c r="V67" i="7"/>
  <c r="W67" i="7" s="1"/>
  <c r="V94" i="7"/>
  <c r="W94" i="7" s="1"/>
  <c r="V119" i="7"/>
  <c r="W119" i="7" s="1"/>
  <c r="V177" i="7"/>
  <c r="W177" i="7" s="1"/>
  <c r="V258" i="7"/>
  <c r="W258" i="7" s="1"/>
  <c r="V115" i="7"/>
  <c r="W115" i="7" s="1"/>
  <c r="V265" i="7"/>
  <c r="W265" i="7" s="1"/>
  <c r="V82" i="7"/>
  <c r="W82" i="7" s="1"/>
  <c r="V239" i="7"/>
  <c r="W239" i="7" s="1"/>
  <c r="V188" i="7"/>
  <c r="W188" i="7" s="1"/>
  <c r="V11" i="7"/>
  <c r="W11" i="7" s="1"/>
  <c r="V63" i="7"/>
  <c r="W63" i="7" s="1"/>
  <c r="V241" i="7"/>
  <c r="W241" i="7" s="1"/>
  <c r="V279" i="7"/>
  <c r="W279" i="7" s="1"/>
  <c r="V244" i="7"/>
  <c r="W244" i="7" s="1"/>
  <c r="V38" i="7"/>
  <c r="W38" i="7" s="1"/>
  <c r="V69" i="7"/>
  <c r="W69" i="7" s="1"/>
  <c r="V222" i="7"/>
  <c r="W222" i="7" s="1"/>
  <c r="V99" i="7"/>
  <c r="W99" i="7" s="1"/>
  <c r="V215" i="7"/>
  <c r="W215" i="7" s="1"/>
  <c r="V245" i="7"/>
  <c r="W245" i="7" s="1"/>
  <c r="V64" i="7"/>
  <c r="W64" i="7" s="1"/>
  <c r="V13" i="7"/>
  <c r="W13" i="7" s="1"/>
  <c r="V236" i="7"/>
  <c r="W236" i="7" s="1"/>
  <c r="V20" i="7"/>
  <c r="W20" i="7" s="1"/>
  <c r="V179" i="7"/>
  <c r="W179" i="7" s="1"/>
  <c r="V170" i="7"/>
  <c r="W170" i="7" s="1"/>
  <c r="V268" i="7"/>
  <c r="W268" i="7" s="1"/>
  <c r="V174" i="7"/>
  <c r="W174" i="7" s="1"/>
  <c r="V148" i="7"/>
  <c r="W148" i="7" s="1"/>
  <c r="V10" i="7"/>
  <c r="W10" i="7" s="1"/>
  <c r="V249" i="7"/>
  <c r="W249" i="7" s="1"/>
  <c r="V197" i="7"/>
  <c r="W197" i="7" s="1"/>
  <c r="V130" i="7"/>
  <c r="W130" i="7" s="1"/>
  <c r="V180" i="7"/>
  <c r="W180" i="7" s="1"/>
  <c r="V283" i="7"/>
  <c r="W283" i="7" s="1"/>
  <c r="V163" i="7"/>
  <c r="W163" i="7" s="1"/>
  <c r="V49" i="7"/>
  <c r="W49" i="7" s="1"/>
  <c r="V55" i="7"/>
  <c r="W55" i="7" s="1"/>
  <c r="V191" i="7"/>
  <c r="W191" i="7" s="1"/>
  <c r="V276" i="7"/>
  <c r="W276" i="7" s="1"/>
  <c r="V255" i="7"/>
  <c r="W255" i="7" s="1"/>
  <c r="V45" i="7"/>
  <c r="W45" i="7" s="1"/>
  <c r="V41" i="7"/>
  <c r="W41" i="7" s="1"/>
  <c r="V300" i="7"/>
  <c r="W300" i="7" s="1"/>
  <c r="V143" i="7"/>
  <c r="W143" i="7" s="1"/>
  <c r="V158" i="7"/>
  <c r="W158" i="7" s="1"/>
  <c r="V301" i="7"/>
  <c r="W301" i="7" s="1"/>
  <c r="V29" i="7"/>
  <c r="W29" i="7" s="1"/>
  <c r="V8" i="7"/>
  <c r="W8" i="7" s="1"/>
  <c r="V298" i="7"/>
  <c r="W298" i="7" s="1"/>
  <c r="V107" i="7"/>
  <c r="W107" i="7" s="1"/>
  <c r="V264" i="7"/>
  <c r="W264" i="7" s="1"/>
  <c r="V145" i="7"/>
  <c r="W145" i="7" s="1"/>
  <c r="V173" i="7"/>
  <c r="W173" i="7" s="1"/>
  <c r="V34" i="7"/>
  <c r="W34" i="7" s="1"/>
  <c r="V7" i="7"/>
  <c r="W7" i="7" s="1"/>
  <c r="V204" i="7"/>
  <c r="W204" i="7" s="1"/>
  <c r="V93" i="7"/>
  <c r="W93" i="7" s="1"/>
  <c r="V263" i="7"/>
  <c r="W263" i="7" s="1"/>
  <c r="V134" i="7"/>
  <c r="W134" i="7" s="1"/>
  <c r="V196" i="7"/>
  <c r="W196" i="7" s="1"/>
  <c r="V122" i="7"/>
  <c r="W122" i="7" s="1"/>
  <c r="V208" i="7"/>
  <c r="W208" i="7" s="1"/>
  <c r="V21" i="7"/>
  <c r="W21" i="7" s="1"/>
  <c r="V260" i="7"/>
  <c r="W260" i="7" s="1"/>
  <c r="V199" i="7"/>
  <c r="W199" i="7" s="1"/>
  <c r="V83" i="7"/>
  <c r="W83" i="7" s="1"/>
  <c r="V131" i="7"/>
  <c r="W131" i="7" s="1"/>
  <c r="V295" i="7"/>
  <c r="W295" i="7" s="1"/>
  <c r="V252" i="7"/>
  <c r="W252" i="7" s="1"/>
  <c r="V42" i="7"/>
  <c r="W42" i="7" s="1"/>
  <c r="V242" i="7"/>
  <c r="W242" i="7" s="1"/>
  <c r="V96" i="7"/>
  <c r="W96" i="7" s="1"/>
  <c r="V114" i="7"/>
  <c r="W114" i="7" s="1"/>
  <c r="V70" i="7"/>
  <c r="W70" i="7" s="1"/>
  <c r="V36" i="7"/>
  <c r="W36" i="7" s="1"/>
  <c r="V281" i="7"/>
  <c r="W281" i="7" s="1"/>
  <c r="V5" i="7"/>
  <c r="W5" i="7" s="1"/>
  <c r="V102" i="7"/>
  <c r="W102" i="7" s="1"/>
  <c r="V157" i="7"/>
  <c r="W157" i="7" s="1"/>
  <c r="V26" i="7"/>
  <c r="W26" i="7" s="1"/>
  <c r="V101" i="7"/>
  <c r="W101" i="7" s="1"/>
  <c r="V109" i="7"/>
  <c r="W109" i="7" s="1"/>
  <c r="V292" i="7"/>
  <c r="W292" i="7" s="1"/>
  <c r="V195" i="7"/>
  <c r="W195" i="7" s="1"/>
  <c r="V243" i="7"/>
  <c r="W243" i="7" s="1"/>
  <c r="V127" i="7"/>
  <c r="W127" i="7" s="1"/>
  <c r="V57" i="7"/>
  <c r="W57" i="7" s="1"/>
  <c r="V201" i="7"/>
  <c r="W201" i="7" s="1"/>
  <c r="V160" i="7"/>
  <c r="W160" i="7" s="1"/>
  <c r="V223" i="7"/>
  <c r="W223" i="7" s="1"/>
  <c r="V87" i="7"/>
  <c r="W87" i="7" s="1"/>
  <c r="V251" i="7"/>
  <c r="W251" i="7" s="1"/>
  <c r="V138" i="7"/>
  <c r="W138" i="7" s="1"/>
  <c r="V89" i="7"/>
  <c r="W89" i="7" s="1"/>
  <c r="V56" i="7"/>
  <c r="W56" i="7" s="1"/>
  <c r="V278" i="7"/>
  <c r="W278" i="7" s="1"/>
  <c r="V73" i="7"/>
  <c r="W73" i="7" s="1"/>
  <c r="V118" i="7"/>
  <c r="W118" i="7" s="1"/>
  <c r="V76" i="7"/>
  <c r="W76" i="7" s="1"/>
  <c r="V220" i="7"/>
  <c r="W220" i="7" s="1"/>
  <c r="V303" i="7"/>
  <c r="W303" i="7" s="1"/>
  <c r="V14" i="7"/>
  <c r="W14" i="7" s="1"/>
  <c r="V213" i="7"/>
  <c r="W213" i="7" s="1"/>
  <c r="V227" i="7"/>
  <c r="W227" i="7" s="1"/>
  <c r="V207" i="7"/>
  <c r="W207" i="7" s="1"/>
  <c r="V228" i="7"/>
  <c r="W228" i="7" s="1"/>
  <c r="V37" i="7"/>
  <c r="W37" i="7" s="1"/>
  <c r="V25" i="7"/>
  <c r="W25" i="7" s="1"/>
  <c r="V287" i="7"/>
  <c r="W287" i="7" s="1"/>
  <c r="V6" i="7"/>
  <c r="W6" i="7" s="1"/>
  <c r="V44" i="7"/>
  <c r="W44" i="7" s="1"/>
  <c r="V212" i="7"/>
  <c r="W212" i="7" s="1"/>
  <c r="V192" i="7"/>
  <c r="W192" i="7" s="1"/>
  <c r="V290" i="7"/>
  <c r="W290" i="7" s="1"/>
  <c r="V183" i="7"/>
  <c r="W183" i="7" s="1"/>
  <c r="V137" i="7"/>
  <c r="W137" i="7" s="1"/>
  <c r="V225" i="7"/>
  <c r="W225" i="7" s="1"/>
  <c r="V105" i="7"/>
  <c r="W105" i="7" s="1"/>
  <c r="V248" i="7"/>
  <c r="W248" i="7" s="1"/>
  <c r="V104" i="7"/>
  <c r="W104" i="7" s="1"/>
  <c r="V182" i="7"/>
  <c r="W182" i="7" s="1"/>
  <c r="V30" i="7"/>
  <c r="W30" i="7" s="1"/>
  <c r="V214" i="7"/>
  <c r="W214" i="7" s="1"/>
  <c r="V23" i="7"/>
  <c r="W23" i="7" s="1"/>
  <c r="V257" i="7"/>
  <c r="W257" i="7" s="1"/>
  <c r="V66" i="7"/>
  <c r="W66" i="7" s="1"/>
  <c r="V233" i="7"/>
  <c r="W233" i="7" s="1"/>
  <c r="F9" i="4"/>
  <c r="F7" i="4"/>
  <c r="F10" i="4"/>
  <c r="F11" i="4"/>
  <c r="F6" i="4"/>
  <c r="F8" i="4"/>
  <c r="D9" i="4"/>
  <c r="E9" i="4" s="1"/>
  <c r="D7" i="4"/>
  <c r="E7" i="4" s="1"/>
  <c r="D10" i="4"/>
  <c r="E10" i="4" s="1"/>
  <c r="D11" i="4"/>
  <c r="E11" i="4" s="1"/>
  <c r="D6" i="4"/>
  <c r="E6" i="4" s="1"/>
  <c r="D8" i="4"/>
  <c r="E8" i="4" s="1"/>
  <c r="I6" i="2"/>
  <c r="H6" i="2"/>
  <c r="G6" i="2"/>
  <c r="D9" i="2"/>
  <c r="D8" i="2"/>
  <c r="C9" i="2"/>
  <c r="C8" i="2"/>
  <c r="D7" i="2"/>
  <c r="D6" i="2"/>
  <c r="C7" i="2"/>
  <c r="C6" i="2"/>
  <c r="M3" i="10" l="1"/>
  <c r="C12" i="10" a="1"/>
  <c r="C12" i="10" s="1"/>
  <c r="D12" i="10" a="1"/>
  <c r="D12" i="10" s="1"/>
  <c r="D11" i="10"/>
  <c r="N16" i="10" a="1"/>
  <c r="N10" i="10" a="1"/>
  <c r="O13" i="10" s="1" a="1"/>
  <c r="O13" i="10" s="1"/>
  <c r="C11" i="10"/>
  <c r="D17" i="8"/>
  <c r="C17" i="8" s="1"/>
  <c r="D9" i="8"/>
  <c r="C9" i="8" s="1"/>
  <c r="D7" i="8"/>
  <c r="C7" i="8" s="1"/>
  <c r="D15" i="8"/>
  <c r="C15" i="8" s="1"/>
  <c r="D11" i="8"/>
  <c r="C11" i="8" s="1"/>
  <c r="D13" i="8"/>
  <c r="C13" i="8" s="1"/>
  <c r="C10" i="2"/>
  <c r="D10" i="2"/>
  <c r="O17" i="10" l="1" a="1"/>
  <c r="O17" i="10" s="1"/>
  <c r="O20" i="10" a="1"/>
  <c r="O20" i="10" s="1"/>
  <c r="O18" i="10" a="1"/>
  <c r="O18" i="10" s="1"/>
  <c r="O19" i="10" a="1"/>
  <c r="O19" i="10" s="1"/>
  <c r="O14" i="10" a="1"/>
  <c r="O14" i="10" s="1"/>
  <c r="O12" i="10" a="1"/>
  <c r="O12" i="10" s="1"/>
  <c r="O11" i="10" a="1"/>
  <c r="O11" i="10" s="1"/>
  <c r="E15" i="10"/>
  <c r="N16" i="10"/>
  <c r="M17" i="10"/>
  <c r="M20" i="10"/>
  <c r="M18" i="10"/>
  <c r="M19" i="10"/>
  <c r="N10" i="10"/>
  <c r="M14" i="10"/>
  <c r="M13" i="10"/>
  <c r="M11" i="10"/>
  <c r="M12" i="10"/>
  <c r="M16" i="10" l="1"/>
  <c r="O16" i="10" a="1"/>
  <c r="O16" i="10" s="1"/>
  <c r="M10" i="10"/>
  <c r="O10" i="10" a="1"/>
  <c r="O10"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799129-BD02-41B0-A093-6B270845AF5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AD75308-741B-4999-9A3E-9A44E0964F7B}" name="WorksheetConnection_Practice Data Analyst1.xlsx!DA_2" type="102" refreshedVersion="8" minRefreshableVersion="5">
    <extLst>
      <ext xmlns:x15="http://schemas.microsoft.com/office/spreadsheetml/2010/11/main" uri="{DE250136-89BD-433C-8126-D09CA5730AF9}">
        <x15:connection id="DA_2" autoDelete="1">
          <x15:rangePr sourceName="_xlcn.WorksheetConnection_PracticeDataAnalyst1.xlsxDA_2"/>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<sst xmlns="http://schemas.openxmlformats.org/spreadsheetml/2006/main" count="2975" uniqueCount="104">
  <si>
    <t>Sales Person</t>
  </si>
  <si>
    <t>Geography</t>
  </si>
  <si>
    <t>Product</t>
  </si>
  <si>
    <t>Amount</t>
  </si>
  <si>
    <t>Units</t>
  </si>
  <si>
    <t>Cost Per Units</t>
  </si>
  <si>
    <t>Cost</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</si>
  <si>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</si>
  <si>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</si>
  <si>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</si>
  <si>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</si>
  <si>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</si>
  <si>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</si>
  <si>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</si>
  <si>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</si>
  <si>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</si>
  <si>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</si>
  <si>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</si>
  <si>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</si>
  <si>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</si>
  <si>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</si>
  <si>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</si>
  <si>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</si>
  <si>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</si>
  <si>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</si>
  <si>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</si>
  <si>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</si>
  <si>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</si>
  <si>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</si>
  <si>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</si>
  <si>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</si>
  <si>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</si>
  <si>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</si>
  <si>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</si>
  <si>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</si>
  <si>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</si>
  <si>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</si>
  <si>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</si>
  <si>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</si>
  <si>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</si>
  <si>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</si>
  <si>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</si>
  <si>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</si>
  <si>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</si>
  <si>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</si>
  <si>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Questions</t>
  </si>
  <si>
    <t>1.Quick statistics</t>
  </si>
  <si>
    <t>2.Exploratory Data Analysis (EDA) with CF</t>
  </si>
  <si>
    <t>3.Sales by country (with formulas)</t>
  </si>
  <si>
    <t>4.Sales by country (with pivots)</t>
  </si>
  <si>
    <t>5.Top 5 products by $ per unit</t>
  </si>
  <si>
    <t>6.Are there any anomalies in the data?</t>
  </si>
  <si>
    <t>7.Best Sales person by country</t>
  </si>
  <si>
    <t>8.Profits by product (using products table) - See column Y</t>
  </si>
  <si>
    <t>9.Dynamic country-level Sales Report</t>
  </si>
  <si>
    <t>10.Which products to discontinue?</t>
  </si>
  <si>
    <t xml:space="preserve">   1. Quick Statistics</t>
  </si>
  <si>
    <t xml:space="preserve">   2.Exploratory Data Analysis (EDA) with CF</t>
  </si>
  <si>
    <t xml:space="preserve">   3.Sales by country (with formulas)</t>
  </si>
  <si>
    <t xml:space="preserve">   4.Sales by country (with pivots)</t>
  </si>
  <si>
    <t xml:space="preserve">   5.Top 5 products by ₹ per unit</t>
  </si>
  <si>
    <t xml:space="preserve">   6.Are there any anomalies in the data?</t>
  </si>
  <si>
    <t xml:space="preserve">   7.Best Sales person by country</t>
  </si>
  <si>
    <t xml:space="preserve">   8.Profits by product (using products table) - See column Y</t>
  </si>
  <si>
    <t xml:space="preserve">   9.Dynamic country-level Sales Report</t>
  </si>
  <si>
    <t xml:space="preserve">   10.Which products to discontinue?</t>
  </si>
  <si>
    <t>Average</t>
  </si>
  <si>
    <t>Median</t>
  </si>
  <si>
    <t>Min</t>
  </si>
  <si>
    <t>Max</t>
  </si>
  <si>
    <t>Range</t>
  </si>
  <si>
    <t>Distinct Products</t>
  </si>
  <si>
    <t>First Q</t>
  </si>
  <si>
    <t>Third Q</t>
  </si>
  <si>
    <t>Stats</t>
  </si>
  <si>
    <t>Country</t>
  </si>
  <si>
    <t xml:space="preserve"> </t>
  </si>
  <si>
    <t>Row Labels</t>
  </si>
  <si>
    <t>Grand Total</t>
  </si>
  <si>
    <t>Sum of Amount</t>
  </si>
  <si>
    <t>Sum of Units</t>
  </si>
  <si>
    <t xml:space="preserve">                   </t>
  </si>
  <si>
    <t>Sales Per Unit</t>
  </si>
  <si>
    <t>Top 5 Products</t>
  </si>
  <si>
    <t>Geography Top Sales Person</t>
  </si>
  <si>
    <t>Products</t>
  </si>
  <si>
    <t>Cost Per Unit</t>
  </si>
  <si>
    <t>Total Profit</t>
  </si>
  <si>
    <t>Profit %</t>
  </si>
  <si>
    <t>Pic a country</t>
  </si>
  <si>
    <t>Countries</t>
  </si>
  <si>
    <t>Total</t>
  </si>
  <si>
    <t>Sales</t>
  </si>
  <si>
    <t>Profit</t>
  </si>
  <si>
    <t>Quantity</t>
  </si>
  <si>
    <t>Quick summary</t>
  </si>
  <si>
    <t>By sales person</t>
  </si>
  <si>
    <t>Top 5 products</t>
  </si>
  <si>
    <t>Profits</t>
  </si>
  <si>
    <t>By Profit</t>
  </si>
  <si>
    <t>By Loss</t>
  </si>
  <si>
    <t>Number of transactions</t>
  </si>
  <si>
    <t>Chocolate Products Sales Data</t>
  </si>
  <si>
    <t>Avg cost per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</si>
</sst>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 #,##0.00"/>
    <numFmt numFmtId="166" formatCode="&quot;$&quot;#,##0.00_);[Red]\(&quot;$&quot;#,##0.00\)"/>
    <numFmt numFmtId="167" formatCode="&quot;₹&quot;\ #,##0"/>
    <numFmt numFmtId="168" formatCode="0%;\-0%;0%"/>
    <numFmt numFmtId="169" formatCode="0.0"/>
  </numFmts>
  <fonts count="17" x14ac:knownFonts="1">
    <font>
      <sz val="11"/>
      <color theme="1"/>
      <name val="Calibri"/>
      <family val="2"/>
      <scheme val="minor"/>
    </font>
    <font>
      <b/>
      <sz val="11"/>
      <color theme="1"/>
      <name val="Calibri"/>
      <family val="2"/>
      <scheme val="minor"/>
    </font>
    <font>
      <sz val="20"/>
      <color rgb="FFFFFF00"/>
      <name val="Calibri"/>
      <family val="2"/>
      <scheme val="minor"/>
    </font>
    <font>
      <sz val="11"/>
      <color theme="1" tint="0.34998626667073579"/>
      <name val="Calibri"/>
      <family val="2"/>
      <scheme val="minor"/>
    </font>
    <font>
      <sz val="10"/>
      <color theme="1"/>
      <name val="Calibri"/>
      <family val="2"/>
      <scheme val="minor"/>
    </font>
    <font>
      <sz val="18"/>
      <color theme="1"/>
      <name val="Calibri"/>
      <family val="2"/>
      <scheme val="minor"/>
    </font>
    <font>
      <sz val="36"/>
      <color theme="1"/>
      <name val="Calibri"/>
      <family val="2"/>
      <scheme val="minor"/>
    </font>
    <font>
      <sz val="11"/>
      <color theme="1"/>
      <name val="Calibri"/>
      <family val="2"/>
      <scheme val="minor"/>
    </font>
    <font>
      <sz val="16"/>
      <color theme="1"/>
      <name val="Calibri"/>
      <family val="2"/>
      <scheme val="minor"/>
    </font>
    <font>
      <sz val="9"/>
      <color theme="1"/>
      <name val="Calibri"/>
      <family val="2"/>
      <scheme val="minor"/>
    </font>
    <font>
      <sz val="16"/>
      <color rgb="FFFFFF00"/>
      <name val="Calibri"/>
      <family val="2"/>
      <scheme val="minor"/>
    </font>
    <font>
      <sz val="14"/>
      <color rgb="FFFFC000"/>
      <name val="Calibri"/>
      <family val="2"/>
      <scheme val="minor"/>
    </font>
    <font>
      <sz val="13"/>
      <color rgb="FFFFC000"/>
      <name val="Calibri"/>
      <family val="2"/>
      <scheme val="minor"/>
    </font>
    <font>
      <sz val="11"/>
      <color theme="8" tint="0.39997558519241921"/>
      <name val="Calibri"/>
      <family val="2"/>
      <scheme val="minor"/>
    </font>
    <font>
      <sz val="11"/>
      <color theme="9" tint="0.79998168889431442"/>
      <name val="Calibri"/>
      <family val="2"/>
      <scheme val="minor"/>
    </font>
    <font>
      <sz val="18"/>
      <color rgb="FFFFFF00"/>
      <name val="Algerian"/>
      <family val="5"/>
    </font>
    <font>
      <sz val="11"/>
      <color theme="5" tint="0.3999755851924192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rgb="FF7030A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0.89999084444715716"/>
        <bgColor indexed="64"/>
      </patternFill>
    </fill>
  </fills>
  <borders count="23">
    <border>
      <left/>
      <right/>
      <top/>
      <bottom/>
      <diagonal/>
    </border>
    <border>
      <left/>
      <right/>
      <top style="thin">
        <color theme="4" tint="0.39997558519241921"/>
      </top>
      <bottom style="thin">
        <color theme="4" tint="0.39997558519241921"/>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hair">
        <color rgb="FF7030A0"/>
      </left>
      <right style="hair">
        <color rgb="FF7030A0"/>
      </right>
      <top style="hair">
        <color rgb="FF7030A0"/>
      </top>
      <bottom/>
      <diagonal/>
    </border>
    <border>
      <left style="hair">
        <color rgb="FF7030A0"/>
      </left>
      <right style="hair">
        <color rgb="FF7030A0"/>
      </right>
      <top/>
      <bottom/>
      <diagonal/>
    </border>
    <border>
      <left style="hair">
        <color rgb="FF7030A0"/>
      </left>
      <right style="hair">
        <color rgb="FF7030A0"/>
      </right>
      <top/>
      <bottom style="hair">
        <color rgb="FF7030A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2">
    <xf numFmtId="0" fontId="0" fillId="0" borderId="0"/>
    <xf numFmtId="9" fontId="7" fillId="0" borderId="0" applyFont="0" applyFill="0" applyBorder="0" applyAlignment="0" applyProtection="0"/>
  </cellStyleXfs>
  <cellXfs count="99">
    <xf numFmtId="0" fontId="0" fillId="0" borderId="0" xfId="0"/>
    <xf numFmtId="0" fontId="1" fillId="0" borderId="0" xfId="0" applyFont="1"/>
    <xf numFmtId="0" fontId="1" fillId="0" borderId="0" xfId="0" applyFont="1" applyAlignment="1">
      <alignment horizontal="right"/>
    </xf>
    <xf numFmtId="3" fontId="0" fillId="0" borderId="0" xfId="0" applyNumberFormat="1"/>
    <xf numFmtId="0" fontId="1" fillId="3" borderId="0" xfId="0" applyFont="1" applyFill="1"/>
    <xf numFmtId="0" fontId="0" fillId="0" borderId="2" xfId="0" applyBorder="1"/>
    <xf numFmtId="0" fontId="0" fillId="0" borderId="3" xfId="0" applyBorder="1"/>
    <xf numFmtId="0" fontId="0" fillId="0" borderId="5" xfId="0" applyBorder="1"/>
    <xf numFmtId="0" fontId="0" fillId="0" borderId="3" xfId="0" applyBorder="1" applyAlignment="1">
      <alignment horizontal="right"/>
    </xf>
    <xf numFmtId="0" fontId="0" fillId="5" borderId="4" xfId="0" applyFill="1" applyBorder="1"/>
    <xf numFmtId="0" fontId="0" fillId="5" borderId="4" xfId="0" applyFill="1" applyBorder="1" applyAlignment="1">
      <alignment horizontal="right"/>
    </xf>
    <xf numFmtId="0" fontId="0" fillId="6" borderId="3" xfId="0" applyFill="1" applyBorder="1"/>
    <xf numFmtId="0" fontId="0" fillId="0" borderId="0" xfId="0" pivotButton="1"/>
    <xf numFmtId="0" fontId="0" fillId="0" borderId="0" xfId="0" applyAlignment="1">
      <alignment horizontal="left"/>
    </xf>
    <xf numFmtId="165" fontId="0" fillId="0" borderId="3" xfId="0" applyNumberFormat="1" applyBorder="1"/>
    <xf numFmtId="165" fontId="0" fillId="0" borderId="0" xfId="0" applyNumberFormat="1"/>
    <xf numFmtId="3" fontId="3" fillId="0" borderId="3" xfId="0" applyNumberFormat="1" applyFont="1" applyBorder="1"/>
    <xf numFmtId="1" fontId="0" fillId="0" borderId="0" xfId="0" applyNumberFormat="1"/>
    <xf numFmtId="0" fontId="0" fillId="0" borderId="3" xfId="0" pivotButton="1" applyBorder="1"/>
    <xf numFmtId="0" fontId="0" fillId="0" borderId="3" xfId="0" applyBorder="1" applyAlignment="1">
      <alignment horizontal="left"/>
    </xf>
    <xf numFmtId="3" fontId="0" fillId="0" borderId="3" xfId="0" applyNumberFormat="1" applyBorder="1"/>
    <xf numFmtId="0" fontId="4" fillId="0" borderId="3" xfId="0" applyFont="1" applyBorder="1" applyAlignment="1">
      <alignment horizontal="center" vertical="center"/>
    </xf>
    <xf numFmtId="0" fontId="0" fillId="6" borderId="4" xfId="0" applyFill="1" applyBorder="1"/>
    <xf numFmtId="0" fontId="0" fillId="6" borderId="4" xfId="0" applyFill="1" applyBorder="1" applyAlignment="1">
      <alignment horizontal="right"/>
    </xf>
    <xf numFmtId="0" fontId="4" fillId="0" borderId="5" xfId="0" applyFont="1" applyBorder="1" applyAlignment="1">
      <alignment horizontal="center" vertical="center"/>
    </xf>
    <xf numFmtId="0" fontId="0" fillId="2" borderId="1" xfId="0" applyFill="1" applyBorder="1"/>
    <xf numFmtId="166" fontId="0" fillId="2" borderId="1" xfId="0" applyNumberFormat="1" applyFill="1" applyBorder="1"/>
    <xf numFmtId="0" fontId="0" fillId="0" borderId="1" xfId="0" applyBorder="1"/>
    <xf numFmtId="166" fontId="0" fillId="0" borderId="1" xfId="0" applyNumberFormat="1" applyBorder="1"/>
    <xf numFmtId="167" fontId="0" fillId="0" borderId="0" xfId="0" applyNumberFormat="1"/>
    <xf numFmtId="168" fontId="0" fillId="0" borderId="0" xfId="0" applyNumberFormat="1"/>
    <xf numFmtId="0" fontId="5" fillId="0" borderId="0" xfId="0" applyFont="1"/>
    <xf numFmtId="0" fontId="6" fillId="0" borderId="0" xfId="0" applyFont="1"/>
    <xf numFmtId="0" fontId="2" fillId="4" borderId="0" xfId="0" applyFont="1" applyFill="1" applyAlignment="1">
      <alignment horizontal="center" vertical="center"/>
    </xf>
    <xf numFmtId="0" fontId="0" fillId="0" borderId="0" xfId="0" applyAlignment="1">
      <alignment horizontal="center"/>
    </xf>
    <xf numFmtId="0" fontId="10" fillId="7" borderId="0" xfId="0" applyFont="1" applyFill="1" applyAlignment="1">
      <alignment horizontal="center" vertical="center"/>
    </xf>
    <xf numFmtId="0" fontId="8" fillId="7" borderId="0" xfId="0" applyFont="1" applyFill="1"/>
    <xf numFmtId="0" fontId="0" fillId="7" borderId="0" xfId="0" applyFill="1"/>
    <xf numFmtId="0" fontId="9" fillId="7" borderId="0" xfId="0" applyFont="1" applyFill="1" applyAlignment="1">
      <alignment horizontal="center"/>
    </xf>
    <xf numFmtId="0" fontId="0" fillId="7" borderId="0" xfId="0" applyFill="1" applyAlignment="1">
      <alignment vertical="center" wrapText="1"/>
    </xf>
    <xf numFmtId="0" fontId="0" fillId="7" borderId="18" xfId="0" applyFill="1" applyBorder="1" applyAlignment="1">
      <alignment horizontal="left"/>
    </xf>
    <xf numFmtId="0" fontId="13" fillId="7" borderId="20" xfId="0" applyFont="1" applyFill="1" applyBorder="1" applyAlignment="1">
      <alignment horizontal="left"/>
    </xf>
    <xf numFmtId="167" fontId="14" fillId="7" borderId="20" xfId="0" applyNumberFormat="1" applyFont="1" applyFill="1" applyBorder="1" applyAlignment="1">
      <alignment horizontal="right"/>
    </xf>
    <xf numFmtId="3" fontId="14" fillId="7" borderId="20" xfId="0" applyNumberFormat="1" applyFont="1" applyFill="1" applyBorder="1" applyAlignment="1">
      <alignment horizontal="right"/>
    </xf>
    <xf numFmtId="0" fontId="1" fillId="7" borderId="18" xfId="0" applyFont="1" applyFill="1" applyBorder="1"/>
    <xf numFmtId="0" fontId="13" fillId="7" borderId="20" xfId="0" applyFont="1" applyFill="1" applyBorder="1"/>
    <xf numFmtId="167" fontId="14" fillId="7" borderId="20" xfId="0" applyNumberFormat="1" applyFont="1" applyFill="1" applyBorder="1"/>
    <xf numFmtId="3" fontId="14" fillId="7" borderId="20" xfId="0" applyNumberFormat="1" applyFont="1" applyFill="1" applyBorder="1"/>
    <xf numFmtId="0" fontId="0" fillId="7" borderId="20" xfId="0" applyFill="1" applyBorder="1" applyAlignment="1">
      <alignment horizontal="center"/>
    </xf>
    <xf numFmtId="165" fontId="14" fillId="7" borderId="20" xfId="0" applyNumberFormat="1" applyFont="1" applyFill="1" applyBorder="1"/>
    <xf numFmtId="0" fontId="14" fillId="7" borderId="20" xfId="0" applyFont="1" applyFill="1" applyBorder="1"/>
    <xf numFmtId="0" fontId="13" fillId="7" borderId="18" xfId="0" applyFont="1" applyFill="1" applyBorder="1"/>
    <xf numFmtId="2" fontId="14" fillId="7" borderId="18" xfId="0" applyNumberFormat="1" applyFont="1" applyFill="1" applyBorder="1" applyAlignment="1">
      <alignment horizontal="right"/>
    </xf>
    <xf numFmtId="0" fontId="14" fillId="7" borderId="18" xfId="0" applyFont="1" applyFill="1" applyBorder="1" applyAlignment="1">
      <alignment horizontal="right"/>
    </xf>
    <xf numFmtId="2" fontId="14" fillId="7" borderId="20" xfId="0" applyNumberFormat="1" applyFont="1" applyFill="1" applyBorder="1" applyAlignment="1">
      <alignment horizontal="right"/>
    </xf>
    <xf numFmtId="0" fontId="14" fillId="7" borderId="20" xfId="0" applyFont="1" applyFill="1" applyBorder="1" applyAlignment="1">
      <alignment horizontal="right"/>
    </xf>
    <xf numFmtId="0" fontId="16" fillId="7" borderId="18" xfId="0" applyFont="1" applyFill="1" applyBorder="1" applyAlignment="1">
      <alignment horizontal="right"/>
    </xf>
    <xf numFmtId="0" fontId="16" fillId="7" borderId="18" xfId="0" applyFont="1" applyFill="1" applyBorder="1" applyAlignment="1">
      <alignment horizontal="right" indent="1"/>
    </xf>
    <xf numFmtId="0" fontId="16" fillId="7" borderId="18" xfId="0" applyFont="1" applyFill="1" applyBorder="1"/>
    <xf numFmtId="0" fontId="10" fillId="4" borderId="0" xfId="0" applyFont="1" applyFill="1" applyAlignment="1">
      <alignment horizontal="left" vertical="center" indent="59"/>
    </xf>
    <xf numFmtId="0" fontId="10" fillId="4" borderId="0" xfId="0" applyFont="1" applyFill="1" applyAlignment="1">
      <alignment horizontal="left" vertical="center"/>
    </xf>
    <xf numFmtId="0" fontId="0" fillId="7" borderId="6"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15" fillId="7" borderId="0" xfId="0" applyFont="1" applyFill="1" applyAlignment="1">
      <alignment horizontal="center" vertical="center"/>
    </xf>
    <xf numFmtId="0" fontId="11" fillId="4" borderId="21" xfId="0" applyFont="1" applyFill="1" applyBorder="1" applyAlignment="1">
      <alignment horizontal="center"/>
    </xf>
    <xf numFmtId="0" fontId="11" fillId="4" borderId="20" xfId="0" applyFont="1" applyFill="1" applyBorder="1" applyAlignment="1">
      <alignment horizontal="center"/>
    </xf>
    <xf numFmtId="0" fontId="11" fillId="4" borderId="22" xfId="0" applyFont="1" applyFill="1" applyBorder="1" applyAlignment="1">
      <alignment horizontal="center"/>
    </xf>
    <xf numFmtId="9" fontId="11" fillId="7" borderId="9" xfId="1" applyFont="1" applyFill="1" applyBorder="1" applyAlignment="1">
      <alignment horizontal="left" vertical="center" indent="1"/>
    </xf>
    <xf numFmtId="9" fontId="11" fillId="7" borderId="10" xfId="1" applyFont="1" applyFill="1" applyBorder="1" applyAlignment="1">
      <alignment horizontal="left" vertical="center" indent="1"/>
    </xf>
    <xf numFmtId="9" fontId="11" fillId="7" borderId="11" xfId="1" applyFont="1" applyFill="1" applyBorder="1" applyAlignment="1">
      <alignment horizontal="left" vertical="center" indent="1"/>
    </xf>
    <xf numFmtId="0" fontId="11" fillId="7" borderId="12" xfId="0" applyFont="1" applyFill="1" applyBorder="1" applyAlignment="1">
      <alignment horizontal="center"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0" xfId="0" applyFont="1" applyFill="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11" fillId="7" borderId="19" xfId="0" applyFont="1" applyFill="1" applyBorder="1" applyAlignment="1">
      <alignment horizontal="center" vertical="center"/>
    </xf>
    <xf numFmtId="0" fontId="12" fillId="7" borderId="9"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2" fillId="7" borderId="11" xfId="0" applyFont="1" applyFill="1" applyBorder="1" applyAlignment="1">
      <alignment horizontal="center" vertical="center" wrapText="1"/>
    </xf>
    <xf numFmtId="169" fontId="12" fillId="7" borderId="9" xfId="0" applyNumberFormat="1" applyFont="1" applyFill="1" applyBorder="1" applyAlignment="1">
      <alignment horizontal="center" vertical="center"/>
    </xf>
    <xf numFmtId="169" fontId="12" fillId="7" borderId="10" xfId="0" applyNumberFormat="1" applyFont="1" applyFill="1" applyBorder="1" applyAlignment="1">
      <alignment horizontal="center" vertical="center"/>
    </xf>
    <xf numFmtId="169" fontId="12" fillId="7" borderId="11" xfId="0" applyNumberFormat="1" applyFont="1" applyFill="1" applyBorder="1" applyAlignment="1">
      <alignment horizontal="center" vertical="center"/>
    </xf>
    <xf numFmtId="0" fontId="11" fillId="7" borderId="1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1" fillId="7" borderId="16" xfId="0" applyFont="1" applyFill="1" applyBorder="1" applyAlignment="1">
      <alignment horizontal="center" vertical="center" wrapText="1"/>
    </xf>
    <xf numFmtId="0" fontId="11" fillId="7" borderId="17" xfId="0" applyFont="1" applyFill="1" applyBorder="1" applyAlignment="1">
      <alignment horizontal="center" vertical="center" wrapText="1"/>
    </xf>
    <xf numFmtId="0" fontId="11" fillId="7" borderId="19"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16" fillId="7" borderId="18" xfId="0" applyFont="1" applyFill="1" applyBorder="1" applyAlignment="1">
      <alignment horizontal="right"/>
    </xf>
    <xf numFmtId="167" fontId="14" fillId="7" borderId="20" xfId="0" applyNumberFormat="1" applyFont="1" applyFill="1" applyBorder="1" applyAlignment="1">
      <alignment horizontal="right"/>
    </xf>
    <xf numFmtId="1" fontId="14" fillId="7" borderId="20" xfId="0" applyNumberFormat="1" applyFont="1" applyFill="1" applyBorder="1" applyAlignment="1">
      <alignment horizontal="right"/>
    </xf>
    <xf numFmtId="0" fontId="10" fillId="4" borderId="0" xfId="0" applyFont="1" applyFill="1" applyAlignment="1">
      <alignment horizontal="center" vertical="center"/>
    </xf>
  </cellXfs>
  <cellStyles count="2">
    <cellStyle name="Normal" xfId="0" builtinId="0"/>
    <cellStyle name="Percent" xfId="1" builtinId="5"/>
  </cellStyles>
  <dxfs count="34">
    <dxf>
      <font>
        <color rgb="FF9C0006"/>
      </font>
      <fill>
        <patternFill>
          <bgColor rgb="FFFFC7CE"/>
        </patternFill>
      </fill>
    </dxf>
    <dxf>
      <font>
        <color rgb="FF9C0006"/>
      </font>
      <fill>
        <patternFill>
          <bgColor rgb="FFFFC7CE"/>
        </patternFill>
      </fill>
    </dxf>
    <dxf>
      <numFmt numFmtId="166" formatCode="&quot;$&quot;#,##0.00_);[Red]\(&quot;$&quot;#,##0.0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numFmt numFmtId="167" formatCode="&quot;₹&quot;\ #,##0"/>
    </dxf>
    <dxf>
      <border diagonalUp="0" diagonalDown="0">
        <left/>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top style="thin">
          <color auto="1"/>
        </top>
        <bottom style="thin">
          <color auto="1"/>
        </bottom>
      </border>
    </dxf>
    <dxf>
      <border outline="0">
        <bottom style="thin">
          <color auto="1"/>
        </bottom>
      </border>
    </dxf>
    <dxf>
      <numFmt numFmtId="3" formatCode="#,##0"/>
    </dxf>
    <dxf>
      <numFmt numFmtId="165" formatCode="&quot;₹&quot;\ #,##0.00"/>
    </dxf>
    <dxf>
      <font>
        <b/>
        <i val="0"/>
        <strike val="0"/>
        <condense val="0"/>
        <extend val="0"/>
        <outline val="0"/>
        <shadow val="0"/>
        <u val="none"/>
        <vertAlign val="baseline"/>
        <sz val="11"/>
        <color theme="1"/>
        <name val="Calibri"/>
        <family val="2"/>
        <scheme val="minor"/>
      </font>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numFmt numFmtId="165" formatCode="&quot;₹&quot;\ #,##0.0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numFmt numFmtId="3" formatCode="#,##0"/>
    </dxf>
    <dxf>
      <numFmt numFmtId="165" formatCode="&quot;₹&quot;\ #,##0.00"/>
    </dxf>
    <dxf>
      <numFmt numFmtId="3" formatCode="#,##0"/>
    </dxf>
    <dxf>
      <numFmt numFmtId="165" formatCode="&quot;₹&quot;\ #,##0.00"/>
    </dxf>
    <dxf>
      <font>
        <b/>
        <i val="0"/>
        <strike val="0"/>
        <condense val="0"/>
        <extend val="0"/>
        <outline val="0"/>
        <shadow val="0"/>
        <u val="none"/>
        <vertAlign val="baseline"/>
        <sz val="11"/>
        <color theme="1"/>
        <name val="Calibri"/>
        <family val="2"/>
        <scheme val="minor"/>
      </font>
    </dxf>
    <dxf>
      <numFmt numFmtId="3" formatCode="#,##0"/>
    </dxf>
    <dxf>
      <numFmt numFmtId="165" formatCode="&quot;₹&quot;\ #,##0.0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0000"/>
      <color rgb="FF151A21"/>
      <color rgb="FF2E35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onnections" Target="connections.xml"/><Relationship Id="rId33"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RichValueTypes" Target="richData/rdRichValueTyp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3.xml"/><Relationship Id="rId28" Type="http://schemas.openxmlformats.org/officeDocument/2006/relationships/sheetMetadata" Target="metadata.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2.xml"/><Relationship Id="rId27" Type="http://schemas.openxmlformats.org/officeDocument/2006/relationships/sharedStrings" Target="sharedStrings.xml"/><Relationship Id="rId30" Type="http://schemas.microsoft.com/office/2017/06/relationships/rdRichValue" Target="richData/rdrichvalue.xml"/><Relationship Id="rId35"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sz="1200"/>
              <a:t>Amount distribution with units</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'D6'!$T$5:$T$304</c:f>
              <c:numCache>
                <c:formatCode>"₹"\ #,##0.00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'D6'!$U$5:$U$304</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1E72-4845-A19E-51DDA5E382B9}"/>
            </c:ext>
          </c:extLst>
        </c:ser>
        <c:dLbls>
          <c:showLegendKey val="0"/>
          <c:showVal val="0"/>
          <c:showCatName val="0"/>
          <c:showSerName val="0"/>
          <c:showPercent val="0"/>
          <c:showBubbleSize val="0"/>
        </c:dLbls>
        <c:axId val="100182248"/>
        <c:axId val="100180744"/>
      </c:scatterChart>
      <c:valAx>
        <c:axId val="100182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0180744"/>
        <c:crosses val="autoZero"/>
        <c:crossBetween val="midCat"/>
      </c:valAx>
      <c:valAx>
        <c:axId val="100180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0182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Amount Distribution</cx:v>
        </cx:txData>
      </cx:tx>
      <cx:txPr>
        <a:bodyPr spcFirstLastPara="1" vertOverflow="ellipsis" horzOverflow="overflow" wrap="square" lIns="0" tIns="0" rIns="0" bIns="0" anchor="ctr" anchorCtr="1"/>
        <a:lstStyle/>
        <a:p>
          <a:pPr algn="ctr" rtl="0">
            <a:defRPr sz="1200">
              <a:solidFill>
                <a:sysClr val="windowText" lastClr="000000"/>
              </a:solidFill>
            </a:defRPr>
          </a:pPr>
          <a:r>
            <a:rPr lang="en-US" sz="1200" b="0" i="0" u="none" strike="noStrike" baseline="0">
              <a:solidFill>
                <a:sysClr val="windowText" lastClr="000000"/>
              </a:solidFill>
              <a:latin typeface="Calibri" panose="020F0502020204030204"/>
            </a:rPr>
            <a:t>Amount Distribution</a:t>
          </a:r>
        </a:p>
      </cx:txPr>
    </cx:title>
    <cx:plotArea>
      <cx:plotAreaRegion>
        <cx:series layoutId="boxWhisker" uniqueId="{33FEC939-8E3B-4AD6-826C-B862694997EB}">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IN">
              <a:solidFill>
                <a:sysClr val="windowText" lastClr="000000"/>
              </a:solidFill>
            </a:endParaRPr>
          </a:p>
        </cx:txPr>
      </cx:axis>
      <cx:axis id="1">
        <cx:valScaling/>
        <cx:majorGridlines/>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IN">
              <a:solidFill>
                <a:sysClr val="windowText" lastClr="000000"/>
              </a:solidFill>
            </a:endParaRPr>
          </a:p>
        </cx:txPr>
      </cx:axis>
    </cx:plotArea>
  </cx:chart>
  <cx:spPr>
    <a:solidFill>
      <a:schemeClr val="accent4">
        <a:lumMod val="40000"/>
        <a:lumOff val="6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Amount distribution with country</cx:v>
        </cx:txData>
      </cx:tx>
      <cx:txPr>
        <a:bodyPr vertOverflow="overflow" horzOverflow="overflow" wrap="square" lIns="0" tIns="0" rIns="0" bIns="0"/>
        <a:lstStyle/>
        <a:p>
          <a:pPr algn="ctr" rtl="0">
            <a:defRPr lang="en-US" sz="1200" b="0" i="0" u="none" strike="noStrike" kern="1200" baseline="0">
              <a:solidFill>
                <a:schemeClr val="tx1"/>
              </a:solidFill>
              <a:latin typeface="+mn-lt"/>
              <a:ea typeface="+mn-ea"/>
              <a:cs typeface="+mn-cs"/>
            </a:defRPr>
          </a:pPr>
          <a:r>
            <a:rPr lang="en-US" sz="1200" b="0" i="0" u="none" strike="noStrike" kern="1200" baseline="0">
              <a:solidFill>
                <a:schemeClr val="tx1"/>
              </a:solidFill>
              <a:latin typeface="+mn-lt"/>
              <a:ea typeface="+mn-ea"/>
              <a:cs typeface="+mn-cs"/>
            </a:rPr>
            <a:t>Amount distribution with country</a:t>
          </a:r>
        </a:p>
      </cx:txPr>
    </cx:title>
    <cx:plotArea>
      <cx:plotAreaRegion>
        <cx:series layoutId="boxWhisker" uniqueId="{16A392C5-0BAC-49DD-B7F8-7744E80F4E2B}">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lang="en-US" sz="1000" b="0" i="0" u="none" strike="noStrike" kern="1200" baseline="0">
                <a:solidFill>
                  <a:schemeClr val="tx1"/>
                </a:solidFill>
                <a:latin typeface="+mn-lt"/>
                <a:ea typeface="+mn-ea"/>
                <a:cs typeface="+mn-cs"/>
              </a:defRPr>
            </a:pPr>
            <a:endParaRPr lang="en-US" sz="1000" b="0" i="0" u="none" strike="noStrike" kern="1200" baseline="0">
              <a:solidFill>
                <a:schemeClr val="tx1"/>
              </a:solidFill>
              <a:latin typeface="+mn-lt"/>
              <a:ea typeface="+mn-ea"/>
              <a:cs typeface="+mn-cs"/>
            </a:endParaRPr>
          </a:p>
        </cx:txPr>
      </cx:axis>
      <cx:axis id="1">
        <cx:valScaling/>
        <cx:majorGridlines/>
        <cx:tickLabels/>
        <cx:txPr>
          <a:bodyPr vertOverflow="overflow" horzOverflow="overflow" wrap="square" lIns="0" tIns="0" rIns="0" bIns="0"/>
          <a:lstStyle/>
          <a:p>
            <a:pPr algn="ctr" rtl="0">
              <a:defRPr lang="en-US" sz="1000" b="0" i="0" u="none" strike="noStrike" kern="1200" baseline="0">
                <a:solidFill>
                  <a:schemeClr val="tx1"/>
                </a:solidFill>
                <a:latin typeface="+mn-lt"/>
                <a:ea typeface="+mn-ea"/>
                <a:cs typeface="+mn-cs"/>
              </a:defRPr>
            </a:pPr>
            <a:endParaRPr lang="en-US" sz="1000" b="0" i="0" u="none" strike="noStrike" kern="1200" baseline="0">
              <a:solidFill>
                <a:schemeClr val="tx1"/>
              </a:solidFill>
              <a:latin typeface="+mn-lt"/>
              <a:ea typeface="+mn-ea"/>
              <a:cs typeface="+mn-cs"/>
            </a:endParaRPr>
          </a:p>
        </cx:txPr>
      </cx:axis>
    </cx:plotArea>
  </cx:chart>
  <cx:spPr>
    <a:solidFill>
      <a:schemeClr val="accent4">
        <a:lumMod val="40000"/>
        <a:lumOff val="6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editAs="oneCell">
    <xdr:from>
      <xdr:col>7</xdr:col>
      <xdr:colOff>152399</xdr:colOff>
      <xdr:row>3</xdr:row>
      <xdr:rowOff>9525</xdr:rowOff>
    </xdr:from>
    <xdr:to>
      <xdr:col>11</xdr:col>
      <xdr:colOff>581025</xdr:colOff>
      <xdr:row>11</xdr:row>
      <xdr:rowOff>180975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688C7FD-A0FB-BE6B-57A3-BFC3809A37D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276849" y="904875"/>
              <a:ext cx="2867026" cy="1695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390526</xdr:colOff>
      <xdr:row>3</xdr:row>
      <xdr:rowOff>57151</xdr:rowOff>
    </xdr:from>
    <xdr:to>
      <xdr:col>5</xdr:col>
      <xdr:colOff>466726</xdr:colOff>
      <xdr:row>14</xdr:row>
      <xdr:rowOff>157163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00602C5-0491-5DB2-4023-520C0F6DFC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0526" y="819151"/>
              <a:ext cx="3124200" cy="21955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600075</xdr:colOff>
      <xdr:row>3</xdr:row>
      <xdr:rowOff>66675</xdr:rowOff>
    </xdr:from>
    <xdr:to>
      <xdr:col>11</xdr:col>
      <xdr:colOff>228600</xdr:colOff>
      <xdr:row>14</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D4DFF0E-C29E-0E0B-2C95-DF7C948A81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48075" y="828675"/>
              <a:ext cx="3286125" cy="21717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352425</xdr:colOff>
      <xdr:row>3</xdr:row>
      <xdr:rowOff>57150</xdr:rowOff>
    </xdr:from>
    <xdr:to>
      <xdr:col>14</xdr:col>
      <xdr:colOff>923925</xdr:colOff>
      <xdr:row>14</xdr:row>
      <xdr:rowOff>123825</xdr:rowOff>
    </xdr:to>
    <xdr:graphicFrame macro="">
      <xdr:nvGraphicFramePr>
        <xdr:cNvPr id="4" name="Chart 3">
          <a:extLst>
            <a:ext uri="{FF2B5EF4-FFF2-40B4-BE49-F238E27FC236}">
              <a16:creationId xmlns:a16="http://schemas.microsoft.com/office/drawing/2014/main" id="{A56A184A-4B7A-DA3C-8BC1-182BF4B37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304800</xdr:colOff>
      <xdr:row>2</xdr:row>
      <xdr:rowOff>180976</xdr:rowOff>
    </xdr:from>
    <xdr:to>
      <xdr:col>7</xdr:col>
      <xdr:colOff>95250</xdr:colOff>
      <xdr:row>13</xdr:row>
      <xdr:rowOff>28576</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4B2F37E-452B-86F2-3772-E104C83D99A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819525" y="923926"/>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285751</xdr:colOff>
      <xdr:row>7</xdr:row>
      <xdr:rowOff>152401</xdr:rowOff>
    </xdr:from>
    <xdr:to>
      <xdr:col>9</xdr:col>
      <xdr:colOff>573751</xdr:colOff>
      <xdr:row>9</xdr:row>
      <xdr:rowOff>59401</xdr:rowOff>
    </xdr:to>
    <xdr:pic>
      <xdr:nvPicPr>
        <xdr:cNvPr id="3" name="Graphic 2" descr="Checkbox Crossed outline">
          <a:extLst>
            <a:ext uri="{FF2B5EF4-FFF2-40B4-BE49-F238E27FC236}">
              <a16:creationId xmlns:a16="http://schemas.microsoft.com/office/drawing/2014/main" id="{3719E52C-6DF4-32A7-05BF-B6632AA93AA3}"/>
            </a:ext>
          </a:extLst>
        </xdr:cNvPr>
        <xdr:cNvPicPr>
          <a:picLocks noChangeAspect="1"/>
        </xdr:cNvPicPr>
      </xdr:nvPicPr>
      <xdr:blipFill>
        <a:blip xmlns:r="http://schemas.openxmlformats.org/officeDocument/2006/relationships" r:embed="rId1" cstate="print">
          <a:alphaModFix/>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96251" y="1733551"/>
          <a:ext cx="288000" cy="288000"/>
        </a:xfrm>
        <a:prstGeom prst="rect">
          <a:avLst/>
        </a:prstGeom>
      </xdr:spPr>
    </xdr:pic>
    <xdr:clientData/>
  </xdr:twoCellAnchor>
  <xdr:twoCellAnchor editAs="oneCell">
    <xdr:from>
      <xdr:col>9</xdr:col>
      <xdr:colOff>47623</xdr:colOff>
      <xdr:row>7</xdr:row>
      <xdr:rowOff>152398</xdr:rowOff>
    </xdr:from>
    <xdr:to>
      <xdr:col>9</xdr:col>
      <xdr:colOff>335623</xdr:colOff>
      <xdr:row>9</xdr:row>
      <xdr:rowOff>59398</xdr:rowOff>
    </xdr:to>
    <xdr:pic>
      <xdr:nvPicPr>
        <xdr:cNvPr id="5" name="Graphic 4" descr="Checkbox Checked outline">
          <a:extLst>
            <a:ext uri="{FF2B5EF4-FFF2-40B4-BE49-F238E27FC236}">
              <a16:creationId xmlns:a16="http://schemas.microsoft.com/office/drawing/2014/main" id="{6B509CA7-C75D-6037-B3B9-EF32CBABA5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72373" y="1733548"/>
          <a:ext cx="288000" cy="288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200025</xdr:colOff>
      <xdr:row>2</xdr:row>
      <xdr:rowOff>114300</xdr:rowOff>
    </xdr:from>
    <xdr:to>
      <xdr:col>11</xdr:col>
      <xdr:colOff>200025</xdr:colOff>
      <xdr:row>15</xdr:row>
      <xdr:rowOff>161925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F728F8BC-44C0-9AD0-58B0-A0DCCAAC4473}"/>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553200" y="857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reddy3333-my.sharepoint.com/personal/jayapal_reddy3333_onmicrosoft_com/Documents/Data%20Analysis%20Projects.xlsx" TargetMode="External"/><Relationship Id="rId1" Type="http://schemas.openxmlformats.org/officeDocument/2006/relationships/externalLinkPath" Target="https://reddy3333-my.sharepoint.com/personal/jayapal_reddy3333_onmicrosoft_com/Documents/Data%20Analysis%20Projec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1"/>
      <sheetName val="D1"/>
      <sheetName val="D2"/>
      <sheetName val="D3"/>
      <sheetName val="D4"/>
      <sheetName val="D5"/>
      <sheetName val="D6"/>
      <sheetName val="D7"/>
      <sheetName val="Challenge"/>
      <sheetName val="D8"/>
      <sheetName val="D9"/>
      <sheetName val="D10"/>
      <sheetName val="Data Analysis Project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22.813814930552" createdVersion="8" refreshedVersion="8" minRefreshableVersion="3" recordCount="300" xr:uid="{E7508A25-6A37-44FD-BF27-3DF0595DAADE}">
  <cacheSource type="worksheet">
    <worksheetSource name="DA_2"/>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s"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2997407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23.647342476848" backgroundQuery="1" createdVersion="8" refreshedVersion="8" minRefreshableVersion="3" recordCount="0" supportSubquery="1" supportAdvancedDrill="1" xr:uid="{42A1DAFC-7B7B-49C6-9D91-5F5F5A91BF3B}">
  <cacheSource type="external" connectionId="1"/>
  <cacheFields count="2">
    <cacheField name="[DA_2].[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_2].[Sales Person]" caption="Sales Person" attribute="1" defaultMemberUniqueName="[DA_2].[Sales Person].[All]" allUniqueName="[DA_2].[Sales Person].[All]" dimensionUniqueName="[DA_2]" displayFolder="" count="0" memberValueDatatype="130" unbalanced="0"/>
    <cacheHierarchy uniqueName="[DA_2].[Geography]" caption="Geography" attribute="1" defaultMemberUniqueName="[DA_2].[Geography].[All]" allUniqueName="[DA_2].[Geography].[All]" dimensionUniqueName="[DA_2]" displayFolder="" count="0" memberValueDatatype="130" unbalanced="0"/>
    <cacheHierarchy uniqueName="[DA_2].[Product]" caption="Product" attribute="1" defaultMemberUniqueName="[DA_2].[Product].[All]" allUniqueName="[DA_2].[Product].[All]" dimensionUniqueName="[DA_2]" displayFolder="" count="2" memberValueDatatype="130" unbalanced="0">
      <fieldsUsage count="2">
        <fieldUsage x="-1"/>
        <fieldUsage x="0"/>
      </fieldsUsage>
    </cacheHierarchy>
    <cacheHierarchy uniqueName="[DA_2].[Amount]" caption="Amount" attribute="1" defaultMemberUniqueName="[DA_2].[Amount].[All]" allUniqueName="[DA_2].[Amount].[All]" dimensionUniqueName="[DA_2]" displayFolder="" count="0" memberValueDatatype="20" unbalanced="0"/>
    <cacheHierarchy uniqueName="[DA_2].[Units]" caption="Units" attribute="1" defaultMemberUniqueName="[DA_2].[Units].[All]" allUniqueName="[DA_2].[Units].[All]" dimensionUniqueName="[DA_2]" displayFolder="" count="0" memberValueDatatype="20" unbalanced="0"/>
    <cacheHierarchy uniqueName="[DA_2].[Cost Per Units]" caption="Cost Per Units" attribute="1" defaultMemberUniqueName="[DA_2].[Cost Per Units].[All]" allUniqueName="[DA_2].[Cost Per Units].[All]" dimensionUniqueName="[DA_2]" displayFolder="" count="0" memberValueDatatype="5" unbalanced="0"/>
    <cacheHierarchy uniqueName="[DA_2].[Cost]" caption="Cost" attribute="1" defaultMemberUniqueName="[DA_2].[Cost].[All]" allUniqueName="[DA_2].[Cost].[All]" dimensionUniqueName="[DA_2]" displayFolder="" count="0" memberValueDatatype="5" unbalanced="0"/>
    <cacheHierarchy uniqueName="[Measures].[Sum of Amount]" caption="Sum of Amount" measure="1" displayFolder="" measureGroup="DA_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_2" count="0">
      <extLst>
        <ext xmlns:x15="http://schemas.microsoft.com/office/spreadsheetml/2010/11/main" uri="{B97F6D7D-B522-45F9-BDA1-12C45D357490}">
          <x15:cacheHierarchy aggregatedColumn="4"/>
        </ext>
      </extLst>
    </cacheHierarchy>
    <cacheHierarchy uniqueName="[Measures].[Sum of Cost]" caption="Sum of Cost" measure="1" displayFolder="" measureGroup="DA_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_2" count="0" oneField="1">
      <fieldsUsage count="1">
        <fieldUsage x="1"/>
      </fieldsUsage>
    </cacheHierarchy>
    <cacheHierarchy uniqueName="[Measures].[Total Profit]" caption="Total Profit" measure="1" displayFolder="" measureGroup="DA_2" count="0"/>
    <cacheHierarchy uniqueName="[Measures].[Profit %]" caption="Profit %" measure="1" displayFolder="" measureGroup="DA_2" count="0"/>
    <cacheHierarchy uniqueName="[Measures].[__XL_Count DA_2]" caption="__XL_Count DA_2" measure="1" displayFolder="" measureGroup="DA_2" count="0" hidden="1"/>
    <cacheHierarchy uniqueName="[Measures].[__No measures defined]" caption="__No measures defined" measure="1" displayFolder="" count="0" hidden="1"/>
  </cacheHierarchies>
  <kpis count="0"/>
  <dimensions count="2">
    <dimension name="DA_2" uniqueName="[DA_2]" caption="DA_2"/>
    <dimension measure="1" name="Measures" uniqueName="[Measures]" caption="Measures"/>
  </dimensions>
  <measureGroups count="1">
    <measureGroup name="DA_2" caption="DA_2"/>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72.94691770833" backgroundQuery="1" createdVersion="8" refreshedVersion="8" minRefreshableVersion="3" recordCount="0" supportSubquery="1" supportAdvancedDrill="1" xr:uid="{49ADF813-16C2-4C13-A087-A1BD87DD69E7}">
  <cacheSource type="external" connectionId="1"/>
  <cacheFields count="6">
    <cacheField name="[DA_2].[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_2].[Geography].[Geography]" caption="Geography" numFmtId="0" hierarchy="1" level="1">
      <sharedItems containsSemiMixedTypes="0" containsNonDate="0" containsString="0"/>
    </cacheField>
  </cacheFields>
  <cacheHierarchies count="15">
    <cacheHierarchy uniqueName="[DA_2].[Sales Person]" caption="Sales Person" attribute="1" defaultMemberUniqueName="[DA_2].[Sales Person].[All]" allUniqueName="[DA_2].[Sales Person].[All]" dimensionUniqueName="[DA_2]" displayFolder="" count="0" memberValueDatatype="130" unbalanced="0"/>
    <cacheHierarchy uniqueName="[DA_2].[Geography]" caption="Geography" attribute="1" defaultMemberUniqueName="[DA_2].[Geography].[All]" allUniqueName="[DA_2].[Geography].[All]" dimensionUniqueName="[DA_2]" displayFolder="" count="2" memberValueDatatype="130" unbalanced="0">
      <fieldsUsage count="2">
        <fieldUsage x="-1"/>
        <fieldUsage x="5"/>
      </fieldsUsage>
    </cacheHierarchy>
    <cacheHierarchy uniqueName="[DA_2].[Product]" caption="Product" attribute="1" defaultMemberUniqueName="[DA_2].[Product].[All]" allUniqueName="[DA_2].[Product].[All]" dimensionUniqueName="[DA_2]" displayFolder="" count="2" memberValueDatatype="130" unbalanced="0">
      <fieldsUsage count="2">
        <fieldUsage x="-1"/>
        <fieldUsage x="0"/>
      </fieldsUsage>
    </cacheHierarchy>
    <cacheHierarchy uniqueName="[DA_2].[Amount]" caption="Amount" attribute="1" defaultMemberUniqueName="[DA_2].[Amount].[All]" allUniqueName="[DA_2].[Amount].[All]" dimensionUniqueName="[DA_2]" displayFolder="" count="0" memberValueDatatype="20" unbalanced="0"/>
    <cacheHierarchy uniqueName="[DA_2].[Units]" caption="Units" attribute="1" defaultMemberUniqueName="[DA_2].[Units].[All]" allUniqueName="[DA_2].[Units].[All]" dimensionUniqueName="[DA_2]" displayFolder="" count="0" memberValueDatatype="20" unbalanced="0"/>
    <cacheHierarchy uniqueName="[DA_2].[Cost Per Units]" caption="Cost Per Units" attribute="1" defaultMemberUniqueName="[DA_2].[Cost Per Units].[All]" allUniqueName="[DA_2].[Cost Per Units].[All]" dimensionUniqueName="[DA_2]" displayFolder="" count="0" memberValueDatatype="5" unbalanced="0"/>
    <cacheHierarchy uniqueName="[DA_2].[Cost]" caption="Cost" attribute="1" defaultMemberUniqueName="[DA_2].[Cost].[All]" allUniqueName="[DA_2].[Cost].[All]" dimensionUniqueName="[DA_2]" displayFolder="" count="0" memberValueDatatype="5" unbalanced="0"/>
    <cacheHierarchy uniqueName="[Measures].[Sum of Amount]" caption="Sum of Amount" measure="1" displayFolder="" measureGroup="DA_2"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_2"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_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_2" count="0"/>
    <cacheHierarchy uniqueName="[Measures].[Total Profit]" caption="Total Profit" measure="1" displayFolder="" measureGroup="DA_2" count="0" oneField="1">
      <fieldsUsage count="1">
        <fieldUsage x="3"/>
      </fieldsUsage>
    </cacheHierarchy>
    <cacheHierarchy uniqueName="[Measures].[Profit %]" caption="Profit %" measure="1" displayFolder="" measureGroup="DA_2" count="0" oneField="1">
      <fieldsUsage count="1">
        <fieldUsage x="4"/>
      </fieldsUsage>
    </cacheHierarchy>
    <cacheHierarchy uniqueName="[Measures].[__XL_Count DA_2]" caption="__XL_Count DA_2" measure="1" displayFolder="" measureGroup="DA_2" count="0" hidden="1"/>
    <cacheHierarchy uniqueName="[Measures].[__No measures defined]" caption="__No measures defined" measure="1" displayFolder="" count="0" hidden="1"/>
  </cacheHierarchies>
  <kpis count="0"/>
  <dimensions count="2">
    <dimension name="DA_2" uniqueName="[DA_2]" caption="DA_2"/>
    <dimension measure="1" name="Measures" uniqueName="[Measures]" caption="Measures"/>
  </dimensions>
  <measureGroups count="1">
    <measureGroup name="DA_2" caption="DA_2"/>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75.942115625003" backgroundQuery="1" createdVersion="8" refreshedVersion="8" minRefreshableVersion="3" recordCount="0" supportSubquery="1" supportAdvancedDrill="1" xr:uid="{13F184F5-1CAB-4440-BD73-9ADE51D60A12}">
  <cacheSource type="external" connectionId="1"/>
  <cacheFields count="3">
    <cacheField name="[DA_2].[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_2].[Geography].[Geography]" caption="Geography" numFmtId="0" hierarchy="1" level="1">
      <sharedItems containsSemiMixedTypes="0" containsNonDate="0" containsString="0"/>
    </cacheField>
  </cacheFields>
  <cacheHierarchies count="15">
    <cacheHierarchy uniqueName="[DA_2].[Sales Person]" caption="Sales Person" attribute="1" defaultMemberUniqueName="[DA_2].[Sales Person].[All]" allUniqueName="[DA_2].[Sales Person].[All]" dimensionUniqueName="[DA_2]" displayFolder="" count="0" memberValueDatatype="130" unbalanced="0"/>
    <cacheHierarchy uniqueName="[DA_2].[Geography]" caption="Geography" attribute="1" defaultMemberUniqueName="[DA_2].[Geography].[All]" allUniqueName="[DA_2].[Geography].[All]" dimensionUniqueName="[DA_2]" displayFolder="" count="2" memberValueDatatype="130" unbalanced="0">
      <fieldsUsage count="2">
        <fieldUsage x="-1"/>
        <fieldUsage x="2"/>
      </fieldsUsage>
    </cacheHierarchy>
    <cacheHierarchy uniqueName="[DA_2].[Product]" caption="Product" attribute="1" defaultMemberUniqueName="[DA_2].[Product].[All]" allUniqueName="[DA_2].[Product].[All]" dimensionUniqueName="[DA_2]" displayFolder="" count="2" memberValueDatatype="130" unbalanced="0">
      <fieldsUsage count="2">
        <fieldUsage x="-1"/>
        <fieldUsage x="0"/>
      </fieldsUsage>
    </cacheHierarchy>
    <cacheHierarchy uniqueName="[DA_2].[Amount]" caption="Amount" attribute="1" defaultMemberUniqueName="[DA_2].[Amount].[All]" allUniqueName="[DA_2].[Amount].[All]" dimensionUniqueName="[DA_2]" displayFolder="" count="0" memberValueDatatype="20" unbalanced="0"/>
    <cacheHierarchy uniqueName="[DA_2].[Units]" caption="Units" attribute="1" defaultMemberUniqueName="[DA_2].[Units].[All]" allUniqueName="[DA_2].[Units].[All]" dimensionUniqueName="[DA_2]" displayFolder="" count="0" memberValueDatatype="20" unbalanced="0"/>
    <cacheHierarchy uniqueName="[DA_2].[Cost Per Units]" caption="Cost Per Units" attribute="1" defaultMemberUniqueName="[DA_2].[Cost Per Units].[All]" allUniqueName="[DA_2].[Cost Per Units].[All]" dimensionUniqueName="[DA_2]" displayFolder="" count="0" memberValueDatatype="5" unbalanced="0"/>
    <cacheHierarchy uniqueName="[DA_2].[Cost]" caption="Cost" attribute="1" defaultMemberUniqueName="[DA_2].[Cost].[All]" allUniqueName="[DA_2].[Cost].[All]" dimensionUniqueName="[DA_2]" displayFolder="" count="0" memberValueDatatype="5" unbalanced="0"/>
    <cacheHierarchy uniqueName="[Measures].[Sum of Amount]" caption="Sum of Amount" measure="1" displayFolder="" measureGroup="DA_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_2" count="0">
      <extLst>
        <ext xmlns:x15="http://schemas.microsoft.com/office/spreadsheetml/2010/11/main" uri="{B97F6D7D-B522-45F9-BDA1-12C45D357490}">
          <x15:cacheHierarchy aggregatedColumn="4"/>
        </ext>
      </extLst>
    </cacheHierarchy>
    <cacheHierarchy uniqueName="[Measures].[Sum of Cost]" caption="Sum of Cost" measure="1" displayFolder="" measureGroup="DA_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_2" count="0"/>
    <cacheHierarchy uniqueName="[Measures].[Total Profit]" caption="Total Profit" measure="1" displayFolder="" measureGroup="DA_2" count="0" oneField="1">
      <fieldsUsage count="1">
        <fieldUsage x="1"/>
      </fieldsUsage>
    </cacheHierarchy>
    <cacheHierarchy uniqueName="[Measures].[Profit %]" caption="Profit %" measure="1" displayFolder="" measureGroup="DA_2" count="0"/>
    <cacheHierarchy uniqueName="[Measures].[__XL_Count DA_2]" caption="__XL_Count DA_2" measure="1" displayFolder="" measureGroup="DA_2" count="0" hidden="1"/>
    <cacheHierarchy uniqueName="[Measures].[__No measures defined]" caption="__No measures defined" measure="1" displayFolder="" count="0" hidden="1"/>
  </cacheHierarchies>
  <kpis count="0"/>
  <dimensions count="2">
    <dimension name="DA_2" uniqueName="[DA_2]" caption="DA_2"/>
    <dimension measure="1" name="Measures" uniqueName="[Measures]" caption="Measures"/>
  </dimensions>
  <measureGroups count="1">
    <measureGroup name="DA_2" caption="DA_2"/>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23.647331481479" backgroundQuery="1" createdVersion="3" refreshedVersion="8" minRefreshableVersion="3" recordCount="0" supportSubquery="1" supportAdvancedDrill="1" xr:uid="{B1A19A36-EF71-4E1E-9191-EB95822F2273}">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_2].[Sales Person]" caption="Sales Person" attribute="1" defaultMemberUniqueName="[DA_2].[Sales Person].[All]" allUniqueName="[DA_2].[Sales Person].[All]" dimensionUniqueName="[DA_2]" displayFolder="" count="0" memberValueDatatype="130" unbalanced="0"/>
    <cacheHierarchy uniqueName="[DA_2].[Geography]" caption="Geography" attribute="1" defaultMemberUniqueName="[DA_2].[Geography].[All]" allUniqueName="[DA_2].[Geography].[All]" dimensionUniqueName="[DA_2]" displayFolder="" count="2" memberValueDatatype="130" unbalanced="0"/>
    <cacheHierarchy uniqueName="[DA_2].[Product]" caption="Product" attribute="1" defaultMemberUniqueName="[DA_2].[Product].[All]" allUniqueName="[DA_2].[Product].[All]" dimensionUniqueName="[DA_2]" displayFolder="" count="0" memberValueDatatype="130" unbalanced="0"/>
    <cacheHierarchy uniqueName="[DA_2].[Amount]" caption="Amount" attribute="1" defaultMemberUniqueName="[DA_2].[Amount].[All]" allUniqueName="[DA_2].[Amount].[All]" dimensionUniqueName="[DA_2]" displayFolder="" count="0" memberValueDatatype="20" unbalanced="0"/>
    <cacheHierarchy uniqueName="[DA_2].[Units]" caption="Units" attribute="1" defaultMemberUniqueName="[DA_2].[Units].[All]" allUniqueName="[DA_2].[Units].[All]" dimensionUniqueName="[DA_2]" displayFolder="" count="0" memberValueDatatype="20" unbalanced="0"/>
    <cacheHierarchy uniqueName="[DA_2].[Cost Per Units]" caption="Cost Per Units" attribute="1" defaultMemberUniqueName="[DA_2].[Cost Per Units].[All]" allUniqueName="[DA_2].[Cost Per Units].[All]" dimensionUniqueName="[DA_2]" displayFolder="" count="0" memberValueDatatype="5" unbalanced="0"/>
    <cacheHierarchy uniqueName="[DA_2].[Cost]" caption="Cost" attribute="1" defaultMemberUniqueName="[DA_2].[Cost].[All]" allUniqueName="[DA_2].[Cost].[All]" dimensionUniqueName="[DA_2]" displayFolder="" count="0" memberValueDatatype="5" unbalanced="0"/>
    <cacheHierarchy uniqueName="[Measures].[Sum of Amount]" caption="Sum of Amount" measure="1" displayFolder="" measureGroup="DA_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_2" count="0">
      <extLst>
        <ext xmlns:x15="http://schemas.microsoft.com/office/spreadsheetml/2010/11/main" uri="{B97F6D7D-B522-45F9-BDA1-12C45D357490}">
          <x15:cacheHierarchy aggregatedColumn="4"/>
        </ext>
      </extLst>
    </cacheHierarchy>
    <cacheHierarchy uniqueName="[Measures].[Sum of Cost]" caption="Sum of Cost" measure="1" displayFolder="" measureGroup="DA_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_2" count="0"/>
    <cacheHierarchy uniqueName="[Measures].[Total Profit]" caption="Total Profit" measure="1" displayFolder="" measureGroup="DA_2" count="0"/>
    <cacheHierarchy uniqueName="[Measures].[Profit %]" caption="Profit %" measure="1" displayFolder="" measureGroup="DA_2" count="0"/>
    <cacheHierarchy uniqueName="[Measures].[__XL_Count DA_2]" caption="__XL_Count DA_2" measure="1" displayFolder="" measureGroup="DA_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5666485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23.647337152775" backgroundQuery="1" createdVersion="3" refreshedVersion="8" minRefreshableVersion="3" recordCount="0" supportSubquery="1" supportAdvancedDrill="1" xr:uid="{06B836E2-C9D7-47FC-A8FF-236ED145F481}">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_2].[Sales Person]" caption="Sales Person" attribute="1" defaultMemberUniqueName="[DA_2].[Sales Person].[All]" allUniqueName="[DA_2].[Sales Person].[All]" dimensionUniqueName="[DA_2]" displayFolder="" count="0" memberValueDatatype="130" unbalanced="0"/>
    <cacheHierarchy uniqueName="[DA_2].[Geography]" caption="Geography" attribute="1" defaultMemberUniqueName="[DA_2].[Geography].[All]" allUniqueName="[DA_2].[Geography].[All]" dimensionUniqueName="[DA_2]" displayFolder="" count="2" memberValueDatatype="130" unbalanced="0"/>
    <cacheHierarchy uniqueName="[DA_2].[Product]" caption="Product" attribute="1" defaultMemberUniqueName="[DA_2].[Product].[All]" allUniqueName="[DA_2].[Product].[All]" dimensionUniqueName="[DA_2]" displayFolder="" count="0" memberValueDatatype="130" unbalanced="0"/>
    <cacheHierarchy uniqueName="[DA_2].[Amount]" caption="Amount" attribute="1" defaultMemberUniqueName="[DA_2].[Amount].[All]" allUniqueName="[DA_2].[Amount].[All]" dimensionUniqueName="[DA_2]" displayFolder="" count="0" memberValueDatatype="20" unbalanced="0"/>
    <cacheHierarchy uniqueName="[DA_2].[Units]" caption="Units" attribute="1" defaultMemberUniqueName="[DA_2].[Units].[All]" allUniqueName="[DA_2].[Units].[All]" dimensionUniqueName="[DA_2]" displayFolder="" count="0" memberValueDatatype="20" unbalanced="0"/>
    <cacheHierarchy uniqueName="[DA_2].[Cost Per Units]" caption="Cost Per Units" attribute="1" defaultMemberUniqueName="[DA_2].[Cost Per Units].[All]" allUniqueName="[DA_2].[Cost Per Units].[All]" dimensionUniqueName="[DA_2]" displayFolder="" count="0" memberValueDatatype="5" unbalanced="0"/>
    <cacheHierarchy uniqueName="[DA_2].[Cost]" caption="Cost" attribute="1" defaultMemberUniqueName="[DA_2].[Cost].[All]" allUniqueName="[DA_2].[Cost].[All]" dimensionUniqueName="[DA_2]" displayFolder="" count="0" memberValueDatatype="5" unbalanced="0"/>
    <cacheHierarchy uniqueName="[Measures].[Sum of Amount]" caption="Sum of Amount" measure="1" displayFolder="" measureGroup="DA_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_2" count="0">
      <extLst>
        <ext xmlns:x15="http://schemas.microsoft.com/office/spreadsheetml/2010/11/main" uri="{B97F6D7D-B522-45F9-BDA1-12C45D357490}">
          <x15:cacheHierarchy aggregatedColumn="4"/>
        </ext>
      </extLst>
    </cacheHierarchy>
    <cacheHierarchy uniqueName="[Measures].[Sum of Cost]" caption="Sum of Cost" measure="1" displayFolder="" measureGroup="DA_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_2" count="0"/>
    <cacheHierarchy uniqueName="[Measures].[Total Profit]" caption="Total Profit" measure="1" displayFolder="" measureGroup="DA_2" count="0"/>
    <cacheHierarchy uniqueName="[Measures].[Profit %]" caption="Profit %" measure="1" displayFolder="" measureGroup="DA_2" count="0"/>
    <cacheHierarchy uniqueName="[Measures].[__XL_Count DA_2]" caption="__XL_Count DA_2" measure="1" displayFolder="" measureGroup="DA_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220064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34A09F-4511-4B36-9406-AE7C65BD833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5"/>
    <dataField name="                   " fld="3" baseField="1" baseItem="2"/>
    <dataField name="Sum of Units" fld="4" baseField="0" baseItem="0" numFmtId="3"/>
  </dataFields>
  <formats count="7">
    <format dxfId="27">
      <pivotArea outline="0" collapsedLevelsAreSubtotals="1" fieldPosition="0">
        <references count="1">
          <reference field="4294967294" count="1" selected="0">
            <x v="0"/>
          </reference>
        </references>
      </pivotArea>
    </format>
    <format dxfId="26">
      <pivotArea outline="0" collapsedLevelsAreSubtotals="1" fieldPosition="0">
        <references count="1">
          <reference field="4294967294" count="1" selected="0">
            <x v="2"/>
          </reference>
        </references>
      </pivotArea>
    </format>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727233-8F82-4C0B-9D47-A92B5BB26F9E}"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op 5 Products">
  <location ref="B5:C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numFmtId="165"/>
  </dataFields>
  <formats count="7">
    <format dxfId="20">
      <pivotArea outline="0" collapsedLevelsAreSubtotals="1" fieldPosition="0">
        <references count="1">
          <reference field="4294967294" count="1" selected="0">
            <x v="0"/>
          </reference>
        </references>
      </pivotArea>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0"/>
        </references>
      </pivotArea>
    </format>
    <format dxfId="14">
      <pivotArea dataOnly="0" labelOnly="1" outline="0" axis="axisValues"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0"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Data Analyst1.xlsx!DA_2">
        <x15:activeTabTopLevelEntity name="[DA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159F1A-3E60-42CF-A97F-5EB40A369150}"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5:C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formats count="1">
    <format dxfId="5">
      <pivotArea dataOnly="0" outline="0" fieldPosition="0">
        <references count="1">
          <reference field="4294967294" count="1">
            <x v="0"/>
          </reference>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Data Analyst1.xlsx!DA_2">
        <x15:activeTabTopLevelEntity name="[DA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B2EF7A-FA97-4885-935C-C2D12AEF530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F28" firstHeaderRow="0" firstDataRow="1" firstDataCol="1"/>
  <pivotFields count="6">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7"/>
    </i>
    <i>
      <x v="16"/>
    </i>
    <i>
      <x v="12"/>
    </i>
    <i>
      <x v="1"/>
    </i>
    <i>
      <x v="10"/>
    </i>
    <i>
      <x v="8"/>
    </i>
    <i>
      <x v="15"/>
    </i>
    <i>
      <x v="14"/>
    </i>
    <i>
      <x v="6"/>
    </i>
    <i>
      <x v="21"/>
    </i>
    <i>
      <x v="4"/>
    </i>
    <i>
      <x/>
    </i>
    <i>
      <x v="3"/>
    </i>
    <i>
      <x v="13"/>
    </i>
    <i>
      <x v="17"/>
    </i>
    <i>
      <x v="11"/>
    </i>
    <i>
      <x v="9"/>
    </i>
    <i>
      <x v="19"/>
    </i>
    <i>
      <x v="5"/>
    </i>
    <i>
      <x v="18"/>
    </i>
    <i>
      <x v="20"/>
    </i>
    <i>
      <x v="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Data Analyst1.xlsx!DA_2">
        <x15:activeTabTopLevelEntity name="[DA_2]"/>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4</v>
  </rv>
  <rv s="0">
    <v>1</v>
    <v>5</v>
  </rv>
  <rv s="0">
    <v>2</v>
    <v>5</v>
  </rv>
  <rv s="0">
    <v>0</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1B54592-23F0-428B-BEE9-D9E9252DD7D4}" sourceName="Sales Person">
  <pivotTables>
    <pivotTable tabId="5" name="PivotTable1"/>
  </pivotTables>
  <data>
    <tabular pivotCacheId="299740706">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CA659114-3792-42AE-AFDF-32E6266E9698}" sourceName="[DA_2].[Geography]">
  <pivotTables>
    <pivotTable tabId="9" name="PivotTable3"/>
  </pivotTables>
  <data>
    <olap pivotCacheId="1342200641">
      <levels count="2">
        <level uniqueName="[DA_2].[Geography].[(All)]" sourceCaption="(All)" count="0"/>
        <level uniqueName="[DA_2].[Geography].[Geography]" sourceCaption="Geography" count="6">
          <ranges>
            <range startItem="0">
              <i n="[DA_2].[Geography].&amp;[Australia]" c="Australia"/>
              <i n="[DA_2].[Geography].&amp;[Canada]" c="Canada"/>
              <i n="[DA_2].[Geography].&amp;[India]" c="India"/>
              <i n="[DA_2].[Geography].&amp;[New Zealand]" c="New Zealand"/>
              <i n="[DA_2].[Geography].&amp;[UK]" c="UK"/>
              <i n="[DA_2].[Geography].&amp;[USA]" c="USA"/>
            </range>
          </ranges>
        </level>
      </levels>
      <selections count="1">
        <selection n="[DA_2].[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653CD1B4-9B97-4FAD-B952-A27B3A74B00F}" sourceName="[DA_2].[Geography]">
  <pivotTables>
    <pivotTable tabId="11" name="PivotTable4"/>
  </pivotTables>
  <data>
    <olap pivotCacheId="1456664852">
      <levels count="2">
        <level uniqueName="[DA_2].[Geography].[(All)]" sourceCaption="(All)" count="0"/>
        <level uniqueName="[DA_2].[Geography].[Geography]" sourceCaption="Geography" count="6">
          <ranges>
            <range startItem="0">
              <i n="[DA_2].[Geography].&amp;[Australia]" c="Australia"/>
              <i n="[DA_2].[Geography].&amp;[Canada]" c="Canada"/>
              <i n="[DA_2].[Geography].&amp;[India]" c="India"/>
              <i n="[DA_2].[Geography].&amp;[New Zealand]" c="New Zealand"/>
              <i n="[DA_2].[Geography].&amp;[UK]" c="UK"/>
              <i n="[DA_2].[Geography].&amp;[USA]" c="USA"/>
            </range>
          </ranges>
        </level>
      </levels>
      <selections count="1">
        <selection n="[DA_2].[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57A4BDB-BF1E-4F77-B90D-6776C1C258E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4308698-5A94-4BA0-8EFD-92F21ADC33B1}"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C6E56BF-0BB3-4CDA-B601-B94C8F23D0BA}"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F43EC2-48D1-4758-8883-F29268D0CA97}" name="DA_2" displayName="DA_2" ref="B5:I305" totalsRowShown="0" headerRowDxfId="33">
  <autoFilter ref="B5:I305" xr:uid="{56F43EC2-48D1-4758-8883-F29268D0CA97}">
    <filterColumn colId="1">
      <filters>
        <filter val="Australia"/>
      </filters>
    </filterColumn>
  </autoFilter>
  <sortState xmlns:xlrd2="http://schemas.microsoft.com/office/spreadsheetml/2017/richdata2" ref="B23:I302">
    <sortCondition descending="1" ref="I23:I305"/>
  </sortState>
  <tableColumns count="8">
    <tableColumn id="1" xr3:uid="{5BC91D60-271F-4237-8428-A6E2E50DFE6C}" name="Sales Person"/>
    <tableColumn id="2" xr3:uid="{A9C68E92-412D-422C-A49C-C8C2FE89D108}" name="Geography"/>
    <tableColumn id="3" xr3:uid="{E73989C1-9201-4565-BC00-468F39792F4D}" name="Product"/>
    <tableColumn id="4" xr3:uid="{6343CD4C-80B2-42E0-8387-DB5EA0EB2910}" name="Amount" dataDxfId="32"/>
    <tableColumn id="5" xr3:uid="{3DD9D75D-73B3-44AA-8453-4E255B9F9006}" name="Units" dataDxfId="31"/>
    <tableColumn id="6" xr3:uid="{30D03115-2759-4899-BEEA-2C86993145BB}" name="Cost Per Unit">
      <calculatedColumnFormula>_xlfn.XLOOKUP(DA_2[[#This Row],[Product]],Table13[Products],Table13[Cost Per Unit],"")</calculatedColumnFormula>
    </tableColumn>
    <tableColumn id="7" xr3:uid="{12D2D98C-FB84-43F3-97BB-0EA6C7D7B139}" name="Cost">
      <calculatedColumnFormula>DA_2[[#This Row],[Cost Per Unit]]*DA_2[[#This Row],[Units]]</calculatedColumnFormula>
    </tableColumn>
    <tableColumn id="8" xr3:uid="{F507A227-D245-4C56-81B9-D6301D68AC6B}"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FE516B-3D93-47FB-9790-7D924992FE1A}" name="DA_24" displayName="DA_24" ref="C5:G305" totalsRowShown="0" headerRowDxfId="30">
  <autoFilter ref="C5:G305" xr:uid="{B5FE516B-3D93-47FB-9790-7D924992FE1A}"/>
  <sortState xmlns:xlrd2="http://schemas.microsoft.com/office/spreadsheetml/2017/richdata2" ref="C7:G291">
    <sortCondition descending="1" ref="F5:F305"/>
  </sortState>
  <tableColumns count="5">
    <tableColumn id="1" xr3:uid="{2BE4FA73-6B80-414F-A40C-3D8E72237E31}" name="Sales Person"/>
    <tableColumn id="2" xr3:uid="{A9E7FC93-4075-48A6-8661-CF4DF3F101D0}" name="Geography"/>
    <tableColumn id="3" xr3:uid="{CB161290-C859-4A8A-A692-C0C26132A810}" name="Product"/>
    <tableColumn id="4" xr3:uid="{2B748DF9-E2DA-450A-A360-DA3D22F16A2E}" name="Amount" dataDxfId="29"/>
    <tableColumn id="5" xr3:uid="{26326138-EC25-46D8-AFED-1BEE280CD1FB}" name="Unit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571793-5CE7-48B6-BA09-9F679F781B43}" name="DA_25" displayName="DA_25" ref="Q4:W304" totalsRowShown="0" headerRowDxfId="13">
  <autoFilter ref="Q4:W304" xr:uid="{A1571793-5CE7-48B6-BA09-9F679F781B43}"/>
  <sortState xmlns:xlrd2="http://schemas.microsoft.com/office/spreadsheetml/2017/richdata2" ref="Q5:W304">
    <sortCondition descending="1" ref="T4:T304"/>
  </sortState>
  <tableColumns count="7">
    <tableColumn id="1" xr3:uid="{2E0C346B-2C71-4C80-83DD-FCB32D938B26}" name="Sales Person"/>
    <tableColumn id="2" xr3:uid="{8F2B0F34-2708-44FA-89AD-595CF63FA85D}" name="Geography"/>
    <tableColumn id="3" xr3:uid="{8AF849CA-8E22-4BF6-ACB0-909A52031BAC}" name="Product"/>
    <tableColumn id="4" xr3:uid="{BB9F35D8-52A6-4275-BB02-51E933803CD4}" name="Amount" dataDxfId="12"/>
    <tableColumn id="5" xr3:uid="{6BB6C503-EBBA-480C-9C76-C8F8EFB8AF34}" name="Units" dataDxfId="11"/>
    <tableColumn id="7" xr3:uid="{9D912603-286C-4DCA-8447-3F32EAEB3C04}" name="Cost Per Units">
      <calculatedColumnFormula>_xlfn.XLOOKUP(DA_25[[#This Row],[Product]],[1]!Table13[Products],[1]!Table13[Cost Per Unit])</calculatedColumnFormula>
    </tableColumn>
    <tableColumn id="8" xr3:uid="{589BBCF0-A7BA-41DA-B948-A8FF8811720F}" name="Cost">
      <calculatedColumnFormula>DA_25[[#This Row],[Cost Per Units]]*DA_25[[#This Row],[Units]]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2864A-2973-4D68-A984-A6E3D2ECE388}" name="Table5" displayName="Table5" ref="C5:D17" totalsRowShown="0" headerRowBorderDxfId="10" tableBorderDxfId="9" totalsRowBorderDxfId="8">
  <autoFilter ref="C5:D17" xr:uid="{C1D2864A-2973-4D68-A984-A6E3D2ECE388}"/>
  <tableColumns count="2">
    <tableColumn id="1" xr3:uid="{413AF11D-083C-420D-AC54-CFAE0B49765A}" name="Geography Top Sales Person" dataDxfId="7"/>
    <tableColumn id="2" xr3:uid="{0B835BAD-FB17-4B88-BCD4-7A22B0C41660}" name="Amount" dataDxfId="6"/>
  </tableColumns>
  <tableStyleInfo name="TableStyleMedium2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A208B60-A86B-4E3C-AD32-0A0B9BA10565}" name="Table13" displayName="Table13" ref="C4:D26" totalsRowShown="0" tableBorderDxfId="4">
  <autoFilter ref="C4:D26" xr:uid="{9A208B60-A86B-4E3C-AD32-0A0B9BA10565}"/>
  <tableColumns count="2">
    <tableColumn id="1" xr3:uid="{3496B607-A679-4242-AD9B-F1E0618B528E}" name="Products" dataDxfId="3"/>
    <tableColumn id="2" xr3:uid="{E39EE3AA-B3B6-46C6-8423-4AFE383AC495}" name="Cost Per Uni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2">
      <a:majorFont>
        <a:latin typeface="Bernard MT Condensed"/>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1447B-671E-4EF4-90A5-CAD47D6B43C6}">
  <dimension ref="A1:V305"/>
  <sheetViews>
    <sheetView workbookViewId="0">
      <selection activeCell="I23" sqref="I23:I42"/>
    </sheetView>
  </sheetViews>
  <sheetFormatPr defaultRowHeight="15" x14ac:dyDescent="0.25"/>
  <cols>
    <col min="2" max="2" width="16" bestFit="1" customWidth="1"/>
    <col min="3" max="3" width="13" bestFit="1" customWidth="1"/>
    <col min="4" max="4" width="21.85546875" bestFit="1" customWidth="1"/>
    <col min="5" max="5" width="10.7109375" bestFit="1" customWidth="1"/>
    <col min="6" max="6" width="5.7109375" bestFit="1" customWidth="1"/>
    <col min="7" max="7" width="14.85546875" bestFit="1" customWidth="1"/>
    <col min="9" max="9" width="10.7109375" bestFit="1" customWidth="1"/>
    <col min="21" max="21" width="9.140625" customWidth="1"/>
    <col min="22" max="22" width="2" hidden="1" customWidth="1"/>
  </cols>
  <sheetData>
    <row r="1" spans="1:22" s="34" customFormat="1" ht="30" customHeight="1" x14ac:dyDescent="0.25">
      <c r="A1" s="59" t="s">
        <v>102</v>
      </c>
      <c r="B1" s="59"/>
      <c r="C1" s="59"/>
      <c r="D1" s="59"/>
      <c r="E1" s="59"/>
      <c r="F1" s="59"/>
      <c r="G1" s="59"/>
      <c r="H1" s="59"/>
      <c r="I1" s="59"/>
      <c r="J1" s="59"/>
      <c r="K1" s="59"/>
      <c r="L1" s="59"/>
      <c r="M1" s="59"/>
      <c r="N1" s="59"/>
      <c r="O1" s="59"/>
      <c r="P1" s="59"/>
      <c r="Q1" s="59"/>
      <c r="R1" s="59"/>
      <c r="S1" s="59"/>
      <c r="T1" s="59"/>
      <c r="U1" s="59"/>
      <c r="V1" s="59"/>
    </row>
    <row r="5" spans="1:22" x14ac:dyDescent="0.25">
      <c r="B5" s="1" t="s">
        <v>0</v>
      </c>
      <c r="C5" s="1" t="s">
        <v>1</v>
      </c>
      <c r="D5" s="1" t="s">
        <v>2</v>
      </c>
      <c r="E5" s="2" t="s">
        <v>3</v>
      </c>
      <c r="F5" s="2" t="s">
        <v>4</v>
      </c>
      <c r="G5" s="1" t="s">
        <v>86</v>
      </c>
      <c r="H5" s="1" t="s">
        <v>6</v>
      </c>
      <c r="I5" s="1" t="s">
        <v>93</v>
      </c>
      <c r="L5" s="4" t="s">
        <v>45</v>
      </c>
    </row>
    <row r="6" spans="1:22" hidden="1" x14ac:dyDescent="0.25">
      <c r="B6" t="s">
        <v>27</v>
      </c>
      <c r="C6" t="s">
        <v>16</v>
      </c>
      <c r="D6" t="s">
        <v>31</v>
      </c>
      <c r="E6" s="15">
        <v>16184</v>
      </c>
      <c r="F6" s="3">
        <v>39</v>
      </c>
      <c r="G6">
        <f>_xlfn.XLOOKUP(DA_2[[#This Row],[Product]],Table13[Products],Table13[Cost Per Unit],"")</f>
        <v>8.7899999999999991</v>
      </c>
      <c r="H6">
        <f>DA_2[[#This Row],[Cost Per Unit]]*DA_2[[#This Row],[Units]]</f>
        <v>342.80999999999995</v>
      </c>
      <c r="I6" s="15">
        <f>DA_2[[#This Row],[Amount]]-DA_2[[#This Row],[Cost]]</f>
        <v>15841.19</v>
      </c>
      <c r="L6" s="5" t="s">
        <v>46</v>
      </c>
    </row>
    <row r="7" spans="1:22" hidden="1" x14ac:dyDescent="0.25">
      <c r="B7" t="s">
        <v>25</v>
      </c>
      <c r="C7" t="s">
        <v>32</v>
      </c>
      <c r="D7" t="s">
        <v>26</v>
      </c>
      <c r="E7" s="15">
        <v>1932</v>
      </c>
      <c r="F7" s="3">
        <v>369</v>
      </c>
      <c r="G7">
        <f>_xlfn.XLOOKUP(DA_2[[#This Row],[Product]],Table13[Products],Table13[Cost Per Unit],"")</f>
        <v>11.7</v>
      </c>
      <c r="H7">
        <f>DA_2[[#This Row],[Cost Per Unit]]*DA_2[[#This Row],[Units]]</f>
        <v>4317.3</v>
      </c>
      <c r="I7" s="15">
        <f>DA_2[[#This Row],[Amount]]-DA_2[[#This Row],[Cost]]</f>
        <v>-2385.3000000000002</v>
      </c>
      <c r="L7" s="5" t="s">
        <v>47</v>
      </c>
    </row>
    <row r="8" spans="1:22" hidden="1" x14ac:dyDescent="0.25">
      <c r="B8" t="s">
        <v>37</v>
      </c>
      <c r="C8" t="s">
        <v>19</v>
      </c>
      <c r="D8" t="s">
        <v>21</v>
      </c>
      <c r="E8" s="15">
        <v>12950</v>
      </c>
      <c r="F8" s="3">
        <v>30</v>
      </c>
      <c r="G8">
        <f>_xlfn.XLOOKUP(DA_2[[#This Row],[Product]],Table13[Products],Table13[Cost Per Unit],"")</f>
        <v>12.37</v>
      </c>
      <c r="H8">
        <f>DA_2[[#This Row],[Cost Per Unit]]*DA_2[[#This Row],[Units]]</f>
        <v>371.09999999999997</v>
      </c>
      <c r="I8" s="15">
        <f>DA_2[[#This Row],[Amount]]-DA_2[[#This Row],[Cost]]</f>
        <v>12578.9</v>
      </c>
      <c r="L8" s="5" t="s">
        <v>48</v>
      </c>
    </row>
    <row r="9" spans="1:22" hidden="1" x14ac:dyDescent="0.25">
      <c r="B9" t="s">
        <v>18</v>
      </c>
      <c r="C9" t="s">
        <v>32</v>
      </c>
      <c r="D9" t="s">
        <v>9</v>
      </c>
      <c r="E9" s="15">
        <v>3402</v>
      </c>
      <c r="F9" s="3">
        <v>366</v>
      </c>
      <c r="G9">
        <f>_xlfn.XLOOKUP(DA_2[[#This Row],[Product]],Table13[Products],Table13[Cost Per Unit],"")</f>
        <v>14.49</v>
      </c>
      <c r="H9">
        <f>DA_2[[#This Row],[Cost Per Unit]]*DA_2[[#This Row],[Units]]</f>
        <v>5303.34</v>
      </c>
      <c r="I9" s="15">
        <f>DA_2[[#This Row],[Amount]]-DA_2[[#This Row],[Cost]]</f>
        <v>-1901.3400000000001</v>
      </c>
      <c r="L9" s="5" t="s">
        <v>49</v>
      </c>
    </row>
    <row r="10" spans="1:22" hidden="1" x14ac:dyDescent="0.25">
      <c r="B10" t="s">
        <v>28</v>
      </c>
      <c r="C10" t="s">
        <v>16</v>
      </c>
      <c r="D10" t="s">
        <v>31</v>
      </c>
      <c r="E10" s="15">
        <v>11417</v>
      </c>
      <c r="F10" s="3">
        <v>21</v>
      </c>
      <c r="G10">
        <f>_xlfn.XLOOKUP(DA_2[[#This Row],[Product]],Table13[Products],Table13[Cost Per Unit],"")</f>
        <v>8.7899999999999991</v>
      </c>
      <c r="H10">
        <f>DA_2[[#This Row],[Cost Per Unit]]*DA_2[[#This Row],[Units]]</f>
        <v>184.58999999999997</v>
      </c>
      <c r="I10" s="15">
        <f>DA_2[[#This Row],[Amount]]-DA_2[[#This Row],[Cost]]</f>
        <v>11232.41</v>
      </c>
      <c r="L10" s="5" t="s">
        <v>50</v>
      </c>
    </row>
    <row r="11" spans="1:22" hidden="1" x14ac:dyDescent="0.25">
      <c r="B11" t="s">
        <v>7</v>
      </c>
      <c r="C11" t="s">
        <v>11</v>
      </c>
      <c r="D11" t="s">
        <v>9</v>
      </c>
      <c r="E11" s="15">
        <v>2275</v>
      </c>
      <c r="F11" s="3">
        <v>447</v>
      </c>
      <c r="G11">
        <f>_xlfn.XLOOKUP(DA_2[[#This Row],[Product]],Table13[Products],Table13[Cost Per Unit],"")</f>
        <v>14.49</v>
      </c>
      <c r="H11">
        <f>DA_2[[#This Row],[Cost Per Unit]]*DA_2[[#This Row],[Units]]</f>
        <v>6477.03</v>
      </c>
      <c r="I11" s="15">
        <f>DA_2[[#This Row],[Amount]]-DA_2[[#This Row],[Cost]]</f>
        <v>-4202.03</v>
      </c>
      <c r="L11" s="5" t="s">
        <v>51</v>
      </c>
    </row>
    <row r="12" spans="1:22" hidden="1" x14ac:dyDescent="0.25">
      <c r="B12" t="s">
        <v>28</v>
      </c>
      <c r="C12" t="s">
        <v>8</v>
      </c>
      <c r="D12" t="s">
        <v>17</v>
      </c>
      <c r="E12" s="15">
        <v>11571</v>
      </c>
      <c r="F12" s="3">
        <v>138</v>
      </c>
      <c r="G12">
        <f>_xlfn.XLOOKUP(DA_2[[#This Row],[Product]],Table13[Products],Table13[Cost Per Unit],"")</f>
        <v>6.47</v>
      </c>
      <c r="H12">
        <f>DA_2[[#This Row],[Cost Per Unit]]*DA_2[[#This Row],[Units]]</f>
        <v>892.86</v>
      </c>
      <c r="I12" s="15">
        <f>DA_2[[#This Row],[Amount]]-DA_2[[#This Row],[Cost]]</f>
        <v>10678.14</v>
      </c>
      <c r="L12" s="5" t="s">
        <v>52</v>
      </c>
    </row>
    <row r="13" spans="1:22" hidden="1" x14ac:dyDescent="0.25">
      <c r="B13" t="s">
        <v>18</v>
      </c>
      <c r="C13" t="s">
        <v>11</v>
      </c>
      <c r="D13" t="s">
        <v>14</v>
      </c>
      <c r="E13" s="15">
        <v>1302</v>
      </c>
      <c r="F13" s="3">
        <v>402</v>
      </c>
      <c r="G13">
        <f>_xlfn.XLOOKUP(DA_2[[#This Row],[Product]],Table13[Products],Table13[Cost Per Unit],"")</f>
        <v>11.88</v>
      </c>
      <c r="H13">
        <f>DA_2[[#This Row],[Cost Per Unit]]*DA_2[[#This Row],[Units]]</f>
        <v>4775.76</v>
      </c>
      <c r="I13" s="15">
        <f>DA_2[[#This Row],[Amount]]-DA_2[[#This Row],[Cost]]</f>
        <v>-3473.76</v>
      </c>
      <c r="L13" s="5" t="s">
        <v>53</v>
      </c>
    </row>
    <row r="14" spans="1:22" hidden="1" x14ac:dyDescent="0.25">
      <c r="B14" t="s">
        <v>15</v>
      </c>
      <c r="C14" t="s">
        <v>16</v>
      </c>
      <c r="D14" t="s">
        <v>12</v>
      </c>
      <c r="E14" s="15">
        <v>10304</v>
      </c>
      <c r="F14" s="3">
        <v>84</v>
      </c>
      <c r="G14">
        <f>_xlfn.XLOOKUP(DA_2[[#This Row],[Product]],Table13[Products],Table13[Cost Per Unit],"")</f>
        <v>8.65</v>
      </c>
      <c r="H14">
        <f>DA_2[[#This Row],[Cost Per Unit]]*DA_2[[#This Row],[Units]]</f>
        <v>726.6</v>
      </c>
      <c r="I14" s="15">
        <f>DA_2[[#This Row],[Amount]]-DA_2[[#This Row],[Cost]]</f>
        <v>9577.4</v>
      </c>
      <c r="L14" s="5" t="s">
        <v>54</v>
      </c>
    </row>
    <row r="15" spans="1:22" hidden="1" x14ac:dyDescent="0.25">
      <c r="B15" t="s">
        <v>10</v>
      </c>
      <c r="C15" t="s">
        <v>19</v>
      </c>
      <c r="D15" t="s">
        <v>17</v>
      </c>
      <c r="E15" s="15">
        <v>9660</v>
      </c>
      <c r="F15" s="3">
        <v>27</v>
      </c>
      <c r="G15">
        <f>_xlfn.XLOOKUP(DA_2[[#This Row],[Product]],Table13[Products],Table13[Cost Per Unit],"")</f>
        <v>6.47</v>
      </c>
      <c r="H15">
        <f>DA_2[[#This Row],[Cost Per Unit]]*DA_2[[#This Row],[Units]]</f>
        <v>174.69</v>
      </c>
      <c r="I15" s="15">
        <f>DA_2[[#This Row],[Amount]]-DA_2[[#This Row],[Cost]]</f>
        <v>9485.31</v>
      </c>
      <c r="L15" s="5" t="s">
        <v>55</v>
      </c>
    </row>
    <row r="16" spans="1:22" hidden="1" x14ac:dyDescent="0.25">
      <c r="B16" t="s">
        <v>10</v>
      </c>
      <c r="C16" t="s">
        <v>8</v>
      </c>
      <c r="D16" t="s">
        <v>39</v>
      </c>
      <c r="E16" s="15">
        <v>9709</v>
      </c>
      <c r="F16" s="3">
        <v>30</v>
      </c>
      <c r="G16">
        <f>_xlfn.XLOOKUP(DA_2[[#This Row],[Product]],Table13[Products],Table13[Cost Per Unit],"")</f>
        <v>11.73</v>
      </c>
      <c r="H16">
        <f>DA_2[[#This Row],[Cost Per Unit]]*DA_2[[#This Row],[Units]]</f>
        <v>351.90000000000003</v>
      </c>
      <c r="I16" s="15">
        <f>DA_2[[#This Row],[Amount]]-DA_2[[#This Row],[Cost]]</f>
        <v>9357.1</v>
      </c>
    </row>
    <row r="17" spans="2:9" hidden="1" x14ac:dyDescent="0.25">
      <c r="B17" t="s">
        <v>28</v>
      </c>
      <c r="C17" t="s">
        <v>8</v>
      </c>
      <c r="D17" t="s">
        <v>30</v>
      </c>
      <c r="E17" s="15">
        <v>9926</v>
      </c>
      <c r="F17" s="3">
        <v>201</v>
      </c>
      <c r="G17">
        <f>_xlfn.XLOOKUP(DA_2[[#This Row],[Product]],Table13[Products],Table13[Cost Per Unit],"")</f>
        <v>3.11</v>
      </c>
      <c r="H17">
        <f>DA_2[[#This Row],[Cost Per Unit]]*DA_2[[#This Row],[Units]]</f>
        <v>625.11</v>
      </c>
      <c r="I17" s="15">
        <f>DA_2[[#This Row],[Amount]]-DA_2[[#This Row],[Cost]]</f>
        <v>9300.89</v>
      </c>
    </row>
    <row r="18" spans="2:9" hidden="1" x14ac:dyDescent="0.25">
      <c r="B18" t="s">
        <v>29</v>
      </c>
      <c r="C18" t="s">
        <v>16</v>
      </c>
      <c r="D18" t="s">
        <v>31</v>
      </c>
      <c r="E18" s="15">
        <v>9198</v>
      </c>
      <c r="F18" s="3">
        <v>36</v>
      </c>
      <c r="G18">
        <f>_xlfn.XLOOKUP(DA_2[[#This Row],[Product]],Table13[Products],Table13[Cost Per Unit],"")</f>
        <v>8.7899999999999991</v>
      </c>
      <c r="H18">
        <f>DA_2[[#This Row],[Cost Per Unit]]*DA_2[[#This Row],[Units]]</f>
        <v>316.43999999999994</v>
      </c>
      <c r="I18" s="15">
        <f>DA_2[[#This Row],[Amount]]-DA_2[[#This Row],[Cost]]</f>
        <v>8881.56</v>
      </c>
    </row>
    <row r="19" spans="2:9" hidden="1" x14ac:dyDescent="0.25">
      <c r="B19" t="s">
        <v>7</v>
      </c>
      <c r="C19" t="s">
        <v>16</v>
      </c>
      <c r="D19" t="s">
        <v>21</v>
      </c>
      <c r="E19" s="15">
        <v>9772</v>
      </c>
      <c r="F19" s="3">
        <v>90</v>
      </c>
      <c r="G19">
        <f>_xlfn.XLOOKUP(DA_2[[#This Row],[Product]],Table13[Products],Table13[Cost Per Unit],"")</f>
        <v>12.37</v>
      </c>
      <c r="H19">
        <f>DA_2[[#This Row],[Cost Per Unit]]*DA_2[[#This Row],[Units]]</f>
        <v>1113.3</v>
      </c>
      <c r="I19" s="15">
        <f>DA_2[[#This Row],[Amount]]-DA_2[[#This Row],[Cost]]</f>
        <v>8658.7000000000007</v>
      </c>
    </row>
    <row r="20" spans="2:9" hidden="1" x14ac:dyDescent="0.25">
      <c r="B20" t="s">
        <v>18</v>
      </c>
      <c r="C20" t="s">
        <v>16</v>
      </c>
      <c r="D20" t="s">
        <v>14</v>
      </c>
      <c r="E20" s="15">
        <v>10073</v>
      </c>
      <c r="F20" s="3">
        <v>120</v>
      </c>
      <c r="G20">
        <f>_xlfn.XLOOKUP(DA_2[[#This Row],[Product]],Table13[Products],Table13[Cost Per Unit],"")</f>
        <v>11.88</v>
      </c>
      <c r="H20">
        <f>DA_2[[#This Row],[Cost Per Unit]]*DA_2[[#This Row],[Units]]</f>
        <v>1425.6000000000001</v>
      </c>
      <c r="I20" s="15">
        <f>DA_2[[#This Row],[Amount]]-DA_2[[#This Row],[Cost]]</f>
        <v>8647.4</v>
      </c>
    </row>
    <row r="21" spans="2:9" hidden="1" x14ac:dyDescent="0.25">
      <c r="B21" t="s">
        <v>27</v>
      </c>
      <c r="C21" t="s">
        <v>8</v>
      </c>
      <c r="D21" t="s">
        <v>20</v>
      </c>
      <c r="E21" s="15">
        <v>8813</v>
      </c>
      <c r="F21" s="3">
        <v>21</v>
      </c>
      <c r="G21">
        <f>_xlfn.XLOOKUP(DA_2[[#This Row],[Product]],Table13[Products],Table13[Cost Per Unit],"")</f>
        <v>13.15</v>
      </c>
      <c r="H21">
        <f>DA_2[[#This Row],[Cost Per Unit]]*DA_2[[#This Row],[Units]]</f>
        <v>276.15000000000003</v>
      </c>
      <c r="I21" s="15">
        <f>DA_2[[#This Row],[Amount]]-DA_2[[#This Row],[Cost]]</f>
        <v>8536.85</v>
      </c>
    </row>
    <row r="22" spans="2:9" hidden="1" x14ac:dyDescent="0.25">
      <c r="B22" t="s">
        <v>7</v>
      </c>
      <c r="C22" t="s">
        <v>8</v>
      </c>
      <c r="D22" t="s">
        <v>34</v>
      </c>
      <c r="E22" s="15">
        <v>9002</v>
      </c>
      <c r="F22" s="3">
        <v>72</v>
      </c>
      <c r="G22">
        <f>_xlfn.XLOOKUP(DA_2[[#This Row],[Product]],Table13[Products],Table13[Cost Per Unit],"")</f>
        <v>7.16</v>
      </c>
      <c r="H22">
        <f>DA_2[[#This Row],[Cost Per Unit]]*DA_2[[#This Row],[Units]]</f>
        <v>515.52</v>
      </c>
      <c r="I22" s="15">
        <f>DA_2[[#This Row],[Amount]]-DA_2[[#This Row],[Cost]]</f>
        <v>8486.48</v>
      </c>
    </row>
    <row r="23" spans="2:9" x14ac:dyDescent="0.25">
      <c r="B23" t="s">
        <v>13</v>
      </c>
      <c r="C23" t="s">
        <v>22</v>
      </c>
      <c r="D23" t="s">
        <v>21</v>
      </c>
      <c r="E23" s="15">
        <v>9506</v>
      </c>
      <c r="F23" s="3">
        <v>87</v>
      </c>
      <c r="G23">
        <f>_xlfn.XLOOKUP(DA_2[[#This Row],[Product]],Table13[Products],Table13[Cost Per Unit],"")</f>
        <v>12.37</v>
      </c>
      <c r="H23">
        <f>DA_2[[#This Row],[Cost Per Unit]]*DA_2[[#This Row],[Units]]</f>
        <v>1076.1899999999998</v>
      </c>
      <c r="I23" s="15">
        <f>DA_2[[#This Row],[Amount]]-DA_2[[#This Row],[Cost]]</f>
        <v>8429.81</v>
      </c>
    </row>
    <row r="24" spans="2:9" hidden="1" x14ac:dyDescent="0.25">
      <c r="B24" t="s">
        <v>13</v>
      </c>
      <c r="C24" t="s">
        <v>16</v>
      </c>
      <c r="D24" t="s">
        <v>9</v>
      </c>
      <c r="E24" s="15">
        <v>9051</v>
      </c>
      <c r="F24" s="3">
        <v>57</v>
      </c>
      <c r="G24">
        <f>_xlfn.XLOOKUP(DA_2[[#This Row],[Product]],Table13[Products],Table13[Cost Per Unit],"")</f>
        <v>14.49</v>
      </c>
      <c r="H24">
        <f>DA_2[[#This Row],[Cost Per Unit]]*DA_2[[#This Row],[Units]]</f>
        <v>825.93000000000006</v>
      </c>
      <c r="I24" s="15">
        <f>DA_2[[#This Row],[Amount]]-DA_2[[#This Row],[Cost]]</f>
        <v>8225.07</v>
      </c>
    </row>
    <row r="25" spans="2:9" hidden="1" x14ac:dyDescent="0.25">
      <c r="B25" t="s">
        <v>15</v>
      </c>
      <c r="C25" t="s">
        <v>16</v>
      </c>
      <c r="D25" t="s">
        <v>33</v>
      </c>
      <c r="E25" s="15">
        <v>10311</v>
      </c>
      <c r="F25" s="3">
        <v>231</v>
      </c>
      <c r="G25">
        <f>_xlfn.XLOOKUP(DA_2[[#This Row],[Product]],Table13[Products],Table13[Cost Per Unit],"")</f>
        <v>9.33</v>
      </c>
      <c r="H25">
        <f>DA_2[[#This Row],[Cost Per Unit]]*DA_2[[#This Row],[Units]]</f>
        <v>2155.23</v>
      </c>
      <c r="I25" s="15">
        <f>DA_2[[#This Row],[Amount]]-DA_2[[#This Row],[Cost]]</f>
        <v>8155.77</v>
      </c>
    </row>
    <row r="26" spans="2:9" hidden="1" x14ac:dyDescent="0.25">
      <c r="B26" t="s">
        <v>13</v>
      </c>
      <c r="C26" t="s">
        <v>16</v>
      </c>
      <c r="D26" t="s">
        <v>41</v>
      </c>
      <c r="E26" s="15">
        <v>11522</v>
      </c>
      <c r="F26" s="3">
        <v>204</v>
      </c>
      <c r="G26">
        <f>_xlfn.XLOOKUP(DA_2[[#This Row],[Product]],Table13[Products],Table13[Cost Per Unit],"")</f>
        <v>16.73</v>
      </c>
      <c r="H26">
        <f>DA_2[[#This Row],[Cost Per Unit]]*DA_2[[#This Row],[Units]]</f>
        <v>3412.92</v>
      </c>
      <c r="I26" s="15">
        <f>DA_2[[#This Row],[Amount]]-DA_2[[#This Row],[Cost]]</f>
        <v>8109.08</v>
      </c>
    </row>
    <row r="27" spans="2:9" hidden="1" x14ac:dyDescent="0.25">
      <c r="B27" t="s">
        <v>25</v>
      </c>
      <c r="C27" t="s">
        <v>16</v>
      </c>
      <c r="D27" t="s">
        <v>24</v>
      </c>
      <c r="E27" s="15">
        <v>8435</v>
      </c>
      <c r="F27" s="3">
        <v>42</v>
      </c>
      <c r="G27">
        <f>_xlfn.XLOOKUP(DA_2[[#This Row],[Product]],Table13[Products],Table13[Cost Per Unit],"")</f>
        <v>9.77</v>
      </c>
      <c r="H27">
        <f>DA_2[[#This Row],[Cost Per Unit]]*DA_2[[#This Row],[Units]]</f>
        <v>410.34</v>
      </c>
      <c r="I27" s="15">
        <f>DA_2[[#This Row],[Amount]]-DA_2[[#This Row],[Cost]]</f>
        <v>8024.66</v>
      </c>
    </row>
    <row r="28" spans="2:9" hidden="1" x14ac:dyDescent="0.25">
      <c r="B28" t="s">
        <v>15</v>
      </c>
      <c r="C28" t="s">
        <v>32</v>
      </c>
      <c r="D28" t="s">
        <v>24</v>
      </c>
      <c r="E28" s="15">
        <v>325.86666666666702</v>
      </c>
      <c r="F28" s="3">
        <v>144</v>
      </c>
      <c r="G28">
        <f>_xlfn.XLOOKUP(DA_2[[#This Row],[Product]],Table13[Products],Table13[Cost Per Unit],"")</f>
        <v>9.77</v>
      </c>
      <c r="H28">
        <f>DA_2[[#This Row],[Cost Per Unit]]*DA_2[[#This Row],[Units]]</f>
        <v>1406.8799999999999</v>
      </c>
      <c r="I28" s="15">
        <f>DA_2[[#This Row],[Amount]]-DA_2[[#This Row],[Cost]]</f>
        <v>-1081.0133333333329</v>
      </c>
    </row>
    <row r="29" spans="2:9" hidden="1" x14ac:dyDescent="0.25">
      <c r="B29" t="s">
        <v>25</v>
      </c>
      <c r="C29" t="s">
        <v>8</v>
      </c>
      <c r="D29" t="s">
        <v>24</v>
      </c>
      <c r="E29" s="15">
        <v>9835</v>
      </c>
      <c r="F29" s="3">
        <v>207</v>
      </c>
      <c r="G29">
        <f>_xlfn.XLOOKUP(DA_2[[#This Row],[Product]],Table13[Products],Table13[Cost Per Unit],"")</f>
        <v>9.77</v>
      </c>
      <c r="H29">
        <f>DA_2[[#This Row],[Cost Per Unit]]*DA_2[[#This Row],[Units]]</f>
        <v>2022.3899999999999</v>
      </c>
      <c r="I29" s="15">
        <f>DA_2[[#This Row],[Amount]]-DA_2[[#This Row],[Cost]]</f>
        <v>7812.6100000000006</v>
      </c>
    </row>
    <row r="30" spans="2:9" hidden="1" x14ac:dyDescent="0.25">
      <c r="B30" t="s">
        <v>15</v>
      </c>
      <c r="C30" t="s">
        <v>16</v>
      </c>
      <c r="D30" t="s">
        <v>17</v>
      </c>
      <c r="E30" s="15">
        <v>9632</v>
      </c>
      <c r="F30" s="3">
        <v>288</v>
      </c>
      <c r="G30">
        <f>_xlfn.XLOOKUP(DA_2[[#This Row],[Product]],Table13[Products],Table13[Cost Per Unit],"")</f>
        <v>6.47</v>
      </c>
      <c r="H30">
        <f>DA_2[[#This Row],[Cost Per Unit]]*DA_2[[#This Row],[Units]]</f>
        <v>1863.36</v>
      </c>
      <c r="I30" s="15">
        <f>DA_2[[#This Row],[Amount]]-DA_2[[#This Row],[Cost]]</f>
        <v>7768.64</v>
      </c>
    </row>
    <row r="31" spans="2:9" hidden="1" x14ac:dyDescent="0.25">
      <c r="B31" t="s">
        <v>28</v>
      </c>
      <c r="C31" t="s">
        <v>19</v>
      </c>
      <c r="D31" t="s">
        <v>35</v>
      </c>
      <c r="E31" s="15">
        <v>9443</v>
      </c>
      <c r="F31" s="3">
        <v>162</v>
      </c>
      <c r="G31">
        <f>_xlfn.XLOOKUP(DA_2[[#This Row],[Product]],Table13[Products],Table13[Cost Per Unit],"")</f>
        <v>10.62</v>
      </c>
      <c r="H31">
        <f>DA_2[[#This Row],[Cost Per Unit]]*DA_2[[#This Row],[Units]]</f>
        <v>1720.4399999999998</v>
      </c>
      <c r="I31" s="15">
        <f>DA_2[[#This Row],[Amount]]-DA_2[[#This Row],[Cost]]</f>
        <v>7722.56</v>
      </c>
    </row>
    <row r="32" spans="2:9" hidden="1" x14ac:dyDescent="0.25">
      <c r="B32" t="s">
        <v>10</v>
      </c>
      <c r="C32" t="s">
        <v>19</v>
      </c>
      <c r="D32" t="s">
        <v>23</v>
      </c>
      <c r="E32" s="15">
        <v>8890</v>
      </c>
      <c r="F32" s="3">
        <v>210</v>
      </c>
      <c r="G32">
        <f>_xlfn.XLOOKUP(DA_2[[#This Row],[Product]],Table13[Products],Table13[Cost Per Unit],"")</f>
        <v>5.79</v>
      </c>
      <c r="H32">
        <f>DA_2[[#This Row],[Cost Per Unit]]*DA_2[[#This Row],[Units]]</f>
        <v>1215.9000000000001</v>
      </c>
      <c r="I32" s="15">
        <f>DA_2[[#This Row],[Amount]]-DA_2[[#This Row],[Cost]]</f>
        <v>7674.1</v>
      </c>
    </row>
    <row r="33" spans="2:9" hidden="1" x14ac:dyDescent="0.25">
      <c r="B33" t="s">
        <v>28</v>
      </c>
      <c r="C33" t="s">
        <v>16</v>
      </c>
      <c r="D33" t="s">
        <v>34</v>
      </c>
      <c r="E33" s="15">
        <v>8211</v>
      </c>
      <c r="F33" s="3">
        <v>75</v>
      </c>
      <c r="G33">
        <f>_xlfn.XLOOKUP(DA_2[[#This Row],[Product]],Table13[Products],Table13[Cost Per Unit],"")</f>
        <v>7.16</v>
      </c>
      <c r="H33">
        <f>DA_2[[#This Row],[Cost Per Unit]]*DA_2[[#This Row],[Units]]</f>
        <v>537</v>
      </c>
      <c r="I33" s="15">
        <f>DA_2[[#This Row],[Amount]]-DA_2[[#This Row],[Cost]]</f>
        <v>7674</v>
      </c>
    </row>
    <row r="34" spans="2:9" hidden="1" x14ac:dyDescent="0.25">
      <c r="B34" t="s">
        <v>13</v>
      </c>
      <c r="C34" t="s">
        <v>32</v>
      </c>
      <c r="D34" t="s">
        <v>31</v>
      </c>
      <c r="E34" s="15">
        <v>938</v>
      </c>
      <c r="F34" s="3">
        <v>189</v>
      </c>
      <c r="G34">
        <f>_xlfn.XLOOKUP(DA_2[[#This Row],[Product]],Table13[Products],Table13[Cost Per Unit],"")</f>
        <v>8.7899999999999991</v>
      </c>
      <c r="H34">
        <f>DA_2[[#This Row],[Cost Per Unit]]*DA_2[[#This Row],[Units]]</f>
        <v>1661.31</v>
      </c>
      <c r="I34" s="15">
        <f>DA_2[[#This Row],[Amount]]-DA_2[[#This Row],[Cost]]</f>
        <v>-723.31</v>
      </c>
    </row>
    <row r="35" spans="2:9" hidden="1" x14ac:dyDescent="0.25">
      <c r="B35" t="s">
        <v>15</v>
      </c>
      <c r="C35" t="s">
        <v>32</v>
      </c>
      <c r="D35" t="s">
        <v>31</v>
      </c>
      <c r="E35" s="15">
        <v>1274</v>
      </c>
      <c r="F35" s="3">
        <v>225</v>
      </c>
      <c r="G35">
        <f>_xlfn.XLOOKUP(DA_2[[#This Row],[Product]],Table13[Products],Table13[Cost Per Unit],"")</f>
        <v>8.7899999999999991</v>
      </c>
      <c r="H35">
        <f>DA_2[[#This Row],[Cost Per Unit]]*DA_2[[#This Row],[Units]]</f>
        <v>1977.7499999999998</v>
      </c>
      <c r="I35" s="15">
        <f>DA_2[[#This Row],[Amount]]-DA_2[[#This Row],[Cost]]</f>
        <v>-703.74999999999977</v>
      </c>
    </row>
    <row r="36" spans="2:9" hidden="1" x14ac:dyDescent="0.25">
      <c r="B36" t="s">
        <v>7</v>
      </c>
      <c r="C36" t="s">
        <v>8</v>
      </c>
      <c r="D36" t="s">
        <v>38</v>
      </c>
      <c r="E36" s="15">
        <v>7693</v>
      </c>
      <c r="F36" s="3">
        <v>21</v>
      </c>
      <c r="G36">
        <f>_xlfn.XLOOKUP(DA_2[[#This Row],[Product]],Table13[Products],Table13[Cost Per Unit],"")</f>
        <v>7.64</v>
      </c>
      <c r="H36">
        <f>DA_2[[#This Row],[Cost Per Unit]]*DA_2[[#This Row],[Units]]</f>
        <v>160.44</v>
      </c>
      <c r="I36" s="15">
        <f>DA_2[[#This Row],[Amount]]-DA_2[[#This Row],[Cost]]</f>
        <v>7532.56</v>
      </c>
    </row>
    <row r="37" spans="2:9" hidden="1" x14ac:dyDescent="0.25">
      <c r="B37" t="s">
        <v>18</v>
      </c>
      <c r="C37" t="s">
        <v>8</v>
      </c>
      <c r="D37" t="s">
        <v>23</v>
      </c>
      <c r="E37" s="15">
        <v>7693</v>
      </c>
      <c r="F37" s="3">
        <v>87</v>
      </c>
      <c r="G37">
        <f>_xlfn.XLOOKUP(DA_2[[#This Row],[Product]],Table13[Products],Table13[Cost Per Unit],"")</f>
        <v>5.79</v>
      </c>
      <c r="H37">
        <f>DA_2[[#This Row],[Cost Per Unit]]*DA_2[[#This Row],[Units]]</f>
        <v>503.73</v>
      </c>
      <c r="I37" s="15">
        <f>DA_2[[#This Row],[Amount]]-DA_2[[#This Row],[Cost]]</f>
        <v>7189.27</v>
      </c>
    </row>
    <row r="38" spans="2:9" x14ac:dyDescent="0.25">
      <c r="B38" t="s">
        <v>29</v>
      </c>
      <c r="C38" t="s">
        <v>22</v>
      </c>
      <c r="D38" t="s">
        <v>44</v>
      </c>
      <c r="E38" s="15">
        <v>8841</v>
      </c>
      <c r="F38" s="3">
        <v>303</v>
      </c>
      <c r="G38">
        <f>_xlfn.XLOOKUP(DA_2[[#This Row],[Product]],Table13[Products],Table13[Cost Per Unit],"")</f>
        <v>5.6</v>
      </c>
      <c r="H38">
        <f>DA_2[[#This Row],[Cost Per Unit]]*DA_2[[#This Row],[Units]]</f>
        <v>1696.8</v>
      </c>
      <c r="I38" s="15">
        <f>DA_2[[#This Row],[Amount]]-DA_2[[#This Row],[Cost]]</f>
        <v>7144.2</v>
      </c>
    </row>
    <row r="39" spans="2:9" x14ac:dyDescent="0.25">
      <c r="B39" t="s">
        <v>18</v>
      </c>
      <c r="C39" t="s">
        <v>22</v>
      </c>
      <c r="D39" t="s">
        <v>43</v>
      </c>
      <c r="E39" s="15">
        <v>7322</v>
      </c>
      <c r="F39" s="3">
        <v>36</v>
      </c>
      <c r="G39">
        <f>_xlfn.XLOOKUP(DA_2[[#This Row],[Product]],Table13[Products],Table13[Cost Per Unit],"")</f>
        <v>9</v>
      </c>
      <c r="H39">
        <f>DA_2[[#This Row],[Cost Per Unit]]*DA_2[[#This Row],[Units]]</f>
        <v>324</v>
      </c>
      <c r="I39" s="15">
        <f>DA_2[[#This Row],[Amount]]-DA_2[[#This Row],[Cost]]</f>
        <v>6998</v>
      </c>
    </row>
    <row r="40" spans="2:9" x14ac:dyDescent="0.25">
      <c r="B40" t="s">
        <v>27</v>
      </c>
      <c r="C40" t="s">
        <v>22</v>
      </c>
      <c r="D40" t="s">
        <v>20</v>
      </c>
      <c r="E40" s="15">
        <v>7483</v>
      </c>
      <c r="F40" s="3">
        <v>45</v>
      </c>
      <c r="G40">
        <f>_xlfn.XLOOKUP(DA_2[[#This Row],[Product]],Table13[Products],Table13[Cost Per Unit],"")</f>
        <v>13.15</v>
      </c>
      <c r="H40">
        <f>DA_2[[#This Row],[Cost Per Unit]]*DA_2[[#This Row],[Units]]</f>
        <v>591.75</v>
      </c>
      <c r="I40" s="15">
        <f>DA_2[[#This Row],[Amount]]-DA_2[[#This Row],[Cost]]</f>
        <v>6891.25</v>
      </c>
    </row>
    <row r="41" spans="2:9" hidden="1" x14ac:dyDescent="0.25">
      <c r="B41" t="s">
        <v>18</v>
      </c>
      <c r="C41" t="s">
        <v>8</v>
      </c>
      <c r="D41" t="s">
        <v>44</v>
      </c>
      <c r="E41" s="15">
        <v>6818</v>
      </c>
      <c r="F41" s="3">
        <v>6</v>
      </c>
      <c r="G41">
        <f>_xlfn.XLOOKUP(DA_2[[#This Row],[Product]],Table13[Products],Table13[Cost Per Unit],"")</f>
        <v>5.6</v>
      </c>
      <c r="H41">
        <f>DA_2[[#This Row],[Cost Per Unit]]*DA_2[[#This Row],[Units]]</f>
        <v>33.599999999999994</v>
      </c>
      <c r="I41" s="15">
        <f>DA_2[[#This Row],[Amount]]-DA_2[[#This Row],[Cost]]</f>
        <v>6784.4</v>
      </c>
    </row>
    <row r="42" spans="2:9" x14ac:dyDescent="0.25">
      <c r="B42" t="s">
        <v>27</v>
      </c>
      <c r="C42" t="s">
        <v>22</v>
      </c>
      <c r="D42" t="s">
        <v>33</v>
      </c>
      <c r="E42" s="15">
        <v>7189</v>
      </c>
      <c r="F42" s="3">
        <v>54</v>
      </c>
      <c r="G42">
        <f>_xlfn.XLOOKUP(DA_2[[#This Row],[Product]],Table13[Products],Table13[Cost Per Unit],"")</f>
        <v>9.33</v>
      </c>
      <c r="H42">
        <f>DA_2[[#This Row],[Cost Per Unit]]*DA_2[[#This Row],[Units]]</f>
        <v>503.82</v>
      </c>
      <c r="I42" s="15">
        <f>DA_2[[#This Row],[Amount]]-DA_2[[#This Row],[Cost]]</f>
        <v>6685.18</v>
      </c>
    </row>
    <row r="43" spans="2:9" hidden="1" x14ac:dyDescent="0.25">
      <c r="B43" t="s">
        <v>27</v>
      </c>
      <c r="C43" t="s">
        <v>32</v>
      </c>
      <c r="D43" t="s">
        <v>38</v>
      </c>
      <c r="E43" s="15">
        <v>861</v>
      </c>
      <c r="F43" s="3">
        <v>195</v>
      </c>
      <c r="G43">
        <f>_xlfn.XLOOKUP(DA_2[[#This Row],[Product]],Table13[Products],Table13[Cost Per Unit],"")</f>
        <v>7.64</v>
      </c>
      <c r="H43">
        <f>DA_2[[#This Row],[Cost Per Unit]]*DA_2[[#This Row],[Units]]</f>
        <v>1489.8</v>
      </c>
      <c r="I43" s="15">
        <f>DA_2[[#This Row],[Amount]]-DA_2[[#This Row],[Cost]]</f>
        <v>-628.79999999999995</v>
      </c>
    </row>
    <row r="44" spans="2:9" hidden="1" x14ac:dyDescent="0.25">
      <c r="B44" t="s">
        <v>28</v>
      </c>
      <c r="C44" t="s">
        <v>32</v>
      </c>
      <c r="D44" t="s">
        <v>33</v>
      </c>
      <c r="E44" s="15">
        <v>252</v>
      </c>
      <c r="F44" s="3">
        <v>54</v>
      </c>
      <c r="G44">
        <f>_xlfn.XLOOKUP(DA_2[[#This Row],[Product]],Table13[Products],Table13[Cost Per Unit],"")</f>
        <v>9.33</v>
      </c>
      <c r="H44">
        <f>DA_2[[#This Row],[Cost Per Unit]]*DA_2[[#This Row],[Units]]</f>
        <v>503.82</v>
      </c>
      <c r="I44" s="15">
        <f>DA_2[[#This Row],[Amount]]-DA_2[[#This Row],[Cost]]</f>
        <v>-251.82</v>
      </c>
    </row>
    <row r="45" spans="2:9" hidden="1" x14ac:dyDescent="0.25">
      <c r="B45" t="s">
        <v>18</v>
      </c>
      <c r="C45" t="s">
        <v>32</v>
      </c>
      <c r="D45" t="s">
        <v>14</v>
      </c>
      <c r="E45" s="15">
        <v>478.66666666666703</v>
      </c>
      <c r="F45" s="3">
        <v>48</v>
      </c>
      <c r="G45">
        <f>_xlfn.XLOOKUP(DA_2[[#This Row],[Product]],Table13[Products],Table13[Cost Per Unit],"")</f>
        <v>11.88</v>
      </c>
      <c r="H45">
        <f>DA_2[[#This Row],[Cost Per Unit]]*DA_2[[#This Row],[Units]]</f>
        <v>570.24</v>
      </c>
      <c r="I45" s="15">
        <f>DA_2[[#This Row],[Amount]]-DA_2[[#This Row],[Cost]]</f>
        <v>-91.573333333332982</v>
      </c>
    </row>
    <row r="46" spans="2:9" hidden="1" x14ac:dyDescent="0.25">
      <c r="B46" t="s">
        <v>7</v>
      </c>
      <c r="C46" t="s">
        <v>32</v>
      </c>
      <c r="D46" t="s">
        <v>41</v>
      </c>
      <c r="E46" s="15">
        <v>2289</v>
      </c>
      <c r="F46" s="3">
        <v>135</v>
      </c>
      <c r="G46">
        <f>_xlfn.XLOOKUP(DA_2[[#This Row],[Product]],Table13[Products],Table13[Cost Per Unit],"")</f>
        <v>16.73</v>
      </c>
      <c r="H46">
        <f>DA_2[[#This Row],[Cost Per Unit]]*DA_2[[#This Row],[Units]]</f>
        <v>2258.5500000000002</v>
      </c>
      <c r="I46" s="15">
        <f>DA_2[[#This Row],[Amount]]-DA_2[[#This Row],[Cost]]</f>
        <v>30.449999999999818</v>
      </c>
    </row>
    <row r="47" spans="2:9" hidden="1" x14ac:dyDescent="0.25">
      <c r="B47" t="s">
        <v>28</v>
      </c>
      <c r="C47" t="s">
        <v>19</v>
      </c>
      <c r="D47" t="s">
        <v>41</v>
      </c>
      <c r="E47" s="15">
        <v>7812</v>
      </c>
      <c r="F47" s="3">
        <v>81</v>
      </c>
      <c r="G47">
        <f>_xlfn.XLOOKUP(DA_2[[#This Row],[Product]],Table13[Products],Table13[Cost Per Unit],"")</f>
        <v>16.73</v>
      </c>
      <c r="H47">
        <f>DA_2[[#This Row],[Cost Per Unit]]*DA_2[[#This Row],[Units]]</f>
        <v>1355.13</v>
      </c>
      <c r="I47" s="15">
        <f>DA_2[[#This Row],[Amount]]-DA_2[[#This Row],[Cost]]</f>
        <v>6456.87</v>
      </c>
    </row>
    <row r="48" spans="2:9" hidden="1" x14ac:dyDescent="0.25">
      <c r="B48" t="s">
        <v>13</v>
      </c>
      <c r="C48" t="s">
        <v>8</v>
      </c>
      <c r="D48" t="s">
        <v>35</v>
      </c>
      <c r="E48" s="15">
        <v>7273</v>
      </c>
      <c r="F48" s="3">
        <v>96</v>
      </c>
      <c r="G48">
        <f>_xlfn.XLOOKUP(DA_2[[#This Row],[Product]],Table13[Products],Table13[Cost Per Unit],"")</f>
        <v>10.62</v>
      </c>
      <c r="H48">
        <f>DA_2[[#This Row],[Cost Per Unit]]*DA_2[[#This Row],[Units]]</f>
        <v>1019.52</v>
      </c>
      <c r="I48" s="15">
        <f>DA_2[[#This Row],[Amount]]-DA_2[[#This Row],[Cost]]</f>
        <v>6253.48</v>
      </c>
    </row>
    <row r="49" spans="2:9" hidden="1" x14ac:dyDescent="0.25">
      <c r="B49" t="s">
        <v>27</v>
      </c>
      <c r="C49" t="s">
        <v>16</v>
      </c>
      <c r="D49" t="s">
        <v>36</v>
      </c>
      <c r="E49" s="15">
        <v>6314</v>
      </c>
      <c r="F49" s="3">
        <v>15</v>
      </c>
      <c r="G49">
        <f>_xlfn.XLOOKUP(DA_2[[#This Row],[Product]],Table13[Products],Table13[Cost Per Unit],"")</f>
        <v>6.49</v>
      </c>
      <c r="H49">
        <f>DA_2[[#This Row],[Cost Per Unit]]*DA_2[[#This Row],[Units]]</f>
        <v>97.350000000000009</v>
      </c>
      <c r="I49" s="15">
        <f>DA_2[[#This Row],[Amount]]-DA_2[[#This Row],[Cost]]</f>
        <v>6216.65</v>
      </c>
    </row>
    <row r="50" spans="2:9" hidden="1" x14ac:dyDescent="0.25">
      <c r="B50" t="s">
        <v>27</v>
      </c>
      <c r="C50" t="s">
        <v>19</v>
      </c>
      <c r="D50" t="s">
        <v>24</v>
      </c>
      <c r="E50" s="15">
        <v>6909</v>
      </c>
      <c r="F50" s="3">
        <v>81</v>
      </c>
      <c r="G50">
        <f>_xlfn.XLOOKUP(DA_2[[#This Row],[Product]],Table13[Products],Table13[Cost Per Unit],"")</f>
        <v>9.77</v>
      </c>
      <c r="H50">
        <f>DA_2[[#This Row],[Cost Per Unit]]*DA_2[[#This Row],[Units]]</f>
        <v>791.37</v>
      </c>
      <c r="I50" s="15">
        <f>DA_2[[#This Row],[Amount]]-DA_2[[#This Row],[Cost]]</f>
        <v>6117.63</v>
      </c>
    </row>
    <row r="51" spans="2:9" hidden="1" x14ac:dyDescent="0.25">
      <c r="B51" t="s">
        <v>27</v>
      </c>
      <c r="C51" t="s">
        <v>16</v>
      </c>
      <c r="D51" t="s">
        <v>17</v>
      </c>
      <c r="E51" s="15">
        <v>6111</v>
      </c>
      <c r="F51" s="3">
        <v>3</v>
      </c>
      <c r="G51">
        <f>_xlfn.XLOOKUP(DA_2[[#This Row],[Product]],Table13[Products],Table13[Cost Per Unit],"")</f>
        <v>6.47</v>
      </c>
      <c r="H51">
        <f>DA_2[[#This Row],[Cost Per Unit]]*DA_2[[#This Row],[Units]]</f>
        <v>19.41</v>
      </c>
      <c r="I51" s="15">
        <f>DA_2[[#This Row],[Amount]]-DA_2[[#This Row],[Cost]]</f>
        <v>6091.59</v>
      </c>
    </row>
    <row r="52" spans="2:9" hidden="1" x14ac:dyDescent="0.25">
      <c r="B52" t="s">
        <v>18</v>
      </c>
      <c r="C52" t="s">
        <v>16</v>
      </c>
      <c r="D52" t="s">
        <v>12</v>
      </c>
      <c r="E52" s="15">
        <v>6118</v>
      </c>
      <c r="F52" s="3">
        <v>9</v>
      </c>
      <c r="G52">
        <f>_xlfn.XLOOKUP(DA_2[[#This Row],[Product]],Table13[Products],Table13[Cost Per Unit],"")</f>
        <v>8.65</v>
      </c>
      <c r="H52">
        <f>DA_2[[#This Row],[Cost Per Unit]]*DA_2[[#This Row],[Units]]</f>
        <v>77.850000000000009</v>
      </c>
      <c r="I52" s="15">
        <f>DA_2[[#This Row],[Amount]]-DA_2[[#This Row],[Cost]]</f>
        <v>6040.15</v>
      </c>
    </row>
    <row r="53" spans="2:9" hidden="1" x14ac:dyDescent="0.25">
      <c r="B53" t="s">
        <v>10</v>
      </c>
      <c r="C53" t="s">
        <v>8</v>
      </c>
      <c r="D53" t="s">
        <v>44</v>
      </c>
      <c r="E53" s="15">
        <v>6279</v>
      </c>
      <c r="F53" s="3">
        <v>45</v>
      </c>
      <c r="G53">
        <f>_xlfn.XLOOKUP(DA_2[[#This Row],[Product]],Table13[Products],Table13[Cost Per Unit],"")</f>
        <v>5.6</v>
      </c>
      <c r="H53">
        <f>DA_2[[#This Row],[Cost Per Unit]]*DA_2[[#This Row],[Units]]</f>
        <v>251.99999999999997</v>
      </c>
      <c r="I53" s="15">
        <f>DA_2[[#This Row],[Amount]]-DA_2[[#This Row],[Cost]]</f>
        <v>6027</v>
      </c>
    </row>
    <row r="54" spans="2:9" hidden="1" x14ac:dyDescent="0.25">
      <c r="B54" t="s">
        <v>18</v>
      </c>
      <c r="C54" t="s">
        <v>19</v>
      </c>
      <c r="D54" t="s">
        <v>30</v>
      </c>
      <c r="E54" s="15">
        <v>6048</v>
      </c>
      <c r="F54" s="3">
        <v>27</v>
      </c>
      <c r="G54">
        <f>_xlfn.XLOOKUP(DA_2[[#This Row],[Product]],Table13[Products],Table13[Cost Per Unit],"")</f>
        <v>3.11</v>
      </c>
      <c r="H54">
        <f>DA_2[[#This Row],[Cost Per Unit]]*DA_2[[#This Row],[Units]]</f>
        <v>83.97</v>
      </c>
      <c r="I54" s="15">
        <f>DA_2[[#This Row],[Amount]]-DA_2[[#This Row],[Cost]]</f>
        <v>5964.03</v>
      </c>
    </row>
    <row r="55" spans="2:9" hidden="1" x14ac:dyDescent="0.25">
      <c r="B55" t="s">
        <v>15</v>
      </c>
      <c r="C55" t="s">
        <v>8</v>
      </c>
      <c r="D55" t="s">
        <v>40</v>
      </c>
      <c r="E55" s="15">
        <v>6398</v>
      </c>
      <c r="F55" s="3">
        <v>102</v>
      </c>
      <c r="G55">
        <f>_xlfn.XLOOKUP(DA_2[[#This Row],[Product]],Table13[Products],Table13[Cost Per Unit],"")</f>
        <v>4.97</v>
      </c>
      <c r="H55">
        <f>DA_2[[#This Row],[Cost Per Unit]]*DA_2[[#This Row],[Units]]</f>
        <v>506.94</v>
      </c>
      <c r="I55" s="15">
        <f>DA_2[[#This Row],[Amount]]-DA_2[[#This Row],[Cost]]</f>
        <v>5891.06</v>
      </c>
    </row>
    <row r="56" spans="2:9" x14ac:dyDescent="0.25">
      <c r="B56" t="s">
        <v>15</v>
      </c>
      <c r="C56" t="s">
        <v>22</v>
      </c>
      <c r="D56" t="s">
        <v>24</v>
      </c>
      <c r="E56" s="15">
        <v>5915</v>
      </c>
      <c r="F56" s="3">
        <v>3</v>
      </c>
      <c r="G56">
        <f>_xlfn.XLOOKUP(DA_2[[#This Row],[Product]],Table13[Products],Table13[Cost Per Unit],"")</f>
        <v>9.77</v>
      </c>
      <c r="H56">
        <f>DA_2[[#This Row],[Cost Per Unit]]*DA_2[[#This Row],[Units]]</f>
        <v>29.31</v>
      </c>
      <c r="I56" s="15">
        <f>DA_2[[#This Row],[Amount]]-DA_2[[#This Row],[Cost]]</f>
        <v>5885.69</v>
      </c>
    </row>
    <row r="57" spans="2:9" hidden="1" x14ac:dyDescent="0.25">
      <c r="B57" t="s">
        <v>7</v>
      </c>
      <c r="C57" t="s">
        <v>19</v>
      </c>
      <c r="D57" t="s">
        <v>41</v>
      </c>
      <c r="E57" s="15">
        <v>6370</v>
      </c>
      <c r="F57" s="3">
        <v>30</v>
      </c>
      <c r="G57">
        <f>_xlfn.XLOOKUP(DA_2[[#This Row],[Product]],Table13[Products],Table13[Cost Per Unit],"")</f>
        <v>16.73</v>
      </c>
      <c r="H57">
        <f>DA_2[[#This Row],[Cost Per Unit]]*DA_2[[#This Row],[Units]]</f>
        <v>501.90000000000003</v>
      </c>
      <c r="I57" s="15">
        <f>DA_2[[#This Row],[Amount]]-DA_2[[#This Row],[Cost]]</f>
        <v>5868.1</v>
      </c>
    </row>
    <row r="58" spans="2:9" hidden="1" x14ac:dyDescent="0.25">
      <c r="B58" t="s">
        <v>25</v>
      </c>
      <c r="C58" t="s">
        <v>8</v>
      </c>
      <c r="D58" t="s">
        <v>21</v>
      </c>
      <c r="E58" s="15">
        <v>6391</v>
      </c>
      <c r="F58" s="3">
        <v>48</v>
      </c>
      <c r="G58">
        <f>_xlfn.XLOOKUP(DA_2[[#This Row],[Product]],Table13[Products],Table13[Cost Per Unit],"")</f>
        <v>12.37</v>
      </c>
      <c r="H58">
        <f>DA_2[[#This Row],[Cost Per Unit]]*DA_2[[#This Row],[Units]]</f>
        <v>593.76</v>
      </c>
      <c r="I58" s="15">
        <f>DA_2[[#This Row],[Amount]]-DA_2[[#This Row],[Cost]]</f>
        <v>5797.24</v>
      </c>
    </row>
    <row r="59" spans="2:9" hidden="1" x14ac:dyDescent="0.25">
      <c r="B59" t="s">
        <v>10</v>
      </c>
      <c r="C59" t="s">
        <v>32</v>
      </c>
      <c r="D59" t="s">
        <v>31</v>
      </c>
      <c r="E59" s="15">
        <v>2009</v>
      </c>
      <c r="F59" s="3">
        <v>219</v>
      </c>
      <c r="G59">
        <f>_xlfn.XLOOKUP(DA_2[[#This Row],[Product]],Table13[Products],Table13[Cost Per Unit],"")</f>
        <v>8.7899999999999991</v>
      </c>
      <c r="H59">
        <f>DA_2[[#This Row],[Cost Per Unit]]*DA_2[[#This Row],[Units]]</f>
        <v>1925.0099999999998</v>
      </c>
      <c r="I59" s="15">
        <f>DA_2[[#This Row],[Amount]]-DA_2[[#This Row],[Cost]]</f>
        <v>83.990000000000236</v>
      </c>
    </row>
    <row r="60" spans="2:9" hidden="1" x14ac:dyDescent="0.25">
      <c r="B60" t="s">
        <v>28</v>
      </c>
      <c r="C60" t="s">
        <v>19</v>
      </c>
      <c r="D60" t="s">
        <v>43</v>
      </c>
      <c r="E60" s="15">
        <v>7651</v>
      </c>
      <c r="F60" s="3">
        <v>213</v>
      </c>
      <c r="G60">
        <f>_xlfn.XLOOKUP(DA_2[[#This Row],[Product]],Table13[Products],Table13[Cost Per Unit],"")</f>
        <v>9</v>
      </c>
      <c r="H60">
        <f>DA_2[[#This Row],[Cost Per Unit]]*DA_2[[#This Row],[Units]]</f>
        <v>1917</v>
      </c>
      <c r="I60" s="15">
        <f>DA_2[[#This Row],[Amount]]-DA_2[[#This Row],[Cost]]</f>
        <v>5734</v>
      </c>
    </row>
    <row r="61" spans="2:9" x14ac:dyDescent="0.25">
      <c r="B61" t="s">
        <v>10</v>
      </c>
      <c r="C61" t="s">
        <v>22</v>
      </c>
      <c r="D61" t="s">
        <v>43</v>
      </c>
      <c r="E61" s="15">
        <v>6433</v>
      </c>
      <c r="F61" s="3">
        <v>78</v>
      </c>
      <c r="G61">
        <f>_xlfn.XLOOKUP(DA_2[[#This Row],[Product]],Table13[Products],Table13[Cost Per Unit],"")</f>
        <v>9</v>
      </c>
      <c r="H61">
        <f>DA_2[[#This Row],[Cost Per Unit]]*DA_2[[#This Row],[Units]]</f>
        <v>702</v>
      </c>
      <c r="I61" s="15">
        <f>DA_2[[#This Row],[Amount]]-DA_2[[#This Row],[Cost]]</f>
        <v>5731</v>
      </c>
    </row>
    <row r="62" spans="2:9" hidden="1" x14ac:dyDescent="0.25">
      <c r="B62" t="s">
        <v>7</v>
      </c>
      <c r="C62" t="s">
        <v>19</v>
      </c>
      <c r="D62" t="s">
        <v>24</v>
      </c>
      <c r="E62" s="15">
        <v>5817</v>
      </c>
      <c r="F62" s="3">
        <v>12</v>
      </c>
      <c r="G62">
        <f>_xlfn.XLOOKUP(DA_2[[#This Row],[Product]],Table13[Products],Table13[Cost Per Unit],"")</f>
        <v>9.77</v>
      </c>
      <c r="H62">
        <f>DA_2[[#This Row],[Cost Per Unit]]*DA_2[[#This Row],[Units]]</f>
        <v>117.24</v>
      </c>
      <c r="I62" s="15">
        <f>DA_2[[#This Row],[Amount]]-DA_2[[#This Row],[Cost]]</f>
        <v>5699.76</v>
      </c>
    </row>
    <row r="63" spans="2:9" hidden="1" x14ac:dyDescent="0.25">
      <c r="B63" t="s">
        <v>13</v>
      </c>
      <c r="C63" t="s">
        <v>32</v>
      </c>
      <c r="D63" t="s">
        <v>30</v>
      </c>
      <c r="E63" s="15">
        <v>707</v>
      </c>
      <c r="F63" s="3">
        <v>174</v>
      </c>
      <c r="G63">
        <f>_xlfn.XLOOKUP(DA_2[[#This Row],[Product]],Table13[Products],Table13[Cost Per Unit],"")</f>
        <v>3.11</v>
      </c>
      <c r="H63">
        <f>DA_2[[#This Row],[Cost Per Unit]]*DA_2[[#This Row],[Units]]</f>
        <v>541.14</v>
      </c>
      <c r="I63" s="15">
        <f>DA_2[[#This Row],[Amount]]-DA_2[[#This Row],[Cost]]</f>
        <v>165.86</v>
      </c>
    </row>
    <row r="64" spans="2:9" hidden="1" x14ac:dyDescent="0.25">
      <c r="B64" t="s">
        <v>25</v>
      </c>
      <c r="C64" t="s">
        <v>8</v>
      </c>
      <c r="D64" t="s">
        <v>9</v>
      </c>
      <c r="E64" s="15">
        <v>6454</v>
      </c>
      <c r="F64" s="3">
        <v>54</v>
      </c>
      <c r="G64">
        <f>_xlfn.XLOOKUP(DA_2[[#This Row],[Product]],Table13[Products],Table13[Cost Per Unit],"")</f>
        <v>14.49</v>
      </c>
      <c r="H64">
        <f>DA_2[[#This Row],[Cost Per Unit]]*DA_2[[#This Row],[Units]]</f>
        <v>782.46</v>
      </c>
      <c r="I64" s="15">
        <f>DA_2[[#This Row],[Amount]]-DA_2[[#This Row],[Cost]]</f>
        <v>5671.54</v>
      </c>
    </row>
    <row r="65" spans="2:9" hidden="1" x14ac:dyDescent="0.25">
      <c r="B65" t="s">
        <v>37</v>
      </c>
      <c r="C65" t="s">
        <v>32</v>
      </c>
      <c r="D65" t="s">
        <v>20</v>
      </c>
      <c r="E65" s="15">
        <v>1428</v>
      </c>
      <c r="F65" s="3">
        <v>93</v>
      </c>
      <c r="G65">
        <f>_xlfn.XLOOKUP(DA_2[[#This Row],[Product]],Table13[Products],Table13[Cost Per Unit],"")</f>
        <v>13.15</v>
      </c>
      <c r="H65">
        <f>DA_2[[#This Row],[Cost Per Unit]]*DA_2[[#This Row],[Units]]</f>
        <v>1222.95</v>
      </c>
      <c r="I65" s="15">
        <f>DA_2[[#This Row],[Amount]]-DA_2[[#This Row],[Cost]]</f>
        <v>205.04999999999995</v>
      </c>
    </row>
    <row r="66" spans="2:9" x14ac:dyDescent="0.25">
      <c r="B66" t="s">
        <v>25</v>
      </c>
      <c r="C66" t="s">
        <v>22</v>
      </c>
      <c r="D66" t="s">
        <v>9</v>
      </c>
      <c r="E66" s="15">
        <v>10129</v>
      </c>
      <c r="F66" s="3">
        <v>312</v>
      </c>
      <c r="G66">
        <f>_xlfn.XLOOKUP(DA_2[[#This Row],[Product]],Table13[Products],Table13[Cost Per Unit],"")</f>
        <v>14.49</v>
      </c>
      <c r="H66">
        <f>DA_2[[#This Row],[Cost Per Unit]]*DA_2[[#This Row],[Units]]</f>
        <v>4520.88</v>
      </c>
      <c r="I66" s="15">
        <f>DA_2[[#This Row],[Amount]]-DA_2[[#This Row],[Cost]]</f>
        <v>5608.12</v>
      </c>
    </row>
    <row r="67" spans="2:9" hidden="1" x14ac:dyDescent="0.25">
      <c r="B67" t="s">
        <v>27</v>
      </c>
      <c r="C67" t="s">
        <v>16</v>
      </c>
      <c r="D67" t="s">
        <v>33</v>
      </c>
      <c r="E67" s="15">
        <v>6146</v>
      </c>
      <c r="F67" s="3">
        <v>63</v>
      </c>
      <c r="G67">
        <f>_xlfn.XLOOKUP(DA_2[[#This Row],[Product]],Table13[Products],Table13[Cost Per Unit],"")</f>
        <v>9.33</v>
      </c>
      <c r="H67">
        <f>DA_2[[#This Row],[Cost Per Unit]]*DA_2[[#This Row],[Units]]</f>
        <v>587.79</v>
      </c>
      <c r="I67" s="15">
        <f>DA_2[[#This Row],[Amount]]-DA_2[[#This Row],[Cost]]</f>
        <v>5558.21</v>
      </c>
    </row>
    <row r="68" spans="2:9" hidden="1" x14ac:dyDescent="0.25">
      <c r="B68" t="s">
        <v>25</v>
      </c>
      <c r="C68" t="s">
        <v>32</v>
      </c>
      <c r="D68" t="s">
        <v>20</v>
      </c>
      <c r="E68" s="15">
        <v>1568</v>
      </c>
      <c r="F68" s="3">
        <v>96</v>
      </c>
      <c r="G68">
        <f>_xlfn.XLOOKUP(DA_2[[#This Row],[Product]],Table13[Products],Table13[Cost Per Unit],"")</f>
        <v>13.15</v>
      </c>
      <c r="H68">
        <f>DA_2[[#This Row],[Cost Per Unit]]*DA_2[[#This Row],[Units]]</f>
        <v>1262.4000000000001</v>
      </c>
      <c r="I68" s="15">
        <f>DA_2[[#This Row],[Amount]]-DA_2[[#This Row],[Cost]]</f>
        <v>305.59999999999991</v>
      </c>
    </row>
    <row r="69" spans="2:9" x14ac:dyDescent="0.25">
      <c r="B69" t="s">
        <v>37</v>
      </c>
      <c r="C69" t="s">
        <v>22</v>
      </c>
      <c r="D69" t="s">
        <v>14</v>
      </c>
      <c r="E69" s="15">
        <v>6860</v>
      </c>
      <c r="F69" s="3">
        <v>126</v>
      </c>
      <c r="G69">
        <f>_xlfn.XLOOKUP(DA_2[[#This Row],[Product]],Table13[Products],Table13[Cost Per Unit],"")</f>
        <v>11.88</v>
      </c>
      <c r="H69">
        <f>DA_2[[#This Row],[Cost Per Unit]]*DA_2[[#This Row],[Units]]</f>
        <v>1496.88</v>
      </c>
      <c r="I69" s="15">
        <f>DA_2[[#This Row],[Amount]]-DA_2[[#This Row],[Cost]]</f>
        <v>5363.12</v>
      </c>
    </row>
    <row r="70" spans="2:9" hidden="1" x14ac:dyDescent="0.25">
      <c r="B70" t="s">
        <v>25</v>
      </c>
      <c r="C70" t="s">
        <v>8</v>
      </c>
      <c r="D70" t="s">
        <v>44</v>
      </c>
      <c r="E70" s="15">
        <v>5306</v>
      </c>
      <c r="F70" s="3">
        <v>0</v>
      </c>
      <c r="G70">
        <f>_xlfn.XLOOKUP(DA_2[[#This Row],[Product]],Table13[Products],Table13[Cost Per Unit],"")</f>
        <v>5.6</v>
      </c>
      <c r="H70">
        <f>DA_2[[#This Row],[Cost Per Unit]]*DA_2[[#This Row],[Units]]</f>
        <v>0</v>
      </c>
      <c r="I70" s="15">
        <f>DA_2[[#This Row],[Amount]]-DA_2[[#This Row],[Cost]]</f>
        <v>5306</v>
      </c>
    </row>
    <row r="71" spans="2:9" hidden="1" x14ac:dyDescent="0.25">
      <c r="B71" t="s">
        <v>7</v>
      </c>
      <c r="C71" t="s">
        <v>19</v>
      </c>
      <c r="D71" t="s">
        <v>39</v>
      </c>
      <c r="E71" s="15">
        <v>5775</v>
      </c>
      <c r="F71" s="3">
        <v>42</v>
      </c>
      <c r="G71">
        <f>_xlfn.XLOOKUP(DA_2[[#This Row],[Product]],Table13[Products],Table13[Cost Per Unit],"")</f>
        <v>11.73</v>
      </c>
      <c r="H71">
        <f>DA_2[[#This Row],[Cost Per Unit]]*DA_2[[#This Row],[Units]]</f>
        <v>492.66</v>
      </c>
      <c r="I71" s="15">
        <f>DA_2[[#This Row],[Amount]]-DA_2[[#This Row],[Cost]]</f>
        <v>5282.34</v>
      </c>
    </row>
    <row r="72" spans="2:9" hidden="1" x14ac:dyDescent="0.25">
      <c r="B72" t="s">
        <v>29</v>
      </c>
      <c r="C72" t="s">
        <v>11</v>
      </c>
      <c r="D72" t="s">
        <v>21</v>
      </c>
      <c r="E72" s="15">
        <v>819</v>
      </c>
      <c r="F72" s="3">
        <v>306</v>
      </c>
      <c r="G72">
        <f>_xlfn.XLOOKUP(DA_2[[#This Row],[Product]],Table13[Products],Table13[Cost Per Unit],"")</f>
        <v>12.37</v>
      </c>
      <c r="H72">
        <f>DA_2[[#This Row],[Cost Per Unit]]*DA_2[[#This Row],[Units]]</f>
        <v>3785.22</v>
      </c>
      <c r="I72" s="15">
        <f>DA_2[[#This Row],[Amount]]-DA_2[[#This Row],[Cost]]</f>
        <v>-2966.22</v>
      </c>
    </row>
    <row r="73" spans="2:9" hidden="1" x14ac:dyDescent="0.25">
      <c r="B73" t="s">
        <v>7</v>
      </c>
      <c r="C73" t="s">
        <v>16</v>
      </c>
      <c r="D73" t="s">
        <v>20</v>
      </c>
      <c r="E73" s="15">
        <v>5439</v>
      </c>
      <c r="F73" s="3">
        <v>30</v>
      </c>
      <c r="G73">
        <f>_xlfn.XLOOKUP(DA_2[[#This Row],[Product]],Table13[Products],Table13[Cost Per Unit],"")</f>
        <v>13.15</v>
      </c>
      <c r="H73">
        <f>DA_2[[#This Row],[Cost Per Unit]]*DA_2[[#This Row],[Units]]</f>
        <v>394.5</v>
      </c>
      <c r="I73" s="15">
        <f>DA_2[[#This Row],[Amount]]-DA_2[[#This Row],[Cost]]</f>
        <v>5044.5</v>
      </c>
    </row>
    <row r="74" spans="2:9" hidden="1" x14ac:dyDescent="0.25">
      <c r="B74" t="s">
        <v>18</v>
      </c>
      <c r="C74" t="s">
        <v>11</v>
      </c>
      <c r="D74" t="s">
        <v>35</v>
      </c>
      <c r="E74" s="15">
        <v>1071</v>
      </c>
      <c r="F74" s="3">
        <v>270</v>
      </c>
      <c r="G74">
        <f>_xlfn.XLOOKUP(DA_2[[#This Row],[Product]],Table13[Products],Table13[Cost Per Unit],"")</f>
        <v>10.62</v>
      </c>
      <c r="H74">
        <f>DA_2[[#This Row],[Cost Per Unit]]*DA_2[[#This Row],[Units]]</f>
        <v>2867.3999999999996</v>
      </c>
      <c r="I74" s="15">
        <f>DA_2[[#This Row],[Amount]]-DA_2[[#This Row],[Cost]]</f>
        <v>-1796.3999999999996</v>
      </c>
    </row>
    <row r="75" spans="2:9" hidden="1" x14ac:dyDescent="0.25">
      <c r="B75" t="s">
        <v>27</v>
      </c>
      <c r="C75" t="s">
        <v>19</v>
      </c>
      <c r="D75" t="s">
        <v>44</v>
      </c>
      <c r="E75" s="15">
        <v>5236</v>
      </c>
      <c r="F75" s="3">
        <v>51</v>
      </c>
      <c r="G75">
        <f>_xlfn.XLOOKUP(DA_2[[#This Row],[Product]],Table13[Products],Table13[Cost Per Unit],"")</f>
        <v>5.6</v>
      </c>
      <c r="H75">
        <f>DA_2[[#This Row],[Cost Per Unit]]*DA_2[[#This Row],[Units]]</f>
        <v>285.59999999999997</v>
      </c>
      <c r="I75" s="15">
        <f>DA_2[[#This Row],[Amount]]-DA_2[[#This Row],[Cost]]</f>
        <v>4950.3999999999996</v>
      </c>
    </row>
    <row r="76" spans="2:9" hidden="1" x14ac:dyDescent="0.25">
      <c r="B76" t="s">
        <v>37</v>
      </c>
      <c r="C76" t="s">
        <v>32</v>
      </c>
      <c r="D76" t="s">
        <v>30</v>
      </c>
      <c r="E76" s="15">
        <v>700</v>
      </c>
      <c r="F76" s="3">
        <v>87</v>
      </c>
      <c r="G76">
        <f>_xlfn.XLOOKUP(DA_2[[#This Row],[Product]],Table13[Products],Table13[Cost Per Unit],"")</f>
        <v>3.11</v>
      </c>
      <c r="H76">
        <f>DA_2[[#This Row],[Cost Per Unit]]*DA_2[[#This Row],[Units]]</f>
        <v>270.57</v>
      </c>
      <c r="I76" s="15">
        <f>DA_2[[#This Row],[Amount]]-DA_2[[#This Row],[Cost]]</f>
        <v>429.43</v>
      </c>
    </row>
    <row r="77" spans="2:9" hidden="1" x14ac:dyDescent="0.25">
      <c r="B77" t="s">
        <v>29</v>
      </c>
      <c r="C77" t="s">
        <v>32</v>
      </c>
      <c r="D77" t="s">
        <v>42</v>
      </c>
      <c r="E77" s="15">
        <v>3689</v>
      </c>
      <c r="F77" s="3">
        <v>312</v>
      </c>
      <c r="G77">
        <f>_xlfn.XLOOKUP(DA_2[[#This Row],[Product]],Table13[Products],Table13[Cost Per Unit],"")</f>
        <v>10.38</v>
      </c>
      <c r="H77">
        <f>DA_2[[#This Row],[Cost Per Unit]]*DA_2[[#This Row],[Units]]</f>
        <v>3238.5600000000004</v>
      </c>
      <c r="I77" s="15">
        <f>DA_2[[#This Row],[Amount]]-DA_2[[#This Row],[Cost]]</f>
        <v>450.4399999999996</v>
      </c>
    </row>
    <row r="78" spans="2:9" x14ac:dyDescent="0.25">
      <c r="B78" t="s">
        <v>7</v>
      </c>
      <c r="C78" t="s">
        <v>22</v>
      </c>
      <c r="D78" t="s">
        <v>14</v>
      </c>
      <c r="E78" s="15">
        <v>6125</v>
      </c>
      <c r="F78" s="3">
        <v>102</v>
      </c>
      <c r="G78">
        <f>_xlfn.XLOOKUP(DA_2[[#This Row],[Product]],Table13[Products],Table13[Cost Per Unit],"")</f>
        <v>11.88</v>
      </c>
      <c r="H78">
        <f>DA_2[[#This Row],[Cost Per Unit]]*DA_2[[#This Row],[Units]]</f>
        <v>1211.76</v>
      </c>
      <c r="I78" s="15">
        <f>DA_2[[#This Row],[Amount]]-DA_2[[#This Row],[Cost]]</f>
        <v>4913.24</v>
      </c>
    </row>
    <row r="79" spans="2:9" x14ac:dyDescent="0.25">
      <c r="B79" t="s">
        <v>27</v>
      </c>
      <c r="C79" t="s">
        <v>22</v>
      </c>
      <c r="D79" t="s">
        <v>12</v>
      </c>
      <c r="E79" s="15">
        <v>5075</v>
      </c>
      <c r="F79" s="3">
        <v>21</v>
      </c>
      <c r="G79">
        <f>_xlfn.XLOOKUP(DA_2[[#This Row],[Product]],Table13[Products],Table13[Cost Per Unit],"")</f>
        <v>8.65</v>
      </c>
      <c r="H79">
        <f>DA_2[[#This Row],[Cost Per Unit]]*DA_2[[#This Row],[Units]]</f>
        <v>181.65</v>
      </c>
      <c r="I79" s="15">
        <f>DA_2[[#This Row],[Amount]]-DA_2[[#This Row],[Cost]]</f>
        <v>4893.3500000000004</v>
      </c>
    </row>
    <row r="80" spans="2:9" hidden="1" x14ac:dyDescent="0.25">
      <c r="B80" t="s">
        <v>27</v>
      </c>
      <c r="C80" t="s">
        <v>8</v>
      </c>
      <c r="D80" t="s">
        <v>26</v>
      </c>
      <c r="E80" s="15">
        <v>4991</v>
      </c>
      <c r="F80" s="3">
        <v>12</v>
      </c>
      <c r="G80">
        <f>_xlfn.XLOOKUP(DA_2[[#This Row],[Product]],Table13[Products],Table13[Cost Per Unit],"")</f>
        <v>11.7</v>
      </c>
      <c r="H80">
        <f>DA_2[[#This Row],[Cost Per Unit]]*DA_2[[#This Row],[Units]]</f>
        <v>140.39999999999998</v>
      </c>
      <c r="I80" s="15">
        <f>DA_2[[#This Row],[Amount]]-DA_2[[#This Row],[Cost]]</f>
        <v>4850.6000000000004</v>
      </c>
    </row>
    <row r="81" spans="2:9" x14ac:dyDescent="0.25">
      <c r="B81" t="s">
        <v>28</v>
      </c>
      <c r="C81" t="s">
        <v>22</v>
      </c>
      <c r="D81" t="s">
        <v>42</v>
      </c>
      <c r="E81" s="15">
        <v>6580</v>
      </c>
      <c r="F81" s="3">
        <v>183</v>
      </c>
      <c r="G81">
        <f>_xlfn.XLOOKUP(DA_2[[#This Row],[Product]],Table13[Products],Table13[Cost Per Unit],"")</f>
        <v>10.38</v>
      </c>
      <c r="H81">
        <f>DA_2[[#This Row],[Cost Per Unit]]*DA_2[[#This Row],[Units]]</f>
        <v>1899.5400000000002</v>
      </c>
      <c r="I81" s="15">
        <f>DA_2[[#This Row],[Amount]]-DA_2[[#This Row],[Cost]]</f>
        <v>4680.46</v>
      </c>
    </row>
    <row r="82" spans="2:9" hidden="1" x14ac:dyDescent="0.25">
      <c r="B82" t="s">
        <v>7</v>
      </c>
      <c r="C82" t="s">
        <v>8</v>
      </c>
      <c r="D82" t="s">
        <v>41</v>
      </c>
      <c r="E82" s="15">
        <v>6132</v>
      </c>
      <c r="F82" s="3">
        <v>93</v>
      </c>
      <c r="G82">
        <f>_xlfn.XLOOKUP(DA_2[[#This Row],[Product]],Table13[Products],Table13[Cost Per Unit],"")</f>
        <v>16.73</v>
      </c>
      <c r="H82">
        <f>DA_2[[#This Row],[Cost Per Unit]]*DA_2[[#This Row],[Units]]</f>
        <v>1555.89</v>
      </c>
      <c r="I82" s="15">
        <f>DA_2[[#This Row],[Amount]]-DA_2[[#This Row],[Cost]]</f>
        <v>4576.1099999999997</v>
      </c>
    </row>
    <row r="83" spans="2:9" hidden="1" x14ac:dyDescent="0.25">
      <c r="B83" t="s">
        <v>27</v>
      </c>
      <c r="C83" t="s">
        <v>32</v>
      </c>
      <c r="D83" t="s">
        <v>21</v>
      </c>
      <c r="E83" s="15">
        <v>1652</v>
      </c>
      <c r="F83" s="3">
        <v>93</v>
      </c>
      <c r="G83">
        <f>_xlfn.XLOOKUP(DA_2[[#This Row],[Product]],Table13[Products],Table13[Cost Per Unit],"")</f>
        <v>12.37</v>
      </c>
      <c r="H83">
        <f>DA_2[[#This Row],[Cost Per Unit]]*DA_2[[#This Row],[Units]]</f>
        <v>1150.4099999999999</v>
      </c>
      <c r="I83" s="15">
        <f>DA_2[[#This Row],[Amount]]-DA_2[[#This Row],[Cost]]</f>
        <v>501.59000000000015</v>
      </c>
    </row>
    <row r="84" spans="2:9" hidden="1" x14ac:dyDescent="0.25">
      <c r="B84" t="s">
        <v>28</v>
      </c>
      <c r="C84" t="s">
        <v>19</v>
      </c>
      <c r="D84" t="s">
        <v>42</v>
      </c>
      <c r="E84" s="15">
        <v>6027</v>
      </c>
      <c r="F84" s="3">
        <v>144</v>
      </c>
      <c r="G84">
        <f>_xlfn.XLOOKUP(DA_2[[#This Row],[Product]],Table13[Products],Table13[Cost Per Unit],"")</f>
        <v>10.38</v>
      </c>
      <c r="H84">
        <f>DA_2[[#This Row],[Cost Per Unit]]*DA_2[[#This Row],[Units]]</f>
        <v>1494.72</v>
      </c>
      <c r="I84" s="15">
        <f>DA_2[[#This Row],[Amount]]-DA_2[[#This Row],[Cost]]</f>
        <v>4532.28</v>
      </c>
    </row>
    <row r="85" spans="2:9" hidden="1" x14ac:dyDescent="0.25">
      <c r="B85" t="s">
        <v>37</v>
      </c>
      <c r="C85" t="s">
        <v>8</v>
      </c>
      <c r="D85" t="s">
        <v>36</v>
      </c>
      <c r="E85" s="15">
        <v>4683</v>
      </c>
      <c r="F85" s="3">
        <v>30</v>
      </c>
      <c r="G85">
        <f>_xlfn.XLOOKUP(DA_2[[#This Row],[Product]],Table13[Products],Table13[Cost Per Unit],"")</f>
        <v>6.49</v>
      </c>
      <c r="H85">
        <f>DA_2[[#This Row],[Cost Per Unit]]*DA_2[[#This Row],[Units]]</f>
        <v>194.70000000000002</v>
      </c>
      <c r="I85" s="15">
        <f>DA_2[[#This Row],[Amount]]-DA_2[[#This Row],[Cost]]</f>
        <v>4488.3</v>
      </c>
    </row>
    <row r="86" spans="2:9" hidden="1" x14ac:dyDescent="0.25">
      <c r="B86" t="s">
        <v>18</v>
      </c>
      <c r="C86" t="s">
        <v>16</v>
      </c>
      <c r="D86" t="s">
        <v>30</v>
      </c>
      <c r="E86" s="15">
        <v>4970</v>
      </c>
      <c r="F86" s="3">
        <v>156</v>
      </c>
      <c r="G86">
        <f>_xlfn.XLOOKUP(DA_2[[#This Row],[Product]],Table13[Products],Table13[Cost Per Unit],"")</f>
        <v>3.11</v>
      </c>
      <c r="H86">
        <f>DA_2[[#This Row],[Cost Per Unit]]*DA_2[[#This Row],[Units]]</f>
        <v>485.15999999999997</v>
      </c>
      <c r="I86" s="15">
        <f>DA_2[[#This Row],[Amount]]-DA_2[[#This Row],[Cost]]</f>
        <v>4484.84</v>
      </c>
    </row>
    <row r="87" spans="2:9" hidden="1" x14ac:dyDescent="0.25">
      <c r="B87" t="s">
        <v>28</v>
      </c>
      <c r="C87" t="s">
        <v>19</v>
      </c>
      <c r="D87" t="s">
        <v>39</v>
      </c>
      <c r="E87" s="15">
        <v>4802</v>
      </c>
      <c r="F87" s="3">
        <v>36</v>
      </c>
      <c r="G87">
        <f>_xlfn.XLOOKUP(DA_2[[#This Row],[Product]],Table13[Products],Table13[Cost Per Unit],"")</f>
        <v>11.73</v>
      </c>
      <c r="H87">
        <f>DA_2[[#This Row],[Cost Per Unit]]*DA_2[[#This Row],[Units]]</f>
        <v>422.28000000000003</v>
      </c>
      <c r="I87" s="15">
        <f>DA_2[[#This Row],[Amount]]-DA_2[[#This Row],[Cost]]</f>
        <v>4379.72</v>
      </c>
    </row>
    <row r="88" spans="2:9" hidden="1" x14ac:dyDescent="0.25">
      <c r="B88" t="s">
        <v>10</v>
      </c>
      <c r="C88" t="s">
        <v>19</v>
      </c>
      <c r="D88" t="s">
        <v>9</v>
      </c>
      <c r="E88" s="15">
        <v>7021</v>
      </c>
      <c r="F88" s="3">
        <v>183</v>
      </c>
      <c r="G88">
        <f>_xlfn.XLOOKUP(DA_2[[#This Row],[Product]],Table13[Products],Table13[Cost Per Unit],"")</f>
        <v>14.49</v>
      </c>
      <c r="H88">
        <f>DA_2[[#This Row],[Cost Per Unit]]*DA_2[[#This Row],[Units]]</f>
        <v>2651.67</v>
      </c>
      <c r="I88" s="15">
        <f>DA_2[[#This Row],[Amount]]-DA_2[[#This Row],[Cost]]</f>
        <v>4369.33</v>
      </c>
    </row>
    <row r="89" spans="2:9" x14ac:dyDescent="0.25">
      <c r="B89" t="s">
        <v>27</v>
      </c>
      <c r="C89" t="s">
        <v>22</v>
      </c>
      <c r="D89" t="s">
        <v>38</v>
      </c>
      <c r="E89" s="15">
        <v>5474</v>
      </c>
      <c r="F89" s="3">
        <v>168</v>
      </c>
      <c r="G89">
        <f>_xlfn.XLOOKUP(DA_2[[#This Row],[Product]],Table13[Products],Table13[Cost Per Unit],"")</f>
        <v>7.64</v>
      </c>
      <c r="H89">
        <f>DA_2[[#This Row],[Cost Per Unit]]*DA_2[[#This Row],[Units]]</f>
        <v>1283.52</v>
      </c>
      <c r="I89" s="15">
        <f>DA_2[[#This Row],[Amount]]-DA_2[[#This Row],[Cost]]</f>
        <v>4190.4799999999996</v>
      </c>
    </row>
    <row r="90" spans="2:9" hidden="1" x14ac:dyDescent="0.25">
      <c r="B90" t="s">
        <v>25</v>
      </c>
      <c r="C90" t="s">
        <v>8</v>
      </c>
      <c r="D90" t="s">
        <v>30</v>
      </c>
      <c r="E90" s="15">
        <v>4487</v>
      </c>
      <c r="F90" s="3">
        <v>111</v>
      </c>
      <c r="G90">
        <f>_xlfn.XLOOKUP(DA_2[[#This Row],[Product]],Table13[Products],Table13[Cost Per Unit],"")</f>
        <v>3.11</v>
      </c>
      <c r="H90">
        <f>DA_2[[#This Row],[Cost Per Unit]]*DA_2[[#This Row],[Units]]</f>
        <v>345.21</v>
      </c>
      <c r="I90" s="15">
        <f>DA_2[[#This Row],[Amount]]-DA_2[[#This Row],[Cost]]</f>
        <v>4141.79</v>
      </c>
    </row>
    <row r="91" spans="2:9" hidden="1" x14ac:dyDescent="0.25">
      <c r="B91" t="s">
        <v>25</v>
      </c>
      <c r="C91" t="s">
        <v>32</v>
      </c>
      <c r="D91" t="s">
        <v>35</v>
      </c>
      <c r="E91" s="15">
        <v>2205</v>
      </c>
      <c r="F91" s="3">
        <v>138</v>
      </c>
      <c r="G91">
        <f>_xlfn.XLOOKUP(DA_2[[#This Row],[Product]],Table13[Products],Table13[Cost Per Unit],"")</f>
        <v>10.62</v>
      </c>
      <c r="H91">
        <f>DA_2[[#This Row],[Cost Per Unit]]*DA_2[[#This Row],[Units]]</f>
        <v>1465.56</v>
      </c>
      <c r="I91" s="15">
        <f>DA_2[[#This Row],[Amount]]-DA_2[[#This Row],[Cost]]</f>
        <v>739.44</v>
      </c>
    </row>
    <row r="92" spans="2:9" hidden="1" x14ac:dyDescent="0.25">
      <c r="B92" t="s">
        <v>37</v>
      </c>
      <c r="C92" t="s">
        <v>11</v>
      </c>
      <c r="D92" t="s">
        <v>43</v>
      </c>
      <c r="E92" s="15">
        <v>535.96666666666704</v>
      </c>
      <c r="F92" s="3">
        <v>228</v>
      </c>
      <c r="G92">
        <f>_xlfn.XLOOKUP(DA_2[[#This Row],[Product]],Table13[Products],Table13[Cost Per Unit],"")</f>
        <v>9</v>
      </c>
      <c r="H92">
        <f>DA_2[[#This Row],[Cost Per Unit]]*DA_2[[#This Row],[Units]]</f>
        <v>2052</v>
      </c>
      <c r="I92" s="15">
        <f>DA_2[[#This Row],[Amount]]-DA_2[[#This Row],[Cost]]</f>
        <v>-1516.0333333333328</v>
      </c>
    </row>
    <row r="93" spans="2:9" hidden="1" x14ac:dyDescent="0.25">
      <c r="B93" t="s">
        <v>10</v>
      </c>
      <c r="C93" t="s">
        <v>16</v>
      </c>
      <c r="D93" t="s">
        <v>36</v>
      </c>
      <c r="E93" s="15">
        <v>5019</v>
      </c>
      <c r="F93" s="3">
        <v>150</v>
      </c>
      <c r="G93">
        <f>_xlfn.XLOOKUP(DA_2[[#This Row],[Product]],Table13[Products],Table13[Cost Per Unit],"")</f>
        <v>6.49</v>
      </c>
      <c r="H93">
        <f>DA_2[[#This Row],[Cost Per Unit]]*DA_2[[#This Row],[Units]]</f>
        <v>973.5</v>
      </c>
      <c r="I93" s="15">
        <f>DA_2[[#This Row],[Amount]]-DA_2[[#This Row],[Cost]]</f>
        <v>4045.5</v>
      </c>
    </row>
    <row r="94" spans="2:9" hidden="1" x14ac:dyDescent="0.25">
      <c r="B94" t="s">
        <v>18</v>
      </c>
      <c r="C94" t="s">
        <v>16</v>
      </c>
      <c r="D94" t="s">
        <v>33</v>
      </c>
      <c r="E94" s="15">
        <v>4319</v>
      </c>
      <c r="F94" s="3">
        <v>30</v>
      </c>
      <c r="G94">
        <f>_xlfn.XLOOKUP(DA_2[[#This Row],[Product]],Table13[Products],Table13[Cost Per Unit],"")</f>
        <v>9.33</v>
      </c>
      <c r="H94">
        <f>DA_2[[#This Row],[Cost Per Unit]]*DA_2[[#This Row],[Units]]</f>
        <v>279.89999999999998</v>
      </c>
      <c r="I94" s="15">
        <f>DA_2[[#This Row],[Amount]]-DA_2[[#This Row],[Cost]]</f>
        <v>4039.1</v>
      </c>
    </row>
    <row r="95" spans="2:9" hidden="1" x14ac:dyDescent="0.25">
      <c r="B95" t="s">
        <v>37</v>
      </c>
      <c r="C95" t="s">
        <v>16</v>
      </c>
      <c r="D95" t="s">
        <v>12</v>
      </c>
      <c r="E95" s="15">
        <v>6657</v>
      </c>
      <c r="F95" s="3">
        <v>303</v>
      </c>
      <c r="G95">
        <f>_xlfn.XLOOKUP(DA_2[[#This Row],[Product]],Table13[Products],Table13[Cost Per Unit],"")</f>
        <v>8.65</v>
      </c>
      <c r="H95">
        <f>DA_2[[#This Row],[Cost Per Unit]]*DA_2[[#This Row],[Units]]</f>
        <v>2620.9500000000003</v>
      </c>
      <c r="I95" s="15">
        <f>DA_2[[#This Row],[Amount]]-DA_2[[#This Row],[Cost]]</f>
        <v>4036.0499999999997</v>
      </c>
    </row>
    <row r="96" spans="2:9" hidden="1" x14ac:dyDescent="0.25">
      <c r="B96" t="s">
        <v>18</v>
      </c>
      <c r="C96" t="s">
        <v>32</v>
      </c>
      <c r="D96" t="s">
        <v>41</v>
      </c>
      <c r="E96" s="15">
        <v>4242</v>
      </c>
      <c r="F96" s="3">
        <v>207</v>
      </c>
      <c r="G96">
        <f>_xlfn.XLOOKUP(DA_2[[#This Row],[Product]],Table13[Products],Table13[Cost Per Unit],"")</f>
        <v>16.73</v>
      </c>
      <c r="H96">
        <f>DA_2[[#This Row],[Cost Per Unit]]*DA_2[[#This Row],[Units]]</f>
        <v>3463.11</v>
      </c>
      <c r="I96" s="15">
        <f>DA_2[[#This Row],[Amount]]-DA_2[[#This Row],[Cost]]</f>
        <v>778.88999999999987</v>
      </c>
    </row>
    <row r="97" spans="2:9" hidden="1" x14ac:dyDescent="0.25">
      <c r="B97" t="s">
        <v>29</v>
      </c>
      <c r="C97" t="s">
        <v>19</v>
      </c>
      <c r="D97" t="s">
        <v>44</v>
      </c>
      <c r="E97" s="15">
        <v>4956</v>
      </c>
      <c r="F97" s="3">
        <v>171</v>
      </c>
      <c r="G97">
        <f>_xlfn.XLOOKUP(DA_2[[#This Row],[Product]],Table13[Products],Table13[Cost Per Unit],"")</f>
        <v>5.6</v>
      </c>
      <c r="H97">
        <f>DA_2[[#This Row],[Cost Per Unit]]*DA_2[[#This Row],[Units]]</f>
        <v>957.59999999999991</v>
      </c>
      <c r="I97" s="15">
        <f>DA_2[[#This Row],[Amount]]-DA_2[[#This Row],[Cost]]</f>
        <v>3998.4</v>
      </c>
    </row>
    <row r="98" spans="2:9" hidden="1" x14ac:dyDescent="0.25">
      <c r="B98" t="s">
        <v>25</v>
      </c>
      <c r="C98" t="s">
        <v>8</v>
      </c>
      <c r="D98" t="s">
        <v>26</v>
      </c>
      <c r="E98" s="15">
        <v>6608</v>
      </c>
      <c r="F98" s="3">
        <v>225</v>
      </c>
      <c r="G98">
        <f>_xlfn.XLOOKUP(DA_2[[#This Row],[Product]],Table13[Products],Table13[Cost Per Unit],"")</f>
        <v>11.7</v>
      </c>
      <c r="H98">
        <f>DA_2[[#This Row],[Cost Per Unit]]*DA_2[[#This Row],[Units]]</f>
        <v>2632.5</v>
      </c>
      <c r="I98" s="15">
        <f>DA_2[[#This Row],[Amount]]-DA_2[[#This Row],[Cost]]</f>
        <v>3975.5</v>
      </c>
    </row>
    <row r="99" spans="2:9" hidden="1" x14ac:dyDescent="0.25">
      <c r="B99" t="s">
        <v>18</v>
      </c>
      <c r="C99" t="s">
        <v>32</v>
      </c>
      <c r="D99" t="s">
        <v>39</v>
      </c>
      <c r="E99" s="15">
        <v>1442</v>
      </c>
      <c r="F99" s="3">
        <v>15</v>
      </c>
      <c r="G99">
        <f>_xlfn.XLOOKUP(DA_2[[#This Row],[Product]],Table13[Products],Table13[Cost Per Unit],"")</f>
        <v>11.73</v>
      </c>
      <c r="H99">
        <f>DA_2[[#This Row],[Cost Per Unit]]*DA_2[[#This Row],[Units]]</f>
        <v>175.95000000000002</v>
      </c>
      <c r="I99" s="15">
        <f>DA_2[[#This Row],[Amount]]-DA_2[[#This Row],[Cost]]</f>
        <v>1266.05</v>
      </c>
    </row>
    <row r="100" spans="2:9" hidden="1" x14ac:dyDescent="0.25">
      <c r="B100" t="s">
        <v>29</v>
      </c>
      <c r="C100" t="s">
        <v>8</v>
      </c>
      <c r="D100" t="s">
        <v>42</v>
      </c>
      <c r="E100" s="15">
        <v>7308</v>
      </c>
      <c r="F100" s="3">
        <v>327</v>
      </c>
      <c r="G100">
        <f>_xlfn.XLOOKUP(DA_2[[#This Row],[Product]],Table13[Products],Table13[Cost Per Unit],"")</f>
        <v>10.38</v>
      </c>
      <c r="H100">
        <f>DA_2[[#This Row],[Cost Per Unit]]*DA_2[[#This Row],[Units]]</f>
        <v>3394.26</v>
      </c>
      <c r="I100" s="15">
        <f>DA_2[[#This Row],[Amount]]-DA_2[[#This Row],[Cost]]</f>
        <v>3913.74</v>
      </c>
    </row>
    <row r="101" spans="2:9" hidden="1" x14ac:dyDescent="0.25">
      <c r="B101" t="s">
        <v>15</v>
      </c>
      <c r="C101" t="s">
        <v>11</v>
      </c>
      <c r="D101" t="s">
        <v>41</v>
      </c>
      <c r="E101" s="15">
        <v>847</v>
      </c>
      <c r="F101" s="3">
        <v>129</v>
      </c>
      <c r="G101">
        <f>_xlfn.XLOOKUP(DA_2[[#This Row],[Product]],Table13[Products],Table13[Cost Per Unit],"")</f>
        <v>16.73</v>
      </c>
      <c r="H101">
        <f>DA_2[[#This Row],[Cost Per Unit]]*DA_2[[#This Row],[Units]]</f>
        <v>2158.17</v>
      </c>
      <c r="I101" s="15">
        <f>DA_2[[#This Row],[Amount]]-DA_2[[#This Row],[Cost]]</f>
        <v>-1311.17</v>
      </c>
    </row>
    <row r="102" spans="2:9" x14ac:dyDescent="0.25">
      <c r="B102" t="s">
        <v>13</v>
      </c>
      <c r="C102" t="s">
        <v>22</v>
      </c>
      <c r="D102" t="s">
        <v>40</v>
      </c>
      <c r="E102" s="15">
        <v>4137</v>
      </c>
      <c r="F102" s="3">
        <v>60</v>
      </c>
      <c r="G102">
        <f>_xlfn.XLOOKUP(DA_2[[#This Row],[Product]],Table13[Products],Table13[Cost Per Unit],"")</f>
        <v>4.97</v>
      </c>
      <c r="H102">
        <f>DA_2[[#This Row],[Cost Per Unit]]*DA_2[[#This Row],[Units]]</f>
        <v>298.2</v>
      </c>
      <c r="I102" s="15">
        <f>DA_2[[#This Row],[Amount]]-DA_2[[#This Row],[Cost]]</f>
        <v>3838.8</v>
      </c>
    </row>
    <row r="103" spans="2:9" hidden="1" x14ac:dyDescent="0.25">
      <c r="B103" t="s">
        <v>15</v>
      </c>
      <c r="C103" t="s">
        <v>32</v>
      </c>
      <c r="D103" t="s">
        <v>30</v>
      </c>
      <c r="E103" s="15">
        <v>1463</v>
      </c>
      <c r="F103" s="3">
        <v>39</v>
      </c>
      <c r="G103">
        <f>_xlfn.XLOOKUP(DA_2[[#This Row],[Product]],Table13[Products],Table13[Cost Per Unit],"")</f>
        <v>3.11</v>
      </c>
      <c r="H103">
        <f>DA_2[[#This Row],[Cost Per Unit]]*DA_2[[#This Row],[Units]]</f>
        <v>121.28999999999999</v>
      </c>
      <c r="I103" s="15">
        <f>DA_2[[#This Row],[Amount]]-DA_2[[#This Row],[Cost]]</f>
        <v>1341.71</v>
      </c>
    </row>
    <row r="104" spans="2:9" hidden="1" x14ac:dyDescent="0.25">
      <c r="B104" t="s">
        <v>29</v>
      </c>
      <c r="C104" t="s">
        <v>32</v>
      </c>
      <c r="D104" t="s">
        <v>36</v>
      </c>
      <c r="E104" s="15">
        <v>2212</v>
      </c>
      <c r="F104" s="3">
        <v>117</v>
      </c>
      <c r="G104">
        <f>_xlfn.XLOOKUP(DA_2[[#This Row],[Product]],Table13[Products],Table13[Cost Per Unit],"")</f>
        <v>6.49</v>
      </c>
      <c r="H104">
        <f>DA_2[[#This Row],[Cost Per Unit]]*DA_2[[#This Row],[Units]]</f>
        <v>759.33</v>
      </c>
      <c r="I104" s="15">
        <f>DA_2[[#This Row],[Amount]]-DA_2[[#This Row],[Cost]]</f>
        <v>1452.67</v>
      </c>
    </row>
    <row r="105" spans="2:9" hidden="1" x14ac:dyDescent="0.25">
      <c r="B105" t="s">
        <v>25</v>
      </c>
      <c r="C105" t="s">
        <v>16</v>
      </c>
      <c r="D105" t="s">
        <v>34</v>
      </c>
      <c r="E105" s="15">
        <v>5551</v>
      </c>
      <c r="F105" s="3">
        <v>252</v>
      </c>
      <c r="G105">
        <f>_xlfn.XLOOKUP(DA_2[[#This Row],[Product]],Table13[Products],Table13[Cost Per Unit],"")</f>
        <v>7.16</v>
      </c>
      <c r="H105">
        <f>DA_2[[#This Row],[Cost Per Unit]]*DA_2[[#This Row],[Units]]</f>
        <v>1804.32</v>
      </c>
      <c r="I105" s="15">
        <f>DA_2[[#This Row],[Amount]]-DA_2[[#This Row],[Cost]]</f>
        <v>3746.6800000000003</v>
      </c>
    </row>
    <row r="106" spans="2:9" hidden="1" x14ac:dyDescent="0.25">
      <c r="B106" t="s">
        <v>18</v>
      </c>
      <c r="C106" t="s">
        <v>8</v>
      </c>
      <c r="D106" t="s">
        <v>36</v>
      </c>
      <c r="E106" s="15">
        <v>4949</v>
      </c>
      <c r="F106" s="3">
        <v>189</v>
      </c>
      <c r="G106">
        <f>_xlfn.XLOOKUP(DA_2[[#This Row],[Product]],Table13[Products],Table13[Cost Per Unit],"")</f>
        <v>6.49</v>
      </c>
      <c r="H106">
        <f>DA_2[[#This Row],[Cost Per Unit]]*DA_2[[#This Row],[Units]]</f>
        <v>1226.6100000000001</v>
      </c>
      <c r="I106" s="15">
        <f>DA_2[[#This Row],[Amount]]-DA_2[[#This Row],[Cost]]</f>
        <v>3722.39</v>
      </c>
    </row>
    <row r="107" spans="2:9" hidden="1" x14ac:dyDescent="0.25">
      <c r="B107" t="s">
        <v>25</v>
      </c>
      <c r="C107" t="s">
        <v>19</v>
      </c>
      <c r="D107" t="s">
        <v>30</v>
      </c>
      <c r="E107" s="15">
        <v>4438</v>
      </c>
      <c r="F107" s="3">
        <v>246</v>
      </c>
      <c r="G107">
        <f>_xlfn.XLOOKUP(DA_2[[#This Row],[Product]],Table13[Products],Table13[Cost Per Unit],"")</f>
        <v>3.11</v>
      </c>
      <c r="H107">
        <f>DA_2[[#This Row],[Cost Per Unit]]*DA_2[[#This Row],[Units]]</f>
        <v>765.06</v>
      </c>
      <c r="I107" s="15">
        <f>DA_2[[#This Row],[Amount]]-DA_2[[#This Row],[Cost]]</f>
        <v>3672.94</v>
      </c>
    </row>
    <row r="108" spans="2:9" hidden="1" x14ac:dyDescent="0.25">
      <c r="B108" t="s">
        <v>15</v>
      </c>
      <c r="C108" t="s">
        <v>16</v>
      </c>
      <c r="D108" t="s">
        <v>9</v>
      </c>
      <c r="E108" s="15">
        <v>6118</v>
      </c>
      <c r="F108" s="3">
        <v>174</v>
      </c>
      <c r="G108">
        <f>_xlfn.XLOOKUP(DA_2[[#This Row],[Product]],Table13[Products],Table13[Cost Per Unit],"")</f>
        <v>14.49</v>
      </c>
      <c r="H108">
        <f>DA_2[[#This Row],[Cost Per Unit]]*DA_2[[#This Row],[Units]]</f>
        <v>2521.2600000000002</v>
      </c>
      <c r="I108" s="15">
        <f>DA_2[[#This Row],[Amount]]-DA_2[[#This Row],[Cost]]</f>
        <v>3596.74</v>
      </c>
    </row>
    <row r="109" spans="2:9" hidden="1" x14ac:dyDescent="0.25">
      <c r="B109" t="s">
        <v>18</v>
      </c>
      <c r="C109" t="s">
        <v>32</v>
      </c>
      <c r="D109" t="s">
        <v>31</v>
      </c>
      <c r="E109" s="15">
        <v>2219</v>
      </c>
      <c r="F109" s="3">
        <v>75</v>
      </c>
      <c r="G109">
        <f>_xlfn.XLOOKUP(DA_2[[#This Row],[Product]],Table13[Products],Table13[Cost Per Unit],"")</f>
        <v>8.7899999999999991</v>
      </c>
      <c r="H109">
        <f>DA_2[[#This Row],[Cost Per Unit]]*DA_2[[#This Row],[Units]]</f>
        <v>659.24999999999989</v>
      </c>
      <c r="I109" s="15">
        <f>DA_2[[#This Row],[Amount]]-DA_2[[#This Row],[Cost]]</f>
        <v>1559.75</v>
      </c>
    </row>
    <row r="110" spans="2:9" hidden="1" x14ac:dyDescent="0.25">
      <c r="B110" t="s">
        <v>29</v>
      </c>
      <c r="C110" t="s">
        <v>8</v>
      </c>
      <c r="D110" t="s">
        <v>30</v>
      </c>
      <c r="E110" s="15">
        <v>3983</v>
      </c>
      <c r="F110" s="3">
        <v>144</v>
      </c>
      <c r="G110">
        <f>_xlfn.XLOOKUP(DA_2[[#This Row],[Product]],Table13[Products],Table13[Cost Per Unit],"")</f>
        <v>3.11</v>
      </c>
      <c r="H110">
        <f>DA_2[[#This Row],[Cost Per Unit]]*DA_2[[#This Row],[Units]]</f>
        <v>447.84</v>
      </c>
      <c r="I110" s="15">
        <f>DA_2[[#This Row],[Amount]]-DA_2[[#This Row],[Cost]]</f>
        <v>3535.16</v>
      </c>
    </row>
    <row r="111" spans="2:9" hidden="1" x14ac:dyDescent="0.25">
      <c r="B111" t="s">
        <v>10</v>
      </c>
      <c r="C111" t="s">
        <v>11</v>
      </c>
      <c r="D111" t="s">
        <v>21</v>
      </c>
      <c r="E111" s="15">
        <v>344.96666666666698</v>
      </c>
      <c r="F111" s="3">
        <v>126</v>
      </c>
      <c r="G111">
        <f>_xlfn.XLOOKUP(DA_2[[#This Row],[Product]],Table13[Products],Table13[Cost Per Unit],"")</f>
        <v>12.37</v>
      </c>
      <c r="H111">
        <f>DA_2[[#This Row],[Cost Per Unit]]*DA_2[[#This Row],[Units]]</f>
        <v>1558.62</v>
      </c>
      <c r="I111" s="15">
        <f>DA_2[[#This Row],[Amount]]-DA_2[[#This Row],[Cost]]</f>
        <v>-1213.653333333333</v>
      </c>
    </row>
    <row r="112" spans="2:9" x14ac:dyDescent="0.25">
      <c r="B112" t="s">
        <v>28</v>
      </c>
      <c r="C112" t="s">
        <v>22</v>
      </c>
      <c r="D112" t="s">
        <v>14</v>
      </c>
      <c r="E112" s="15">
        <v>3549</v>
      </c>
      <c r="F112" s="3">
        <v>3</v>
      </c>
      <c r="G112">
        <f>_xlfn.XLOOKUP(DA_2[[#This Row],[Product]],Table13[Products],Table13[Cost Per Unit],"")</f>
        <v>11.88</v>
      </c>
      <c r="H112">
        <f>DA_2[[#This Row],[Cost Per Unit]]*DA_2[[#This Row],[Units]]</f>
        <v>35.64</v>
      </c>
      <c r="I112" s="15">
        <f>DA_2[[#This Row],[Amount]]-DA_2[[#This Row],[Cost]]</f>
        <v>3513.36</v>
      </c>
    </row>
    <row r="113" spans="2:9" x14ac:dyDescent="0.25">
      <c r="B113" t="s">
        <v>28</v>
      </c>
      <c r="C113" t="s">
        <v>22</v>
      </c>
      <c r="D113" t="s">
        <v>36</v>
      </c>
      <c r="E113" s="15">
        <v>4417</v>
      </c>
      <c r="F113" s="3">
        <v>153</v>
      </c>
      <c r="G113">
        <f>_xlfn.XLOOKUP(DA_2[[#This Row],[Product]],Table13[Products],Table13[Cost Per Unit],"")</f>
        <v>6.49</v>
      </c>
      <c r="H113">
        <f>DA_2[[#This Row],[Cost Per Unit]]*DA_2[[#This Row],[Units]]</f>
        <v>992.97</v>
      </c>
      <c r="I113" s="15">
        <f>DA_2[[#This Row],[Amount]]-DA_2[[#This Row],[Cost]]</f>
        <v>3424.0299999999997</v>
      </c>
    </row>
    <row r="114" spans="2:9" hidden="1" x14ac:dyDescent="0.25">
      <c r="B114" t="s">
        <v>10</v>
      </c>
      <c r="C114" t="s">
        <v>11</v>
      </c>
      <c r="D114" t="s">
        <v>35</v>
      </c>
      <c r="E114" s="15">
        <v>2702</v>
      </c>
      <c r="F114" s="3">
        <v>363</v>
      </c>
      <c r="G114">
        <f>_xlfn.XLOOKUP(DA_2[[#This Row],[Product]],Table13[Products],Table13[Cost Per Unit],"")</f>
        <v>10.62</v>
      </c>
      <c r="H114">
        <f>DA_2[[#This Row],[Cost Per Unit]]*DA_2[[#This Row],[Units]]</f>
        <v>3855.0599999999995</v>
      </c>
      <c r="I114" s="15">
        <f>DA_2[[#This Row],[Amount]]-DA_2[[#This Row],[Cost]]</f>
        <v>-1153.0599999999995</v>
      </c>
    </row>
    <row r="115" spans="2:9" hidden="1" x14ac:dyDescent="0.25">
      <c r="B115" t="s">
        <v>25</v>
      </c>
      <c r="C115" t="s">
        <v>32</v>
      </c>
      <c r="D115" t="s">
        <v>21</v>
      </c>
      <c r="E115" s="15">
        <v>2226</v>
      </c>
      <c r="F115" s="3">
        <v>48</v>
      </c>
      <c r="G115">
        <f>_xlfn.XLOOKUP(DA_2[[#This Row],[Product]],Table13[Products],Table13[Cost Per Unit],"")</f>
        <v>12.37</v>
      </c>
      <c r="H115">
        <f>DA_2[[#This Row],[Cost Per Unit]]*DA_2[[#This Row],[Units]]</f>
        <v>593.76</v>
      </c>
      <c r="I115" s="15">
        <f>DA_2[[#This Row],[Amount]]-DA_2[[#This Row],[Cost]]</f>
        <v>1632.24</v>
      </c>
    </row>
    <row r="116" spans="2:9" hidden="1" x14ac:dyDescent="0.25">
      <c r="B116" t="s">
        <v>13</v>
      </c>
      <c r="C116" t="s">
        <v>11</v>
      </c>
      <c r="D116" t="s">
        <v>44</v>
      </c>
      <c r="E116" s="15">
        <v>98</v>
      </c>
      <c r="F116" s="3">
        <v>159</v>
      </c>
      <c r="G116">
        <f>_xlfn.XLOOKUP(DA_2[[#This Row],[Product]],Table13[Products],Table13[Cost Per Unit],"")</f>
        <v>5.6</v>
      </c>
      <c r="H116">
        <f>DA_2[[#This Row],[Cost Per Unit]]*DA_2[[#This Row],[Units]]</f>
        <v>890.4</v>
      </c>
      <c r="I116" s="15">
        <f>DA_2[[#This Row],[Amount]]-DA_2[[#This Row],[Cost]]</f>
        <v>-792.4</v>
      </c>
    </row>
    <row r="117" spans="2:9" hidden="1" x14ac:dyDescent="0.25">
      <c r="B117" t="s">
        <v>7</v>
      </c>
      <c r="C117" t="s">
        <v>32</v>
      </c>
      <c r="D117" t="s">
        <v>21</v>
      </c>
      <c r="E117" s="15">
        <v>3794</v>
      </c>
      <c r="F117" s="3">
        <v>159</v>
      </c>
      <c r="G117">
        <f>_xlfn.XLOOKUP(DA_2[[#This Row],[Product]],Table13[Products],Table13[Cost Per Unit],"")</f>
        <v>12.37</v>
      </c>
      <c r="H117">
        <f>DA_2[[#This Row],[Cost Per Unit]]*DA_2[[#This Row],[Units]]</f>
        <v>1966.83</v>
      </c>
      <c r="I117" s="15">
        <f>DA_2[[#This Row],[Amount]]-DA_2[[#This Row],[Cost]]</f>
        <v>1827.17</v>
      </c>
    </row>
    <row r="118" spans="2:9" hidden="1" x14ac:dyDescent="0.25">
      <c r="B118" t="s">
        <v>29</v>
      </c>
      <c r="C118" t="s">
        <v>19</v>
      </c>
      <c r="D118" t="s">
        <v>34</v>
      </c>
      <c r="E118" s="15">
        <v>3640</v>
      </c>
      <c r="F118" s="3">
        <v>51</v>
      </c>
      <c r="G118">
        <f>_xlfn.XLOOKUP(DA_2[[#This Row],[Product]],Table13[Products],Table13[Cost Per Unit],"")</f>
        <v>7.16</v>
      </c>
      <c r="H118">
        <f>DA_2[[#This Row],[Cost Per Unit]]*DA_2[[#This Row],[Units]]</f>
        <v>365.16</v>
      </c>
      <c r="I118" s="15">
        <f>DA_2[[#This Row],[Amount]]-DA_2[[#This Row],[Cost]]</f>
        <v>3274.84</v>
      </c>
    </row>
    <row r="119" spans="2:9" hidden="1" x14ac:dyDescent="0.25">
      <c r="B119" t="s">
        <v>10</v>
      </c>
      <c r="C119" t="s">
        <v>32</v>
      </c>
      <c r="D119" t="s">
        <v>23</v>
      </c>
      <c r="E119" s="15">
        <v>3507</v>
      </c>
      <c r="F119" s="3">
        <v>288</v>
      </c>
      <c r="G119">
        <f>_xlfn.XLOOKUP(DA_2[[#This Row],[Product]],Table13[Products],Table13[Cost Per Unit],"")</f>
        <v>5.79</v>
      </c>
      <c r="H119">
        <f>DA_2[[#This Row],[Cost Per Unit]]*DA_2[[#This Row],[Units]]</f>
        <v>1667.52</v>
      </c>
      <c r="I119" s="15">
        <f>DA_2[[#This Row],[Amount]]-DA_2[[#This Row],[Cost]]</f>
        <v>1839.48</v>
      </c>
    </row>
    <row r="120" spans="2:9" hidden="1" x14ac:dyDescent="0.25">
      <c r="B120" t="s">
        <v>13</v>
      </c>
      <c r="C120" t="s">
        <v>11</v>
      </c>
      <c r="D120" t="s">
        <v>14</v>
      </c>
      <c r="E120" s="15">
        <v>959</v>
      </c>
      <c r="F120" s="3">
        <v>147</v>
      </c>
      <c r="G120">
        <f>_xlfn.XLOOKUP(DA_2[[#This Row],[Product]],Table13[Products],Table13[Cost Per Unit],"")</f>
        <v>11.88</v>
      </c>
      <c r="H120">
        <f>DA_2[[#This Row],[Cost Per Unit]]*DA_2[[#This Row],[Units]]</f>
        <v>1746.3600000000001</v>
      </c>
      <c r="I120" s="15">
        <f>DA_2[[#This Row],[Amount]]-DA_2[[#This Row],[Cost]]</f>
        <v>-787.36000000000013</v>
      </c>
    </row>
    <row r="121" spans="2:9" hidden="1" x14ac:dyDescent="0.25">
      <c r="B121" t="s">
        <v>29</v>
      </c>
      <c r="C121" t="s">
        <v>11</v>
      </c>
      <c r="D121" t="s">
        <v>20</v>
      </c>
      <c r="E121" s="15">
        <v>2464</v>
      </c>
      <c r="F121" s="3">
        <v>234</v>
      </c>
      <c r="G121">
        <f>_xlfn.XLOOKUP(DA_2[[#This Row],[Product]],Table13[Products],Table13[Cost Per Unit],"")</f>
        <v>13.15</v>
      </c>
      <c r="H121">
        <f>DA_2[[#This Row],[Cost Per Unit]]*DA_2[[#This Row],[Units]]</f>
        <v>3077.1</v>
      </c>
      <c r="I121" s="15">
        <f>DA_2[[#This Row],[Amount]]-DA_2[[#This Row],[Cost]]</f>
        <v>-613.09999999999991</v>
      </c>
    </row>
    <row r="122" spans="2:9" hidden="1" x14ac:dyDescent="0.25">
      <c r="B122" t="s">
        <v>27</v>
      </c>
      <c r="C122" t="s">
        <v>19</v>
      </c>
      <c r="D122" t="s">
        <v>40</v>
      </c>
      <c r="E122" s="15">
        <v>4018</v>
      </c>
      <c r="F122" s="3">
        <v>171</v>
      </c>
      <c r="G122">
        <f>_xlfn.XLOOKUP(DA_2[[#This Row],[Product]],Table13[Products],Table13[Cost Per Unit],"")</f>
        <v>4.97</v>
      </c>
      <c r="H122">
        <f>DA_2[[#This Row],[Cost Per Unit]]*DA_2[[#This Row],[Units]]</f>
        <v>849.87</v>
      </c>
      <c r="I122" s="15">
        <f>DA_2[[#This Row],[Amount]]-DA_2[[#This Row],[Cost]]</f>
        <v>3168.13</v>
      </c>
    </row>
    <row r="123" spans="2:9" hidden="1" x14ac:dyDescent="0.25">
      <c r="B123" t="s">
        <v>15</v>
      </c>
      <c r="C123" t="s">
        <v>19</v>
      </c>
      <c r="D123" t="s">
        <v>26</v>
      </c>
      <c r="E123" s="15">
        <v>3976</v>
      </c>
      <c r="F123" s="3">
        <v>72</v>
      </c>
      <c r="G123">
        <f>_xlfn.XLOOKUP(DA_2[[#This Row],[Product]],Table13[Products],Table13[Cost Per Unit],"")</f>
        <v>11.7</v>
      </c>
      <c r="H123">
        <f>DA_2[[#This Row],[Cost Per Unit]]*DA_2[[#This Row],[Units]]</f>
        <v>842.4</v>
      </c>
      <c r="I123" s="15">
        <f>DA_2[[#This Row],[Amount]]-DA_2[[#This Row],[Cost]]</f>
        <v>3133.6</v>
      </c>
    </row>
    <row r="124" spans="2:9" hidden="1" x14ac:dyDescent="0.25">
      <c r="B124" t="s">
        <v>29</v>
      </c>
      <c r="C124" t="s">
        <v>11</v>
      </c>
      <c r="D124" t="s">
        <v>26</v>
      </c>
      <c r="E124" s="15">
        <v>2415</v>
      </c>
      <c r="F124" s="3">
        <v>255</v>
      </c>
      <c r="G124">
        <f>_xlfn.XLOOKUP(DA_2[[#This Row],[Product]],Table13[Products],Table13[Cost Per Unit],"")</f>
        <v>11.7</v>
      </c>
      <c r="H124">
        <f>DA_2[[#This Row],[Cost Per Unit]]*DA_2[[#This Row],[Units]]</f>
        <v>2983.5</v>
      </c>
      <c r="I124" s="15">
        <f>DA_2[[#This Row],[Amount]]-DA_2[[#This Row],[Cost]]</f>
        <v>-568.5</v>
      </c>
    </row>
    <row r="125" spans="2:9" x14ac:dyDescent="0.25">
      <c r="B125" t="s">
        <v>25</v>
      </c>
      <c r="C125" t="s">
        <v>22</v>
      </c>
      <c r="D125" t="s">
        <v>42</v>
      </c>
      <c r="E125" s="15">
        <v>5677</v>
      </c>
      <c r="F125" s="3">
        <v>258</v>
      </c>
      <c r="G125">
        <f>_xlfn.XLOOKUP(DA_2[[#This Row],[Product]],Table13[Products],Table13[Cost Per Unit],"")</f>
        <v>10.38</v>
      </c>
      <c r="H125">
        <f>DA_2[[#This Row],[Cost Per Unit]]*DA_2[[#This Row],[Units]]</f>
        <v>2678.0400000000004</v>
      </c>
      <c r="I125" s="15">
        <f>DA_2[[#This Row],[Amount]]-DA_2[[#This Row],[Cost]]</f>
        <v>2998.9599999999996</v>
      </c>
    </row>
    <row r="126" spans="2:9" hidden="1" x14ac:dyDescent="0.25">
      <c r="B126" t="s">
        <v>27</v>
      </c>
      <c r="C126" t="s">
        <v>11</v>
      </c>
      <c r="D126" t="s">
        <v>24</v>
      </c>
      <c r="E126" s="15">
        <v>421.36666666666702</v>
      </c>
      <c r="F126" s="3">
        <v>84</v>
      </c>
      <c r="G126">
        <f>_xlfn.XLOOKUP(DA_2[[#This Row],[Product]],Table13[Products],Table13[Cost Per Unit],"")</f>
        <v>9.77</v>
      </c>
      <c r="H126">
        <f>DA_2[[#This Row],[Cost Per Unit]]*DA_2[[#This Row],[Units]]</f>
        <v>820.68</v>
      </c>
      <c r="I126" s="15">
        <f>DA_2[[#This Row],[Amount]]-DA_2[[#This Row],[Cost]]</f>
        <v>-399.31333333333293</v>
      </c>
    </row>
    <row r="127" spans="2:9" hidden="1" x14ac:dyDescent="0.25">
      <c r="B127" t="s">
        <v>18</v>
      </c>
      <c r="C127" t="s">
        <v>19</v>
      </c>
      <c r="D127" t="s">
        <v>40</v>
      </c>
      <c r="E127" s="15">
        <v>2989</v>
      </c>
      <c r="F127" s="3">
        <v>3</v>
      </c>
      <c r="G127">
        <f>_xlfn.XLOOKUP(DA_2[[#This Row],[Product]],Table13[Products],Table13[Cost Per Unit],"")</f>
        <v>4.97</v>
      </c>
      <c r="H127">
        <f>DA_2[[#This Row],[Cost Per Unit]]*DA_2[[#This Row],[Units]]</f>
        <v>14.91</v>
      </c>
      <c r="I127" s="15">
        <f>DA_2[[#This Row],[Amount]]-DA_2[[#This Row],[Cost]]</f>
        <v>2974.09</v>
      </c>
    </row>
    <row r="128" spans="2:9" hidden="1" x14ac:dyDescent="0.25">
      <c r="B128" t="s">
        <v>10</v>
      </c>
      <c r="C128" t="s">
        <v>11</v>
      </c>
      <c r="D128" t="s">
        <v>41</v>
      </c>
      <c r="E128" s="15">
        <v>4753</v>
      </c>
      <c r="F128" s="3">
        <v>300</v>
      </c>
      <c r="G128">
        <f>_xlfn.XLOOKUP(DA_2[[#This Row],[Product]],Table13[Products],Table13[Cost Per Unit],"")</f>
        <v>16.73</v>
      </c>
      <c r="H128">
        <f>DA_2[[#This Row],[Cost Per Unit]]*DA_2[[#This Row],[Units]]</f>
        <v>5019</v>
      </c>
      <c r="I128" s="15">
        <f>DA_2[[#This Row],[Amount]]-DA_2[[#This Row],[Cost]]</f>
        <v>-266</v>
      </c>
    </row>
    <row r="129" spans="2:9" x14ac:dyDescent="0.25">
      <c r="B129" t="s">
        <v>7</v>
      </c>
      <c r="C129" t="s">
        <v>22</v>
      </c>
      <c r="D129" t="s">
        <v>33</v>
      </c>
      <c r="E129" s="15">
        <v>5670</v>
      </c>
      <c r="F129" s="3">
        <v>297</v>
      </c>
      <c r="G129">
        <f>_xlfn.XLOOKUP(DA_2[[#This Row],[Product]],Table13[Products],Table13[Cost Per Unit],"")</f>
        <v>9.33</v>
      </c>
      <c r="H129">
        <f>DA_2[[#This Row],[Cost Per Unit]]*DA_2[[#This Row],[Units]]</f>
        <v>2771.01</v>
      </c>
      <c r="I129" s="15">
        <f>DA_2[[#This Row],[Amount]]-DA_2[[#This Row],[Cost]]</f>
        <v>2898.99</v>
      </c>
    </row>
    <row r="130" spans="2:9" hidden="1" x14ac:dyDescent="0.25">
      <c r="B130" t="s">
        <v>15</v>
      </c>
      <c r="C130" t="s">
        <v>8</v>
      </c>
      <c r="D130" t="s">
        <v>43</v>
      </c>
      <c r="E130" s="15">
        <v>2933</v>
      </c>
      <c r="F130" s="3">
        <v>9</v>
      </c>
      <c r="G130">
        <f>_xlfn.XLOOKUP(DA_2[[#This Row],[Product]],Table13[Products],Table13[Cost Per Unit],"")</f>
        <v>9</v>
      </c>
      <c r="H130">
        <f>DA_2[[#This Row],[Cost Per Unit]]*DA_2[[#This Row],[Units]]</f>
        <v>81</v>
      </c>
      <c r="I130" s="15">
        <f>DA_2[[#This Row],[Amount]]-DA_2[[#This Row],[Cost]]</f>
        <v>2852</v>
      </c>
    </row>
    <row r="131" spans="2:9" hidden="1" x14ac:dyDescent="0.25">
      <c r="B131" t="s">
        <v>29</v>
      </c>
      <c r="C131" t="s">
        <v>16</v>
      </c>
      <c r="D131" t="s">
        <v>20</v>
      </c>
      <c r="E131" s="15">
        <v>3339</v>
      </c>
      <c r="F131" s="3">
        <v>39</v>
      </c>
      <c r="G131">
        <f>_xlfn.XLOOKUP(DA_2[[#This Row],[Product]],Table13[Products],Table13[Cost Per Unit],"")</f>
        <v>13.15</v>
      </c>
      <c r="H131">
        <f>DA_2[[#This Row],[Cost Per Unit]]*DA_2[[#This Row],[Units]]</f>
        <v>512.85</v>
      </c>
      <c r="I131" s="15">
        <f>DA_2[[#This Row],[Amount]]-DA_2[[#This Row],[Cost]]</f>
        <v>2826.15</v>
      </c>
    </row>
    <row r="132" spans="2:9" hidden="1" x14ac:dyDescent="0.25">
      <c r="B132" t="s">
        <v>27</v>
      </c>
      <c r="C132" t="s">
        <v>32</v>
      </c>
      <c r="D132" t="s">
        <v>34</v>
      </c>
      <c r="E132" s="15">
        <v>2891</v>
      </c>
      <c r="F132" s="3">
        <v>102</v>
      </c>
      <c r="G132">
        <f>_xlfn.XLOOKUP(DA_2[[#This Row],[Product]],Table13[Products],Table13[Cost Per Unit],"")</f>
        <v>7.16</v>
      </c>
      <c r="H132">
        <f>DA_2[[#This Row],[Cost Per Unit]]*DA_2[[#This Row],[Units]]</f>
        <v>730.32</v>
      </c>
      <c r="I132" s="15">
        <f>DA_2[[#This Row],[Amount]]-DA_2[[#This Row],[Cost]]</f>
        <v>2160.6799999999998</v>
      </c>
    </row>
    <row r="133" spans="2:9" hidden="1" x14ac:dyDescent="0.25">
      <c r="B133" t="s">
        <v>7</v>
      </c>
      <c r="C133" t="s">
        <v>32</v>
      </c>
      <c r="D133" t="s">
        <v>36</v>
      </c>
      <c r="E133" s="15">
        <v>2779</v>
      </c>
      <c r="F133" s="3">
        <v>75</v>
      </c>
      <c r="G133">
        <f>_xlfn.XLOOKUP(DA_2[[#This Row],[Product]],Table13[Products],Table13[Cost Per Unit],"")</f>
        <v>6.49</v>
      </c>
      <c r="H133">
        <f>DA_2[[#This Row],[Cost Per Unit]]*DA_2[[#This Row],[Units]]</f>
        <v>486.75</v>
      </c>
      <c r="I133" s="15">
        <f>DA_2[[#This Row],[Amount]]-DA_2[[#This Row],[Cost]]</f>
        <v>2292.25</v>
      </c>
    </row>
    <row r="134" spans="2:9" hidden="1" x14ac:dyDescent="0.25">
      <c r="B134" t="s">
        <v>29</v>
      </c>
      <c r="C134" t="s">
        <v>32</v>
      </c>
      <c r="D134" t="s">
        <v>35</v>
      </c>
      <c r="E134" s="15">
        <v>2583</v>
      </c>
      <c r="F134" s="3">
        <v>18</v>
      </c>
      <c r="G134">
        <f>_xlfn.XLOOKUP(DA_2[[#This Row],[Product]],Table13[Products],Table13[Cost Per Unit],"")</f>
        <v>10.62</v>
      </c>
      <c r="H134">
        <f>DA_2[[#This Row],[Cost Per Unit]]*DA_2[[#This Row],[Units]]</f>
        <v>191.16</v>
      </c>
      <c r="I134" s="15">
        <f>DA_2[[#This Row],[Amount]]-DA_2[[#This Row],[Cost]]</f>
        <v>2391.84</v>
      </c>
    </row>
    <row r="135" spans="2:9" hidden="1" x14ac:dyDescent="0.25">
      <c r="B135" t="s">
        <v>37</v>
      </c>
      <c r="C135" t="s">
        <v>8</v>
      </c>
      <c r="D135" t="s">
        <v>42</v>
      </c>
      <c r="E135" s="15">
        <v>3059</v>
      </c>
      <c r="F135" s="3">
        <v>27</v>
      </c>
      <c r="G135">
        <f>_xlfn.XLOOKUP(DA_2[[#This Row],[Product]],Table13[Products],Table13[Cost Per Unit],"")</f>
        <v>10.38</v>
      </c>
      <c r="H135">
        <f>DA_2[[#This Row],[Cost Per Unit]]*DA_2[[#This Row],[Units]]</f>
        <v>280.26000000000005</v>
      </c>
      <c r="I135" s="15">
        <f>DA_2[[#This Row],[Amount]]-DA_2[[#This Row],[Cost]]</f>
        <v>2778.74</v>
      </c>
    </row>
    <row r="136" spans="2:9" hidden="1" x14ac:dyDescent="0.25">
      <c r="B136" t="s">
        <v>15</v>
      </c>
      <c r="C136" t="s">
        <v>11</v>
      </c>
      <c r="D136" t="s">
        <v>38</v>
      </c>
      <c r="E136" s="15">
        <v>609</v>
      </c>
      <c r="F136" s="3">
        <v>99</v>
      </c>
      <c r="G136">
        <f>_xlfn.XLOOKUP(DA_2[[#This Row],[Product]],Table13[Products],Table13[Cost Per Unit],"")</f>
        <v>7.64</v>
      </c>
      <c r="H136">
        <f>DA_2[[#This Row],[Cost Per Unit]]*DA_2[[#This Row],[Units]]</f>
        <v>756.36</v>
      </c>
      <c r="I136" s="15">
        <f>DA_2[[#This Row],[Amount]]-DA_2[[#This Row],[Cost]]</f>
        <v>-147.36000000000001</v>
      </c>
    </row>
    <row r="137" spans="2:9" hidden="1" x14ac:dyDescent="0.25">
      <c r="B137" t="s">
        <v>37</v>
      </c>
      <c r="C137" t="s">
        <v>11</v>
      </c>
      <c r="D137" t="s">
        <v>35</v>
      </c>
      <c r="E137" s="15">
        <v>1974</v>
      </c>
      <c r="F137" s="3">
        <v>195</v>
      </c>
      <c r="G137">
        <f>_xlfn.XLOOKUP(DA_2[[#This Row],[Product]],Table13[Products],Table13[Cost Per Unit],"")</f>
        <v>10.62</v>
      </c>
      <c r="H137">
        <f>DA_2[[#This Row],[Cost Per Unit]]*DA_2[[#This Row],[Units]]</f>
        <v>2070.8999999999996</v>
      </c>
      <c r="I137" s="15">
        <f>DA_2[[#This Row],[Amount]]-DA_2[[#This Row],[Cost]]</f>
        <v>-96.899999999999636</v>
      </c>
    </row>
    <row r="138" spans="2:9" hidden="1" x14ac:dyDescent="0.25">
      <c r="B138" t="s">
        <v>29</v>
      </c>
      <c r="C138" t="s">
        <v>16</v>
      </c>
      <c r="D138" t="s">
        <v>36</v>
      </c>
      <c r="E138" s="15">
        <v>3773</v>
      </c>
      <c r="F138" s="3">
        <v>165</v>
      </c>
      <c r="G138">
        <f>_xlfn.XLOOKUP(DA_2[[#This Row],[Product]],Table13[Products],Table13[Cost Per Unit],"")</f>
        <v>6.49</v>
      </c>
      <c r="H138">
        <f>DA_2[[#This Row],[Cost Per Unit]]*DA_2[[#This Row],[Units]]</f>
        <v>1070.8500000000001</v>
      </c>
      <c r="I138" s="15">
        <f>DA_2[[#This Row],[Amount]]-DA_2[[#This Row],[Cost]]</f>
        <v>2702.1499999999996</v>
      </c>
    </row>
    <row r="139" spans="2:9" hidden="1" x14ac:dyDescent="0.25">
      <c r="B139" t="s">
        <v>15</v>
      </c>
      <c r="C139" t="s">
        <v>11</v>
      </c>
      <c r="D139" t="s">
        <v>39</v>
      </c>
      <c r="E139" s="15">
        <v>2114</v>
      </c>
      <c r="F139" s="3">
        <v>186</v>
      </c>
      <c r="G139">
        <f>_xlfn.XLOOKUP(DA_2[[#This Row],[Product]],Table13[Products],Table13[Cost Per Unit],"")</f>
        <v>11.73</v>
      </c>
      <c r="H139">
        <f>DA_2[[#This Row],[Cost Per Unit]]*DA_2[[#This Row],[Units]]</f>
        <v>2181.7800000000002</v>
      </c>
      <c r="I139" s="15">
        <f>DA_2[[#This Row],[Amount]]-DA_2[[#This Row],[Cost]]</f>
        <v>-67.7800000000002</v>
      </c>
    </row>
    <row r="140" spans="2:9" hidden="1" x14ac:dyDescent="0.25">
      <c r="B140" t="s">
        <v>25</v>
      </c>
      <c r="C140" t="s">
        <v>32</v>
      </c>
      <c r="D140" t="s">
        <v>12</v>
      </c>
      <c r="E140" s="15">
        <v>3262</v>
      </c>
      <c r="F140" s="3">
        <v>75</v>
      </c>
      <c r="G140">
        <f>_xlfn.XLOOKUP(DA_2[[#This Row],[Product]],Table13[Products],Table13[Cost Per Unit],"")</f>
        <v>8.65</v>
      </c>
      <c r="H140">
        <f>DA_2[[#This Row],[Cost Per Unit]]*DA_2[[#This Row],[Units]]</f>
        <v>648.75</v>
      </c>
      <c r="I140" s="15">
        <f>DA_2[[#This Row],[Amount]]-DA_2[[#This Row],[Cost]]</f>
        <v>2613.25</v>
      </c>
    </row>
    <row r="141" spans="2:9" hidden="1" x14ac:dyDescent="0.25">
      <c r="B141" t="s">
        <v>29</v>
      </c>
      <c r="C141" t="s">
        <v>32</v>
      </c>
      <c r="D141" t="s">
        <v>30</v>
      </c>
      <c r="E141" s="15">
        <v>2919</v>
      </c>
      <c r="F141" s="3">
        <v>93</v>
      </c>
      <c r="G141">
        <f>_xlfn.XLOOKUP(DA_2[[#This Row],[Product]],Table13[Products],Table13[Cost Per Unit],"")</f>
        <v>3.11</v>
      </c>
      <c r="H141">
        <f>DA_2[[#This Row],[Cost Per Unit]]*DA_2[[#This Row],[Units]]</f>
        <v>289.22999999999996</v>
      </c>
      <c r="I141" s="15">
        <f>DA_2[[#This Row],[Amount]]-DA_2[[#This Row],[Cost]]</f>
        <v>2629.77</v>
      </c>
    </row>
    <row r="142" spans="2:9" hidden="1" x14ac:dyDescent="0.25">
      <c r="B142" t="s">
        <v>7</v>
      </c>
      <c r="C142" t="s">
        <v>16</v>
      </c>
      <c r="D142" t="s">
        <v>33</v>
      </c>
      <c r="E142" s="15">
        <v>4424</v>
      </c>
      <c r="F142" s="3">
        <v>201</v>
      </c>
      <c r="G142">
        <f>_xlfn.XLOOKUP(DA_2[[#This Row],[Product]],Table13[Products],Table13[Cost Per Unit],"")</f>
        <v>9.33</v>
      </c>
      <c r="H142">
        <f>DA_2[[#This Row],[Cost Per Unit]]*DA_2[[#This Row],[Units]]</f>
        <v>1875.33</v>
      </c>
      <c r="I142" s="15">
        <f>DA_2[[#This Row],[Amount]]-DA_2[[#This Row],[Cost]]</f>
        <v>2548.67</v>
      </c>
    </row>
    <row r="143" spans="2:9" x14ac:dyDescent="0.25">
      <c r="B143" t="s">
        <v>13</v>
      </c>
      <c r="C143" t="s">
        <v>22</v>
      </c>
      <c r="D143" t="s">
        <v>20</v>
      </c>
      <c r="E143" s="15">
        <v>3850</v>
      </c>
      <c r="F143" s="3">
        <v>102</v>
      </c>
      <c r="G143">
        <f>_xlfn.XLOOKUP(DA_2[[#This Row],[Product]],Table13[Products],Table13[Cost Per Unit],"")</f>
        <v>13.15</v>
      </c>
      <c r="H143">
        <f>DA_2[[#This Row],[Cost Per Unit]]*DA_2[[#This Row],[Units]]</f>
        <v>1341.3</v>
      </c>
      <c r="I143" s="15">
        <f>DA_2[[#This Row],[Amount]]-DA_2[[#This Row],[Cost]]</f>
        <v>2508.6999999999998</v>
      </c>
    </row>
    <row r="144" spans="2:9" hidden="1" x14ac:dyDescent="0.25">
      <c r="B144" t="s">
        <v>13</v>
      </c>
      <c r="C144" t="s">
        <v>11</v>
      </c>
      <c r="D144" t="s">
        <v>41</v>
      </c>
      <c r="E144" s="15">
        <v>2429</v>
      </c>
      <c r="F144" s="3">
        <v>144</v>
      </c>
      <c r="G144">
        <f>_xlfn.XLOOKUP(DA_2[[#This Row],[Product]],Table13[Products],Table13[Cost Per Unit],"")</f>
        <v>16.73</v>
      </c>
      <c r="H144">
        <f>DA_2[[#This Row],[Cost Per Unit]]*DA_2[[#This Row],[Units]]</f>
        <v>2409.12</v>
      </c>
      <c r="I144" s="15">
        <f>DA_2[[#This Row],[Amount]]-DA_2[[#This Row],[Cost]]</f>
        <v>19.880000000000109</v>
      </c>
    </row>
    <row r="145" spans="2:9" hidden="1" x14ac:dyDescent="0.25">
      <c r="B145" t="s">
        <v>28</v>
      </c>
      <c r="C145" t="s">
        <v>19</v>
      </c>
      <c r="D145" t="s">
        <v>21</v>
      </c>
      <c r="E145" s="15">
        <v>4018</v>
      </c>
      <c r="F145" s="3">
        <v>126</v>
      </c>
      <c r="G145">
        <f>_xlfn.XLOOKUP(DA_2[[#This Row],[Product]],Table13[Products],Table13[Cost Per Unit],"")</f>
        <v>12.37</v>
      </c>
      <c r="H145">
        <f>DA_2[[#This Row],[Cost Per Unit]]*DA_2[[#This Row],[Units]]</f>
        <v>1558.62</v>
      </c>
      <c r="I145" s="15">
        <f>DA_2[[#This Row],[Amount]]-DA_2[[#This Row],[Cost]]</f>
        <v>2459.38</v>
      </c>
    </row>
    <row r="146" spans="2:9" hidden="1" x14ac:dyDescent="0.25">
      <c r="B146" t="s">
        <v>13</v>
      </c>
      <c r="C146" t="s">
        <v>8</v>
      </c>
      <c r="D146" t="s">
        <v>42</v>
      </c>
      <c r="E146" s="15">
        <v>2919</v>
      </c>
      <c r="F146" s="3">
        <v>45</v>
      </c>
      <c r="G146">
        <f>_xlfn.XLOOKUP(DA_2[[#This Row],[Product]],Table13[Products],Table13[Cost Per Unit],"")</f>
        <v>10.38</v>
      </c>
      <c r="H146">
        <f>DA_2[[#This Row],[Cost Per Unit]]*DA_2[[#This Row],[Units]]</f>
        <v>467.1</v>
      </c>
      <c r="I146" s="15">
        <f>DA_2[[#This Row],[Amount]]-DA_2[[#This Row],[Cost]]</f>
        <v>2451.9</v>
      </c>
    </row>
    <row r="147" spans="2:9" hidden="1" x14ac:dyDescent="0.25">
      <c r="B147" t="s">
        <v>28</v>
      </c>
      <c r="C147" t="s">
        <v>11</v>
      </c>
      <c r="D147" t="s">
        <v>38</v>
      </c>
      <c r="E147" s="15">
        <v>497.76666666666699</v>
      </c>
      <c r="F147" s="3">
        <v>15</v>
      </c>
      <c r="G147">
        <f>_xlfn.XLOOKUP(DA_2[[#This Row],[Product]],Table13[Products],Table13[Cost Per Unit],"")</f>
        <v>7.64</v>
      </c>
      <c r="H147">
        <f>DA_2[[#This Row],[Cost Per Unit]]*DA_2[[#This Row],[Units]]</f>
        <v>114.6</v>
      </c>
      <c r="I147" s="15">
        <f>DA_2[[#This Row],[Amount]]-DA_2[[#This Row],[Cost]]</f>
        <v>383.16666666666697</v>
      </c>
    </row>
    <row r="148" spans="2:9" hidden="1" x14ac:dyDescent="0.25">
      <c r="B148" t="s">
        <v>13</v>
      </c>
      <c r="C148" t="s">
        <v>19</v>
      </c>
      <c r="D148" t="s">
        <v>40</v>
      </c>
      <c r="E148" s="15">
        <v>3920</v>
      </c>
      <c r="F148" s="3">
        <v>306</v>
      </c>
      <c r="G148">
        <f>_xlfn.XLOOKUP(DA_2[[#This Row],[Product]],Table13[Products],Table13[Cost Per Unit],"")</f>
        <v>4.97</v>
      </c>
      <c r="H148">
        <f>DA_2[[#This Row],[Cost Per Unit]]*DA_2[[#This Row],[Units]]</f>
        <v>1520.82</v>
      </c>
      <c r="I148" s="15">
        <f>DA_2[[#This Row],[Amount]]-DA_2[[#This Row],[Cost]]</f>
        <v>2399.1800000000003</v>
      </c>
    </row>
    <row r="149" spans="2:9" hidden="1" x14ac:dyDescent="0.25">
      <c r="B149" t="s">
        <v>7</v>
      </c>
      <c r="C149" t="s">
        <v>32</v>
      </c>
      <c r="D149" t="s">
        <v>38</v>
      </c>
      <c r="E149" s="15">
        <v>4018</v>
      </c>
      <c r="F149" s="3">
        <v>162</v>
      </c>
      <c r="G149">
        <f>_xlfn.XLOOKUP(DA_2[[#This Row],[Product]],Table13[Products],Table13[Cost Per Unit],"")</f>
        <v>7.64</v>
      </c>
      <c r="H149">
        <f>DA_2[[#This Row],[Cost Per Unit]]*DA_2[[#This Row],[Units]]</f>
        <v>1237.6799999999998</v>
      </c>
      <c r="I149" s="15">
        <f>DA_2[[#This Row],[Amount]]-DA_2[[#This Row],[Cost]]</f>
        <v>2780.32</v>
      </c>
    </row>
    <row r="150" spans="2:9" x14ac:dyDescent="0.25">
      <c r="B150" t="s">
        <v>13</v>
      </c>
      <c r="C150" t="s">
        <v>22</v>
      </c>
      <c r="D150" t="s">
        <v>30</v>
      </c>
      <c r="E150" s="15">
        <v>2408</v>
      </c>
      <c r="F150" s="3">
        <v>9</v>
      </c>
      <c r="G150">
        <f>_xlfn.XLOOKUP(DA_2[[#This Row],[Product]],Table13[Products],Table13[Cost Per Unit],"")</f>
        <v>3.11</v>
      </c>
      <c r="H150">
        <f>DA_2[[#This Row],[Cost Per Unit]]*DA_2[[#This Row],[Units]]</f>
        <v>27.99</v>
      </c>
      <c r="I150" s="15">
        <f>DA_2[[#This Row],[Amount]]-DA_2[[#This Row],[Cost]]</f>
        <v>2380.0100000000002</v>
      </c>
    </row>
    <row r="151" spans="2:9" hidden="1" x14ac:dyDescent="0.25">
      <c r="B151" t="s">
        <v>28</v>
      </c>
      <c r="C151" t="s">
        <v>8</v>
      </c>
      <c r="D151" t="s">
        <v>39</v>
      </c>
      <c r="E151" s="15">
        <v>2863</v>
      </c>
      <c r="F151" s="3">
        <v>42</v>
      </c>
      <c r="G151">
        <f>_xlfn.XLOOKUP(DA_2[[#This Row],[Product]],Table13[Products],Table13[Cost Per Unit],"")</f>
        <v>11.73</v>
      </c>
      <c r="H151">
        <f>DA_2[[#This Row],[Cost Per Unit]]*DA_2[[#This Row],[Units]]</f>
        <v>492.66</v>
      </c>
      <c r="I151" s="15">
        <f>DA_2[[#This Row],[Amount]]-DA_2[[#This Row],[Cost]]</f>
        <v>2370.34</v>
      </c>
    </row>
    <row r="152" spans="2:9" x14ac:dyDescent="0.25">
      <c r="B152" t="s">
        <v>18</v>
      </c>
      <c r="C152" t="s">
        <v>22</v>
      </c>
      <c r="D152" t="s">
        <v>23</v>
      </c>
      <c r="E152" s="15">
        <v>2681</v>
      </c>
      <c r="F152" s="3">
        <v>54</v>
      </c>
      <c r="G152">
        <f>_xlfn.XLOOKUP(DA_2[[#This Row],[Product]],Table13[Products],Table13[Cost Per Unit],"")</f>
        <v>5.79</v>
      </c>
      <c r="H152">
        <f>DA_2[[#This Row],[Cost Per Unit]]*DA_2[[#This Row],[Units]]</f>
        <v>312.66000000000003</v>
      </c>
      <c r="I152" s="15">
        <f>DA_2[[#This Row],[Amount]]-DA_2[[#This Row],[Cost]]</f>
        <v>2368.34</v>
      </c>
    </row>
    <row r="153" spans="2:9" hidden="1" x14ac:dyDescent="0.25">
      <c r="B153" t="s">
        <v>28</v>
      </c>
      <c r="C153" t="s">
        <v>11</v>
      </c>
      <c r="D153" t="s">
        <v>30</v>
      </c>
      <c r="E153" s="15">
        <v>1589</v>
      </c>
      <c r="F153" s="3">
        <v>303</v>
      </c>
      <c r="G153">
        <f>_xlfn.XLOOKUP(DA_2[[#This Row],[Product]],Table13[Products],Table13[Cost Per Unit],"")</f>
        <v>3.11</v>
      </c>
      <c r="H153">
        <f>DA_2[[#This Row],[Cost Per Unit]]*DA_2[[#This Row],[Units]]</f>
        <v>942.32999999999993</v>
      </c>
      <c r="I153" s="15">
        <f>DA_2[[#This Row],[Amount]]-DA_2[[#This Row],[Cost]]</f>
        <v>646.67000000000007</v>
      </c>
    </row>
    <row r="154" spans="2:9" hidden="1" x14ac:dyDescent="0.25">
      <c r="B154" t="s">
        <v>37</v>
      </c>
      <c r="C154" t="s">
        <v>19</v>
      </c>
      <c r="D154" t="s">
        <v>43</v>
      </c>
      <c r="E154" s="15">
        <v>4858</v>
      </c>
      <c r="F154" s="3">
        <v>279</v>
      </c>
      <c r="G154">
        <f>_xlfn.XLOOKUP(DA_2[[#This Row],[Product]],Table13[Products],Table13[Cost Per Unit],"")</f>
        <v>9</v>
      </c>
      <c r="H154">
        <f>DA_2[[#This Row],[Cost Per Unit]]*DA_2[[#This Row],[Units]]</f>
        <v>2511</v>
      </c>
      <c r="I154" s="15">
        <f>DA_2[[#This Row],[Amount]]-DA_2[[#This Row],[Cost]]</f>
        <v>2347</v>
      </c>
    </row>
    <row r="155" spans="2:9" hidden="1" x14ac:dyDescent="0.25">
      <c r="B155" t="s">
        <v>7</v>
      </c>
      <c r="C155" t="s">
        <v>11</v>
      </c>
      <c r="D155" t="s">
        <v>34</v>
      </c>
      <c r="E155" s="15">
        <v>1617</v>
      </c>
      <c r="F155" s="3">
        <v>126</v>
      </c>
      <c r="G155">
        <f>_xlfn.XLOOKUP(DA_2[[#This Row],[Product]],Table13[Products],Table13[Cost Per Unit],"")</f>
        <v>7.16</v>
      </c>
      <c r="H155">
        <f>DA_2[[#This Row],[Cost Per Unit]]*DA_2[[#This Row],[Units]]</f>
        <v>902.16</v>
      </c>
      <c r="I155" s="15">
        <f>DA_2[[#This Row],[Amount]]-DA_2[[#This Row],[Cost]]</f>
        <v>714.84</v>
      </c>
    </row>
    <row r="156" spans="2:9" x14ac:dyDescent="0.25">
      <c r="B156" t="s">
        <v>28</v>
      </c>
      <c r="C156" t="s">
        <v>22</v>
      </c>
      <c r="D156" t="s">
        <v>23</v>
      </c>
      <c r="E156" s="15">
        <v>4326</v>
      </c>
      <c r="F156" s="3">
        <v>348</v>
      </c>
      <c r="G156">
        <f>_xlfn.XLOOKUP(DA_2[[#This Row],[Product]],Table13[Products],Table13[Cost Per Unit],"")</f>
        <v>5.79</v>
      </c>
      <c r="H156">
        <f>DA_2[[#This Row],[Cost Per Unit]]*DA_2[[#This Row],[Units]]</f>
        <v>2014.92</v>
      </c>
      <c r="I156" s="15">
        <f>DA_2[[#This Row],[Amount]]-DA_2[[#This Row],[Cost]]</f>
        <v>2311.08</v>
      </c>
    </row>
    <row r="157" spans="2:9" hidden="1" x14ac:dyDescent="0.25">
      <c r="B157" t="s">
        <v>18</v>
      </c>
      <c r="C157" t="s">
        <v>32</v>
      </c>
      <c r="D157" t="s">
        <v>34</v>
      </c>
      <c r="E157" s="15">
        <v>3339</v>
      </c>
      <c r="F157" s="3">
        <v>75</v>
      </c>
      <c r="G157">
        <f>_xlfn.XLOOKUP(DA_2[[#This Row],[Product]],Table13[Products],Table13[Cost Per Unit],"")</f>
        <v>7.16</v>
      </c>
      <c r="H157">
        <f>DA_2[[#This Row],[Cost Per Unit]]*DA_2[[#This Row],[Units]]</f>
        <v>537</v>
      </c>
      <c r="I157" s="15">
        <f>DA_2[[#This Row],[Amount]]-DA_2[[#This Row],[Cost]]</f>
        <v>2802</v>
      </c>
    </row>
    <row r="158" spans="2:9" hidden="1" x14ac:dyDescent="0.25">
      <c r="B158" t="s">
        <v>29</v>
      </c>
      <c r="C158" t="s">
        <v>8</v>
      </c>
      <c r="D158" t="s">
        <v>34</v>
      </c>
      <c r="E158" s="15">
        <v>4592</v>
      </c>
      <c r="F158" s="3">
        <v>324</v>
      </c>
      <c r="G158">
        <f>_xlfn.XLOOKUP(DA_2[[#This Row],[Product]],Table13[Products],Table13[Cost Per Unit],"")</f>
        <v>7.16</v>
      </c>
      <c r="H158">
        <f>DA_2[[#This Row],[Cost Per Unit]]*DA_2[[#This Row],[Units]]</f>
        <v>2319.84</v>
      </c>
      <c r="I158" s="15">
        <f>DA_2[[#This Row],[Amount]]-DA_2[[#This Row],[Cost]]</f>
        <v>2272.16</v>
      </c>
    </row>
    <row r="159" spans="2:9" hidden="1" x14ac:dyDescent="0.25">
      <c r="B159" t="s">
        <v>27</v>
      </c>
      <c r="C159" t="s">
        <v>16</v>
      </c>
      <c r="D159" t="s">
        <v>30</v>
      </c>
      <c r="E159" s="15">
        <v>3339</v>
      </c>
      <c r="F159" s="3">
        <v>348</v>
      </c>
      <c r="G159">
        <f>_xlfn.XLOOKUP(DA_2[[#This Row],[Product]],Table13[Products],Table13[Cost Per Unit],"")</f>
        <v>3.11</v>
      </c>
      <c r="H159">
        <f>DA_2[[#This Row],[Cost Per Unit]]*DA_2[[#This Row],[Units]]</f>
        <v>1082.28</v>
      </c>
      <c r="I159" s="15">
        <f>DA_2[[#This Row],[Amount]]-DA_2[[#This Row],[Cost]]</f>
        <v>2256.7200000000003</v>
      </c>
    </row>
    <row r="160" spans="2:9" hidden="1" x14ac:dyDescent="0.25">
      <c r="B160" t="s">
        <v>13</v>
      </c>
      <c r="C160" t="s">
        <v>8</v>
      </c>
      <c r="D160" t="s">
        <v>20</v>
      </c>
      <c r="E160" s="15">
        <v>4305</v>
      </c>
      <c r="F160" s="3">
        <v>156</v>
      </c>
      <c r="G160">
        <f>_xlfn.XLOOKUP(DA_2[[#This Row],[Product]],Table13[Products],Table13[Cost Per Unit],"")</f>
        <v>13.15</v>
      </c>
      <c r="H160">
        <f>DA_2[[#This Row],[Cost Per Unit]]*DA_2[[#This Row],[Units]]</f>
        <v>2051.4</v>
      </c>
      <c r="I160" s="15">
        <f>DA_2[[#This Row],[Amount]]-DA_2[[#This Row],[Cost]]</f>
        <v>2253.6</v>
      </c>
    </row>
    <row r="161" spans="2:9" hidden="1" x14ac:dyDescent="0.25">
      <c r="B161" t="s">
        <v>13</v>
      </c>
      <c r="C161" t="s">
        <v>19</v>
      </c>
      <c r="D161" t="s">
        <v>20</v>
      </c>
      <c r="E161" s="15">
        <v>3192</v>
      </c>
      <c r="F161" s="3">
        <v>72</v>
      </c>
      <c r="G161">
        <f>_xlfn.XLOOKUP(DA_2[[#This Row],[Product]],Table13[Products],Table13[Cost Per Unit],"")</f>
        <v>13.15</v>
      </c>
      <c r="H161">
        <f>DA_2[[#This Row],[Cost Per Unit]]*DA_2[[#This Row],[Units]]</f>
        <v>946.80000000000007</v>
      </c>
      <c r="I161" s="15">
        <f>DA_2[[#This Row],[Amount]]-DA_2[[#This Row],[Cost]]</f>
        <v>2245.1999999999998</v>
      </c>
    </row>
    <row r="162" spans="2:9" hidden="1" x14ac:dyDescent="0.25">
      <c r="B162" t="s">
        <v>10</v>
      </c>
      <c r="C162" t="s">
        <v>11</v>
      </c>
      <c r="D162" t="s">
        <v>34</v>
      </c>
      <c r="E162" s="15">
        <v>2023</v>
      </c>
      <c r="F162" s="3">
        <v>168</v>
      </c>
      <c r="G162">
        <f>_xlfn.XLOOKUP(DA_2[[#This Row],[Product]],Table13[Products],Table13[Cost Per Unit],"")</f>
        <v>7.16</v>
      </c>
      <c r="H162">
        <f>DA_2[[#This Row],[Cost Per Unit]]*DA_2[[#This Row],[Units]]</f>
        <v>1202.8800000000001</v>
      </c>
      <c r="I162" s="15">
        <f>DA_2[[#This Row],[Amount]]-DA_2[[#This Row],[Cost]]</f>
        <v>820.11999999999989</v>
      </c>
    </row>
    <row r="163" spans="2:9" x14ac:dyDescent="0.25">
      <c r="B163" t="s">
        <v>7</v>
      </c>
      <c r="C163" t="s">
        <v>22</v>
      </c>
      <c r="D163" t="s">
        <v>34</v>
      </c>
      <c r="E163" s="15">
        <v>2541</v>
      </c>
      <c r="F163" s="3">
        <v>45</v>
      </c>
      <c r="G163">
        <f>_xlfn.XLOOKUP(DA_2[[#This Row],[Product]],Table13[Products],Table13[Cost Per Unit],"")</f>
        <v>7.16</v>
      </c>
      <c r="H163">
        <f>DA_2[[#This Row],[Cost Per Unit]]*DA_2[[#This Row],[Units]]</f>
        <v>322.2</v>
      </c>
      <c r="I163" s="15">
        <f>DA_2[[#This Row],[Amount]]-DA_2[[#This Row],[Cost]]</f>
        <v>2218.8000000000002</v>
      </c>
    </row>
    <row r="164" spans="2:9" hidden="1" x14ac:dyDescent="0.25">
      <c r="B164" t="s">
        <v>18</v>
      </c>
      <c r="C164" t="s">
        <v>11</v>
      </c>
      <c r="D164" t="s">
        <v>41</v>
      </c>
      <c r="E164" s="15">
        <v>3864</v>
      </c>
      <c r="F164" s="3">
        <v>177</v>
      </c>
      <c r="G164">
        <f>_xlfn.XLOOKUP(DA_2[[#This Row],[Product]],Table13[Products],Table13[Cost Per Unit],"")</f>
        <v>16.73</v>
      </c>
      <c r="H164">
        <f>DA_2[[#This Row],[Cost Per Unit]]*DA_2[[#This Row],[Units]]</f>
        <v>2961.21</v>
      </c>
      <c r="I164" s="15">
        <f>DA_2[[#This Row],[Amount]]-DA_2[[#This Row],[Cost]]</f>
        <v>902.79</v>
      </c>
    </row>
    <row r="165" spans="2:9" hidden="1" x14ac:dyDescent="0.25">
      <c r="B165" t="s">
        <v>29</v>
      </c>
      <c r="C165" t="s">
        <v>32</v>
      </c>
      <c r="D165" t="s">
        <v>44</v>
      </c>
      <c r="E165" s="15">
        <v>3108</v>
      </c>
      <c r="F165" s="3">
        <v>54</v>
      </c>
      <c r="G165">
        <f>_xlfn.XLOOKUP(DA_2[[#This Row],[Product]],Table13[Products],Table13[Cost Per Unit],"")</f>
        <v>5.6</v>
      </c>
      <c r="H165">
        <f>DA_2[[#This Row],[Cost Per Unit]]*DA_2[[#This Row],[Units]]</f>
        <v>302.39999999999998</v>
      </c>
      <c r="I165" s="15">
        <f>DA_2[[#This Row],[Amount]]-DA_2[[#This Row],[Cost]]</f>
        <v>2805.6</v>
      </c>
    </row>
    <row r="166" spans="2:9" hidden="1" x14ac:dyDescent="0.25">
      <c r="B166" t="s">
        <v>13</v>
      </c>
      <c r="C166" t="s">
        <v>8</v>
      </c>
      <c r="D166" t="s">
        <v>36</v>
      </c>
      <c r="E166" s="15">
        <v>2737</v>
      </c>
      <c r="F166" s="3">
        <v>93</v>
      </c>
      <c r="G166">
        <f>_xlfn.XLOOKUP(DA_2[[#This Row],[Product]],Table13[Products],Table13[Cost Per Unit],"")</f>
        <v>6.49</v>
      </c>
      <c r="H166">
        <f>DA_2[[#This Row],[Cost Per Unit]]*DA_2[[#This Row],[Units]]</f>
        <v>603.57000000000005</v>
      </c>
      <c r="I166" s="15">
        <f>DA_2[[#This Row],[Amount]]-DA_2[[#This Row],[Cost]]</f>
        <v>2133.4299999999998</v>
      </c>
    </row>
    <row r="167" spans="2:9" hidden="1" x14ac:dyDescent="0.25">
      <c r="B167" t="s">
        <v>7</v>
      </c>
      <c r="C167" t="s">
        <v>11</v>
      </c>
      <c r="D167" t="s">
        <v>40</v>
      </c>
      <c r="E167" s="15">
        <v>1638</v>
      </c>
      <c r="F167" s="3">
        <v>48</v>
      </c>
      <c r="G167">
        <f>_xlfn.XLOOKUP(DA_2[[#This Row],[Product]],Table13[Products],Table13[Cost Per Unit],"")</f>
        <v>4.97</v>
      </c>
      <c r="H167">
        <f>DA_2[[#This Row],[Cost Per Unit]]*DA_2[[#This Row],[Units]]</f>
        <v>238.56</v>
      </c>
      <c r="I167" s="15">
        <f>DA_2[[#This Row],[Amount]]-DA_2[[#This Row],[Cost]]</f>
        <v>1399.44</v>
      </c>
    </row>
    <row r="168" spans="2:9" hidden="1" x14ac:dyDescent="0.25">
      <c r="B168" t="s">
        <v>15</v>
      </c>
      <c r="C168" t="s">
        <v>8</v>
      </c>
      <c r="D168" t="s">
        <v>35</v>
      </c>
      <c r="E168" s="15">
        <v>3388</v>
      </c>
      <c r="F168" s="3">
        <v>123</v>
      </c>
      <c r="G168">
        <f>_xlfn.XLOOKUP(DA_2[[#This Row],[Product]],Table13[Products],Table13[Cost Per Unit],"")</f>
        <v>10.62</v>
      </c>
      <c r="H168">
        <f>DA_2[[#This Row],[Cost Per Unit]]*DA_2[[#This Row],[Units]]</f>
        <v>1306.26</v>
      </c>
      <c r="I168" s="15">
        <f>DA_2[[#This Row],[Amount]]-DA_2[[#This Row],[Cost]]</f>
        <v>2081.7399999999998</v>
      </c>
    </row>
    <row r="169" spans="2:9" hidden="1" x14ac:dyDescent="0.25">
      <c r="B169" t="s">
        <v>29</v>
      </c>
      <c r="C169" t="s">
        <v>11</v>
      </c>
      <c r="D169" t="s">
        <v>36</v>
      </c>
      <c r="E169" s="15">
        <v>2023</v>
      </c>
      <c r="F169" s="3">
        <v>78</v>
      </c>
      <c r="G169">
        <f>_xlfn.XLOOKUP(DA_2[[#This Row],[Product]],Table13[Products],Table13[Cost Per Unit],"")</f>
        <v>6.49</v>
      </c>
      <c r="H169">
        <f>DA_2[[#This Row],[Cost Per Unit]]*DA_2[[#This Row],[Units]]</f>
        <v>506.22</v>
      </c>
      <c r="I169" s="15">
        <f>DA_2[[#This Row],[Amount]]-DA_2[[#This Row],[Cost]]</f>
        <v>1516.78</v>
      </c>
    </row>
    <row r="170" spans="2:9" hidden="1" x14ac:dyDescent="0.25">
      <c r="B170" t="s">
        <v>29</v>
      </c>
      <c r="C170" t="s">
        <v>11</v>
      </c>
      <c r="D170" t="s">
        <v>34</v>
      </c>
      <c r="E170" s="15">
        <v>2114</v>
      </c>
      <c r="F170" s="3">
        <v>66</v>
      </c>
      <c r="G170">
        <f>_xlfn.XLOOKUP(DA_2[[#This Row],[Product]],Table13[Products],Table13[Cost Per Unit],"")</f>
        <v>7.16</v>
      </c>
      <c r="H170">
        <f>DA_2[[#This Row],[Cost Per Unit]]*DA_2[[#This Row],[Units]]</f>
        <v>472.56</v>
      </c>
      <c r="I170" s="15">
        <f>DA_2[[#This Row],[Amount]]-DA_2[[#This Row],[Cost]]</f>
        <v>1641.44</v>
      </c>
    </row>
    <row r="171" spans="2:9" x14ac:dyDescent="0.25">
      <c r="B171" t="s">
        <v>10</v>
      </c>
      <c r="C171" t="s">
        <v>22</v>
      </c>
      <c r="D171" t="s">
        <v>12</v>
      </c>
      <c r="E171" s="15">
        <v>3752</v>
      </c>
      <c r="F171" s="3">
        <v>213</v>
      </c>
      <c r="G171">
        <f>_xlfn.XLOOKUP(DA_2[[#This Row],[Product]],Table13[Products],Table13[Cost Per Unit],"")</f>
        <v>8.65</v>
      </c>
      <c r="H171">
        <f>DA_2[[#This Row],[Cost Per Unit]]*DA_2[[#This Row],[Units]]</f>
        <v>1842.45</v>
      </c>
      <c r="I171" s="15">
        <f>DA_2[[#This Row],[Amount]]-DA_2[[#This Row],[Cost]]</f>
        <v>1909.55</v>
      </c>
    </row>
    <row r="172" spans="2:9" hidden="1" x14ac:dyDescent="0.25">
      <c r="B172" t="s">
        <v>25</v>
      </c>
      <c r="C172" t="s">
        <v>11</v>
      </c>
      <c r="D172" t="s">
        <v>31</v>
      </c>
      <c r="E172" s="15">
        <v>2135</v>
      </c>
      <c r="F172" s="3">
        <v>27</v>
      </c>
      <c r="G172">
        <f>_xlfn.XLOOKUP(DA_2[[#This Row],[Product]],Table13[Products],Table13[Cost Per Unit],"")</f>
        <v>8.7899999999999991</v>
      </c>
      <c r="H172">
        <f>DA_2[[#This Row],[Cost Per Unit]]*DA_2[[#This Row],[Units]]</f>
        <v>237.32999999999998</v>
      </c>
      <c r="I172" s="15">
        <f>DA_2[[#This Row],[Amount]]-DA_2[[#This Row],[Cost]]</f>
        <v>1897.67</v>
      </c>
    </row>
    <row r="173" spans="2:9" x14ac:dyDescent="0.25">
      <c r="B173" t="s">
        <v>13</v>
      </c>
      <c r="C173" t="s">
        <v>22</v>
      </c>
      <c r="D173" t="s">
        <v>44</v>
      </c>
      <c r="E173" s="15">
        <v>2436</v>
      </c>
      <c r="F173" s="3">
        <v>99</v>
      </c>
      <c r="G173">
        <f>_xlfn.XLOOKUP(DA_2[[#This Row],[Product]],Table13[Products],Table13[Cost Per Unit],"")</f>
        <v>5.6</v>
      </c>
      <c r="H173">
        <f>DA_2[[#This Row],[Cost Per Unit]]*DA_2[[#This Row],[Units]]</f>
        <v>554.4</v>
      </c>
      <c r="I173" s="15">
        <f>DA_2[[#This Row],[Amount]]-DA_2[[#This Row],[Cost]]</f>
        <v>1881.6</v>
      </c>
    </row>
    <row r="174" spans="2:9" hidden="1" x14ac:dyDescent="0.25">
      <c r="B174" t="s">
        <v>13</v>
      </c>
      <c r="C174" t="s">
        <v>32</v>
      </c>
      <c r="D174" t="s">
        <v>35</v>
      </c>
      <c r="E174" s="15">
        <v>8463</v>
      </c>
      <c r="F174" s="3">
        <v>492</v>
      </c>
      <c r="G174">
        <f>_xlfn.XLOOKUP(DA_2[[#This Row],[Product]],Table13[Products],Table13[Cost Per Unit],"")</f>
        <v>10.62</v>
      </c>
      <c r="H174">
        <f>DA_2[[#This Row],[Cost Per Unit]]*DA_2[[#This Row],[Units]]</f>
        <v>5225.04</v>
      </c>
      <c r="I174" s="15">
        <f>DA_2[[#This Row],[Amount]]-DA_2[[#This Row],[Cost]]</f>
        <v>3237.96</v>
      </c>
    </row>
    <row r="175" spans="2:9" hidden="1" x14ac:dyDescent="0.25">
      <c r="B175" t="s">
        <v>18</v>
      </c>
      <c r="C175" t="s">
        <v>32</v>
      </c>
      <c r="D175" t="s">
        <v>30</v>
      </c>
      <c r="E175" s="15">
        <v>3759</v>
      </c>
      <c r="F175" s="3">
        <v>150</v>
      </c>
      <c r="G175">
        <f>_xlfn.XLOOKUP(DA_2[[#This Row],[Product]],Table13[Products],Table13[Cost Per Unit],"")</f>
        <v>3.11</v>
      </c>
      <c r="H175">
        <f>DA_2[[#This Row],[Cost Per Unit]]*DA_2[[#This Row],[Units]]</f>
        <v>466.5</v>
      </c>
      <c r="I175" s="15">
        <f>DA_2[[#This Row],[Amount]]-DA_2[[#This Row],[Cost]]</f>
        <v>3292.5</v>
      </c>
    </row>
    <row r="176" spans="2:9" x14ac:dyDescent="0.25">
      <c r="B176" t="s">
        <v>7</v>
      </c>
      <c r="C176" t="s">
        <v>22</v>
      </c>
      <c r="D176" t="s">
        <v>23</v>
      </c>
      <c r="E176" s="15">
        <v>1988</v>
      </c>
      <c r="F176" s="3">
        <v>39</v>
      </c>
      <c r="G176">
        <f>_xlfn.XLOOKUP(DA_2[[#This Row],[Product]],Table13[Products],Table13[Cost Per Unit],"")</f>
        <v>5.79</v>
      </c>
      <c r="H176">
        <f>DA_2[[#This Row],[Cost Per Unit]]*DA_2[[#This Row],[Units]]</f>
        <v>225.81</v>
      </c>
      <c r="I176" s="15">
        <f>DA_2[[#This Row],[Amount]]-DA_2[[#This Row],[Cost]]</f>
        <v>1762.19</v>
      </c>
    </row>
    <row r="177" spans="2:9" hidden="1" x14ac:dyDescent="0.25">
      <c r="B177" t="s">
        <v>28</v>
      </c>
      <c r="C177" t="s">
        <v>16</v>
      </c>
      <c r="D177" t="s">
        <v>23</v>
      </c>
      <c r="E177" s="15">
        <v>3094</v>
      </c>
      <c r="F177" s="3">
        <v>246</v>
      </c>
      <c r="G177">
        <f>_xlfn.XLOOKUP(DA_2[[#This Row],[Product]],Table13[Products],Table13[Cost Per Unit],"")</f>
        <v>5.79</v>
      </c>
      <c r="H177">
        <f>DA_2[[#This Row],[Cost Per Unit]]*DA_2[[#This Row],[Units]]</f>
        <v>1424.34</v>
      </c>
      <c r="I177" s="15">
        <f>DA_2[[#This Row],[Amount]]-DA_2[[#This Row],[Cost]]</f>
        <v>1669.66</v>
      </c>
    </row>
    <row r="178" spans="2:9" hidden="1" x14ac:dyDescent="0.25">
      <c r="B178" t="s">
        <v>27</v>
      </c>
      <c r="C178" t="s">
        <v>11</v>
      </c>
      <c r="D178" t="s">
        <v>34</v>
      </c>
      <c r="E178" s="15">
        <v>4480</v>
      </c>
      <c r="F178" s="3">
        <v>357</v>
      </c>
      <c r="G178">
        <f>_xlfn.XLOOKUP(DA_2[[#This Row],[Product]],Table13[Products],Table13[Cost Per Unit],"")</f>
        <v>7.16</v>
      </c>
      <c r="H178">
        <f>DA_2[[#This Row],[Cost Per Unit]]*DA_2[[#This Row],[Units]]</f>
        <v>2556.12</v>
      </c>
      <c r="I178" s="15">
        <f>DA_2[[#This Row],[Amount]]-DA_2[[#This Row],[Cost]]</f>
        <v>1923.88</v>
      </c>
    </row>
    <row r="179" spans="2:9" hidden="1" x14ac:dyDescent="0.25">
      <c r="B179" t="s">
        <v>29</v>
      </c>
      <c r="C179" t="s">
        <v>32</v>
      </c>
      <c r="D179" t="s">
        <v>12</v>
      </c>
      <c r="E179" s="15">
        <v>7777</v>
      </c>
      <c r="F179" s="3">
        <v>504</v>
      </c>
      <c r="G179">
        <f>_xlfn.XLOOKUP(DA_2[[#This Row],[Product]],Table13[Products],Table13[Cost Per Unit],"")</f>
        <v>8.65</v>
      </c>
      <c r="H179">
        <f>DA_2[[#This Row],[Cost Per Unit]]*DA_2[[#This Row],[Units]]</f>
        <v>4359.6000000000004</v>
      </c>
      <c r="I179" s="15">
        <f>DA_2[[#This Row],[Amount]]-DA_2[[#This Row],[Cost]]</f>
        <v>3417.3999999999996</v>
      </c>
    </row>
    <row r="180" spans="2:9" x14ac:dyDescent="0.25">
      <c r="B180" t="s">
        <v>13</v>
      </c>
      <c r="C180" t="s">
        <v>22</v>
      </c>
      <c r="D180" t="s">
        <v>31</v>
      </c>
      <c r="E180" s="15">
        <v>2646</v>
      </c>
      <c r="F180" s="3">
        <v>120</v>
      </c>
      <c r="G180">
        <f>_xlfn.XLOOKUP(DA_2[[#This Row],[Product]],Table13[Products],Table13[Cost Per Unit],"")</f>
        <v>8.7899999999999991</v>
      </c>
      <c r="H180">
        <f>DA_2[[#This Row],[Cost Per Unit]]*DA_2[[#This Row],[Units]]</f>
        <v>1054.8</v>
      </c>
      <c r="I180" s="15">
        <f>DA_2[[#This Row],[Amount]]-DA_2[[#This Row],[Cost]]</f>
        <v>1591.2</v>
      </c>
    </row>
    <row r="181" spans="2:9" hidden="1" x14ac:dyDescent="0.25">
      <c r="B181" t="s">
        <v>25</v>
      </c>
      <c r="C181" t="s">
        <v>8</v>
      </c>
      <c r="D181" t="s">
        <v>31</v>
      </c>
      <c r="E181" s="15">
        <v>4487</v>
      </c>
      <c r="F181" s="3">
        <v>333</v>
      </c>
      <c r="G181">
        <f>_xlfn.XLOOKUP(DA_2[[#This Row],[Product]],Table13[Products],Table13[Cost Per Unit],"")</f>
        <v>8.7899999999999991</v>
      </c>
      <c r="H181">
        <f>DA_2[[#This Row],[Cost Per Unit]]*DA_2[[#This Row],[Units]]</f>
        <v>2927.0699999999997</v>
      </c>
      <c r="I181" s="15">
        <f>DA_2[[#This Row],[Amount]]-DA_2[[#This Row],[Cost]]</f>
        <v>1559.9300000000003</v>
      </c>
    </row>
    <row r="182" spans="2:9" hidden="1" x14ac:dyDescent="0.25">
      <c r="B182" t="s">
        <v>25</v>
      </c>
      <c r="C182" t="s">
        <v>32</v>
      </c>
      <c r="D182" t="s">
        <v>39</v>
      </c>
      <c r="E182" s="15">
        <v>3829</v>
      </c>
      <c r="F182" s="3">
        <v>24</v>
      </c>
      <c r="G182">
        <f>_xlfn.XLOOKUP(DA_2[[#This Row],[Product]],Table13[Products],Table13[Cost Per Unit],"")</f>
        <v>11.73</v>
      </c>
      <c r="H182">
        <f>DA_2[[#This Row],[Cost Per Unit]]*DA_2[[#This Row],[Units]]</f>
        <v>281.52</v>
      </c>
      <c r="I182" s="15">
        <f>DA_2[[#This Row],[Amount]]-DA_2[[#This Row],[Cost]]</f>
        <v>3547.48</v>
      </c>
    </row>
    <row r="183" spans="2:9" hidden="1" x14ac:dyDescent="0.25">
      <c r="B183" t="s">
        <v>37</v>
      </c>
      <c r="C183" t="s">
        <v>11</v>
      </c>
      <c r="D183" t="s">
        <v>17</v>
      </c>
      <c r="E183" s="15">
        <v>3808</v>
      </c>
      <c r="F183" s="3">
        <v>279</v>
      </c>
      <c r="G183">
        <f>_xlfn.XLOOKUP(DA_2[[#This Row],[Product]],Table13[Products],Table13[Cost Per Unit],"")</f>
        <v>6.47</v>
      </c>
      <c r="H183">
        <f>DA_2[[#This Row],[Cost Per Unit]]*DA_2[[#This Row],[Units]]</f>
        <v>1805.1299999999999</v>
      </c>
      <c r="I183" s="15">
        <f>DA_2[[#This Row],[Amount]]-DA_2[[#This Row],[Cost]]</f>
        <v>2002.8700000000001</v>
      </c>
    </row>
    <row r="184" spans="2:9" hidden="1" x14ac:dyDescent="0.25">
      <c r="B184" t="s">
        <v>25</v>
      </c>
      <c r="C184" t="s">
        <v>16</v>
      </c>
      <c r="D184" t="s">
        <v>17</v>
      </c>
      <c r="E184" s="15">
        <v>2646</v>
      </c>
      <c r="F184" s="3">
        <v>177</v>
      </c>
      <c r="G184">
        <f>_xlfn.XLOOKUP(DA_2[[#This Row],[Product]],Table13[Products],Table13[Cost Per Unit],"")</f>
        <v>6.47</v>
      </c>
      <c r="H184">
        <f>DA_2[[#This Row],[Cost Per Unit]]*DA_2[[#This Row],[Units]]</f>
        <v>1145.19</v>
      </c>
      <c r="I184" s="15">
        <f>DA_2[[#This Row],[Amount]]-DA_2[[#This Row],[Cost]]</f>
        <v>1500.81</v>
      </c>
    </row>
    <row r="185" spans="2:9" hidden="1" x14ac:dyDescent="0.25">
      <c r="B185" t="s">
        <v>13</v>
      </c>
      <c r="C185" t="s">
        <v>8</v>
      </c>
      <c r="D185" t="s">
        <v>44</v>
      </c>
      <c r="E185" s="15">
        <v>2856</v>
      </c>
      <c r="F185" s="3">
        <v>246</v>
      </c>
      <c r="G185">
        <f>_xlfn.XLOOKUP(DA_2[[#This Row],[Product]],Table13[Products],Table13[Cost Per Unit],"")</f>
        <v>5.6</v>
      </c>
      <c r="H185">
        <f>DA_2[[#This Row],[Cost Per Unit]]*DA_2[[#This Row],[Units]]</f>
        <v>1377.6</v>
      </c>
      <c r="I185" s="15">
        <f>DA_2[[#This Row],[Amount]]-DA_2[[#This Row],[Cost]]</f>
        <v>1478.4</v>
      </c>
    </row>
    <row r="186" spans="2:9" hidden="1" x14ac:dyDescent="0.25">
      <c r="B186" t="s">
        <v>25</v>
      </c>
      <c r="C186" t="s">
        <v>16</v>
      </c>
      <c r="D186" t="s">
        <v>23</v>
      </c>
      <c r="E186" s="15">
        <v>2149</v>
      </c>
      <c r="F186" s="3">
        <v>117</v>
      </c>
      <c r="G186">
        <f>_xlfn.XLOOKUP(DA_2[[#This Row],[Product]],Table13[Products],Table13[Cost Per Unit],"")</f>
        <v>5.79</v>
      </c>
      <c r="H186">
        <f>DA_2[[#This Row],[Cost Per Unit]]*DA_2[[#This Row],[Units]]</f>
        <v>677.43</v>
      </c>
      <c r="I186" s="15">
        <f>DA_2[[#This Row],[Amount]]-DA_2[[#This Row],[Cost]]</f>
        <v>1471.5700000000002</v>
      </c>
    </row>
    <row r="187" spans="2:9" hidden="1" x14ac:dyDescent="0.25">
      <c r="B187" t="s">
        <v>37</v>
      </c>
      <c r="C187" t="s">
        <v>32</v>
      </c>
      <c r="D187" t="s">
        <v>38</v>
      </c>
      <c r="E187" s="15">
        <v>5355</v>
      </c>
      <c r="F187" s="3">
        <v>204</v>
      </c>
      <c r="G187">
        <f>_xlfn.XLOOKUP(DA_2[[#This Row],[Product]],Table13[Products],Table13[Cost Per Unit],"")</f>
        <v>7.64</v>
      </c>
      <c r="H187">
        <f>DA_2[[#This Row],[Cost Per Unit]]*DA_2[[#This Row],[Units]]</f>
        <v>1558.56</v>
      </c>
      <c r="I187" s="15">
        <f>DA_2[[#This Row],[Amount]]-DA_2[[#This Row],[Cost]]</f>
        <v>3796.44</v>
      </c>
    </row>
    <row r="188" spans="2:9" hidden="1" x14ac:dyDescent="0.25">
      <c r="B188" t="s">
        <v>10</v>
      </c>
      <c r="C188" t="s">
        <v>19</v>
      </c>
      <c r="D188" t="s">
        <v>44</v>
      </c>
      <c r="E188" s="15">
        <v>1561</v>
      </c>
      <c r="F188" s="3">
        <v>27</v>
      </c>
      <c r="G188">
        <f>_xlfn.XLOOKUP(DA_2[[#This Row],[Product]],Table13[Products],Table13[Cost Per Unit],"")</f>
        <v>5.6</v>
      </c>
      <c r="H188">
        <f>DA_2[[#This Row],[Cost Per Unit]]*DA_2[[#This Row],[Units]]</f>
        <v>151.19999999999999</v>
      </c>
      <c r="I188" s="15">
        <f>DA_2[[#This Row],[Amount]]-DA_2[[#This Row],[Cost]]</f>
        <v>1409.8</v>
      </c>
    </row>
    <row r="189" spans="2:9" hidden="1" x14ac:dyDescent="0.25">
      <c r="B189" t="s">
        <v>25</v>
      </c>
      <c r="C189" t="s">
        <v>11</v>
      </c>
      <c r="D189" t="s">
        <v>41</v>
      </c>
      <c r="E189" s="15">
        <v>2478</v>
      </c>
      <c r="F189" s="3">
        <v>21</v>
      </c>
      <c r="G189">
        <f>_xlfn.XLOOKUP(DA_2[[#This Row],[Product]],Table13[Products],Table13[Cost Per Unit],"")</f>
        <v>16.73</v>
      </c>
      <c r="H189">
        <f>DA_2[[#This Row],[Cost Per Unit]]*DA_2[[#This Row],[Units]]</f>
        <v>351.33</v>
      </c>
      <c r="I189" s="15">
        <f>DA_2[[#This Row],[Amount]]-DA_2[[#This Row],[Cost]]</f>
        <v>2126.67</v>
      </c>
    </row>
    <row r="190" spans="2:9" x14ac:dyDescent="0.25">
      <c r="B190" t="s">
        <v>7</v>
      </c>
      <c r="C190" t="s">
        <v>22</v>
      </c>
      <c r="D190" t="s">
        <v>20</v>
      </c>
      <c r="E190" s="15">
        <v>2541</v>
      </c>
      <c r="F190" s="3">
        <v>90</v>
      </c>
      <c r="G190">
        <f>_xlfn.XLOOKUP(DA_2[[#This Row],[Product]],Table13[Products],Table13[Cost Per Unit],"")</f>
        <v>13.15</v>
      </c>
      <c r="H190">
        <f>DA_2[[#This Row],[Cost Per Unit]]*DA_2[[#This Row],[Units]]</f>
        <v>1183.5</v>
      </c>
      <c r="I190" s="15">
        <f>DA_2[[#This Row],[Amount]]-DA_2[[#This Row],[Cost]]</f>
        <v>1357.5</v>
      </c>
    </row>
    <row r="191" spans="2:9" hidden="1" x14ac:dyDescent="0.25">
      <c r="B191" t="s">
        <v>37</v>
      </c>
      <c r="C191" t="s">
        <v>32</v>
      </c>
      <c r="D191" t="s">
        <v>24</v>
      </c>
      <c r="E191" s="15">
        <v>4053</v>
      </c>
      <c r="F191" s="3">
        <v>24</v>
      </c>
      <c r="G191">
        <f>_xlfn.XLOOKUP(DA_2[[#This Row],[Product]],Table13[Products],Table13[Cost Per Unit],"")</f>
        <v>9.77</v>
      </c>
      <c r="H191">
        <f>DA_2[[#This Row],[Cost Per Unit]]*DA_2[[#This Row],[Units]]</f>
        <v>234.48</v>
      </c>
      <c r="I191" s="15">
        <f>DA_2[[#This Row],[Amount]]-DA_2[[#This Row],[Cost]]</f>
        <v>3818.52</v>
      </c>
    </row>
    <row r="192" spans="2:9" hidden="1" x14ac:dyDescent="0.25">
      <c r="B192" t="s">
        <v>15</v>
      </c>
      <c r="C192" t="s">
        <v>8</v>
      </c>
      <c r="D192" t="s">
        <v>44</v>
      </c>
      <c r="E192" s="15">
        <v>2324</v>
      </c>
      <c r="F192" s="3">
        <v>177</v>
      </c>
      <c r="G192">
        <f>_xlfn.XLOOKUP(DA_2[[#This Row],[Product]],Table13[Products],Table13[Cost Per Unit],"")</f>
        <v>5.6</v>
      </c>
      <c r="H192">
        <f>DA_2[[#This Row],[Cost Per Unit]]*DA_2[[#This Row],[Units]]</f>
        <v>991.19999999999993</v>
      </c>
      <c r="I192" s="15">
        <f>DA_2[[#This Row],[Amount]]-DA_2[[#This Row],[Cost]]</f>
        <v>1332.8000000000002</v>
      </c>
    </row>
    <row r="193" spans="2:9" hidden="1" x14ac:dyDescent="0.25">
      <c r="B193" t="s">
        <v>13</v>
      </c>
      <c r="C193" t="s">
        <v>16</v>
      </c>
      <c r="D193" t="s">
        <v>12</v>
      </c>
      <c r="E193" s="15">
        <v>2954</v>
      </c>
      <c r="F193" s="3">
        <v>189</v>
      </c>
      <c r="G193">
        <f>_xlfn.XLOOKUP(DA_2[[#This Row],[Product]],Table13[Products],Table13[Cost Per Unit],"")</f>
        <v>8.65</v>
      </c>
      <c r="H193">
        <f>DA_2[[#This Row],[Cost Per Unit]]*DA_2[[#This Row],[Units]]</f>
        <v>1634.8500000000001</v>
      </c>
      <c r="I193" s="15">
        <f>DA_2[[#This Row],[Amount]]-DA_2[[#This Row],[Cost]]</f>
        <v>1319.1499999999999</v>
      </c>
    </row>
    <row r="194" spans="2:9" hidden="1" x14ac:dyDescent="0.25">
      <c r="B194" t="s">
        <v>13</v>
      </c>
      <c r="C194" t="s">
        <v>19</v>
      </c>
      <c r="D194" t="s">
        <v>17</v>
      </c>
      <c r="E194" s="15">
        <v>2639</v>
      </c>
      <c r="F194" s="3">
        <v>204</v>
      </c>
      <c r="G194">
        <f>_xlfn.XLOOKUP(DA_2[[#This Row],[Product]],Table13[Products],Table13[Cost Per Unit],"")</f>
        <v>6.47</v>
      </c>
      <c r="H194">
        <f>DA_2[[#This Row],[Cost Per Unit]]*DA_2[[#This Row],[Units]]</f>
        <v>1319.8799999999999</v>
      </c>
      <c r="I194" s="15">
        <f>DA_2[[#This Row],[Amount]]-DA_2[[#This Row],[Cost]]</f>
        <v>1319.1200000000001</v>
      </c>
    </row>
    <row r="195" spans="2:9" hidden="1" x14ac:dyDescent="0.25">
      <c r="B195" t="s">
        <v>27</v>
      </c>
      <c r="C195" t="s">
        <v>32</v>
      </c>
      <c r="D195" t="s">
        <v>24</v>
      </c>
      <c r="E195" s="15">
        <v>6279</v>
      </c>
      <c r="F195" s="3">
        <v>237</v>
      </c>
      <c r="G195">
        <f>_xlfn.XLOOKUP(DA_2[[#This Row],[Product]],Table13[Products],Table13[Cost Per Unit],"")</f>
        <v>9.77</v>
      </c>
      <c r="H195">
        <f>DA_2[[#This Row],[Cost Per Unit]]*DA_2[[#This Row],[Units]]</f>
        <v>2315.4899999999998</v>
      </c>
      <c r="I195" s="15">
        <f>DA_2[[#This Row],[Amount]]-DA_2[[#This Row],[Cost]]</f>
        <v>3963.51</v>
      </c>
    </row>
    <row r="196" spans="2:9" x14ac:dyDescent="0.25">
      <c r="B196" t="s">
        <v>10</v>
      </c>
      <c r="C196" t="s">
        <v>22</v>
      </c>
      <c r="D196" t="s">
        <v>41</v>
      </c>
      <c r="E196" s="15">
        <v>2268</v>
      </c>
      <c r="F196" s="3">
        <v>63</v>
      </c>
      <c r="G196">
        <f>_xlfn.XLOOKUP(DA_2[[#This Row],[Product]],Table13[Products],Table13[Cost Per Unit],"")</f>
        <v>16.73</v>
      </c>
      <c r="H196">
        <f>DA_2[[#This Row],[Cost Per Unit]]*DA_2[[#This Row],[Units]]</f>
        <v>1053.99</v>
      </c>
      <c r="I196" s="15">
        <f>DA_2[[#This Row],[Amount]]-DA_2[[#This Row],[Cost]]</f>
        <v>1214.01</v>
      </c>
    </row>
    <row r="197" spans="2:9" x14ac:dyDescent="0.25">
      <c r="B197" t="s">
        <v>18</v>
      </c>
      <c r="C197" t="s">
        <v>22</v>
      </c>
      <c r="D197" t="s">
        <v>33</v>
      </c>
      <c r="E197" s="15">
        <v>2317</v>
      </c>
      <c r="F197" s="3">
        <v>123</v>
      </c>
      <c r="G197">
        <f>_xlfn.XLOOKUP(DA_2[[#This Row],[Product]],Table13[Products],Table13[Cost Per Unit],"")</f>
        <v>9.33</v>
      </c>
      <c r="H197">
        <f>DA_2[[#This Row],[Cost Per Unit]]*DA_2[[#This Row],[Units]]</f>
        <v>1147.5899999999999</v>
      </c>
      <c r="I197" s="15">
        <f>DA_2[[#This Row],[Amount]]-DA_2[[#This Row],[Cost]]</f>
        <v>1169.4100000000001</v>
      </c>
    </row>
    <row r="198" spans="2:9" hidden="1" x14ac:dyDescent="0.25">
      <c r="B198" t="s">
        <v>29</v>
      </c>
      <c r="C198" t="s">
        <v>16</v>
      </c>
      <c r="D198" t="s">
        <v>38</v>
      </c>
      <c r="E198" s="15">
        <v>1281</v>
      </c>
      <c r="F198" s="3">
        <v>18</v>
      </c>
      <c r="G198">
        <f>_xlfn.XLOOKUP(DA_2[[#This Row],[Product]],Table13[Products],Table13[Cost Per Unit],"")</f>
        <v>7.64</v>
      </c>
      <c r="H198">
        <f>DA_2[[#This Row],[Cost Per Unit]]*DA_2[[#This Row],[Units]]</f>
        <v>137.51999999999998</v>
      </c>
      <c r="I198" s="15">
        <f>DA_2[[#This Row],[Amount]]-DA_2[[#This Row],[Cost]]</f>
        <v>1143.48</v>
      </c>
    </row>
    <row r="199" spans="2:9" hidden="1" x14ac:dyDescent="0.25">
      <c r="B199" t="s">
        <v>28</v>
      </c>
      <c r="C199" t="s">
        <v>19</v>
      </c>
      <c r="D199" t="s">
        <v>31</v>
      </c>
      <c r="E199" s="15">
        <v>2016</v>
      </c>
      <c r="F199" s="3">
        <v>117</v>
      </c>
      <c r="G199">
        <f>_xlfn.XLOOKUP(DA_2[[#This Row],[Product]],Table13[Products],Table13[Cost Per Unit],"")</f>
        <v>8.7899999999999991</v>
      </c>
      <c r="H199">
        <f>DA_2[[#This Row],[Cost Per Unit]]*DA_2[[#This Row],[Units]]</f>
        <v>1028.4299999999998</v>
      </c>
      <c r="I199" s="15">
        <f>DA_2[[#This Row],[Amount]]-DA_2[[#This Row],[Cost]]</f>
        <v>987.57000000000016</v>
      </c>
    </row>
    <row r="200" spans="2:9" hidden="1" x14ac:dyDescent="0.25">
      <c r="B200" t="s">
        <v>25</v>
      </c>
      <c r="C200" t="s">
        <v>11</v>
      </c>
      <c r="D200" t="s">
        <v>42</v>
      </c>
      <c r="E200" s="15">
        <v>5194</v>
      </c>
      <c r="F200" s="3">
        <v>288</v>
      </c>
      <c r="G200">
        <f>_xlfn.XLOOKUP(DA_2[[#This Row],[Product]],Table13[Products],Table13[Cost Per Unit],"")</f>
        <v>10.38</v>
      </c>
      <c r="H200">
        <f>DA_2[[#This Row],[Cost Per Unit]]*DA_2[[#This Row],[Units]]</f>
        <v>2989.44</v>
      </c>
      <c r="I200" s="15">
        <f>DA_2[[#This Row],[Amount]]-DA_2[[#This Row],[Cost]]</f>
        <v>2204.56</v>
      </c>
    </row>
    <row r="201" spans="2:9" x14ac:dyDescent="0.25">
      <c r="B201" t="s">
        <v>18</v>
      </c>
      <c r="C201" t="s">
        <v>22</v>
      </c>
      <c r="D201" t="s">
        <v>31</v>
      </c>
      <c r="E201" s="15">
        <v>938</v>
      </c>
      <c r="F201" s="3">
        <v>6</v>
      </c>
      <c r="G201">
        <f>_xlfn.XLOOKUP(DA_2[[#This Row],[Product]],Table13[Products],Table13[Cost Per Unit],"")</f>
        <v>8.7899999999999991</v>
      </c>
      <c r="H201">
        <f>DA_2[[#This Row],[Cost Per Unit]]*DA_2[[#This Row],[Units]]</f>
        <v>52.739999999999995</v>
      </c>
      <c r="I201" s="15">
        <f>DA_2[[#This Row],[Amount]]-DA_2[[#This Row],[Cost]]</f>
        <v>885.26</v>
      </c>
    </row>
    <row r="202" spans="2:9" hidden="1" x14ac:dyDescent="0.25">
      <c r="B202" t="s">
        <v>18</v>
      </c>
      <c r="C202" t="s">
        <v>8</v>
      </c>
      <c r="D202" t="s">
        <v>17</v>
      </c>
      <c r="E202" s="15">
        <v>1505</v>
      </c>
      <c r="F202" s="3">
        <v>102</v>
      </c>
      <c r="G202">
        <f>_xlfn.XLOOKUP(DA_2[[#This Row],[Product]],Table13[Products],Table13[Cost Per Unit],"")</f>
        <v>6.47</v>
      </c>
      <c r="H202">
        <f>DA_2[[#This Row],[Cost Per Unit]]*DA_2[[#This Row],[Units]]</f>
        <v>659.93999999999994</v>
      </c>
      <c r="I202" s="15">
        <f>DA_2[[#This Row],[Amount]]-DA_2[[#This Row],[Cost]]</f>
        <v>845.06000000000006</v>
      </c>
    </row>
    <row r="203" spans="2:9" x14ac:dyDescent="0.25">
      <c r="B203" t="s">
        <v>37</v>
      </c>
      <c r="C203" t="s">
        <v>22</v>
      </c>
      <c r="D203" t="s">
        <v>24</v>
      </c>
      <c r="E203" s="15">
        <v>2205</v>
      </c>
      <c r="F203" s="3">
        <v>141</v>
      </c>
      <c r="G203">
        <f>_xlfn.XLOOKUP(DA_2[[#This Row],[Product]],Table13[Products],Table13[Cost Per Unit],"")</f>
        <v>9.77</v>
      </c>
      <c r="H203">
        <f>DA_2[[#This Row],[Cost Per Unit]]*DA_2[[#This Row],[Units]]</f>
        <v>1377.57</v>
      </c>
      <c r="I203" s="15">
        <f>DA_2[[#This Row],[Amount]]-DA_2[[#This Row],[Cost]]</f>
        <v>827.43000000000006</v>
      </c>
    </row>
    <row r="204" spans="2:9" hidden="1" x14ac:dyDescent="0.25">
      <c r="B204" t="s">
        <v>25</v>
      </c>
      <c r="C204" t="s">
        <v>11</v>
      </c>
      <c r="D204" t="s">
        <v>40</v>
      </c>
      <c r="E204" s="15">
        <v>2793</v>
      </c>
      <c r="F204" s="3">
        <v>114</v>
      </c>
      <c r="G204">
        <f>_xlfn.XLOOKUP(DA_2[[#This Row],[Product]],Table13[Products],Table13[Cost Per Unit],"")</f>
        <v>4.97</v>
      </c>
      <c r="H204">
        <f>DA_2[[#This Row],[Cost Per Unit]]*DA_2[[#This Row],[Units]]</f>
        <v>566.57999999999993</v>
      </c>
      <c r="I204" s="15">
        <f>DA_2[[#This Row],[Amount]]-DA_2[[#This Row],[Cost]]</f>
        <v>2226.42</v>
      </c>
    </row>
    <row r="205" spans="2:9" hidden="1" x14ac:dyDescent="0.25">
      <c r="B205" t="s">
        <v>29</v>
      </c>
      <c r="C205" t="s">
        <v>32</v>
      </c>
      <c r="D205" t="s">
        <v>26</v>
      </c>
      <c r="E205" s="15">
        <v>7259</v>
      </c>
      <c r="F205" s="3">
        <v>276</v>
      </c>
      <c r="G205">
        <f>_xlfn.XLOOKUP(DA_2[[#This Row],[Product]],Table13[Products],Table13[Cost Per Unit],"")</f>
        <v>11.7</v>
      </c>
      <c r="H205">
        <f>DA_2[[#This Row],[Cost Per Unit]]*DA_2[[#This Row],[Units]]</f>
        <v>3229.2</v>
      </c>
      <c r="I205" s="15">
        <f>DA_2[[#This Row],[Amount]]-DA_2[[#This Row],[Cost]]</f>
        <v>4029.8</v>
      </c>
    </row>
    <row r="206" spans="2:9" hidden="1" x14ac:dyDescent="0.25">
      <c r="B206" t="s">
        <v>7</v>
      </c>
      <c r="C206" t="s">
        <v>19</v>
      </c>
      <c r="D206" t="s">
        <v>42</v>
      </c>
      <c r="E206" s="15">
        <v>3101</v>
      </c>
      <c r="F206" s="3">
        <v>225</v>
      </c>
      <c r="G206">
        <f>_xlfn.XLOOKUP(DA_2[[#This Row],[Product]],Table13[Products],Table13[Cost Per Unit],"")</f>
        <v>10.38</v>
      </c>
      <c r="H206">
        <f>DA_2[[#This Row],[Cost Per Unit]]*DA_2[[#This Row],[Units]]</f>
        <v>2335.5</v>
      </c>
      <c r="I206" s="15">
        <f>DA_2[[#This Row],[Amount]]-DA_2[[#This Row],[Cost]]</f>
        <v>765.5</v>
      </c>
    </row>
    <row r="207" spans="2:9" hidden="1" x14ac:dyDescent="0.25">
      <c r="B207" t="s">
        <v>15</v>
      </c>
      <c r="C207" t="s">
        <v>32</v>
      </c>
      <c r="D207" t="s">
        <v>36</v>
      </c>
      <c r="E207" s="15">
        <v>4935</v>
      </c>
      <c r="F207" s="3">
        <v>126</v>
      </c>
      <c r="G207">
        <f>_xlfn.XLOOKUP(DA_2[[#This Row],[Product]],Table13[Products],Table13[Cost Per Unit],"")</f>
        <v>6.49</v>
      </c>
      <c r="H207">
        <f>DA_2[[#This Row],[Cost Per Unit]]*DA_2[[#This Row],[Units]]</f>
        <v>817.74</v>
      </c>
      <c r="I207" s="15">
        <f>DA_2[[#This Row],[Amount]]-DA_2[[#This Row],[Cost]]</f>
        <v>4117.26</v>
      </c>
    </row>
    <row r="208" spans="2:9" hidden="1" x14ac:dyDescent="0.25">
      <c r="B208" t="s">
        <v>18</v>
      </c>
      <c r="C208" t="s">
        <v>19</v>
      </c>
      <c r="D208" t="s">
        <v>9</v>
      </c>
      <c r="E208" s="15">
        <v>1638</v>
      </c>
      <c r="F208" s="3">
        <v>63</v>
      </c>
      <c r="G208">
        <f>_xlfn.XLOOKUP(DA_2[[#This Row],[Product]],Table13[Products],Table13[Cost Per Unit],"")</f>
        <v>14.49</v>
      </c>
      <c r="H208">
        <f>DA_2[[#This Row],[Cost Per Unit]]*DA_2[[#This Row],[Units]]</f>
        <v>912.87</v>
      </c>
      <c r="I208" s="15">
        <f>DA_2[[#This Row],[Amount]]-DA_2[[#This Row],[Cost]]</f>
        <v>725.13</v>
      </c>
    </row>
    <row r="209" spans="2:9" hidden="1" x14ac:dyDescent="0.25">
      <c r="B209" t="s">
        <v>27</v>
      </c>
      <c r="C209" t="s">
        <v>11</v>
      </c>
      <c r="D209" t="s">
        <v>17</v>
      </c>
      <c r="E209" s="15">
        <v>2415</v>
      </c>
      <c r="F209" s="3">
        <v>15</v>
      </c>
      <c r="G209">
        <f>_xlfn.XLOOKUP(DA_2[[#This Row],[Product]],Table13[Products],Table13[Cost Per Unit],"")</f>
        <v>6.47</v>
      </c>
      <c r="H209">
        <f>DA_2[[#This Row],[Cost Per Unit]]*DA_2[[#This Row],[Units]]</f>
        <v>97.05</v>
      </c>
      <c r="I209" s="15">
        <f>DA_2[[#This Row],[Amount]]-DA_2[[#This Row],[Cost]]</f>
        <v>2317.9499999999998</v>
      </c>
    </row>
    <row r="210" spans="2:9" hidden="1" x14ac:dyDescent="0.25">
      <c r="B210" t="s">
        <v>37</v>
      </c>
      <c r="C210" t="s">
        <v>11</v>
      </c>
      <c r="D210" t="s">
        <v>26</v>
      </c>
      <c r="E210" s="15">
        <v>3472</v>
      </c>
      <c r="F210" s="3">
        <v>96</v>
      </c>
      <c r="G210">
        <f>_xlfn.XLOOKUP(DA_2[[#This Row],[Product]],Table13[Products],Table13[Cost Per Unit],"")</f>
        <v>11.7</v>
      </c>
      <c r="H210">
        <f>DA_2[[#This Row],[Cost Per Unit]]*DA_2[[#This Row],[Units]]</f>
        <v>1123.1999999999998</v>
      </c>
      <c r="I210" s="15">
        <f>DA_2[[#This Row],[Amount]]-DA_2[[#This Row],[Cost]]</f>
        <v>2348.8000000000002</v>
      </c>
    </row>
    <row r="211" spans="2:9" hidden="1" x14ac:dyDescent="0.25">
      <c r="B211" t="s">
        <v>13</v>
      </c>
      <c r="C211" t="s">
        <v>16</v>
      </c>
      <c r="D211" t="s">
        <v>20</v>
      </c>
      <c r="E211" s="15">
        <v>2142</v>
      </c>
      <c r="F211" s="3">
        <v>114</v>
      </c>
      <c r="G211">
        <f>_xlfn.XLOOKUP(DA_2[[#This Row],[Product]],Table13[Products],Table13[Cost Per Unit],"")</f>
        <v>13.15</v>
      </c>
      <c r="H211">
        <f>DA_2[[#This Row],[Cost Per Unit]]*DA_2[[#This Row],[Units]]</f>
        <v>1499.1000000000001</v>
      </c>
      <c r="I211" s="15">
        <f>DA_2[[#This Row],[Amount]]-DA_2[[#This Row],[Cost]]</f>
        <v>642.89999999999986</v>
      </c>
    </row>
    <row r="212" spans="2:9" hidden="1" x14ac:dyDescent="0.25">
      <c r="B212" t="s">
        <v>37</v>
      </c>
      <c r="C212" t="s">
        <v>16</v>
      </c>
      <c r="D212" t="s">
        <v>36</v>
      </c>
      <c r="E212" s="15">
        <v>2317</v>
      </c>
      <c r="F212" s="3">
        <v>261</v>
      </c>
      <c r="G212">
        <f>_xlfn.XLOOKUP(DA_2[[#This Row],[Product]],Table13[Products],Table13[Cost Per Unit],"")</f>
        <v>6.49</v>
      </c>
      <c r="H212">
        <f>DA_2[[#This Row],[Cost Per Unit]]*DA_2[[#This Row],[Units]]</f>
        <v>1693.89</v>
      </c>
      <c r="I212" s="15">
        <f>DA_2[[#This Row],[Amount]]-DA_2[[#This Row],[Cost]]</f>
        <v>623.1099999999999</v>
      </c>
    </row>
    <row r="213" spans="2:9" hidden="1" x14ac:dyDescent="0.25">
      <c r="B213" t="s">
        <v>29</v>
      </c>
      <c r="C213" t="s">
        <v>19</v>
      </c>
      <c r="D213" t="s">
        <v>42</v>
      </c>
      <c r="E213" s="15">
        <v>1652</v>
      </c>
      <c r="F213" s="3">
        <v>102</v>
      </c>
      <c r="G213">
        <f>_xlfn.XLOOKUP(DA_2[[#This Row],[Product]],Table13[Products],Table13[Cost Per Unit],"")</f>
        <v>10.38</v>
      </c>
      <c r="H213">
        <f>DA_2[[#This Row],[Cost Per Unit]]*DA_2[[#This Row],[Units]]</f>
        <v>1058.76</v>
      </c>
      <c r="I213" s="15">
        <f>DA_2[[#This Row],[Amount]]-DA_2[[#This Row],[Cost]]</f>
        <v>593.24</v>
      </c>
    </row>
    <row r="214" spans="2:9" hidden="1" x14ac:dyDescent="0.25">
      <c r="B214" t="s">
        <v>25</v>
      </c>
      <c r="C214" t="s">
        <v>16</v>
      </c>
      <c r="D214" t="s">
        <v>38</v>
      </c>
      <c r="E214" s="15">
        <v>2870</v>
      </c>
      <c r="F214" s="3">
        <v>300</v>
      </c>
      <c r="G214">
        <f>_xlfn.XLOOKUP(DA_2[[#This Row],[Product]],Table13[Products],Table13[Cost Per Unit],"")</f>
        <v>7.64</v>
      </c>
      <c r="H214">
        <f>DA_2[[#This Row],[Cost Per Unit]]*DA_2[[#This Row],[Units]]</f>
        <v>2292</v>
      </c>
      <c r="I214" s="15">
        <f>DA_2[[#This Row],[Amount]]-DA_2[[#This Row],[Cost]]</f>
        <v>578</v>
      </c>
    </row>
    <row r="215" spans="2:9" hidden="1" x14ac:dyDescent="0.25">
      <c r="B215" t="s">
        <v>7</v>
      </c>
      <c r="C215" t="s">
        <v>32</v>
      </c>
      <c r="D215" t="s">
        <v>30</v>
      </c>
      <c r="E215" s="15">
        <v>5019</v>
      </c>
      <c r="F215" s="3">
        <v>156</v>
      </c>
      <c r="G215">
        <f>_xlfn.XLOOKUP(DA_2[[#This Row],[Product]],Table13[Products],Table13[Cost Per Unit],"")</f>
        <v>3.11</v>
      </c>
      <c r="H215">
        <f>DA_2[[#This Row],[Cost Per Unit]]*DA_2[[#This Row],[Units]]</f>
        <v>485.15999999999997</v>
      </c>
      <c r="I215" s="15">
        <f>DA_2[[#This Row],[Amount]]-DA_2[[#This Row],[Cost]]</f>
        <v>4533.84</v>
      </c>
    </row>
    <row r="216" spans="2:9" hidden="1" x14ac:dyDescent="0.25">
      <c r="B216" t="s">
        <v>15</v>
      </c>
      <c r="C216" t="s">
        <v>16</v>
      </c>
      <c r="D216" t="s">
        <v>38</v>
      </c>
      <c r="E216" s="15">
        <v>1925</v>
      </c>
      <c r="F216" s="3">
        <v>192</v>
      </c>
      <c r="G216">
        <f>_xlfn.XLOOKUP(DA_2[[#This Row],[Product]],Table13[Products],Table13[Cost Per Unit],"")</f>
        <v>7.64</v>
      </c>
      <c r="H216">
        <f>DA_2[[#This Row],[Cost Per Unit]]*DA_2[[#This Row],[Units]]</f>
        <v>1466.8799999999999</v>
      </c>
      <c r="I216" s="15">
        <f>DA_2[[#This Row],[Amount]]-DA_2[[#This Row],[Cost]]</f>
        <v>458.12000000000012</v>
      </c>
    </row>
    <row r="217" spans="2:9" hidden="1" x14ac:dyDescent="0.25">
      <c r="B217" t="s">
        <v>27</v>
      </c>
      <c r="C217" t="s">
        <v>32</v>
      </c>
      <c r="D217" t="s">
        <v>39</v>
      </c>
      <c r="E217" s="15">
        <v>7280</v>
      </c>
      <c r="F217" s="3">
        <v>201</v>
      </c>
      <c r="G217">
        <f>_xlfn.XLOOKUP(DA_2[[#This Row],[Product]],Table13[Products],Table13[Cost Per Unit],"")</f>
        <v>11.73</v>
      </c>
      <c r="H217">
        <f>DA_2[[#This Row],[Cost Per Unit]]*DA_2[[#This Row],[Units]]</f>
        <v>2357.73</v>
      </c>
      <c r="I217" s="15">
        <f>DA_2[[#This Row],[Amount]]-DA_2[[#This Row],[Cost]]</f>
        <v>4922.2700000000004</v>
      </c>
    </row>
    <row r="218" spans="2:9" hidden="1" x14ac:dyDescent="0.25">
      <c r="B218" t="s">
        <v>18</v>
      </c>
      <c r="C218" t="s">
        <v>16</v>
      </c>
      <c r="D218" t="s">
        <v>34</v>
      </c>
      <c r="E218" s="15">
        <v>1400</v>
      </c>
      <c r="F218" s="3">
        <v>135</v>
      </c>
      <c r="G218">
        <f>_xlfn.XLOOKUP(DA_2[[#This Row],[Product]],Table13[Products],Table13[Cost Per Unit],"")</f>
        <v>7.16</v>
      </c>
      <c r="H218">
        <f>DA_2[[#This Row],[Cost Per Unit]]*DA_2[[#This Row],[Units]]</f>
        <v>966.6</v>
      </c>
      <c r="I218" s="15">
        <f>DA_2[[#This Row],[Amount]]-DA_2[[#This Row],[Cost]]</f>
        <v>433.4</v>
      </c>
    </row>
    <row r="219" spans="2:9" hidden="1" x14ac:dyDescent="0.25">
      <c r="B219" t="s">
        <v>37</v>
      </c>
      <c r="C219" t="s">
        <v>32</v>
      </c>
      <c r="D219" t="s">
        <v>44</v>
      </c>
      <c r="E219" s="15">
        <v>4991</v>
      </c>
      <c r="F219" s="3">
        <v>9</v>
      </c>
      <c r="G219">
        <f>_xlfn.XLOOKUP(DA_2[[#This Row],[Product]],Table13[Products],Table13[Cost Per Unit],"")</f>
        <v>5.6</v>
      </c>
      <c r="H219">
        <f>DA_2[[#This Row],[Cost Per Unit]]*DA_2[[#This Row],[Units]]</f>
        <v>50.4</v>
      </c>
      <c r="I219" s="15">
        <f>DA_2[[#This Row],[Amount]]-DA_2[[#This Row],[Cost]]</f>
        <v>4940.6000000000004</v>
      </c>
    </row>
    <row r="220" spans="2:9" hidden="1" x14ac:dyDescent="0.25">
      <c r="B220" t="s">
        <v>28</v>
      </c>
      <c r="C220" t="s">
        <v>8</v>
      </c>
      <c r="D220" t="s">
        <v>26</v>
      </c>
      <c r="E220" s="15">
        <v>1057</v>
      </c>
      <c r="F220" s="3">
        <v>54</v>
      </c>
      <c r="G220">
        <f>_xlfn.XLOOKUP(DA_2[[#This Row],[Product]],Table13[Products],Table13[Cost Per Unit],"")</f>
        <v>11.7</v>
      </c>
      <c r="H220">
        <f>DA_2[[#This Row],[Cost Per Unit]]*DA_2[[#This Row],[Units]]</f>
        <v>631.79999999999995</v>
      </c>
      <c r="I220" s="15">
        <f>DA_2[[#This Row],[Amount]]-DA_2[[#This Row],[Cost]]</f>
        <v>425.20000000000005</v>
      </c>
    </row>
    <row r="221" spans="2:9" x14ac:dyDescent="0.25">
      <c r="B221" t="s">
        <v>25</v>
      </c>
      <c r="C221" t="s">
        <v>22</v>
      </c>
      <c r="D221" t="s">
        <v>26</v>
      </c>
      <c r="E221" s="15">
        <v>1281</v>
      </c>
      <c r="F221" s="3">
        <v>75</v>
      </c>
      <c r="G221">
        <f>_xlfn.XLOOKUP(DA_2[[#This Row],[Product]],Table13[Products],Table13[Cost Per Unit],"")</f>
        <v>11.7</v>
      </c>
      <c r="H221">
        <f>DA_2[[#This Row],[Cost Per Unit]]*DA_2[[#This Row],[Units]]</f>
        <v>877.5</v>
      </c>
      <c r="I221" s="15">
        <f>DA_2[[#This Row],[Amount]]-DA_2[[#This Row],[Cost]]</f>
        <v>403.5</v>
      </c>
    </row>
    <row r="222" spans="2:9" hidden="1" x14ac:dyDescent="0.25">
      <c r="B222" t="s">
        <v>28</v>
      </c>
      <c r="C222" t="s">
        <v>19</v>
      </c>
      <c r="D222" t="s">
        <v>36</v>
      </c>
      <c r="E222" s="15">
        <v>630</v>
      </c>
      <c r="F222" s="3">
        <v>36</v>
      </c>
      <c r="G222">
        <f>_xlfn.XLOOKUP(DA_2[[#This Row],[Product]],Table13[Products],Table13[Cost Per Unit],"")</f>
        <v>6.49</v>
      </c>
      <c r="H222">
        <f>DA_2[[#This Row],[Cost Per Unit]]*DA_2[[#This Row],[Units]]</f>
        <v>233.64000000000001</v>
      </c>
      <c r="I222" s="15">
        <f>DA_2[[#This Row],[Amount]]-DA_2[[#This Row],[Cost]]</f>
        <v>396.36</v>
      </c>
    </row>
    <row r="223" spans="2:9" hidden="1" x14ac:dyDescent="0.25">
      <c r="B223" t="s">
        <v>10</v>
      </c>
      <c r="C223" t="s">
        <v>11</v>
      </c>
      <c r="D223" t="s">
        <v>9</v>
      </c>
      <c r="E223" s="15">
        <v>3598</v>
      </c>
      <c r="F223" s="3">
        <v>81</v>
      </c>
      <c r="G223">
        <f>_xlfn.XLOOKUP(DA_2[[#This Row],[Product]],Table13[Products],Table13[Cost Per Unit],"")</f>
        <v>14.49</v>
      </c>
      <c r="H223">
        <f>DA_2[[#This Row],[Cost Per Unit]]*DA_2[[#This Row],[Units]]</f>
        <v>1173.69</v>
      </c>
      <c r="I223" s="15">
        <f>DA_2[[#This Row],[Amount]]-DA_2[[#This Row],[Cost]]</f>
        <v>2424.31</v>
      </c>
    </row>
    <row r="224" spans="2:9" x14ac:dyDescent="0.25">
      <c r="B224" t="s">
        <v>7</v>
      </c>
      <c r="C224" t="s">
        <v>22</v>
      </c>
      <c r="D224" t="s">
        <v>40</v>
      </c>
      <c r="E224" s="15">
        <v>623</v>
      </c>
      <c r="F224" s="3">
        <v>51</v>
      </c>
      <c r="G224">
        <f>_xlfn.XLOOKUP(DA_2[[#This Row],[Product]],Table13[Products],Table13[Cost Per Unit],"")</f>
        <v>4.97</v>
      </c>
      <c r="H224">
        <f>DA_2[[#This Row],[Cost Per Unit]]*DA_2[[#This Row],[Units]]</f>
        <v>253.47</v>
      </c>
      <c r="I224" s="15">
        <f>DA_2[[#This Row],[Amount]]-DA_2[[#This Row],[Cost]]</f>
        <v>369.53</v>
      </c>
    </row>
    <row r="225" spans="2:10" hidden="1" x14ac:dyDescent="0.25">
      <c r="B225" t="s">
        <v>18</v>
      </c>
      <c r="C225" t="s">
        <v>19</v>
      </c>
      <c r="D225" t="s">
        <v>34</v>
      </c>
      <c r="E225" s="15">
        <v>3052</v>
      </c>
      <c r="F225" s="3">
        <v>378</v>
      </c>
      <c r="G225">
        <f>_xlfn.XLOOKUP(DA_2[[#This Row],[Product]],Table13[Products],Table13[Cost Per Unit],"")</f>
        <v>7.16</v>
      </c>
      <c r="H225">
        <f>DA_2[[#This Row],[Cost Per Unit]]*DA_2[[#This Row],[Units]]</f>
        <v>2706.48</v>
      </c>
      <c r="I225" s="15">
        <f>DA_2[[#This Row],[Amount]]-DA_2[[#This Row],[Cost]]</f>
        <v>345.52</v>
      </c>
    </row>
    <row r="226" spans="2:10" hidden="1" x14ac:dyDescent="0.25">
      <c r="B226" t="s">
        <v>18</v>
      </c>
      <c r="C226" t="s">
        <v>32</v>
      </c>
      <c r="D226" t="s">
        <v>44</v>
      </c>
      <c r="E226" s="15">
        <v>8008</v>
      </c>
      <c r="F226" s="3">
        <v>456</v>
      </c>
      <c r="G226">
        <f>_xlfn.XLOOKUP(DA_2[[#This Row],[Product]],Table13[Products],Table13[Cost Per Unit],"")</f>
        <v>5.6</v>
      </c>
      <c r="H226">
        <f>DA_2[[#This Row],[Cost Per Unit]]*DA_2[[#This Row],[Units]]</f>
        <v>2553.6</v>
      </c>
      <c r="I226" s="15">
        <f>DA_2[[#This Row],[Amount]]-DA_2[[#This Row],[Cost]]</f>
        <v>5454.4</v>
      </c>
    </row>
    <row r="227" spans="2:10" hidden="1" x14ac:dyDescent="0.25">
      <c r="B227" t="s">
        <v>37</v>
      </c>
      <c r="C227" t="s">
        <v>16</v>
      </c>
      <c r="D227" t="s">
        <v>33</v>
      </c>
      <c r="E227" s="15">
        <v>945</v>
      </c>
      <c r="F227" s="3">
        <v>75</v>
      </c>
      <c r="G227">
        <f>_xlfn.XLOOKUP(DA_2[[#This Row],[Product]],Table13[Products],Table13[Cost Per Unit],"")</f>
        <v>9.33</v>
      </c>
      <c r="H227">
        <f>DA_2[[#This Row],[Cost Per Unit]]*DA_2[[#This Row],[Units]]</f>
        <v>699.75</v>
      </c>
      <c r="I227" s="15">
        <f>DA_2[[#This Row],[Amount]]-DA_2[[#This Row],[Cost]]</f>
        <v>245.25</v>
      </c>
    </row>
    <row r="228" spans="2:10" hidden="1" x14ac:dyDescent="0.25">
      <c r="B228" t="s">
        <v>10</v>
      </c>
      <c r="C228" t="s">
        <v>8</v>
      </c>
      <c r="D228" t="s">
        <v>38</v>
      </c>
      <c r="E228" s="15">
        <v>1771</v>
      </c>
      <c r="F228" s="3">
        <v>204</v>
      </c>
      <c r="G228">
        <f>_xlfn.XLOOKUP(DA_2[[#This Row],[Product]],Table13[Products],Table13[Cost Per Unit],"")</f>
        <v>7.64</v>
      </c>
      <c r="H228">
        <f>DA_2[[#This Row],[Cost Per Unit]]*DA_2[[#This Row],[Units]]</f>
        <v>1558.56</v>
      </c>
      <c r="I228" s="15">
        <f>DA_2[[#This Row],[Amount]]-DA_2[[#This Row],[Cost]]</f>
        <v>212.44000000000005</v>
      </c>
    </row>
    <row r="229" spans="2:10" hidden="1" x14ac:dyDescent="0.25">
      <c r="B229" t="s">
        <v>18</v>
      </c>
      <c r="C229" t="s">
        <v>32</v>
      </c>
      <c r="D229" t="s">
        <v>12</v>
      </c>
      <c r="E229" s="15">
        <v>6734</v>
      </c>
      <c r="F229" s="3">
        <v>123</v>
      </c>
      <c r="G229">
        <f>_xlfn.XLOOKUP(DA_2[[#This Row],[Product]],Table13[Products],Table13[Cost Per Unit],"")</f>
        <v>8.65</v>
      </c>
      <c r="H229">
        <f>DA_2[[#This Row],[Cost Per Unit]]*DA_2[[#This Row],[Units]]</f>
        <v>1063.95</v>
      </c>
      <c r="I229" s="15">
        <f>DA_2[[#This Row],[Amount]]-DA_2[[#This Row],[Cost]]</f>
        <v>5670.05</v>
      </c>
    </row>
    <row r="230" spans="2:10" hidden="1" x14ac:dyDescent="0.25">
      <c r="B230" t="s">
        <v>37</v>
      </c>
      <c r="C230" t="s">
        <v>16</v>
      </c>
      <c r="D230" t="s">
        <v>41</v>
      </c>
      <c r="E230" s="15">
        <v>1407</v>
      </c>
      <c r="F230" s="3">
        <v>72</v>
      </c>
      <c r="G230">
        <f>_xlfn.XLOOKUP(DA_2[[#This Row],[Product]],Table13[Products],Table13[Cost Per Unit],"")</f>
        <v>16.73</v>
      </c>
      <c r="H230">
        <f>DA_2[[#This Row],[Cost Per Unit]]*DA_2[[#This Row],[Units]]</f>
        <v>1204.56</v>
      </c>
      <c r="I230" s="15">
        <f>DA_2[[#This Row],[Amount]]-DA_2[[#This Row],[Cost]]</f>
        <v>202.44000000000005</v>
      </c>
    </row>
    <row r="231" spans="2:10" hidden="1" x14ac:dyDescent="0.25">
      <c r="B231" t="s">
        <v>28</v>
      </c>
      <c r="C231" t="s">
        <v>19</v>
      </c>
      <c r="D231" t="s">
        <v>24</v>
      </c>
      <c r="E231" s="15">
        <v>1568</v>
      </c>
      <c r="F231" s="3">
        <v>141</v>
      </c>
      <c r="G231">
        <f>_xlfn.XLOOKUP(DA_2[[#This Row],[Product]],Table13[Products],Table13[Cost Per Unit],"")</f>
        <v>9.77</v>
      </c>
      <c r="H231">
        <f>DA_2[[#This Row],[Cost Per Unit]]*DA_2[[#This Row],[Units]]</f>
        <v>1377.57</v>
      </c>
      <c r="I231" s="15">
        <f>DA_2[[#This Row],[Amount]]-DA_2[[#This Row],[Cost]]</f>
        <v>190.43000000000006</v>
      </c>
    </row>
    <row r="232" spans="2:10" x14ac:dyDescent="0.25">
      <c r="B232" t="s">
        <v>10</v>
      </c>
      <c r="C232" t="s">
        <v>22</v>
      </c>
      <c r="D232" t="s">
        <v>36</v>
      </c>
      <c r="E232" s="15">
        <v>1701</v>
      </c>
      <c r="F232" s="3">
        <v>234</v>
      </c>
      <c r="G232">
        <f>_xlfn.XLOOKUP(DA_2[[#This Row],[Product]],Table13[Products],Table13[Cost Per Unit],"")</f>
        <v>6.49</v>
      </c>
      <c r="H232">
        <f>DA_2[[#This Row],[Cost Per Unit]]*DA_2[[#This Row],[Units]]</f>
        <v>1518.66</v>
      </c>
      <c r="I232" s="15">
        <f>DA_2[[#This Row],[Amount]]-DA_2[[#This Row],[Cost]]</f>
        <v>182.33999999999992</v>
      </c>
    </row>
    <row r="233" spans="2:10" hidden="1" x14ac:dyDescent="0.25">
      <c r="B233" t="s">
        <v>15</v>
      </c>
      <c r="C233" t="s">
        <v>32</v>
      </c>
      <c r="D233" t="s">
        <v>21</v>
      </c>
      <c r="E233" s="15">
        <v>7847</v>
      </c>
      <c r="F233" s="3">
        <v>174</v>
      </c>
      <c r="G233">
        <f>_xlfn.XLOOKUP(DA_2[[#This Row],[Product]],Table13[Products],Table13[Cost Per Unit],"")</f>
        <v>12.37</v>
      </c>
      <c r="H233">
        <f>DA_2[[#This Row],[Cost Per Unit]]*DA_2[[#This Row],[Units]]</f>
        <v>2152.3799999999997</v>
      </c>
      <c r="I233" s="15">
        <f>DA_2[[#This Row],[Amount]]-DA_2[[#This Row],[Cost]]</f>
        <v>5694.6200000000008</v>
      </c>
    </row>
    <row r="234" spans="2:10" hidden="1" x14ac:dyDescent="0.25">
      <c r="B234" t="s">
        <v>28</v>
      </c>
      <c r="C234" t="s">
        <v>8</v>
      </c>
      <c r="D234" t="s">
        <v>38</v>
      </c>
      <c r="E234" s="15">
        <v>238</v>
      </c>
      <c r="F234" s="3">
        <v>18</v>
      </c>
      <c r="G234">
        <f>_xlfn.XLOOKUP(DA_2[[#This Row],[Product]],Table13[Products],Table13[Cost Per Unit],"")</f>
        <v>7.64</v>
      </c>
      <c r="H234">
        <f>DA_2[[#This Row],[Cost Per Unit]]*DA_2[[#This Row],[Units]]</f>
        <v>137.51999999999998</v>
      </c>
      <c r="I234" s="15">
        <f>DA_2[[#This Row],[Amount]]-DA_2[[#This Row],[Cost]]</f>
        <v>100.48000000000002</v>
      </c>
      <c r="J234" s="15"/>
    </row>
    <row r="235" spans="2:10" hidden="1" x14ac:dyDescent="0.25">
      <c r="B235" t="s">
        <v>29</v>
      </c>
      <c r="C235" t="s">
        <v>32</v>
      </c>
      <c r="D235" t="s">
        <v>20</v>
      </c>
      <c r="E235" s="15">
        <v>6300</v>
      </c>
      <c r="F235" s="3">
        <v>42</v>
      </c>
      <c r="G235">
        <f>_xlfn.XLOOKUP(DA_2[[#This Row],[Product]],Table13[Products],Table13[Cost Per Unit],"")</f>
        <v>13.15</v>
      </c>
      <c r="H235">
        <f>DA_2[[#This Row],[Cost Per Unit]]*DA_2[[#This Row],[Units]]</f>
        <v>552.30000000000007</v>
      </c>
      <c r="I235" s="15">
        <f>DA_2[[#This Row],[Amount]]-DA_2[[#This Row],[Cost]]</f>
        <v>5747.7</v>
      </c>
    </row>
    <row r="236" spans="2:10" x14ac:dyDescent="0.25">
      <c r="B236" t="s">
        <v>7</v>
      </c>
      <c r="C236" t="s">
        <v>22</v>
      </c>
      <c r="D236" t="s">
        <v>44</v>
      </c>
      <c r="E236" s="15">
        <v>555.06666666666695</v>
      </c>
      <c r="F236" s="3">
        <v>87</v>
      </c>
      <c r="G236">
        <f>_xlfn.XLOOKUP(DA_2[[#This Row],[Product]],Table13[Products],Table13[Cost Per Unit],"")</f>
        <v>5.6</v>
      </c>
      <c r="H236">
        <f>DA_2[[#This Row],[Cost Per Unit]]*DA_2[[#This Row],[Units]]</f>
        <v>487.2</v>
      </c>
      <c r="I236" s="15">
        <f>DA_2[[#This Row],[Amount]]-DA_2[[#This Row],[Cost]]</f>
        <v>67.866666666666958</v>
      </c>
    </row>
    <row r="237" spans="2:10" hidden="1" x14ac:dyDescent="0.25">
      <c r="B237" t="s">
        <v>28</v>
      </c>
      <c r="C237" t="s">
        <v>16</v>
      </c>
      <c r="D237" t="s">
        <v>30</v>
      </c>
      <c r="E237" s="15">
        <v>189</v>
      </c>
      <c r="F237" s="3">
        <v>48</v>
      </c>
      <c r="G237">
        <f>_xlfn.XLOOKUP(DA_2[[#This Row],[Product]],Table13[Products],Table13[Cost Per Unit],"")</f>
        <v>3.11</v>
      </c>
      <c r="H237">
        <f>DA_2[[#This Row],[Cost Per Unit]]*DA_2[[#This Row],[Units]]</f>
        <v>149.28</v>
      </c>
      <c r="I237" s="15">
        <f>DA_2[[#This Row],[Amount]]-DA_2[[#This Row],[Cost]]</f>
        <v>39.72</v>
      </c>
    </row>
    <row r="238" spans="2:10" x14ac:dyDescent="0.25">
      <c r="B238" t="s">
        <v>25</v>
      </c>
      <c r="C238" t="s">
        <v>22</v>
      </c>
      <c r="D238" t="s">
        <v>17</v>
      </c>
      <c r="E238" s="15">
        <v>1778</v>
      </c>
      <c r="F238" s="3">
        <v>270</v>
      </c>
      <c r="G238">
        <f>_xlfn.XLOOKUP(DA_2[[#This Row],[Product]],Table13[Products],Table13[Cost Per Unit],"")</f>
        <v>6.47</v>
      </c>
      <c r="H238">
        <f>DA_2[[#This Row],[Cost Per Unit]]*DA_2[[#This Row],[Units]]</f>
        <v>1746.8999999999999</v>
      </c>
      <c r="I238" s="15">
        <f>DA_2[[#This Row],[Amount]]-DA_2[[#This Row],[Cost]]</f>
        <v>31.100000000000136</v>
      </c>
    </row>
    <row r="239" spans="2:10" hidden="1" x14ac:dyDescent="0.25">
      <c r="B239" t="s">
        <v>7</v>
      </c>
      <c r="C239" t="s">
        <v>32</v>
      </c>
      <c r="D239" t="s">
        <v>44</v>
      </c>
      <c r="E239" s="15">
        <v>6748</v>
      </c>
      <c r="F239" s="3">
        <v>48</v>
      </c>
      <c r="G239">
        <f>_xlfn.XLOOKUP(DA_2[[#This Row],[Product]],Table13[Products],Table13[Cost Per Unit],"")</f>
        <v>5.6</v>
      </c>
      <c r="H239">
        <f>DA_2[[#This Row],[Cost Per Unit]]*DA_2[[#This Row],[Units]]</f>
        <v>268.79999999999995</v>
      </c>
      <c r="I239" s="15">
        <f>DA_2[[#This Row],[Amount]]-DA_2[[#This Row],[Cost]]</f>
        <v>6479.2</v>
      </c>
    </row>
    <row r="240" spans="2:10" hidden="1" x14ac:dyDescent="0.25">
      <c r="B240" t="s">
        <v>37</v>
      </c>
      <c r="C240" t="s">
        <v>16</v>
      </c>
      <c r="D240" t="s">
        <v>34</v>
      </c>
      <c r="E240" s="15">
        <v>2471</v>
      </c>
      <c r="F240" s="3">
        <v>342</v>
      </c>
      <c r="G240">
        <f>_xlfn.XLOOKUP(DA_2[[#This Row],[Product]],Table13[Products],Table13[Cost Per Unit],"")</f>
        <v>7.16</v>
      </c>
      <c r="H240">
        <f>DA_2[[#This Row],[Cost Per Unit]]*DA_2[[#This Row],[Units]]</f>
        <v>2448.7200000000003</v>
      </c>
      <c r="I240" s="15">
        <f>DA_2[[#This Row],[Amount]]-DA_2[[#This Row],[Cost]]</f>
        <v>22.279999999999745</v>
      </c>
    </row>
    <row r="241" spans="2:9" hidden="1" x14ac:dyDescent="0.25">
      <c r="B241" t="s">
        <v>37</v>
      </c>
      <c r="C241" t="s">
        <v>11</v>
      </c>
      <c r="D241" t="s">
        <v>39</v>
      </c>
      <c r="E241" s="15">
        <v>2562</v>
      </c>
      <c r="F241" s="3">
        <v>6</v>
      </c>
      <c r="G241">
        <f>_xlfn.XLOOKUP(DA_2[[#This Row],[Product]],Table13[Products],Table13[Cost Per Unit],"")</f>
        <v>11.73</v>
      </c>
      <c r="H241">
        <f>DA_2[[#This Row],[Cost Per Unit]]*DA_2[[#This Row],[Units]]</f>
        <v>70.38</v>
      </c>
      <c r="I241" s="15">
        <f>DA_2[[#This Row],[Amount]]-DA_2[[#This Row],[Cost]]</f>
        <v>2491.62</v>
      </c>
    </row>
    <row r="242" spans="2:9" hidden="1" x14ac:dyDescent="0.25">
      <c r="B242" t="s">
        <v>27</v>
      </c>
      <c r="C242" t="s">
        <v>16</v>
      </c>
      <c r="D242" t="s">
        <v>9</v>
      </c>
      <c r="E242" s="15">
        <v>1526</v>
      </c>
      <c r="F242" s="3">
        <v>105</v>
      </c>
      <c r="G242">
        <f>_xlfn.XLOOKUP(DA_2[[#This Row],[Product]],Table13[Products],Table13[Cost Per Unit],"")</f>
        <v>14.49</v>
      </c>
      <c r="H242">
        <f>DA_2[[#This Row],[Cost Per Unit]]*DA_2[[#This Row],[Units]]</f>
        <v>1521.45</v>
      </c>
      <c r="I242" s="15">
        <f>DA_2[[#This Row],[Amount]]-DA_2[[#This Row],[Cost]]</f>
        <v>4.5499999999999545</v>
      </c>
    </row>
    <row r="243" spans="2:9" hidden="1" x14ac:dyDescent="0.25">
      <c r="B243" t="s">
        <v>10</v>
      </c>
      <c r="C243" t="s">
        <v>8</v>
      </c>
      <c r="D243" t="s">
        <v>24</v>
      </c>
      <c r="E243" s="15">
        <v>1890</v>
      </c>
      <c r="F243" s="3">
        <v>195</v>
      </c>
      <c r="G243">
        <f>_xlfn.XLOOKUP(DA_2[[#This Row],[Product]],Table13[Products],Table13[Cost Per Unit],"")</f>
        <v>9.77</v>
      </c>
      <c r="H243">
        <f>DA_2[[#This Row],[Cost Per Unit]]*DA_2[[#This Row],[Units]]</f>
        <v>1905.1499999999999</v>
      </c>
      <c r="I243" s="15">
        <f>DA_2[[#This Row],[Amount]]-DA_2[[#This Row],[Cost]]</f>
        <v>-15.149999999999864</v>
      </c>
    </row>
    <row r="244" spans="2:9" hidden="1" x14ac:dyDescent="0.25">
      <c r="B244" t="s">
        <v>7</v>
      </c>
      <c r="C244" t="s">
        <v>8</v>
      </c>
      <c r="D244" t="s">
        <v>9</v>
      </c>
      <c r="E244" s="15">
        <v>1624</v>
      </c>
      <c r="F244" s="3">
        <v>114</v>
      </c>
      <c r="G244">
        <f>_xlfn.XLOOKUP(DA_2[[#This Row],[Product]],Table13[Products],Table13[Cost Per Unit],"")</f>
        <v>14.49</v>
      </c>
      <c r="H244">
        <f>DA_2[[#This Row],[Cost Per Unit]]*DA_2[[#This Row],[Units]]</f>
        <v>1651.8600000000001</v>
      </c>
      <c r="I244" s="15">
        <f>DA_2[[#This Row],[Amount]]-DA_2[[#This Row],[Cost]]</f>
        <v>-27.860000000000127</v>
      </c>
    </row>
    <row r="245" spans="2:9" hidden="1" x14ac:dyDescent="0.25">
      <c r="B245" t="s">
        <v>27</v>
      </c>
      <c r="C245" t="s">
        <v>11</v>
      </c>
      <c r="D245" t="s">
        <v>14</v>
      </c>
      <c r="E245" s="15">
        <v>2744</v>
      </c>
      <c r="F245" s="3">
        <v>9</v>
      </c>
      <c r="G245">
        <f>_xlfn.XLOOKUP(DA_2[[#This Row],[Product]],Table13[Products],Table13[Cost Per Unit],"")</f>
        <v>11.88</v>
      </c>
      <c r="H245">
        <f>DA_2[[#This Row],[Cost Per Unit]]*DA_2[[#This Row],[Units]]</f>
        <v>106.92</v>
      </c>
      <c r="I245" s="15">
        <f>DA_2[[#This Row],[Amount]]-DA_2[[#This Row],[Cost]]</f>
        <v>2637.08</v>
      </c>
    </row>
    <row r="246" spans="2:9" hidden="1" x14ac:dyDescent="0.25">
      <c r="B246" t="s">
        <v>13</v>
      </c>
      <c r="C246" t="s">
        <v>32</v>
      </c>
      <c r="D246" t="s">
        <v>43</v>
      </c>
      <c r="E246" s="15">
        <v>6832</v>
      </c>
      <c r="F246" s="3">
        <v>27</v>
      </c>
      <c r="G246">
        <f>_xlfn.XLOOKUP(DA_2[[#This Row],[Product]],Table13[Products],Table13[Cost Per Unit],"")</f>
        <v>9</v>
      </c>
      <c r="H246">
        <f>DA_2[[#This Row],[Cost Per Unit]]*DA_2[[#This Row],[Units]]</f>
        <v>243</v>
      </c>
      <c r="I246" s="15">
        <f>DA_2[[#This Row],[Amount]]-DA_2[[#This Row],[Cost]]</f>
        <v>6589</v>
      </c>
    </row>
    <row r="247" spans="2:9" hidden="1" x14ac:dyDescent="0.25">
      <c r="B247" t="s">
        <v>27</v>
      </c>
      <c r="C247" t="s">
        <v>8</v>
      </c>
      <c r="D247" t="s">
        <v>23</v>
      </c>
      <c r="E247" s="15">
        <v>182</v>
      </c>
      <c r="F247" s="3">
        <v>48</v>
      </c>
      <c r="G247">
        <f>_xlfn.XLOOKUP(DA_2[[#This Row],[Product]],Table13[Products],Table13[Cost Per Unit],"")</f>
        <v>5.79</v>
      </c>
      <c r="H247">
        <f>DA_2[[#This Row],[Cost Per Unit]]*DA_2[[#This Row],[Units]]</f>
        <v>277.92</v>
      </c>
      <c r="I247" s="15">
        <f>DA_2[[#This Row],[Amount]]-DA_2[[#This Row],[Cost]]</f>
        <v>-95.920000000000016</v>
      </c>
    </row>
    <row r="248" spans="2:9" hidden="1" x14ac:dyDescent="0.25">
      <c r="B248" t="s">
        <v>10</v>
      </c>
      <c r="C248" t="s">
        <v>11</v>
      </c>
      <c r="D248" t="s">
        <v>12</v>
      </c>
      <c r="E248" s="15">
        <v>6706</v>
      </c>
      <c r="F248" s="3">
        <v>459</v>
      </c>
      <c r="G248">
        <f>_xlfn.XLOOKUP(DA_2[[#This Row],[Product]],Table13[Products],Table13[Cost Per Unit],"")</f>
        <v>8.65</v>
      </c>
      <c r="H248">
        <f>DA_2[[#This Row],[Cost Per Unit]]*DA_2[[#This Row],[Units]]</f>
        <v>3970.3500000000004</v>
      </c>
      <c r="I248" s="15">
        <f>DA_2[[#This Row],[Amount]]-DA_2[[#This Row],[Cost]]</f>
        <v>2735.6499999999996</v>
      </c>
    </row>
    <row r="249" spans="2:9" x14ac:dyDescent="0.25">
      <c r="B249" t="s">
        <v>15</v>
      </c>
      <c r="C249" t="s">
        <v>22</v>
      </c>
      <c r="D249" t="s">
        <v>20</v>
      </c>
      <c r="E249" s="15">
        <v>154</v>
      </c>
      <c r="F249" s="3">
        <v>21</v>
      </c>
      <c r="G249">
        <f>_xlfn.XLOOKUP(DA_2[[#This Row],[Product]],Table13[Products],Table13[Cost Per Unit],"")</f>
        <v>13.15</v>
      </c>
      <c r="H249">
        <f>DA_2[[#This Row],[Cost Per Unit]]*DA_2[[#This Row],[Units]]</f>
        <v>276.15000000000003</v>
      </c>
      <c r="I249" s="15">
        <f>DA_2[[#This Row],[Amount]]-DA_2[[#This Row],[Cost]]</f>
        <v>-122.15000000000003</v>
      </c>
    </row>
    <row r="250" spans="2:9" hidden="1" x14ac:dyDescent="0.25">
      <c r="B250" t="s">
        <v>18</v>
      </c>
      <c r="C250" t="s">
        <v>16</v>
      </c>
      <c r="D250" t="s">
        <v>43</v>
      </c>
      <c r="E250" s="15">
        <v>440.46666666666698</v>
      </c>
      <c r="F250" s="3">
        <v>63</v>
      </c>
      <c r="G250">
        <f>_xlfn.XLOOKUP(DA_2[[#This Row],[Product]],Table13[Products],Table13[Cost Per Unit],"")</f>
        <v>9</v>
      </c>
      <c r="H250">
        <f>DA_2[[#This Row],[Cost Per Unit]]*DA_2[[#This Row],[Units]]</f>
        <v>567</v>
      </c>
      <c r="I250" s="15">
        <f>DA_2[[#This Row],[Amount]]-DA_2[[#This Row],[Cost]]</f>
        <v>-126.53333333333302</v>
      </c>
    </row>
    <row r="251" spans="2:9" hidden="1" x14ac:dyDescent="0.25">
      <c r="B251" t="s">
        <v>25</v>
      </c>
      <c r="C251" t="s">
        <v>11</v>
      </c>
      <c r="D251" t="s">
        <v>38</v>
      </c>
      <c r="E251" s="15">
        <v>4585</v>
      </c>
      <c r="F251" s="3">
        <v>240</v>
      </c>
      <c r="G251">
        <f>_xlfn.XLOOKUP(DA_2[[#This Row],[Product]],Table13[Products],Table13[Cost Per Unit],"")</f>
        <v>7.64</v>
      </c>
      <c r="H251">
        <f>DA_2[[#This Row],[Cost Per Unit]]*DA_2[[#This Row],[Units]]</f>
        <v>1833.6</v>
      </c>
      <c r="I251" s="15">
        <f>DA_2[[#This Row],[Amount]]-DA_2[[#This Row],[Cost]]</f>
        <v>2751.4</v>
      </c>
    </row>
    <row r="252" spans="2:9" hidden="1" x14ac:dyDescent="0.25">
      <c r="B252" t="s">
        <v>7</v>
      </c>
      <c r="C252" t="s">
        <v>16</v>
      </c>
      <c r="D252" t="s">
        <v>14</v>
      </c>
      <c r="E252" s="15">
        <v>217</v>
      </c>
      <c r="F252" s="3">
        <v>36</v>
      </c>
      <c r="G252">
        <f>_xlfn.XLOOKUP(DA_2[[#This Row],[Product]],Table13[Products],Table13[Cost Per Unit],"")</f>
        <v>11.88</v>
      </c>
      <c r="H252">
        <f>DA_2[[#This Row],[Cost Per Unit]]*DA_2[[#This Row],[Units]]</f>
        <v>427.68</v>
      </c>
      <c r="I252" s="15">
        <f>DA_2[[#This Row],[Amount]]-DA_2[[#This Row],[Cost]]</f>
        <v>-210.68</v>
      </c>
    </row>
    <row r="253" spans="2:9" hidden="1" x14ac:dyDescent="0.25">
      <c r="B253" t="s">
        <v>28</v>
      </c>
      <c r="C253" t="s">
        <v>32</v>
      </c>
      <c r="D253" t="s">
        <v>38</v>
      </c>
      <c r="E253" s="15">
        <v>7511</v>
      </c>
      <c r="F253" s="3">
        <v>120</v>
      </c>
      <c r="G253">
        <f>_xlfn.XLOOKUP(DA_2[[#This Row],[Product]],Table13[Products],Table13[Cost Per Unit],"")</f>
        <v>7.64</v>
      </c>
      <c r="H253">
        <f>DA_2[[#This Row],[Cost Per Unit]]*DA_2[[#This Row],[Units]]</f>
        <v>916.8</v>
      </c>
      <c r="I253" s="15">
        <f>DA_2[[#This Row],[Amount]]-DA_2[[#This Row],[Cost]]</f>
        <v>6594.2</v>
      </c>
    </row>
    <row r="254" spans="2:9" hidden="1" x14ac:dyDescent="0.25">
      <c r="B254" t="s">
        <v>10</v>
      </c>
      <c r="C254" t="s">
        <v>11</v>
      </c>
      <c r="D254" t="s">
        <v>24</v>
      </c>
      <c r="E254" s="15">
        <v>5012</v>
      </c>
      <c r="F254" s="3">
        <v>210</v>
      </c>
      <c r="G254">
        <f>_xlfn.XLOOKUP(DA_2[[#This Row],[Product]],Table13[Products],Table13[Cost Per Unit],"")</f>
        <v>9.77</v>
      </c>
      <c r="H254">
        <f>DA_2[[#This Row],[Cost Per Unit]]*DA_2[[#This Row],[Units]]</f>
        <v>2051.6999999999998</v>
      </c>
      <c r="I254" s="15">
        <f>DA_2[[#This Row],[Amount]]-DA_2[[#This Row],[Cost]]</f>
        <v>2960.3</v>
      </c>
    </row>
    <row r="255" spans="2:9" hidden="1" x14ac:dyDescent="0.25">
      <c r="B255" t="s">
        <v>27</v>
      </c>
      <c r="C255" t="s">
        <v>8</v>
      </c>
      <c r="D255" t="s">
        <v>24</v>
      </c>
      <c r="E255" s="15">
        <v>459.566666666667</v>
      </c>
      <c r="F255" s="3">
        <v>75</v>
      </c>
      <c r="G255">
        <f>_xlfn.XLOOKUP(DA_2[[#This Row],[Product]],Table13[Products],Table13[Cost Per Unit],"")</f>
        <v>9.77</v>
      </c>
      <c r="H255">
        <f>DA_2[[#This Row],[Cost Per Unit]]*DA_2[[#This Row],[Units]]</f>
        <v>732.75</v>
      </c>
      <c r="I255" s="15">
        <f>DA_2[[#This Row],[Amount]]-DA_2[[#This Row],[Cost]]</f>
        <v>-273.183333333333</v>
      </c>
    </row>
    <row r="256" spans="2:9" hidden="1" x14ac:dyDescent="0.25">
      <c r="B256" t="s">
        <v>18</v>
      </c>
      <c r="C256" t="s">
        <v>11</v>
      </c>
      <c r="D256" t="s">
        <v>9</v>
      </c>
      <c r="E256" s="15">
        <v>4781</v>
      </c>
      <c r="F256" s="3">
        <v>123</v>
      </c>
      <c r="G256">
        <f>_xlfn.XLOOKUP(DA_2[[#This Row],[Product]],Table13[Products],Table13[Cost Per Unit],"")</f>
        <v>14.49</v>
      </c>
      <c r="H256">
        <f>DA_2[[#This Row],[Cost Per Unit]]*DA_2[[#This Row],[Units]]</f>
        <v>1782.27</v>
      </c>
      <c r="I256" s="15">
        <f>DA_2[[#This Row],[Amount]]-DA_2[[#This Row],[Cost]]</f>
        <v>2998.73</v>
      </c>
    </row>
    <row r="257" spans="2:9" hidden="1" x14ac:dyDescent="0.25">
      <c r="B257" t="s">
        <v>10</v>
      </c>
      <c r="C257" t="s">
        <v>8</v>
      </c>
      <c r="D257" t="s">
        <v>43</v>
      </c>
      <c r="E257" s="15">
        <v>383.16666666666703</v>
      </c>
      <c r="F257" s="3">
        <v>87</v>
      </c>
      <c r="G257">
        <f>_xlfn.XLOOKUP(DA_2[[#This Row],[Product]],Table13[Products],Table13[Cost Per Unit],"")</f>
        <v>9</v>
      </c>
      <c r="H257">
        <f>DA_2[[#This Row],[Cost Per Unit]]*DA_2[[#This Row],[Units]]</f>
        <v>783</v>
      </c>
      <c r="I257" s="15">
        <f>DA_2[[#This Row],[Amount]]-DA_2[[#This Row],[Cost]]</f>
        <v>-399.83333333333297</v>
      </c>
    </row>
    <row r="258" spans="2:9" x14ac:dyDescent="0.25">
      <c r="B258" t="s">
        <v>28</v>
      </c>
      <c r="C258" t="s">
        <v>22</v>
      </c>
      <c r="D258" t="s">
        <v>33</v>
      </c>
      <c r="E258" s="15">
        <v>56</v>
      </c>
      <c r="F258" s="3">
        <v>51</v>
      </c>
      <c r="G258">
        <f>_xlfn.XLOOKUP(DA_2[[#This Row],[Product]],Table13[Products],Table13[Cost Per Unit],"")</f>
        <v>9.33</v>
      </c>
      <c r="H258">
        <f>DA_2[[#This Row],[Cost Per Unit]]*DA_2[[#This Row],[Units]]</f>
        <v>475.83</v>
      </c>
      <c r="I258" s="15">
        <f>DA_2[[#This Row],[Amount]]-DA_2[[#This Row],[Cost]]</f>
        <v>-419.83</v>
      </c>
    </row>
    <row r="259" spans="2:9" hidden="1" x14ac:dyDescent="0.25">
      <c r="B259" t="s">
        <v>25</v>
      </c>
      <c r="C259" t="s">
        <v>16</v>
      </c>
      <c r="D259" t="s">
        <v>12</v>
      </c>
      <c r="E259" s="15">
        <v>306.76666666666699</v>
      </c>
      <c r="F259" s="3">
        <v>87</v>
      </c>
      <c r="G259">
        <f>_xlfn.XLOOKUP(DA_2[[#This Row],[Product]],Table13[Products],Table13[Cost Per Unit],"")</f>
        <v>8.65</v>
      </c>
      <c r="H259">
        <f>DA_2[[#This Row],[Cost Per Unit]]*DA_2[[#This Row],[Units]]</f>
        <v>752.55000000000007</v>
      </c>
      <c r="I259" s="15">
        <f>DA_2[[#This Row],[Amount]]-DA_2[[#This Row],[Cost]]</f>
        <v>-445.78333333333308</v>
      </c>
    </row>
    <row r="260" spans="2:9" x14ac:dyDescent="0.25">
      <c r="B260" t="s">
        <v>37</v>
      </c>
      <c r="C260" t="s">
        <v>22</v>
      </c>
      <c r="D260" t="s">
        <v>26</v>
      </c>
      <c r="E260" s="15">
        <v>5586</v>
      </c>
      <c r="F260" s="3">
        <v>525</v>
      </c>
      <c r="G260">
        <f>_xlfn.XLOOKUP(DA_2[[#This Row],[Product]],Table13[Products],Table13[Cost Per Unit],"")</f>
        <v>11.7</v>
      </c>
      <c r="H260">
        <f>DA_2[[#This Row],[Cost Per Unit]]*DA_2[[#This Row],[Units]]</f>
        <v>6142.5</v>
      </c>
      <c r="I260" s="15">
        <f>DA_2[[#This Row],[Amount]]-DA_2[[#This Row],[Cost]]</f>
        <v>-556.5</v>
      </c>
    </row>
    <row r="261" spans="2:9" hidden="1" x14ac:dyDescent="0.25">
      <c r="B261" t="s">
        <v>25</v>
      </c>
      <c r="C261" t="s">
        <v>11</v>
      </c>
      <c r="D261" t="s">
        <v>9</v>
      </c>
      <c r="E261" s="15">
        <v>6755</v>
      </c>
      <c r="F261" s="3">
        <v>252</v>
      </c>
      <c r="G261">
        <f>_xlfn.XLOOKUP(DA_2[[#This Row],[Product]],Table13[Products],Table13[Cost Per Unit],"")</f>
        <v>14.49</v>
      </c>
      <c r="H261">
        <f>DA_2[[#This Row],[Cost Per Unit]]*DA_2[[#This Row],[Units]]</f>
        <v>3651.48</v>
      </c>
      <c r="I261" s="15">
        <f>DA_2[[#This Row],[Amount]]-DA_2[[#This Row],[Cost]]</f>
        <v>3103.52</v>
      </c>
    </row>
    <row r="262" spans="2:9" x14ac:dyDescent="0.25">
      <c r="B262" t="s">
        <v>18</v>
      </c>
      <c r="C262" t="s">
        <v>22</v>
      </c>
      <c r="D262" t="s">
        <v>20</v>
      </c>
      <c r="E262" s="15">
        <v>402.26666666666699</v>
      </c>
      <c r="F262" s="3">
        <v>75</v>
      </c>
      <c r="G262">
        <f>_xlfn.XLOOKUP(DA_2[[#This Row],[Product]],Table13[Products],Table13[Cost Per Unit],"")</f>
        <v>13.15</v>
      </c>
      <c r="H262">
        <f>DA_2[[#This Row],[Cost Per Unit]]*DA_2[[#This Row],[Units]]</f>
        <v>986.25</v>
      </c>
      <c r="I262" s="15">
        <f>DA_2[[#This Row],[Amount]]-DA_2[[#This Row],[Cost]]</f>
        <v>-583.98333333333301</v>
      </c>
    </row>
    <row r="263" spans="2:9" hidden="1" x14ac:dyDescent="0.25">
      <c r="B263" t="s">
        <v>7</v>
      </c>
      <c r="C263" t="s">
        <v>11</v>
      </c>
      <c r="D263" t="s">
        <v>31</v>
      </c>
      <c r="E263" s="15">
        <v>4725</v>
      </c>
      <c r="F263" s="3">
        <v>174</v>
      </c>
      <c r="G263">
        <f>_xlfn.XLOOKUP(DA_2[[#This Row],[Product]],Table13[Products],Table13[Cost Per Unit],"")</f>
        <v>8.7899999999999991</v>
      </c>
      <c r="H263">
        <f>DA_2[[#This Row],[Cost Per Unit]]*DA_2[[#This Row],[Units]]</f>
        <v>1529.4599999999998</v>
      </c>
      <c r="I263" s="15">
        <f>DA_2[[#This Row],[Amount]]-DA_2[[#This Row],[Cost]]</f>
        <v>3195.54</v>
      </c>
    </row>
    <row r="264" spans="2:9" hidden="1" x14ac:dyDescent="0.25">
      <c r="B264" t="s">
        <v>27</v>
      </c>
      <c r="C264" t="s">
        <v>32</v>
      </c>
      <c r="D264" t="s">
        <v>41</v>
      </c>
      <c r="E264" s="15">
        <v>6986</v>
      </c>
      <c r="F264" s="3">
        <v>21</v>
      </c>
      <c r="G264">
        <f>_xlfn.XLOOKUP(DA_2[[#This Row],[Product]],Table13[Products],Table13[Cost Per Unit],"")</f>
        <v>16.73</v>
      </c>
      <c r="H264">
        <f>DA_2[[#This Row],[Cost Per Unit]]*DA_2[[#This Row],[Units]]</f>
        <v>351.33</v>
      </c>
      <c r="I264" s="15">
        <f>DA_2[[#This Row],[Amount]]-DA_2[[#This Row],[Cost]]</f>
        <v>6634.67</v>
      </c>
    </row>
    <row r="265" spans="2:9" x14ac:dyDescent="0.25">
      <c r="B265" t="s">
        <v>10</v>
      </c>
      <c r="C265" t="s">
        <v>22</v>
      </c>
      <c r="D265" t="s">
        <v>24</v>
      </c>
      <c r="E265" s="15">
        <v>168</v>
      </c>
      <c r="F265" s="3">
        <v>84</v>
      </c>
      <c r="G265">
        <f>_xlfn.XLOOKUP(DA_2[[#This Row],[Product]],Table13[Products],Table13[Cost Per Unit],"")</f>
        <v>9.77</v>
      </c>
      <c r="H265">
        <f>DA_2[[#This Row],[Cost Per Unit]]*DA_2[[#This Row],[Units]]</f>
        <v>820.68</v>
      </c>
      <c r="I265" s="15">
        <f>DA_2[[#This Row],[Amount]]-DA_2[[#This Row],[Cost]]</f>
        <v>-652.67999999999995</v>
      </c>
    </row>
    <row r="266" spans="2:9" hidden="1" x14ac:dyDescent="0.25">
      <c r="B266" t="s">
        <v>18</v>
      </c>
      <c r="C266" t="s">
        <v>8</v>
      </c>
      <c r="D266" t="s">
        <v>9</v>
      </c>
      <c r="E266" s="15">
        <v>516.86666666666702</v>
      </c>
      <c r="F266" s="3">
        <v>81</v>
      </c>
      <c r="G266">
        <f>_xlfn.XLOOKUP(DA_2[[#This Row],[Product]],Table13[Products],Table13[Cost Per Unit],"")</f>
        <v>14.49</v>
      </c>
      <c r="H266">
        <f>DA_2[[#This Row],[Cost Per Unit]]*DA_2[[#This Row],[Units]]</f>
        <v>1173.69</v>
      </c>
      <c r="I266" s="15">
        <f>DA_2[[#This Row],[Amount]]-DA_2[[#This Row],[Cost]]</f>
        <v>-656.82333333333304</v>
      </c>
    </row>
    <row r="267" spans="2:9" hidden="1" x14ac:dyDescent="0.25">
      <c r="B267" t="s">
        <v>13</v>
      </c>
      <c r="C267" t="s">
        <v>32</v>
      </c>
      <c r="D267" t="s">
        <v>36</v>
      </c>
      <c r="E267" s="15">
        <v>8155</v>
      </c>
      <c r="F267" s="3">
        <v>90</v>
      </c>
      <c r="G267">
        <f>_xlfn.XLOOKUP(DA_2[[#This Row],[Product]],Table13[Products],Table13[Cost Per Unit],"")</f>
        <v>6.49</v>
      </c>
      <c r="H267">
        <f>DA_2[[#This Row],[Cost Per Unit]]*DA_2[[#This Row],[Units]]</f>
        <v>584.1</v>
      </c>
      <c r="I267" s="15">
        <f>DA_2[[#This Row],[Amount]]-DA_2[[#This Row],[Cost]]</f>
        <v>7570.9</v>
      </c>
    </row>
    <row r="268" spans="2:9" hidden="1" x14ac:dyDescent="0.25">
      <c r="B268" t="s">
        <v>29</v>
      </c>
      <c r="C268" t="s">
        <v>16</v>
      </c>
      <c r="D268" t="s">
        <v>42</v>
      </c>
      <c r="E268" s="15">
        <v>973</v>
      </c>
      <c r="F268" s="3">
        <v>162</v>
      </c>
      <c r="G268">
        <f>_xlfn.XLOOKUP(DA_2[[#This Row],[Product]],Table13[Products],Table13[Cost Per Unit],"")</f>
        <v>10.38</v>
      </c>
      <c r="H268">
        <f>DA_2[[#This Row],[Cost Per Unit]]*DA_2[[#This Row],[Units]]</f>
        <v>1681.5600000000002</v>
      </c>
      <c r="I268" s="15">
        <f>DA_2[[#This Row],[Amount]]-DA_2[[#This Row],[Cost]]</f>
        <v>-708.56000000000017</v>
      </c>
    </row>
    <row r="269" spans="2:9" x14ac:dyDescent="0.25">
      <c r="B269" t="s">
        <v>18</v>
      </c>
      <c r="C269" t="s">
        <v>22</v>
      </c>
      <c r="D269" t="s">
        <v>21</v>
      </c>
      <c r="E269" s="15">
        <v>959</v>
      </c>
      <c r="F269" s="3">
        <v>135</v>
      </c>
      <c r="G269">
        <f>_xlfn.XLOOKUP(DA_2[[#This Row],[Product]],Table13[Products],Table13[Cost Per Unit],"")</f>
        <v>12.37</v>
      </c>
      <c r="H269">
        <f>DA_2[[#This Row],[Cost Per Unit]]*DA_2[[#This Row],[Units]]</f>
        <v>1669.9499999999998</v>
      </c>
      <c r="I269" s="15">
        <f>DA_2[[#This Row],[Amount]]-DA_2[[#This Row],[Cost]]</f>
        <v>-710.94999999999982</v>
      </c>
    </row>
    <row r="270" spans="2:9" hidden="1" x14ac:dyDescent="0.25">
      <c r="B270" t="s">
        <v>25</v>
      </c>
      <c r="C270" t="s">
        <v>32</v>
      </c>
      <c r="D270" t="s">
        <v>30</v>
      </c>
      <c r="E270" s="15">
        <v>7777</v>
      </c>
      <c r="F270" s="3">
        <v>39</v>
      </c>
      <c r="G270">
        <f>_xlfn.XLOOKUP(DA_2[[#This Row],[Product]],Table13[Products],Table13[Cost Per Unit],"")</f>
        <v>3.11</v>
      </c>
      <c r="H270">
        <f>DA_2[[#This Row],[Cost Per Unit]]*DA_2[[#This Row],[Units]]</f>
        <v>121.28999999999999</v>
      </c>
      <c r="I270" s="15">
        <f>DA_2[[#This Row],[Amount]]-DA_2[[#This Row],[Cost]]</f>
        <v>7655.71</v>
      </c>
    </row>
    <row r="271" spans="2:9" hidden="1" x14ac:dyDescent="0.25">
      <c r="B271" t="s">
        <v>7</v>
      </c>
      <c r="C271" t="s">
        <v>11</v>
      </c>
      <c r="D271" t="s">
        <v>24</v>
      </c>
      <c r="E271" s="15">
        <v>6853</v>
      </c>
      <c r="F271" s="3">
        <v>372</v>
      </c>
      <c r="G271">
        <f>_xlfn.XLOOKUP(DA_2[[#This Row],[Product]],Table13[Products],Table13[Cost Per Unit],"")</f>
        <v>9.77</v>
      </c>
      <c r="H271">
        <f>DA_2[[#This Row],[Cost Per Unit]]*DA_2[[#This Row],[Units]]</f>
        <v>3634.44</v>
      </c>
      <c r="I271" s="15">
        <f>DA_2[[#This Row],[Amount]]-DA_2[[#This Row],[Cost]]</f>
        <v>3218.56</v>
      </c>
    </row>
    <row r="272" spans="2:9" hidden="1" x14ac:dyDescent="0.25">
      <c r="B272" t="s">
        <v>27</v>
      </c>
      <c r="C272" t="s">
        <v>11</v>
      </c>
      <c r="D272" t="s">
        <v>23</v>
      </c>
      <c r="E272" s="15">
        <v>4753</v>
      </c>
      <c r="F272" s="3">
        <v>246</v>
      </c>
      <c r="G272">
        <f>_xlfn.XLOOKUP(DA_2[[#This Row],[Product]],Table13[Products],Table13[Cost Per Unit],"")</f>
        <v>5.79</v>
      </c>
      <c r="H272">
        <f>DA_2[[#This Row],[Cost Per Unit]]*DA_2[[#This Row],[Units]]</f>
        <v>1424.34</v>
      </c>
      <c r="I272" s="15">
        <f>DA_2[[#This Row],[Amount]]-DA_2[[#This Row],[Cost]]</f>
        <v>3328.66</v>
      </c>
    </row>
    <row r="273" spans="2:9" hidden="1" x14ac:dyDescent="0.25">
      <c r="B273" t="s">
        <v>13</v>
      </c>
      <c r="C273" t="s">
        <v>8</v>
      </c>
      <c r="D273" t="s">
        <v>34</v>
      </c>
      <c r="E273" s="15">
        <v>1085</v>
      </c>
      <c r="F273" s="3">
        <v>273</v>
      </c>
      <c r="G273">
        <f>_xlfn.XLOOKUP(DA_2[[#This Row],[Product]],Table13[Products],Table13[Cost Per Unit],"")</f>
        <v>7.16</v>
      </c>
      <c r="H273">
        <f>DA_2[[#This Row],[Cost Per Unit]]*DA_2[[#This Row],[Units]]</f>
        <v>1954.68</v>
      </c>
      <c r="I273" s="15">
        <f>DA_2[[#This Row],[Amount]]-DA_2[[#This Row],[Cost]]</f>
        <v>-869.68000000000006</v>
      </c>
    </row>
    <row r="274" spans="2:9" hidden="1" x14ac:dyDescent="0.25">
      <c r="B274" t="s">
        <v>7</v>
      </c>
      <c r="C274" t="s">
        <v>19</v>
      </c>
      <c r="D274" t="s">
        <v>34</v>
      </c>
      <c r="E274" s="15">
        <v>0</v>
      </c>
      <c r="F274" s="3">
        <v>135</v>
      </c>
      <c r="G274">
        <f>_xlfn.XLOOKUP(DA_2[[#This Row],[Product]],Table13[Products],Table13[Cost Per Unit],"")</f>
        <v>7.16</v>
      </c>
      <c r="H274">
        <f>DA_2[[#This Row],[Cost Per Unit]]*DA_2[[#This Row],[Units]]</f>
        <v>966.6</v>
      </c>
      <c r="I274" s="15">
        <f>DA_2[[#This Row],[Amount]]-DA_2[[#This Row],[Cost]]</f>
        <v>-966.6</v>
      </c>
    </row>
    <row r="275" spans="2:9" hidden="1" x14ac:dyDescent="0.25">
      <c r="B275" t="s">
        <v>15</v>
      </c>
      <c r="C275" t="s">
        <v>16</v>
      </c>
      <c r="D275" t="s">
        <v>44</v>
      </c>
      <c r="E275" s="15">
        <v>98</v>
      </c>
      <c r="F275" s="3">
        <v>204</v>
      </c>
      <c r="G275">
        <f>_xlfn.XLOOKUP(DA_2[[#This Row],[Product]],Table13[Products],Table13[Cost Per Unit],"")</f>
        <v>5.6</v>
      </c>
      <c r="H275">
        <f>DA_2[[#This Row],[Cost Per Unit]]*DA_2[[#This Row],[Units]]</f>
        <v>1142.3999999999999</v>
      </c>
      <c r="I275" s="15">
        <f>DA_2[[#This Row],[Amount]]-DA_2[[#This Row],[Cost]]</f>
        <v>-1044.3999999999999</v>
      </c>
    </row>
    <row r="276" spans="2:9" hidden="1" x14ac:dyDescent="0.25">
      <c r="B276" t="s">
        <v>25</v>
      </c>
      <c r="C276" t="s">
        <v>32</v>
      </c>
      <c r="D276" t="s">
        <v>40</v>
      </c>
      <c r="E276" s="15">
        <v>8862</v>
      </c>
      <c r="F276" s="3">
        <v>189</v>
      </c>
      <c r="G276">
        <f>_xlfn.XLOOKUP(DA_2[[#This Row],[Product]],Table13[Products],Table13[Cost Per Unit],"")</f>
        <v>4.97</v>
      </c>
      <c r="H276">
        <f>DA_2[[#This Row],[Cost Per Unit]]*DA_2[[#This Row],[Units]]</f>
        <v>939.32999999999993</v>
      </c>
      <c r="I276" s="15">
        <f>DA_2[[#This Row],[Amount]]-DA_2[[#This Row],[Cost]]</f>
        <v>7922.67</v>
      </c>
    </row>
    <row r="277" spans="2:9" x14ac:dyDescent="0.25">
      <c r="B277" t="s">
        <v>37</v>
      </c>
      <c r="C277" t="s">
        <v>22</v>
      </c>
      <c r="D277" t="s">
        <v>33</v>
      </c>
      <c r="E277" s="15">
        <v>63</v>
      </c>
      <c r="F277" s="3">
        <v>123</v>
      </c>
      <c r="G277">
        <f>_xlfn.XLOOKUP(DA_2[[#This Row],[Product]],Table13[Products],Table13[Cost Per Unit],"")</f>
        <v>9.33</v>
      </c>
      <c r="H277">
        <f>DA_2[[#This Row],[Cost Per Unit]]*DA_2[[#This Row],[Units]]</f>
        <v>1147.5899999999999</v>
      </c>
      <c r="I277" s="15">
        <f>DA_2[[#This Row],[Amount]]-DA_2[[#This Row],[Cost]]</f>
        <v>-1084.5899999999999</v>
      </c>
    </row>
    <row r="278" spans="2:9" hidden="1" x14ac:dyDescent="0.25">
      <c r="B278" t="s">
        <v>29</v>
      </c>
      <c r="C278" t="s">
        <v>11</v>
      </c>
      <c r="D278" t="s">
        <v>39</v>
      </c>
      <c r="E278" s="15">
        <v>6657</v>
      </c>
      <c r="F278" s="3">
        <v>276</v>
      </c>
      <c r="G278">
        <f>_xlfn.XLOOKUP(DA_2[[#This Row],[Product]],Table13[Products],Table13[Cost Per Unit],"")</f>
        <v>11.73</v>
      </c>
      <c r="H278">
        <f>DA_2[[#This Row],[Cost Per Unit]]*DA_2[[#This Row],[Units]]</f>
        <v>3237.48</v>
      </c>
      <c r="I278" s="15">
        <f>DA_2[[#This Row],[Amount]]-DA_2[[#This Row],[Cost]]</f>
        <v>3419.52</v>
      </c>
    </row>
    <row r="279" spans="2:9" hidden="1" x14ac:dyDescent="0.25">
      <c r="B279" t="s">
        <v>18</v>
      </c>
      <c r="C279" t="s">
        <v>8</v>
      </c>
      <c r="D279" t="s">
        <v>42</v>
      </c>
      <c r="E279" s="15">
        <v>3556</v>
      </c>
      <c r="F279" s="3">
        <v>459</v>
      </c>
      <c r="G279">
        <f>_xlfn.XLOOKUP(DA_2[[#This Row],[Product]],Table13[Products],Table13[Cost Per Unit],"")</f>
        <v>10.38</v>
      </c>
      <c r="H279">
        <f>DA_2[[#This Row],[Cost Per Unit]]*DA_2[[#This Row],[Units]]</f>
        <v>4764.42</v>
      </c>
      <c r="I279" s="15">
        <f>DA_2[[#This Row],[Amount]]-DA_2[[#This Row],[Cost]]</f>
        <v>-1208.42</v>
      </c>
    </row>
    <row r="280" spans="2:9" hidden="1" x14ac:dyDescent="0.25">
      <c r="B280" t="s">
        <v>7</v>
      </c>
      <c r="C280" t="s">
        <v>11</v>
      </c>
      <c r="D280" t="s">
        <v>21</v>
      </c>
      <c r="E280" s="15">
        <v>8869</v>
      </c>
      <c r="F280" s="3">
        <v>432</v>
      </c>
      <c r="G280">
        <f>_xlfn.XLOOKUP(DA_2[[#This Row],[Product]],Table13[Products],Table13[Cost Per Unit],"")</f>
        <v>12.37</v>
      </c>
      <c r="H280">
        <f>DA_2[[#This Row],[Cost Per Unit]]*DA_2[[#This Row],[Units]]</f>
        <v>5343.8399999999992</v>
      </c>
      <c r="I280" s="15">
        <f>DA_2[[#This Row],[Amount]]-DA_2[[#This Row],[Cost]]</f>
        <v>3525.1600000000008</v>
      </c>
    </row>
    <row r="281" spans="2:9" hidden="1" x14ac:dyDescent="0.25">
      <c r="B281" t="s">
        <v>27</v>
      </c>
      <c r="C281" t="s">
        <v>19</v>
      </c>
      <c r="D281" t="s">
        <v>17</v>
      </c>
      <c r="E281" s="15">
        <v>364.066666666667</v>
      </c>
      <c r="F281" s="3">
        <v>249</v>
      </c>
      <c r="G281">
        <f>_xlfn.XLOOKUP(DA_2[[#This Row],[Product]],Table13[Products],Table13[Cost Per Unit],"")</f>
        <v>6.47</v>
      </c>
      <c r="H281">
        <f>DA_2[[#This Row],[Cost Per Unit]]*DA_2[[#This Row],[Units]]</f>
        <v>1611.03</v>
      </c>
      <c r="I281" s="15">
        <f>DA_2[[#This Row],[Amount]]-DA_2[[#This Row],[Cost]]</f>
        <v>-1246.9633333333329</v>
      </c>
    </row>
    <row r="282" spans="2:9" hidden="1" x14ac:dyDescent="0.25">
      <c r="B282" t="s">
        <v>25</v>
      </c>
      <c r="C282" t="s">
        <v>11</v>
      </c>
      <c r="D282" t="s">
        <v>26</v>
      </c>
      <c r="E282" s="15">
        <v>4606</v>
      </c>
      <c r="F282" s="3">
        <v>63</v>
      </c>
      <c r="G282">
        <f>_xlfn.XLOOKUP(DA_2[[#This Row],[Product]],Table13[Products],Table13[Cost Per Unit],"")</f>
        <v>11.7</v>
      </c>
      <c r="H282">
        <f>DA_2[[#This Row],[Cost Per Unit]]*DA_2[[#This Row],[Units]]</f>
        <v>737.09999999999991</v>
      </c>
      <c r="I282" s="15">
        <f>DA_2[[#This Row],[Amount]]-DA_2[[#This Row],[Cost]]</f>
        <v>3868.9</v>
      </c>
    </row>
    <row r="283" spans="2:9" hidden="1" x14ac:dyDescent="0.25">
      <c r="B283" t="s">
        <v>29</v>
      </c>
      <c r="C283" t="s">
        <v>19</v>
      </c>
      <c r="D283" t="s">
        <v>31</v>
      </c>
      <c r="E283" s="15">
        <v>21</v>
      </c>
      <c r="F283" s="3">
        <v>168</v>
      </c>
      <c r="G283">
        <f>_xlfn.XLOOKUP(DA_2[[#This Row],[Product]],Table13[Products],Table13[Cost Per Unit],"")</f>
        <v>8.7899999999999991</v>
      </c>
      <c r="H283">
        <f>DA_2[[#This Row],[Cost Per Unit]]*DA_2[[#This Row],[Units]]</f>
        <v>1476.7199999999998</v>
      </c>
      <c r="I283" s="15">
        <f>DA_2[[#This Row],[Amount]]-DA_2[[#This Row],[Cost]]</f>
        <v>-1455.7199999999998</v>
      </c>
    </row>
    <row r="284" spans="2:9" hidden="1" x14ac:dyDescent="0.25">
      <c r="B284" t="s">
        <v>15</v>
      </c>
      <c r="C284" t="s">
        <v>11</v>
      </c>
      <c r="D284" t="s">
        <v>33</v>
      </c>
      <c r="E284" s="15">
        <v>4760</v>
      </c>
      <c r="F284" s="3">
        <v>69</v>
      </c>
      <c r="G284">
        <f>_xlfn.XLOOKUP(DA_2[[#This Row],[Product]],Table13[Products],Table13[Cost Per Unit],"")</f>
        <v>9.33</v>
      </c>
      <c r="H284">
        <f>DA_2[[#This Row],[Cost Per Unit]]*DA_2[[#This Row],[Units]]</f>
        <v>643.77</v>
      </c>
      <c r="I284" s="15">
        <f>DA_2[[#This Row],[Amount]]-DA_2[[#This Row],[Cost]]</f>
        <v>4116.2299999999996</v>
      </c>
    </row>
    <row r="285" spans="2:9" hidden="1" x14ac:dyDescent="0.25">
      <c r="B285" t="s">
        <v>18</v>
      </c>
      <c r="C285" t="s">
        <v>8</v>
      </c>
      <c r="D285" t="s">
        <v>31</v>
      </c>
      <c r="E285" s="15">
        <v>1904</v>
      </c>
      <c r="F285" s="3">
        <v>405</v>
      </c>
      <c r="G285">
        <f>_xlfn.XLOOKUP(DA_2[[#This Row],[Product]],Table13[Products],Table13[Cost Per Unit],"")</f>
        <v>8.7899999999999991</v>
      </c>
      <c r="H285">
        <f>DA_2[[#This Row],[Cost Per Unit]]*DA_2[[#This Row],[Units]]</f>
        <v>3559.95</v>
      </c>
      <c r="I285" s="15">
        <f>DA_2[[#This Row],[Amount]]-DA_2[[#This Row],[Cost]]</f>
        <v>-1655.9499999999998</v>
      </c>
    </row>
    <row r="286" spans="2:9" hidden="1" x14ac:dyDescent="0.25">
      <c r="B286" t="s">
        <v>13</v>
      </c>
      <c r="C286" t="s">
        <v>11</v>
      </c>
      <c r="D286" t="s">
        <v>39</v>
      </c>
      <c r="E286" s="15">
        <v>7833</v>
      </c>
      <c r="F286" s="3">
        <v>243</v>
      </c>
      <c r="G286">
        <f>_xlfn.XLOOKUP(DA_2[[#This Row],[Product]],Table13[Products],Table13[Cost Per Unit],"")</f>
        <v>11.73</v>
      </c>
      <c r="H286">
        <f>DA_2[[#This Row],[Cost Per Unit]]*DA_2[[#This Row],[Units]]</f>
        <v>2850.3900000000003</v>
      </c>
      <c r="I286" s="15">
        <f>DA_2[[#This Row],[Amount]]-DA_2[[#This Row],[Cost]]</f>
        <v>4982.6099999999997</v>
      </c>
    </row>
    <row r="287" spans="2:9" hidden="1" x14ac:dyDescent="0.25">
      <c r="B287" t="s">
        <v>27</v>
      </c>
      <c r="C287" t="s">
        <v>32</v>
      </c>
      <c r="D287" t="s">
        <v>35</v>
      </c>
      <c r="E287" s="15">
        <v>15610</v>
      </c>
      <c r="F287" s="3">
        <v>339</v>
      </c>
      <c r="G287">
        <f>_xlfn.XLOOKUP(DA_2[[#This Row],[Product]],Table13[Products],Table13[Cost Per Unit],"")</f>
        <v>10.62</v>
      </c>
      <c r="H287">
        <f>DA_2[[#This Row],[Cost Per Unit]]*DA_2[[#This Row],[Units]]</f>
        <v>3600.18</v>
      </c>
      <c r="I287" s="15">
        <f>DA_2[[#This Row],[Amount]]-DA_2[[#This Row],[Cost]]</f>
        <v>12009.82</v>
      </c>
    </row>
    <row r="288" spans="2:9" hidden="1" x14ac:dyDescent="0.25">
      <c r="B288" t="s">
        <v>15</v>
      </c>
      <c r="C288" t="s">
        <v>8</v>
      </c>
      <c r="D288" t="s">
        <v>9</v>
      </c>
      <c r="E288" s="15">
        <v>1526</v>
      </c>
      <c r="F288" s="3">
        <v>240</v>
      </c>
      <c r="G288">
        <f>_xlfn.XLOOKUP(DA_2[[#This Row],[Product]],Table13[Products],Table13[Cost Per Unit],"")</f>
        <v>14.49</v>
      </c>
      <c r="H288">
        <f>DA_2[[#This Row],[Cost Per Unit]]*DA_2[[#This Row],[Units]]</f>
        <v>3477.6</v>
      </c>
      <c r="I288" s="15">
        <f>DA_2[[#This Row],[Amount]]-DA_2[[#This Row],[Cost]]</f>
        <v>-1951.6</v>
      </c>
    </row>
    <row r="289" spans="2:9" hidden="1" x14ac:dyDescent="0.25">
      <c r="B289" t="s">
        <v>7</v>
      </c>
      <c r="C289" t="s">
        <v>16</v>
      </c>
      <c r="D289" t="s">
        <v>41</v>
      </c>
      <c r="E289" s="15">
        <v>3164</v>
      </c>
      <c r="F289" s="3">
        <v>306</v>
      </c>
      <c r="G289">
        <f>_xlfn.XLOOKUP(DA_2[[#This Row],[Product]],Table13[Products],Table13[Cost Per Unit],"")</f>
        <v>16.73</v>
      </c>
      <c r="H289">
        <f>DA_2[[#This Row],[Cost Per Unit]]*DA_2[[#This Row],[Units]]</f>
        <v>5119.38</v>
      </c>
      <c r="I289" s="15">
        <f>DA_2[[#This Row],[Amount]]-DA_2[[#This Row],[Cost]]</f>
        <v>-1955.38</v>
      </c>
    </row>
    <row r="290" spans="2:9" hidden="1" x14ac:dyDescent="0.25">
      <c r="B290" t="s">
        <v>15</v>
      </c>
      <c r="C290" t="s">
        <v>8</v>
      </c>
      <c r="D290" t="s">
        <v>39</v>
      </c>
      <c r="E290" s="15">
        <v>714</v>
      </c>
      <c r="F290" s="3">
        <v>231</v>
      </c>
      <c r="G290">
        <f>_xlfn.XLOOKUP(DA_2[[#This Row],[Product]],Table13[Products],Table13[Cost Per Unit],"")</f>
        <v>11.73</v>
      </c>
      <c r="H290">
        <f>DA_2[[#This Row],[Cost Per Unit]]*DA_2[[#This Row],[Units]]</f>
        <v>2709.63</v>
      </c>
      <c r="I290" s="15">
        <f>DA_2[[#This Row],[Amount]]-DA_2[[#This Row],[Cost]]</f>
        <v>-1995.63</v>
      </c>
    </row>
    <row r="291" spans="2:9" hidden="1" x14ac:dyDescent="0.25">
      <c r="B291" t="s">
        <v>10</v>
      </c>
      <c r="C291" t="s">
        <v>8</v>
      </c>
      <c r="D291" t="s">
        <v>9</v>
      </c>
      <c r="E291" s="15">
        <v>42</v>
      </c>
      <c r="F291" s="3">
        <v>150</v>
      </c>
      <c r="G291">
        <f>_xlfn.XLOOKUP(DA_2[[#This Row],[Product]],Table13[Products],Table13[Cost Per Unit],"")</f>
        <v>14.49</v>
      </c>
      <c r="H291">
        <f>DA_2[[#This Row],[Cost Per Unit]]*DA_2[[#This Row],[Units]]</f>
        <v>2173.5</v>
      </c>
      <c r="I291" s="15">
        <f>DA_2[[#This Row],[Amount]]-DA_2[[#This Row],[Cost]]</f>
        <v>-2131.5</v>
      </c>
    </row>
    <row r="292" spans="2:9" hidden="1" x14ac:dyDescent="0.25">
      <c r="B292" t="s">
        <v>13</v>
      </c>
      <c r="C292" t="s">
        <v>8</v>
      </c>
      <c r="D292" t="s">
        <v>14</v>
      </c>
      <c r="E292" s="15">
        <v>287.66666666666703</v>
      </c>
      <c r="F292" s="3">
        <v>207</v>
      </c>
      <c r="G292">
        <f>_xlfn.XLOOKUP(DA_2[[#This Row],[Product]],Table13[Products],Table13[Cost Per Unit],"")</f>
        <v>11.88</v>
      </c>
      <c r="H292">
        <f>DA_2[[#This Row],[Cost Per Unit]]*DA_2[[#This Row],[Units]]</f>
        <v>2459.1600000000003</v>
      </c>
      <c r="I292" s="15">
        <f>DA_2[[#This Row],[Amount]]-DA_2[[#This Row],[Cost]]</f>
        <v>-2171.4933333333333</v>
      </c>
    </row>
    <row r="293" spans="2:9" hidden="1" x14ac:dyDescent="0.25">
      <c r="B293" t="s">
        <v>25</v>
      </c>
      <c r="C293" t="s">
        <v>19</v>
      </c>
      <c r="D293" t="s">
        <v>41</v>
      </c>
      <c r="E293" s="15">
        <v>966</v>
      </c>
      <c r="F293" s="3">
        <v>198</v>
      </c>
      <c r="G293">
        <f>_xlfn.XLOOKUP(DA_2[[#This Row],[Product]],Table13[Products],Table13[Cost Per Unit],"")</f>
        <v>16.73</v>
      </c>
      <c r="H293">
        <f>DA_2[[#This Row],[Cost Per Unit]]*DA_2[[#This Row],[Units]]</f>
        <v>3312.54</v>
      </c>
      <c r="I293" s="15">
        <f>DA_2[[#This Row],[Amount]]-DA_2[[#This Row],[Cost]]</f>
        <v>-2346.54</v>
      </c>
    </row>
    <row r="294" spans="2:9" hidden="1" x14ac:dyDescent="0.25">
      <c r="B294" t="s">
        <v>37</v>
      </c>
      <c r="C294" t="s">
        <v>8</v>
      </c>
      <c r="D294" t="s">
        <v>43</v>
      </c>
      <c r="E294" s="15">
        <v>245</v>
      </c>
      <c r="F294" s="3">
        <v>288</v>
      </c>
      <c r="G294">
        <f>_xlfn.XLOOKUP(DA_2[[#This Row],[Product]],Table13[Products],Table13[Cost Per Unit],"")</f>
        <v>9</v>
      </c>
      <c r="H294">
        <f>DA_2[[#This Row],[Cost Per Unit]]*DA_2[[#This Row],[Units]]</f>
        <v>2592</v>
      </c>
      <c r="I294" s="15">
        <f>DA_2[[#This Row],[Amount]]-DA_2[[#This Row],[Cost]]</f>
        <v>-2347</v>
      </c>
    </row>
    <row r="295" spans="2:9" hidden="1" x14ac:dyDescent="0.25">
      <c r="B295" t="s">
        <v>15</v>
      </c>
      <c r="C295" t="s">
        <v>16</v>
      </c>
      <c r="D295" t="s">
        <v>42</v>
      </c>
      <c r="E295" s="15">
        <v>854</v>
      </c>
      <c r="F295" s="3">
        <v>309</v>
      </c>
      <c r="G295">
        <f>_xlfn.XLOOKUP(DA_2[[#This Row],[Product]],Table13[Products],Table13[Cost Per Unit],"")</f>
        <v>10.38</v>
      </c>
      <c r="H295">
        <f>DA_2[[#This Row],[Cost Per Unit]]*DA_2[[#This Row],[Units]]</f>
        <v>3207.42</v>
      </c>
      <c r="I295" s="15">
        <f>DA_2[[#This Row],[Amount]]-DA_2[[#This Row],[Cost]]</f>
        <v>-2353.42</v>
      </c>
    </row>
    <row r="296" spans="2:9" hidden="1" x14ac:dyDescent="0.25">
      <c r="B296" t="s">
        <v>13</v>
      </c>
      <c r="C296" t="s">
        <v>32</v>
      </c>
      <c r="D296" t="s">
        <v>42</v>
      </c>
      <c r="E296" s="15">
        <v>14329</v>
      </c>
      <c r="F296" s="3">
        <v>150</v>
      </c>
      <c r="G296">
        <f>_xlfn.XLOOKUP(DA_2[[#This Row],[Product]],Table13[Products],Table13[Cost Per Unit],"")</f>
        <v>10.38</v>
      </c>
      <c r="H296">
        <f>DA_2[[#This Row],[Cost Per Unit]]*DA_2[[#This Row],[Units]]</f>
        <v>1557.0000000000002</v>
      </c>
      <c r="I296" s="15">
        <f>DA_2[[#This Row],[Amount]]-DA_2[[#This Row],[Cost]]</f>
        <v>12772</v>
      </c>
    </row>
    <row r="297" spans="2:9" hidden="1" x14ac:dyDescent="0.25">
      <c r="B297" t="s">
        <v>15</v>
      </c>
      <c r="C297" t="s">
        <v>11</v>
      </c>
      <c r="D297" t="s">
        <v>42</v>
      </c>
      <c r="E297" s="15">
        <v>7455</v>
      </c>
      <c r="F297" s="3">
        <v>216</v>
      </c>
      <c r="G297">
        <f>_xlfn.XLOOKUP(DA_2[[#This Row],[Product]],Table13[Products],Table13[Cost Per Unit],"")</f>
        <v>10.38</v>
      </c>
      <c r="H297">
        <f>DA_2[[#This Row],[Cost Per Unit]]*DA_2[[#This Row],[Units]]</f>
        <v>2242.0800000000004</v>
      </c>
      <c r="I297" s="15">
        <f>DA_2[[#This Row],[Amount]]-DA_2[[#This Row],[Cost]]</f>
        <v>5212.92</v>
      </c>
    </row>
    <row r="298" spans="2:9" hidden="1" x14ac:dyDescent="0.25">
      <c r="B298" t="s">
        <v>18</v>
      </c>
      <c r="C298" t="s">
        <v>19</v>
      </c>
      <c r="D298" t="s">
        <v>20</v>
      </c>
      <c r="E298" s="15">
        <v>2100</v>
      </c>
      <c r="F298" s="3">
        <v>414</v>
      </c>
      <c r="G298">
        <f>_xlfn.XLOOKUP(DA_2[[#This Row],[Product]],Table13[Products],Table13[Cost Per Unit],"")</f>
        <v>13.15</v>
      </c>
      <c r="H298">
        <f>DA_2[[#This Row],[Cost Per Unit]]*DA_2[[#This Row],[Units]]</f>
        <v>5444.1</v>
      </c>
      <c r="I298" s="15">
        <f>DA_2[[#This Row],[Amount]]-DA_2[[#This Row],[Cost]]</f>
        <v>-3344.1000000000004</v>
      </c>
    </row>
    <row r="299" spans="2:9" hidden="1" x14ac:dyDescent="0.25">
      <c r="B299" t="s">
        <v>29</v>
      </c>
      <c r="C299" t="s">
        <v>8</v>
      </c>
      <c r="D299" t="s">
        <v>14</v>
      </c>
      <c r="E299" s="15">
        <v>938</v>
      </c>
      <c r="F299" s="3">
        <v>366</v>
      </c>
      <c r="G299">
        <f>_xlfn.XLOOKUP(DA_2[[#This Row],[Product]],Table13[Products],Table13[Cost Per Unit],"")</f>
        <v>11.88</v>
      </c>
      <c r="H299">
        <f>DA_2[[#This Row],[Cost Per Unit]]*DA_2[[#This Row],[Units]]</f>
        <v>4348.08</v>
      </c>
      <c r="I299" s="15">
        <f>DA_2[[#This Row],[Amount]]-DA_2[[#This Row],[Cost]]</f>
        <v>-3410.08</v>
      </c>
    </row>
    <row r="300" spans="2:9" hidden="1" x14ac:dyDescent="0.25">
      <c r="B300" t="s">
        <v>7</v>
      </c>
      <c r="C300" t="s">
        <v>11</v>
      </c>
      <c r="D300" t="s">
        <v>12</v>
      </c>
      <c r="E300" s="15">
        <v>12348</v>
      </c>
      <c r="F300" s="3">
        <v>234</v>
      </c>
      <c r="G300">
        <f>_xlfn.XLOOKUP(DA_2[[#This Row],[Product]],Table13[Products],Table13[Cost Per Unit],"")</f>
        <v>8.65</v>
      </c>
      <c r="H300">
        <f>DA_2[[#This Row],[Cost Per Unit]]*DA_2[[#This Row],[Units]]</f>
        <v>2024.1000000000001</v>
      </c>
      <c r="I300" s="15">
        <f>DA_2[[#This Row],[Amount]]-DA_2[[#This Row],[Cost]]</f>
        <v>10323.9</v>
      </c>
    </row>
    <row r="301" spans="2:9" x14ac:dyDescent="0.25">
      <c r="B301" t="s">
        <v>18</v>
      </c>
      <c r="C301" t="s">
        <v>22</v>
      </c>
      <c r="D301" t="s">
        <v>41</v>
      </c>
      <c r="E301" s="15">
        <v>1134</v>
      </c>
      <c r="F301" s="3">
        <v>282</v>
      </c>
      <c r="G301">
        <f>_xlfn.XLOOKUP(DA_2[[#This Row],[Product]],Table13[Products],Table13[Cost Per Unit],"")</f>
        <v>16.73</v>
      </c>
      <c r="H301">
        <f>DA_2[[#This Row],[Cost Per Unit]]*DA_2[[#This Row],[Units]]</f>
        <v>4717.8599999999997</v>
      </c>
      <c r="I301" s="15">
        <f>DA_2[[#This Row],[Amount]]-DA_2[[#This Row],[Cost]]</f>
        <v>-3583.8599999999997</v>
      </c>
    </row>
    <row r="302" spans="2:9" x14ac:dyDescent="0.25">
      <c r="B302" t="s">
        <v>10</v>
      </c>
      <c r="C302" t="s">
        <v>22</v>
      </c>
      <c r="D302" t="s">
        <v>33</v>
      </c>
      <c r="E302" s="15">
        <v>819</v>
      </c>
      <c r="F302" s="3">
        <v>510</v>
      </c>
      <c r="G302">
        <f>_xlfn.XLOOKUP(DA_2[[#This Row],[Product]],Table13[Products],Table13[Cost Per Unit],"")</f>
        <v>9.33</v>
      </c>
      <c r="H302">
        <f>DA_2[[#This Row],[Cost Per Unit]]*DA_2[[#This Row],[Units]]</f>
        <v>4758.3</v>
      </c>
      <c r="I302" s="15">
        <f>DA_2[[#This Row],[Amount]]-DA_2[[#This Row],[Cost]]</f>
        <v>-3939.3</v>
      </c>
    </row>
    <row r="303" spans="2:9" hidden="1" x14ac:dyDescent="0.25">
      <c r="B303" t="s">
        <v>27</v>
      </c>
      <c r="C303" t="s">
        <v>11</v>
      </c>
      <c r="D303" t="s">
        <v>39</v>
      </c>
      <c r="E303" s="15">
        <v>13391</v>
      </c>
      <c r="F303" s="3">
        <v>201</v>
      </c>
      <c r="G303">
        <f>_xlfn.XLOOKUP(DA_2[[#This Row],[Product]],Table13[Products],Table13[Cost Per Unit],"")</f>
        <v>11.73</v>
      </c>
      <c r="H303">
        <f>DA_2[[#This Row],[Cost Per Unit]]*DA_2[[#This Row],[Units]]</f>
        <v>2357.73</v>
      </c>
      <c r="I303" s="15">
        <f>DA_2[[#This Row],[Amount]]-DA_2[[#This Row],[Cost]]</f>
        <v>11033.27</v>
      </c>
    </row>
    <row r="304" spans="2:9" hidden="1" x14ac:dyDescent="0.25">
      <c r="B304" t="s">
        <v>28</v>
      </c>
      <c r="C304" t="s">
        <v>19</v>
      </c>
      <c r="D304" t="s">
        <v>20</v>
      </c>
      <c r="E304" s="15">
        <v>1785</v>
      </c>
      <c r="F304" s="3">
        <v>462</v>
      </c>
      <c r="G304">
        <f>_xlfn.XLOOKUP(DA_2[[#This Row],[Product]],Table13[Products],Table13[Cost Per Unit],"")</f>
        <v>13.15</v>
      </c>
      <c r="H304">
        <f>DA_2[[#This Row],[Cost Per Unit]]*DA_2[[#This Row],[Units]]</f>
        <v>6075.3</v>
      </c>
      <c r="I304" s="15">
        <f>DA_2[[#This Row],[Amount]]-DA_2[[#This Row],[Cost]]</f>
        <v>-4290.3</v>
      </c>
    </row>
    <row r="305" spans="2:9" hidden="1" x14ac:dyDescent="0.25">
      <c r="B305" t="s">
        <v>28</v>
      </c>
      <c r="C305" t="s">
        <v>16</v>
      </c>
      <c r="D305" t="s">
        <v>41</v>
      </c>
      <c r="E305" s="15">
        <v>798</v>
      </c>
      <c r="F305" s="3">
        <v>519</v>
      </c>
      <c r="G305">
        <f>_xlfn.XLOOKUP(DA_2[[#This Row],[Product]],Table13[Products],Table13[Cost Per Unit],"")</f>
        <v>16.73</v>
      </c>
      <c r="H305">
        <f>DA_2[[#This Row],[Cost Per Unit]]*DA_2[[#This Row],[Units]]</f>
        <v>8682.8700000000008</v>
      </c>
      <c r="I305" s="15">
        <f>DA_2[[#This Row],[Amount]]-DA_2[[#This Row],[Cost]]</f>
        <v>-7884.8700000000008</v>
      </c>
    </row>
  </sheetData>
  <mergeCells count="1">
    <mergeCell ref="A1:V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39BE-456D-4477-9FE6-F420542538B2}">
  <dimension ref="A1:V10"/>
  <sheetViews>
    <sheetView showGridLines="0" workbookViewId="0">
      <selection activeCell="A2" sqref="A2:XFD2"/>
    </sheetView>
  </sheetViews>
  <sheetFormatPr defaultRowHeight="15" x14ac:dyDescent="0.25"/>
  <cols>
    <col min="3" max="3" width="9.140625" customWidth="1"/>
    <col min="5" max="5" width="9.140625" customWidth="1"/>
    <col min="7" max="7" width="24.28515625" bestFit="1" customWidth="1"/>
    <col min="8" max="8" width="10.140625" customWidth="1"/>
  </cols>
  <sheetData>
    <row r="1" spans="1:22" ht="30" customHeight="1" x14ac:dyDescent="0.25">
      <c r="A1" s="60" t="s">
        <v>56</v>
      </c>
      <c r="B1" s="60"/>
      <c r="C1" s="60"/>
      <c r="D1" s="60"/>
      <c r="E1" s="60"/>
      <c r="F1" s="60"/>
      <c r="G1" s="60"/>
      <c r="H1" s="60"/>
      <c r="I1" s="60"/>
      <c r="J1" s="60"/>
      <c r="K1" s="60"/>
      <c r="L1" s="60"/>
      <c r="M1" s="60"/>
      <c r="N1" s="60"/>
      <c r="O1" s="60"/>
      <c r="P1" s="60"/>
      <c r="Q1" s="60"/>
      <c r="R1" s="60"/>
      <c r="S1" s="60"/>
      <c r="T1" s="60"/>
      <c r="U1" s="60"/>
      <c r="V1" s="60"/>
    </row>
    <row r="2" spans="1:22" ht="15.75" customHeight="1" x14ac:dyDescent="0.25"/>
    <row r="5" spans="1:22" x14ac:dyDescent="0.25">
      <c r="B5" s="9" t="s">
        <v>74</v>
      </c>
      <c r="C5" s="10" t="s">
        <v>3</v>
      </c>
      <c r="D5" s="10" t="s">
        <v>4</v>
      </c>
      <c r="G5" s="10" t="s">
        <v>71</v>
      </c>
      <c r="H5" s="10" t="s">
        <v>72</v>
      </c>
      <c r="I5" s="10" t="s">
        <v>73</v>
      </c>
    </row>
    <row r="6" spans="1:22" x14ac:dyDescent="0.25">
      <c r="B6" s="6" t="s">
        <v>66</v>
      </c>
      <c r="C6" s="6">
        <f>AVERAGE(DA_2[Amount])</f>
        <v>4134.501666666667</v>
      </c>
      <c r="D6" s="6">
        <f>AVERAGE(DA_2[Units])</f>
        <v>152.19999999999999</v>
      </c>
      <c r="G6" s="6">
        <f>COUNTA(_xlfn.UNIQUE(DA_2[Product]))</f>
        <v>22</v>
      </c>
      <c r="H6" s="6">
        <f>_xlfn.PERCENTILE.EXC(DA_2[Amount],0.25)</f>
        <v>1652</v>
      </c>
      <c r="I6" s="6">
        <f>_xlfn.PERCENTILE.EXC(DA_2[Amount],0.75)</f>
        <v>6245.75</v>
      </c>
    </row>
    <row r="7" spans="1:22" x14ac:dyDescent="0.25">
      <c r="B7" s="6" t="s">
        <v>67</v>
      </c>
      <c r="C7" s="6">
        <f>MEDIAN(DA_2[Amount])</f>
        <v>3437</v>
      </c>
      <c r="D7" s="6">
        <f>MEDIAN(DA_2[Units])</f>
        <v>124.5</v>
      </c>
    </row>
    <row r="8" spans="1:22" x14ac:dyDescent="0.25">
      <c r="B8" s="6" t="s">
        <v>68</v>
      </c>
      <c r="C8" s="6">
        <f>MIN(DA_2[Amount])</f>
        <v>0</v>
      </c>
      <c r="D8" s="6">
        <f>MIN(DA_2[Units])</f>
        <v>0</v>
      </c>
    </row>
    <row r="9" spans="1:22" x14ac:dyDescent="0.25">
      <c r="B9" s="6" t="s">
        <v>69</v>
      </c>
      <c r="C9" s="6">
        <f>MAX(DA_2[Amount])</f>
        <v>16184</v>
      </c>
      <c r="D9" s="6">
        <f>MAX(DA_2[Units])</f>
        <v>525</v>
      </c>
    </row>
    <row r="10" spans="1:22" x14ac:dyDescent="0.25">
      <c r="B10" s="7" t="s">
        <v>70</v>
      </c>
      <c r="C10" s="7">
        <f>C9-C8</f>
        <v>16184</v>
      </c>
      <c r="D10" s="7">
        <f>D9-D8</f>
        <v>525</v>
      </c>
    </row>
  </sheetData>
  <mergeCells count="1">
    <mergeCell ref="A1:V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7D77-F791-433A-94B4-3A53D0B6AACF}">
  <dimension ref="A1:V305"/>
  <sheetViews>
    <sheetView workbookViewId="0">
      <selection activeCell="I10" sqref="I10"/>
    </sheetView>
  </sheetViews>
  <sheetFormatPr defaultRowHeight="15" x14ac:dyDescent="0.25"/>
  <cols>
    <col min="3" max="3" width="16" bestFit="1" customWidth="1"/>
    <col min="4" max="4" width="13" bestFit="1" customWidth="1"/>
    <col min="5" max="5" width="21.85546875" bestFit="1" customWidth="1"/>
    <col min="6" max="6" width="10.7109375" bestFit="1" customWidth="1"/>
    <col min="7" max="7" width="5.7109375" bestFit="1" customWidth="1"/>
    <col min="8" max="8" width="15.85546875" bestFit="1" customWidth="1"/>
    <col min="9" max="9" width="8" bestFit="1" customWidth="1"/>
  </cols>
  <sheetData>
    <row r="1" spans="1:22" ht="30" customHeight="1" x14ac:dyDescent="0.25">
      <c r="A1" s="60" t="s">
        <v>57</v>
      </c>
      <c r="B1" s="60"/>
      <c r="C1" s="60"/>
      <c r="D1" s="60"/>
      <c r="E1" s="60"/>
      <c r="F1" s="60"/>
      <c r="G1" s="60"/>
      <c r="H1" s="60"/>
      <c r="I1" s="60"/>
      <c r="J1" s="60"/>
      <c r="K1" s="60"/>
      <c r="L1" s="60"/>
      <c r="M1" s="60"/>
      <c r="N1" s="60"/>
      <c r="O1" s="60"/>
      <c r="P1" s="60"/>
      <c r="Q1" s="60"/>
      <c r="R1" s="60"/>
      <c r="S1" s="60"/>
      <c r="T1" s="60"/>
      <c r="U1" s="60"/>
      <c r="V1" s="60"/>
    </row>
    <row r="5" spans="1:22" x14ac:dyDescent="0.25">
      <c r="C5" s="1" t="s">
        <v>0</v>
      </c>
      <c r="D5" s="1" t="s">
        <v>1</v>
      </c>
      <c r="E5" s="1" t="s">
        <v>2</v>
      </c>
      <c r="F5" s="2" t="s">
        <v>3</v>
      </c>
      <c r="G5" s="2" t="s">
        <v>4</v>
      </c>
    </row>
    <row r="6" spans="1:22" x14ac:dyDescent="0.25">
      <c r="C6" t="s">
        <v>27</v>
      </c>
      <c r="D6" t="s">
        <v>16</v>
      </c>
      <c r="E6" t="s">
        <v>31</v>
      </c>
      <c r="F6" s="15">
        <v>16184</v>
      </c>
      <c r="G6" s="3">
        <v>39</v>
      </c>
    </row>
    <row r="7" spans="1:22" x14ac:dyDescent="0.25">
      <c r="C7" t="s">
        <v>27</v>
      </c>
      <c r="D7" t="s">
        <v>32</v>
      </c>
      <c r="E7" t="s">
        <v>35</v>
      </c>
      <c r="F7" s="15">
        <v>15610</v>
      </c>
      <c r="G7" s="3">
        <v>339</v>
      </c>
    </row>
    <row r="8" spans="1:22" x14ac:dyDescent="0.25">
      <c r="C8" t="s">
        <v>13</v>
      </c>
      <c r="D8" t="s">
        <v>32</v>
      </c>
      <c r="E8" t="s">
        <v>42</v>
      </c>
      <c r="F8" s="15">
        <v>14329</v>
      </c>
      <c r="G8" s="3">
        <v>150</v>
      </c>
    </row>
    <row r="9" spans="1:22" x14ac:dyDescent="0.25">
      <c r="C9" t="s">
        <v>27</v>
      </c>
      <c r="D9" t="s">
        <v>11</v>
      </c>
      <c r="E9" t="s">
        <v>39</v>
      </c>
      <c r="F9" s="15">
        <v>13391</v>
      </c>
      <c r="G9" s="3">
        <v>201</v>
      </c>
    </row>
    <row r="10" spans="1:22" x14ac:dyDescent="0.25">
      <c r="C10" t="s">
        <v>37</v>
      </c>
      <c r="D10" t="s">
        <v>19</v>
      </c>
      <c r="E10" t="s">
        <v>21</v>
      </c>
      <c r="F10" s="15">
        <v>12950</v>
      </c>
      <c r="G10" s="3">
        <v>30</v>
      </c>
    </row>
    <row r="11" spans="1:22" x14ac:dyDescent="0.25">
      <c r="C11" t="s">
        <v>7</v>
      </c>
      <c r="D11" t="s">
        <v>11</v>
      </c>
      <c r="E11" t="s">
        <v>12</v>
      </c>
      <c r="F11" s="15">
        <v>12348</v>
      </c>
      <c r="G11" s="3">
        <v>234</v>
      </c>
    </row>
    <row r="12" spans="1:22" x14ac:dyDescent="0.25">
      <c r="C12" t="s">
        <v>28</v>
      </c>
      <c r="D12" t="s">
        <v>8</v>
      </c>
      <c r="E12" t="s">
        <v>17</v>
      </c>
      <c r="F12" s="15">
        <v>11571</v>
      </c>
      <c r="G12" s="3">
        <v>138</v>
      </c>
    </row>
    <row r="13" spans="1:22" x14ac:dyDescent="0.25">
      <c r="C13" t="s">
        <v>13</v>
      </c>
      <c r="D13" t="s">
        <v>16</v>
      </c>
      <c r="E13" t="s">
        <v>41</v>
      </c>
      <c r="F13" s="15">
        <v>11522</v>
      </c>
      <c r="G13" s="3">
        <v>204</v>
      </c>
    </row>
    <row r="14" spans="1:22" x14ac:dyDescent="0.25">
      <c r="C14" t="s">
        <v>28</v>
      </c>
      <c r="D14" t="s">
        <v>16</v>
      </c>
      <c r="E14" t="s">
        <v>31</v>
      </c>
      <c r="F14" s="15">
        <v>11417</v>
      </c>
      <c r="G14" s="3">
        <v>21</v>
      </c>
    </row>
    <row r="15" spans="1:22" x14ac:dyDescent="0.25">
      <c r="C15" t="s">
        <v>15</v>
      </c>
      <c r="D15" t="s">
        <v>16</v>
      </c>
      <c r="E15" t="s">
        <v>33</v>
      </c>
      <c r="F15" s="15">
        <v>10311</v>
      </c>
      <c r="G15" s="3">
        <v>231</v>
      </c>
    </row>
    <row r="16" spans="1:22" x14ac:dyDescent="0.25">
      <c r="C16" t="s">
        <v>15</v>
      </c>
      <c r="D16" t="s">
        <v>16</v>
      </c>
      <c r="E16" t="s">
        <v>12</v>
      </c>
      <c r="F16" s="15">
        <v>10304</v>
      </c>
      <c r="G16" s="3">
        <v>84</v>
      </c>
    </row>
    <row r="17" spans="3:7" x14ac:dyDescent="0.25">
      <c r="C17" t="s">
        <v>25</v>
      </c>
      <c r="D17" t="s">
        <v>22</v>
      </c>
      <c r="E17" t="s">
        <v>9</v>
      </c>
      <c r="F17" s="15">
        <v>10129</v>
      </c>
      <c r="G17" s="3">
        <v>312</v>
      </c>
    </row>
    <row r="18" spans="3:7" x14ac:dyDescent="0.25">
      <c r="C18" t="s">
        <v>18</v>
      </c>
      <c r="D18" t="s">
        <v>16</v>
      </c>
      <c r="E18" t="s">
        <v>14</v>
      </c>
      <c r="F18" s="15">
        <v>10073</v>
      </c>
      <c r="G18" s="3">
        <v>120</v>
      </c>
    </row>
    <row r="19" spans="3:7" x14ac:dyDescent="0.25">
      <c r="C19" t="s">
        <v>28</v>
      </c>
      <c r="D19" t="s">
        <v>8</v>
      </c>
      <c r="E19" t="s">
        <v>30</v>
      </c>
      <c r="F19" s="15">
        <v>9926</v>
      </c>
      <c r="G19" s="3">
        <v>201</v>
      </c>
    </row>
    <row r="20" spans="3:7" x14ac:dyDescent="0.25">
      <c r="C20" t="s">
        <v>25</v>
      </c>
      <c r="D20" t="s">
        <v>8</v>
      </c>
      <c r="E20" t="s">
        <v>24</v>
      </c>
      <c r="F20" s="15">
        <v>9835</v>
      </c>
      <c r="G20" s="3">
        <v>207</v>
      </c>
    </row>
    <row r="21" spans="3:7" x14ac:dyDescent="0.25">
      <c r="C21" t="s">
        <v>7</v>
      </c>
      <c r="D21" t="s">
        <v>16</v>
      </c>
      <c r="E21" t="s">
        <v>21</v>
      </c>
      <c r="F21" s="15">
        <v>9772</v>
      </c>
      <c r="G21" s="3">
        <v>90</v>
      </c>
    </row>
    <row r="22" spans="3:7" x14ac:dyDescent="0.25">
      <c r="C22" t="s">
        <v>10</v>
      </c>
      <c r="D22" t="s">
        <v>8</v>
      </c>
      <c r="E22" t="s">
        <v>39</v>
      </c>
      <c r="F22" s="15">
        <v>9709</v>
      </c>
      <c r="G22" s="3">
        <v>30</v>
      </c>
    </row>
    <row r="23" spans="3:7" x14ac:dyDescent="0.25">
      <c r="C23" t="s">
        <v>10</v>
      </c>
      <c r="D23" t="s">
        <v>19</v>
      </c>
      <c r="E23" t="s">
        <v>17</v>
      </c>
      <c r="F23" s="15">
        <v>9660</v>
      </c>
      <c r="G23" s="3">
        <v>27</v>
      </c>
    </row>
    <row r="24" spans="3:7" x14ac:dyDescent="0.25">
      <c r="C24" t="s">
        <v>15</v>
      </c>
      <c r="D24" t="s">
        <v>16</v>
      </c>
      <c r="E24" t="s">
        <v>17</v>
      </c>
      <c r="F24" s="15">
        <v>9632</v>
      </c>
      <c r="G24" s="3">
        <v>288</v>
      </c>
    </row>
    <row r="25" spans="3:7" x14ac:dyDescent="0.25">
      <c r="C25" t="s">
        <v>13</v>
      </c>
      <c r="D25" t="s">
        <v>22</v>
      </c>
      <c r="E25" t="s">
        <v>21</v>
      </c>
      <c r="F25" s="15">
        <v>9506</v>
      </c>
      <c r="G25" s="3">
        <v>87</v>
      </c>
    </row>
    <row r="26" spans="3:7" x14ac:dyDescent="0.25">
      <c r="C26" t="s">
        <v>28</v>
      </c>
      <c r="D26" t="s">
        <v>19</v>
      </c>
      <c r="E26" t="s">
        <v>35</v>
      </c>
      <c r="F26" s="15">
        <v>9443</v>
      </c>
      <c r="G26" s="3">
        <v>162</v>
      </c>
    </row>
    <row r="27" spans="3:7" x14ac:dyDescent="0.25">
      <c r="C27" t="s">
        <v>29</v>
      </c>
      <c r="D27" t="s">
        <v>16</v>
      </c>
      <c r="E27" t="s">
        <v>31</v>
      </c>
      <c r="F27" s="15">
        <v>9198</v>
      </c>
      <c r="G27" s="3">
        <v>36</v>
      </c>
    </row>
    <row r="28" spans="3:7" x14ac:dyDescent="0.25">
      <c r="C28" t="s">
        <v>13</v>
      </c>
      <c r="D28" t="s">
        <v>16</v>
      </c>
      <c r="E28" t="s">
        <v>9</v>
      </c>
      <c r="F28" s="15">
        <v>9051</v>
      </c>
      <c r="G28" s="3">
        <v>57</v>
      </c>
    </row>
    <row r="29" spans="3:7" x14ac:dyDescent="0.25">
      <c r="C29" t="s">
        <v>7</v>
      </c>
      <c r="D29" t="s">
        <v>8</v>
      </c>
      <c r="E29" t="s">
        <v>34</v>
      </c>
      <c r="F29" s="15">
        <v>9002</v>
      </c>
      <c r="G29" s="3">
        <v>72</v>
      </c>
    </row>
    <row r="30" spans="3:7" x14ac:dyDescent="0.25">
      <c r="C30" t="s">
        <v>10</v>
      </c>
      <c r="D30" t="s">
        <v>19</v>
      </c>
      <c r="E30" t="s">
        <v>23</v>
      </c>
      <c r="F30" s="15">
        <v>8890</v>
      </c>
      <c r="G30" s="3">
        <v>210</v>
      </c>
    </row>
    <row r="31" spans="3:7" x14ac:dyDescent="0.25">
      <c r="C31" t="s">
        <v>7</v>
      </c>
      <c r="D31" t="s">
        <v>11</v>
      </c>
      <c r="E31" t="s">
        <v>21</v>
      </c>
      <c r="F31" s="15">
        <v>8869</v>
      </c>
      <c r="G31" s="3">
        <v>432</v>
      </c>
    </row>
    <row r="32" spans="3:7" x14ac:dyDescent="0.25">
      <c r="C32" t="s">
        <v>25</v>
      </c>
      <c r="D32" t="s">
        <v>32</v>
      </c>
      <c r="E32" t="s">
        <v>40</v>
      </c>
      <c r="F32" s="15">
        <v>8862</v>
      </c>
      <c r="G32" s="3">
        <v>189</v>
      </c>
    </row>
    <row r="33" spans="3:7" x14ac:dyDescent="0.25">
      <c r="C33" t="s">
        <v>29</v>
      </c>
      <c r="D33" t="s">
        <v>22</v>
      </c>
      <c r="E33" t="s">
        <v>44</v>
      </c>
      <c r="F33" s="15">
        <v>8841</v>
      </c>
      <c r="G33" s="3">
        <v>303</v>
      </c>
    </row>
    <row r="34" spans="3:7" x14ac:dyDescent="0.25">
      <c r="C34" t="s">
        <v>27</v>
      </c>
      <c r="D34" t="s">
        <v>8</v>
      </c>
      <c r="E34" t="s">
        <v>20</v>
      </c>
      <c r="F34" s="15">
        <v>8813</v>
      </c>
      <c r="G34" s="3">
        <v>21</v>
      </c>
    </row>
    <row r="35" spans="3:7" x14ac:dyDescent="0.25">
      <c r="C35" t="s">
        <v>13</v>
      </c>
      <c r="D35" t="s">
        <v>32</v>
      </c>
      <c r="E35" t="s">
        <v>35</v>
      </c>
      <c r="F35" s="15">
        <v>8463</v>
      </c>
      <c r="G35" s="3">
        <v>492</v>
      </c>
    </row>
    <row r="36" spans="3:7" x14ac:dyDescent="0.25">
      <c r="C36" t="s">
        <v>25</v>
      </c>
      <c r="D36" t="s">
        <v>16</v>
      </c>
      <c r="E36" t="s">
        <v>24</v>
      </c>
      <c r="F36" s="15">
        <v>8435</v>
      </c>
      <c r="G36" s="3">
        <v>42</v>
      </c>
    </row>
    <row r="37" spans="3:7" x14ac:dyDescent="0.25">
      <c r="C37" t="s">
        <v>28</v>
      </c>
      <c r="D37" t="s">
        <v>16</v>
      </c>
      <c r="E37" t="s">
        <v>34</v>
      </c>
      <c r="F37" s="15">
        <v>8211</v>
      </c>
      <c r="G37" s="3">
        <v>75</v>
      </c>
    </row>
    <row r="38" spans="3:7" x14ac:dyDescent="0.25">
      <c r="C38" t="s">
        <v>13</v>
      </c>
      <c r="D38" t="s">
        <v>32</v>
      </c>
      <c r="E38" t="s">
        <v>36</v>
      </c>
      <c r="F38" s="15">
        <v>8155</v>
      </c>
      <c r="G38" s="3">
        <v>90</v>
      </c>
    </row>
    <row r="39" spans="3:7" x14ac:dyDescent="0.25">
      <c r="C39" t="s">
        <v>18</v>
      </c>
      <c r="D39" t="s">
        <v>32</v>
      </c>
      <c r="E39" t="s">
        <v>44</v>
      </c>
      <c r="F39" s="15">
        <v>8008</v>
      </c>
      <c r="G39" s="3">
        <v>456</v>
      </c>
    </row>
    <row r="40" spans="3:7" x14ac:dyDescent="0.25">
      <c r="C40" t="s">
        <v>15</v>
      </c>
      <c r="D40" t="s">
        <v>32</v>
      </c>
      <c r="E40" t="s">
        <v>21</v>
      </c>
      <c r="F40" s="15">
        <v>7847</v>
      </c>
      <c r="G40" s="3">
        <v>174</v>
      </c>
    </row>
    <row r="41" spans="3:7" x14ac:dyDescent="0.25">
      <c r="C41" t="s">
        <v>13</v>
      </c>
      <c r="D41" t="s">
        <v>11</v>
      </c>
      <c r="E41" t="s">
        <v>39</v>
      </c>
      <c r="F41" s="15">
        <v>7833</v>
      </c>
      <c r="G41" s="3">
        <v>243</v>
      </c>
    </row>
    <row r="42" spans="3:7" x14ac:dyDescent="0.25">
      <c r="C42" t="s">
        <v>28</v>
      </c>
      <c r="D42" t="s">
        <v>19</v>
      </c>
      <c r="E42" t="s">
        <v>41</v>
      </c>
      <c r="F42" s="15">
        <v>7812</v>
      </c>
      <c r="G42" s="3">
        <v>81</v>
      </c>
    </row>
    <row r="43" spans="3:7" x14ac:dyDescent="0.25">
      <c r="C43" t="s">
        <v>29</v>
      </c>
      <c r="D43" t="s">
        <v>32</v>
      </c>
      <c r="E43" t="s">
        <v>12</v>
      </c>
      <c r="F43" s="15">
        <v>7777</v>
      </c>
      <c r="G43" s="3">
        <v>504</v>
      </c>
    </row>
    <row r="44" spans="3:7" x14ac:dyDescent="0.25">
      <c r="C44" t="s">
        <v>25</v>
      </c>
      <c r="D44" t="s">
        <v>32</v>
      </c>
      <c r="E44" t="s">
        <v>30</v>
      </c>
      <c r="F44" s="15">
        <v>7777</v>
      </c>
      <c r="G44" s="3">
        <v>39</v>
      </c>
    </row>
    <row r="45" spans="3:7" x14ac:dyDescent="0.25">
      <c r="C45" t="s">
        <v>18</v>
      </c>
      <c r="D45" t="s">
        <v>8</v>
      </c>
      <c r="E45" t="s">
        <v>23</v>
      </c>
      <c r="F45" s="15">
        <v>7693</v>
      </c>
      <c r="G45" s="3">
        <v>87</v>
      </c>
    </row>
    <row r="46" spans="3:7" x14ac:dyDescent="0.25">
      <c r="C46" t="s">
        <v>7</v>
      </c>
      <c r="D46" t="s">
        <v>8</v>
      </c>
      <c r="E46" t="s">
        <v>38</v>
      </c>
      <c r="F46" s="15">
        <v>7693</v>
      </c>
      <c r="G46" s="3">
        <v>21</v>
      </c>
    </row>
    <row r="47" spans="3:7" x14ac:dyDescent="0.25">
      <c r="C47" t="s">
        <v>28</v>
      </c>
      <c r="D47" t="s">
        <v>19</v>
      </c>
      <c r="E47" t="s">
        <v>43</v>
      </c>
      <c r="F47" s="15">
        <v>7651</v>
      </c>
      <c r="G47" s="3">
        <v>213</v>
      </c>
    </row>
    <row r="48" spans="3:7" x14ac:dyDescent="0.25">
      <c r="C48" t="s">
        <v>28</v>
      </c>
      <c r="D48" t="s">
        <v>32</v>
      </c>
      <c r="E48" t="s">
        <v>38</v>
      </c>
      <c r="F48" s="15">
        <v>7511</v>
      </c>
      <c r="G48" s="3">
        <v>120</v>
      </c>
    </row>
    <row r="49" spans="3:7" x14ac:dyDescent="0.25">
      <c r="C49" t="s">
        <v>27</v>
      </c>
      <c r="D49" t="s">
        <v>22</v>
      </c>
      <c r="E49" t="s">
        <v>20</v>
      </c>
      <c r="F49" s="15">
        <v>7483</v>
      </c>
      <c r="G49" s="3">
        <v>45</v>
      </c>
    </row>
    <row r="50" spans="3:7" x14ac:dyDescent="0.25">
      <c r="C50" t="s">
        <v>15</v>
      </c>
      <c r="D50" t="s">
        <v>11</v>
      </c>
      <c r="E50" t="s">
        <v>42</v>
      </c>
      <c r="F50" s="15">
        <v>7455</v>
      </c>
      <c r="G50" s="3">
        <v>216</v>
      </c>
    </row>
    <row r="51" spans="3:7" x14ac:dyDescent="0.25">
      <c r="C51" t="s">
        <v>18</v>
      </c>
      <c r="D51" t="s">
        <v>22</v>
      </c>
      <c r="E51" t="s">
        <v>43</v>
      </c>
      <c r="F51" s="15">
        <v>7322</v>
      </c>
      <c r="G51" s="3">
        <v>36</v>
      </c>
    </row>
    <row r="52" spans="3:7" x14ac:dyDescent="0.25">
      <c r="C52" t="s">
        <v>29</v>
      </c>
      <c r="D52" t="s">
        <v>8</v>
      </c>
      <c r="E52" t="s">
        <v>42</v>
      </c>
      <c r="F52" s="15">
        <v>7308</v>
      </c>
      <c r="G52" s="3">
        <v>327</v>
      </c>
    </row>
    <row r="53" spans="3:7" x14ac:dyDescent="0.25">
      <c r="C53" t="s">
        <v>27</v>
      </c>
      <c r="D53" t="s">
        <v>32</v>
      </c>
      <c r="E53" t="s">
        <v>39</v>
      </c>
      <c r="F53" s="15">
        <v>7280</v>
      </c>
      <c r="G53" s="3">
        <v>201</v>
      </c>
    </row>
    <row r="54" spans="3:7" x14ac:dyDescent="0.25">
      <c r="C54" t="s">
        <v>13</v>
      </c>
      <c r="D54" t="s">
        <v>8</v>
      </c>
      <c r="E54" t="s">
        <v>35</v>
      </c>
      <c r="F54" s="15">
        <v>7273</v>
      </c>
      <c r="G54" s="3">
        <v>96</v>
      </c>
    </row>
    <row r="55" spans="3:7" x14ac:dyDescent="0.25">
      <c r="C55" t="s">
        <v>29</v>
      </c>
      <c r="D55" t="s">
        <v>32</v>
      </c>
      <c r="E55" t="s">
        <v>26</v>
      </c>
      <c r="F55" s="15">
        <v>7259</v>
      </c>
      <c r="G55" s="3">
        <v>276</v>
      </c>
    </row>
    <row r="56" spans="3:7" x14ac:dyDescent="0.25">
      <c r="C56" t="s">
        <v>27</v>
      </c>
      <c r="D56" t="s">
        <v>22</v>
      </c>
      <c r="E56" t="s">
        <v>33</v>
      </c>
      <c r="F56" s="15">
        <v>7189</v>
      </c>
      <c r="G56" s="3">
        <v>54</v>
      </c>
    </row>
    <row r="57" spans="3:7" x14ac:dyDescent="0.25">
      <c r="C57" t="s">
        <v>10</v>
      </c>
      <c r="D57" t="s">
        <v>19</v>
      </c>
      <c r="E57" t="s">
        <v>9</v>
      </c>
      <c r="F57" s="15">
        <v>7021</v>
      </c>
      <c r="G57" s="3">
        <v>183</v>
      </c>
    </row>
    <row r="58" spans="3:7" x14ac:dyDescent="0.25">
      <c r="C58" t="s">
        <v>27</v>
      </c>
      <c r="D58" t="s">
        <v>32</v>
      </c>
      <c r="E58" t="s">
        <v>41</v>
      </c>
      <c r="F58" s="15">
        <v>6986</v>
      </c>
      <c r="G58" s="3">
        <v>21</v>
      </c>
    </row>
    <row r="59" spans="3:7" x14ac:dyDescent="0.25">
      <c r="C59" t="s">
        <v>27</v>
      </c>
      <c r="D59" t="s">
        <v>19</v>
      </c>
      <c r="E59" t="s">
        <v>24</v>
      </c>
      <c r="F59" s="15">
        <v>6909</v>
      </c>
      <c r="G59" s="3">
        <v>81</v>
      </c>
    </row>
    <row r="60" spans="3:7" x14ac:dyDescent="0.25">
      <c r="C60" t="s">
        <v>37</v>
      </c>
      <c r="D60" t="s">
        <v>22</v>
      </c>
      <c r="E60" t="s">
        <v>14</v>
      </c>
      <c r="F60" s="15">
        <v>6860</v>
      </c>
      <c r="G60" s="3">
        <v>126</v>
      </c>
    </row>
    <row r="61" spans="3:7" x14ac:dyDescent="0.25">
      <c r="C61" t="s">
        <v>7</v>
      </c>
      <c r="D61" t="s">
        <v>11</v>
      </c>
      <c r="E61" t="s">
        <v>24</v>
      </c>
      <c r="F61" s="15">
        <v>6853</v>
      </c>
      <c r="G61" s="3">
        <v>372</v>
      </c>
    </row>
    <row r="62" spans="3:7" x14ac:dyDescent="0.25">
      <c r="C62" t="s">
        <v>13</v>
      </c>
      <c r="D62" t="s">
        <v>32</v>
      </c>
      <c r="E62" t="s">
        <v>43</v>
      </c>
      <c r="F62" s="15">
        <v>6832</v>
      </c>
      <c r="G62" s="3">
        <v>27</v>
      </c>
    </row>
    <row r="63" spans="3:7" x14ac:dyDescent="0.25">
      <c r="C63" t="s">
        <v>18</v>
      </c>
      <c r="D63" t="s">
        <v>8</v>
      </c>
      <c r="E63" t="s">
        <v>44</v>
      </c>
      <c r="F63" s="15">
        <v>6818</v>
      </c>
      <c r="G63" s="3">
        <v>6</v>
      </c>
    </row>
    <row r="64" spans="3:7" x14ac:dyDescent="0.25">
      <c r="C64" t="s">
        <v>25</v>
      </c>
      <c r="D64" t="s">
        <v>11</v>
      </c>
      <c r="E64" t="s">
        <v>9</v>
      </c>
      <c r="F64" s="15">
        <v>6755</v>
      </c>
      <c r="G64" s="3">
        <v>252</v>
      </c>
    </row>
    <row r="65" spans="3:7" x14ac:dyDescent="0.25">
      <c r="C65" t="s">
        <v>7</v>
      </c>
      <c r="D65" t="s">
        <v>32</v>
      </c>
      <c r="E65" t="s">
        <v>44</v>
      </c>
      <c r="F65" s="15">
        <v>6748</v>
      </c>
      <c r="G65" s="3">
        <v>48</v>
      </c>
    </row>
    <row r="66" spans="3:7" x14ac:dyDescent="0.25">
      <c r="C66" t="s">
        <v>18</v>
      </c>
      <c r="D66" t="s">
        <v>32</v>
      </c>
      <c r="E66" t="s">
        <v>12</v>
      </c>
      <c r="F66" s="15">
        <v>6734</v>
      </c>
      <c r="G66" s="3">
        <v>123</v>
      </c>
    </row>
    <row r="67" spans="3:7" x14ac:dyDescent="0.25">
      <c r="C67" t="s">
        <v>10</v>
      </c>
      <c r="D67" t="s">
        <v>11</v>
      </c>
      <c r="E67" t="s">
        <v>12</v>
      </c>
      <c r="F67" s="15">
        <v>6706</v>
      </c>
      <c r="G67" s="3">
        <v>459</v>
      </c>
    </row>
    <row r="68" spans="3:7" x14ac:dyDescent="0.25">
      <c r="C68" t="s">
        <v>37</v>
      </c>
      <c r="D68" t="s">
        <v>16</v>
      </c>
      <c r="E68" t="s">
        <v>12</v>
      </c>
      <c r="F68" s="15">
        <v>6657</v>
      </c>
      <c r="G68" s="3">
        <v>303</v>
      </c>
    </row>
    <row r="69" spans="3:7" x14ac:dyDescent="0.25">
      <c r="C69" t="s">
        <v>29</v>
      </c>
      <c r="D69" t="s">
        <v>11</v>
      </c>
      <c r="E69" t="s">
        <v>39</v>
      </c>
      <c r="F69" s="15">
        <v>6657</v>
      </c>
      <c r="G69" s="3">
        <v>276</v>
      </c>
    </row>
    <row r="70" spans="3:7" x14ac:dyDescent="0.25">
      <c r="C70" t="s">
        <v>25</v>
      </c>
      <c r="D70" t="s">
        <v>8</v>
      </c>
      <c r="E70" t="s">
        <v>26</v>
      </c>
      <c r="F70" s="15">
        <v>6608</v>
      </c>
      <c r="G70" s="3">
        <v>225</v>
      </c>
    </row>
    <row r="71" spans="3:7" x14ac:dyDescent="0.25">
      <c r="C71" t="s">
        <v>28</v>
      </c>
      <c r="D71" t="s">
        <v>22</v>
      </c>
      <c r="E71" t="s">
        <v>42</v>
      </c>
      <c r="F71" s="15">
        <v>6580</v>
      </c>
      <c r="G71" s="3">
        <v>183</v>
      </c>
    </row>
    <row r="72" spans="3:7" x14ac:dyDescent="0.25">
      <c r="C72" t="s">
        <v>25</v>
      </c>
      <c r="D72" t="s">
        <v>8</v>
      </c>
      <c r="E72" t="s">
        <v>9</v>
      </c>
      <c r="F72" s="15">
        <v>6454</v>
      </c>
      <c r="G72" s="3">
        <v>54</v>
      </c>
    </row>
    <row r="73" spans="3:7" x14ac:dyDescent="0.25">
      <c r="C73" t="s">
        <v>10</v>
      </c>
      <c r="D73" t="s">
        <v>22</v>
      </c>
      <c r="E73" t="s">
        <v>43</v>
      </c>
      <c r="F73" s="15">
        <v>6433</v>
      </c>
      <c r="G73" s="3">
        <v>78</v>
      </c>
    </row>
    <row r="74" spans="3:7" x14ac:dyDescent="0.25">
      <c r="C74" t="s">
        <v>15</v>
      </c>
      <c r="D74" t="s">
        <v>8</v>
      </c>
      <c r="E74" t="s">
        <v>40</v>
      </c>
      <c r="F74" s="15">
        <v>6398</v>
      </c>
      <c r="G74" s="3">
        <v>102</v>
      </c>
    </row>
    <row r="75" spans="3:7" x14ac:dyDescent="0.25">
      <c r="C75" t="s">
        <v>25</v>
      </c>
      <c r="D75" t="s">
        <v>8</v>
      </c>
      <c r="E75" t="s">
        <v>21</v>
      </c>
      <c r="F75" s="15">
        <v>6391</v>
      </c>
      <c r="G75" s="3">
        <v>48</v>
      </c>
    </row>
    <row r="76" spans="3:7" x14ac:dyDescent="0.25">
      <c r="C76" t="s">
        <v>7</v>
      </c>
      <c r="D76" t="s">
        <v>19</v>
      </c>
      <c r="E76" t="s">
        <v>41</v>
      </c>
      <c r="F76" s="15">
        <v>6370</v>
      </c>
      <c r="G76" s="3">
        <v>30</v>
      </c>
    </row>
    <row r="77" spans="3:7" x14ac:dyDescent="0.25">
      <c r="C77" t="s">
        <v>27</v>
      </c>
      <c r="D77" t="s">
        <v>16</v>
      </c>
      <c r="E77" t="s">
        <v>36</v>
      </c>
      <c r="F77" s="15">
        <v>6314</v>
      </c>
      <c r="G77" s="3">
        <v>15</v>
      </c>
    </row>
    <row r="78" spans="3:7" x14ac:dyDescent="0.25">
      <c r="C78" t="s">
        <v>29</v>
      </c>
      <c r="D78" t="s">
        <v>32</v>
      </c>
      <c r="E78" t="s">
        <v>20</v>
      </c>
      <c r="F78" s="15">
        <v>6300</v>
      </c>
      <c r="G78" s="3">
        <v>42</v>
      </c>
    </row>
    <row r="79" spans="3:7" x14ac:dyDescent="0.25">
      <c r="C79" t="s">
        <v>10</v>
      </c>
      <c r="D79" t="s">
        <v>8</v>
      </c>
      <c r="E79" t="s">
        <v>44</v>
      </c>
      <c r="F79" s="15">
        <v>6279</v>
      </c>
      <c r="G79" s="3">
        <v>45</v>
      </c>
    </row>
    <row r="80" spans="3:7" x14ac:dyDescent="0.25">
      <c r="C80" t="s">
        <v>27</v>
      </c>
      <c r="D80" t="s">
        <v>32</v>
      </c>
      <c r="E80" t="s">
        <v>24</v>
      </c>
      <c r="F80" s="15">
        <v>6279</v>
      </c>
      <c r="G80" s="3">
        <v>237</v>
      </c>
    </row>
    <row r="81" spans="3:7" x14ac:dyDescent="0.25">
      <c r="C81" t="s">
        <v>27</v>
      </c>
      <c r="D81" t="s">
        <v>16</v>
      </c>
      <c r="E81" t="s">
        <v>33</v>
      </c>
      <c r="F81" s="15">
        <v>6146</v>
      </c>
      <c r="G81" s="3">
        <v>63</v>
      </c>
    </row>
    <row r="82" spans="3:7" x14ac:dyDescent="0.25">
      <c r="C82" t="s">
        <v>7</v>
      </c>
      <c r="D82" t="s">
        <v>8</v>
      </c>
      <c r="E82" t="s">
        <v>41</v>
      </c>
      <c r="F82" s="15">
        <v>6132</v>
      </c>
      <c r="G82" s="3">
        <v>93</v>
      </c>
    </row>
    <row r="83" spans="3:7" x14ac:dyDescent="0.25">
      <c r="C83" t="s">
        <v>7</v>
      </c>
      <c r="D83" t="s">
        <v>22</v>
      </c>
      <c r="E83" t="s">
        <v>14</v>
      </c>
      <c r="F83" s="15">
        <v>6125</v>
      </c>
      <c r="G83" s="3">
        <v>102</v>
      </c>
    </row>
    <row r="84" spans="3:7" x14ac:dyDescent="0.25">
      <c r="C84" t="s">
        <v>18</v>
      </c>
      <c r="D84" t="s">
        <v>16</v>
      </c>
      <c r="E84" t="s">
        <v>12</v>
      </c>
      <c r="F84" s="15">
        <v>6118</v>
      </c>
      <c r="G84" s="3">
        <v>9</v>
      </c>
    </row>
    <row r="85" spans="3:7" x14ac:dyDescent="0.25">
      <c r="C85" t="s">
        <v>15</v>
      </c>
      <c r="D85" t="s">
        <v>16</v>
      </c>
      <c r="E85" t="s">
        <v>9</v>
      </c>
      <c r="F85" s="15">
        <v>6118</v>
      </c>
      <c r="G85" s="3">
        <v>174</v>
      </c>
    </row>
    <row r="86" spans="3:7" x14ac:dyDescent="0.25">
      <c r="C86" t="s">
        <v>27</v>
      </c>
      <c r="D86" t="s">
        <v>16</v>
      </c>
      <c r="E86" t="s">
        <v>17</v>
      </c>
      <c r="F86" s="15">
        <v>6111</v>
      </c>
      <c r="G86" s="3">
        <v>3</v>
      </c>
    </row>
    <row r="87" spans="3:7" x14ac:dyDescent="0.25">
      <c r="C87" t="s">
        <v>18</v>
      </c>
      <c r="D87" t="s">
        <v>19</v>
      </c>
      <c r="E87" t="s">
        <v>30</v>
      </c>
      <c r="F87" s="15">
        <v>6048</v>
      </c>
      <c r="G87" s="3">
        <v>27</v>
      </c>
    </row>
    <row r="88" spans="3:7" x14ac:dyDescent="0.25">
      <c r="C88" t="s">
        <v>28</v>
      </c>
      <c r="D88" t="s">
        <v>19</v>
      </c>
      <c r="E88" t="s">
        <v>42</v>
      </c>
      <c r="F88" s="15">
        <v>6027</v>
      </c>
      <c r="G88" s="3">
        <v>144</v>
      </c>
    </row>
    <row r="89" spans="3:7" x14ac:dyDescent="0.25">
      <c r="C89" t="s">
        <v>15</v>
      </c>
      <c r="D89" t="s">
        <v>22</v>
      </c>
      <c r="E89" t="s">
        <v>24</v>
      </c>
      <c r="F89" s="15">
        <v>5915</v>
      </c>
      <c r="G89" s="3">
        <v>3</v>
      </c>
    </row>
    <row r="90" spans="3:7" x14ac:dyDescent="0.25">
      <c r="C90" t="s">
        <v>7</v>
      </c>
      <c r="D90" t="s">
        <v>19</v>
      </c>
      <c r="E90" t="s">
        <v>24</v>
      </c>
      <c r="F90" s="15">
        <v>5817</v>
      </c>
      <c r="G90" s="3">
        <v>12</v>
      </c>
    </row>
    <row r="91" spans="3:7" x14ac:dyDescent="0.25">
      <c r="C91" t="s">
        <v>7</v>
      </c>
      <c r="D91" t="s">
        <v>19</v>
      </c>
      <c r="E91" t="s">
        <v>39</v>
      </c>
      <c r="F91" s="15">
        <v>5775</v>
      </c>
      <c r="G91" s="3">
        <v>42</v>
      </c>
    </row>
    <row r="92" spans="3:7" x14ac:dyDescent="0.25">
      <c r="C92" t="s">
        <v>25</v>
      </c>
      <c r="D92" t="s">
        <v>22</v>
      </c>
      <c r="E92" t="s">
        <v>42</v>
      </c>
      <c r="F92" s="15">
        <v>5677</v>
      </c>
      <c r="G92" s="3">
        <v>258</v>
      </c>
    </row>
    <row r="93" spans="3:7" x14ac:dyDescent="0.25">
      <c r="C93" t="s">
        <v>7</v>
      </c>
      <c r="D93" t="s">
        <v>22</v>
      </c>
      <c r="E93" t="s">
        <v>33</v>
      </c>
      <c r="F93" s="15">
        <v>5670</v>
      </c>
      <c r="G93" s="3">
        <v>297</v>
      </c>
    </row>
    <row r="94" spans="3:7" x14ac:dyDescent="0.25">
      <c r="C94" t="s">
        <v>37</v>
      </c>
      <c r="D94" t="s">
        <v>22</v>
      </c>
      <c r="E94" t="s">
        <v>26</v>
      </c>
      <c r="F94" s="15">
        <v>5586</v>
      </c>
      <c r="G94" s="3">
        <v>525</v>
      </c>
    </row>
    <row r="95" spans="3:7" x14ac:dyDescent="0.25">
      <c r="C95" t="s">
        <v>25</v>
      </c>
      <c r="D95" t="s">
        <v>16</v>
      </c>
      <c r="E95" t="s">
        <v>34</v>
      </c>
      <c r="F95" s="15">
        <v>5551</v>
      </c>
      <c r="G95" s="3">
        <v>252</v>
      </c>
    </row>
    <row r="96" spans="3:7" x14ac:dyDescent="0.25">
      <c r="C96" t="s">
        <v>27</v>
      </c>
      <c r="D96" t="s">
        <v>22</v>
      </c>
      <c r="E96" t="s">
        <v>38</v>
      </c>
      <c r="F96" s="15">
        <v>5474</v>
      </c>
      <c r="G96" s="3">
        <v>168</v>
      </c>
    </row>
    <row r="97" spans="3:7" x14ac:dyDescent="0.25">
      <c r="C97" t="s">
        <v>7</v>
      </c>
      <c r="D97" t="s">
        <v>16</v>
      </c>
      <c r="E97" t="s">
        <v>20</v>
      </c>
      <c r="F97" s="15">
        <v>5439</v>
      </c>
      <c r="G97" s="3">
        <v>30</v>
      </c>
    </row>
    <row r="98" spans="3:7" x14ac:dyDescent="0.25">
      <c r="C98" t="s">
        <v>37</v>
      </c>
      <c r="D98" t="s">
        <v>32</v>
      </c>
      <c r="E98" t="s">
        <v>38</v>
      </c>
      <c r="F98" s="15">
        <v>5355</v>
      </c>
      <c r="G98" s="3">
        <v>204</v>
      </c>
    </row>
    <row r="99" spans="3:7" x14ac:dyDescent="0.25">
      <c r="C99" t="s">
        <v>25</v>
      </c>
      <c r="D99" t="s">
        <v>8</v>
      </c>
      <c r="E99" t="s">
        <v>44</v>
      </c>
      <c r="F99" s="15">
        <v>5306</v>
      </c>
      <c r="G99" s="3">
        <v>0</v>
      </c>
    </row>
    <row r="100" spans="3:7" x14ac:dyDescent="0.25">
      <c r="C100" t="s">
        <v>27</v>
      </c>
      <c r="D100" t="s">
        <v>19</v>
      </c>
      <c r="E100" t="s">
        <v>44</v>
      </c>
      <c r="F100" s="15">
        <v>5236</v>
      </c>
      <c r="G100" s="3">
        <v>51</v>
      </c>
    </row>
    <row r="101" spans="3:7" x14ac:dyDescent="0.25">
      <c r="C101" t="s">
        <v>25</v>
      </c>
      <c r="D101" t="s">
        <v>11</v>
      </c>
      <c r="E101" t="s">
        <v>42</v>
      </c>
      <c r="F101" s="15">
        <v>5194</v>
      </c>
      <c r="G101" s="3">
        <v>288</v>
      </c>
    </row>
    <row r="102" spans="3:7" x14ac:dyDescent="0.25">
      <c r="C102" t="s">
        <v>27</v>
      </c>
      <c r="D102" t="s">
        <v>22</v>
      </c>
      <c r="E102" t="s">
        <v>12</v>
      </c>
      <c r="F102" s="15">
        <v>5075</v>
      </c>
      <c r="G102" s="3">
        <v>21</v>
      </c>
    </row>
    <row r="103" spans="3:7" x14ac:dyDescent="0.25">
      <c r="C103" t="s">
        <v>7</v>
      </c>
      <c r="D103" t="s">
        <v>32</v>
      </c>
      <c r="E103" t="s">
        <v>30</v>
      </c>
      <c r="F103" s="15">
        <v>5019</v>
      </c>
      <c r="G103" s="3">
        <v>156</v>
      </c>
    </row>
    <row r="104" spans="3:7" x14ac:dyDescent="0.25">
      <c r="C104" t="s">
        <v>10</v>
      </c>
      <c r="D104" t="s">
        <v>16</v>
      </c>
      <c r="E104" t="s">
        <v>36</v>
      </c>
      <c r="F104" s="15">
        <v>5019</v>
      </c>
      <c r="G104" s="3">
        <v>150</v>
      </c>
    </row>
    <row r="105" spans="3:7" x14ac:dyDescent="0.25">
      <c r="C105" t="s">
        <v>10</v>
      </c>
      <c r="D105" t="s">
        <v>11</v>
      </c>
      <c r="E105" t="s">
        <v>24</v>
      </c>
      <c r="F105" s="15">
        <v>5012</v>
      </c>
      <c r="G105" s="3">
        <v>210</v>
      </c>
    </row>
    <row r="106" spans="3:7" x14ac:dyDescent="0.25">
      <c r="C106" t="s">
        <v>27</v>
      </c>
      <c r="D106" t="s">
        <v>8</v>
      </c>
      <c r="E106" t="s">
        <v>26</v>
      </c>
      <c r="F106" s="15">
        <v>4991</v>
      </c>
      <c r="G106" s="3">
        <v>12</v>
      </c>
    </row>
    <row r="107" spans="3:7" x14ac:dyDescent="0.25">
      <c r="C107" t="s">
        <v>37</v>
      </c>
      <c r="D107" t="s">
        <v>32</v>
      </c>
      <c r="E107" t="s">
        <v>44</v>
      </c>
      <c r="F107" s="15">
        <v>4991</v>
      </c>
      <c r="G107" s="3">
        <v>9</v>
      </c>
    </row>
    <row r="108" spans="3:7" x14ac:dyDescent="0.25">
      <c r="C108" t="s">
        <v>18</v>
      </c>
      <c r="D108" t="s">
        <v>16</v>
      </c>
      <c r="E108" t="s">
        <v>30</v>
      </c>
      <c r="F108" s="15">
        <v>4970</v>
      </c>
      <c r="G108" s="3">
        <v>156</v>
      </c>
    </row>
    <row r="109" spans="3:7" x14ac:dyDescent="0.25">
      <c r="C109" t="s">
        <v>29</v>
      </c>
      <c r="D109" t="s">
        <v>19</v>
      </c>
      <c r="E109" t="s">
        <v>44</v>
      </c>
      <c r="F109" s="15">
        <v>4956</v>
      </c>
      <c r="G109" s="3">
        <v>171</v>
      </c>
    </row>
    <row r="110" spans="3:7" x14ac:dyDescent="0.25">
      <c r="C110" t="s">
        <v>18</v>
      </c>
      <c r="D110" t="s">
        <v>8</v>
      </c>
      <c r="E110" t="s">
        <v>36</v>
      </c>
      <c r="F110" s="15">
        <v>4949</v>
      </c>
      <c r="G110" s="3">
        <v>189</v>
      </c>
    </row>
    <row r="111" spans="3:7" x14ac:dyDescent="0.25">
      <c r="C111" t="s">
        <v>15</v>
      </c>
      <c r="D111" t="s">
        <v>32</v>
      </c>
      <c r="E111" t="s">
        <v>36</v>
      </c>
      <c r="F111" s="15">
        <v>4935</v>
      </c>
      <c r="G111" s="3">
        <v>126</v>
      </c>
    </row>
    <row r="112" spans="3:7" x14ac:dyDescent="0.25">
      <c r="C112" t="s">
        <v>37</v>
      </c>
      <c r="D112" t="s">
        <v>19</v>
      </c>
      <c r="E112" t="s">
        <v>43</v>
      </c>
      <c r="F112" s="15">
        <v>4858</v>
      </c>
      <c r="G112" s="3">
        <v>279</v>
      </c>
    </row>
    <row r="113" spans="3:7" x14ac:dyDescent="0.25">
      <c r="C113" t="s">
        <v>28</v>
      </c>
      <c r="D113" t="s">
        <v>19</v>
      </c>
      <c r="E113" t="s">
        <v>39</v>
      </c>
      <c r="F113" s="15">
        <v>4802</v>
      </c>
      <c r="G113" s="3">
        <v>36</v>
      </c>
    </row>
    <row r="114" spans="3:7" x14ac:dyDescent="0.25">
      <c r="C114" t="s">
        <v>18</v>
      </c>
      <c r="D114" t="s">
        <v>11</v>
      </c>
      <c r="E114" t="s">
        <v>9</v>
      </c>
      <c r="F114" s="15">
        <v>4781</v>
      </c>
      <c r="G114" s="3">
        <v>123</v>
      </c>
    </row>
    <row r="115" spans="3:7" x14ac:dyDescent="0.25">
      <c r="C115" t="s">
        <v>15</v>
      </c>
      <c r="D115" t="s">
        <v>11</v>
      </c>
      <c r="E115" t="s">
        <v>33</v>
      </c>
      <c r="F115" s="15">
        <v>4760</v>
      </c>
      <c r="G115" s="3">
        <v>69</v>
      </c>
    </row>
    <row r="116" spans="3:7" x14ac:dyDescent="0.25">
      <c r="C116" t="s">
        <v>10</v>
      </c>
      <c r="D116" t="s">
        <v>11</v>
      </c>
      <c r="E116" t="s">
        <v>41</v>
      </c>
      <c r="F116" s="15">
        <v>4753</v>
      </c>
      <c r="G116" s="3">
        <v>300</v>
      </c>
    </row>
    <row r="117" spans="3:7" x14ac:dyDescent="0.25">
      <c r="C117" t="s">
        <v>27</v>
      </c>
      <c r="D117" t="s">
        <v>11</v>
      </c>
      <c r="E117" t="s">
        <v>23</v>
      </c>
      <c r="F117" s="15">
        <v>4753</v>
      </c>
      <c r="G117" s="3">
        <v>246</v>
      </c>
    </row>
    <row r="118" spans="3:7" x14ac:dyDescent="0.25">
      <c r="C118" t="s">
        <v>7</v>
      </c>
      <c r="D118" t="s">
        <v>11</v>
      </c>
      <c r="E118" t="s">
        <v>31</v>
      </c>
      <c r="F118" s="15">
        <v>4725</v>
      </c>
      <c r="G118" s="3">
        <v>174</v>
      </c>
    </row>
    <row r="119" spans="3:7" x14ac:dyDescent="0.25">
      <c r="C119" t="s">
        <v>37</v>
      </c>
      <c r="D119" t="s">
        <v>8</v>
      </c>
      <c r="E119" t="s">
        <v>36</v>
      </c>
      <c r="F119" s="15">
        <v>4683</v>
      </c>
      <c r="G119" s="3">
        <v>30</v>
      </c>
    </row>
    <row r="120" spans="3:7" x14ac:dyDescent="0.25">
      <c r="C120" t="s">
        <v>25</v>
      </c>
      <c r="D120" t="s">
        <v>11</v>
      </c>
      <c r="E120" t="s">
        <v>26</v>
      </c>
      <c r="F120" s="15">
        <v>4606</v>
      </c>
      <c r="G120" s="3">
        <v>63</v>
      </c>
    </row>
    <row r="121" spans="3:7" x14ac:dyDescent="0.25">
      <c r="C121" t="s">
        <v>29</v>
      </c>
      <c r="D121" t="s">
        <v>8</v>
      </c>
      <c r="E121" t="s">
        <v>34</v>
      </c>
      <c r="F121" s="15">
        <v>4592</v>
      </c>
      <c r="G121" s="3">
        <v>324</v>
      </c>
    </row>
    <row r="122" spans="3:7" x14ac:dyDescent="0.25">
      <c r="C122" t="s">
        <v>25</v>
      </c>
      <c r="D122" t="s">
        <v>11</v>
      </c>
      <c r="E122" t="s">
        <v>38</v>
      </c>
      <c r="F122" s="15">
        <v>4585</v>
      </c>
      <c r="G122" s="3">
        <v>240</v>
      </c>
    </row>
    <row r="123" spans="3:7" x14ac:dyDescent="0.25">
      <c r="C123" t="s">
        <v>25</v>
      </c>
      <c r="D123" t="s">
        <v>8</v>
      </c>
      <c r="E123" t="s">
        <v>30</v>
      </c>
      <c r="F123" s="15">
        <v>4487</v>
      </c>
      <c r="G123" s="3">
        <v>111</v>
      </c>
    </row>
    <row r="124" spans="3:7" x14ac:dyDescent="0.25">
      <c r="C124" t="s">
        <v>25</v>
      </c>
      <c r="D124" t="s">
        <v>8</v>
      </c>
      <c r="E124" t="s">
        <v>31</v>
      </c>
      <c r="F124" s="15">
        <v>4487</v>
      </c>
      <c r="G124" s="3">
        <v>333</v>
      </c>
    </row>
    <row r="125" spans="3:7" x14ac:dyDescent="0.25">
      <c r="C125" t="s">
        <v>27</v>
      </c>
      <c r="D125" t="s">
        <v>11</v>
      </c>
      <c r="E125" t="s">
        <v>34</v>
      </c>
      <c r="F125" s="15">
        <v>4480</v>
      </c>
      <c r="G125" s="3">
        <v>357</v>
      </c>
    </row>
    <row r="126" spans="3:7" x14ac:dyDescent="0.25">
      <c r="C126" t="s">
        <v>25</v>
      </c>
      <c r="D126" t="s">
        <v>19</v>
      </c>
      <c r="E126" t="s">
        <v>30</v>
      </c>
      <c r="F126" s="15">
        <v>4438</v>
      </c>
      <c r="G126" s="3">
        <v>246</v>
      </c>
    </row>
    <row r="127" spans="3:7" x14ac:dyDescent="0.25">
      <c r="C127" t="s">
        <v>7</v>
      </c>
      <c r="D127" t="s">
        <v>16</v>
      </c>
      <c r="E127" t="s">
        <v>33</v>
      </c>
      <c r="F127" s="15">
        <v>4424</v>
      </c>
      <c r="G127" s="3">
        <v>201</v>
      </c>
    </row>
    <row r="128" spans="3:7" x14ac:dyDescent="0.25">
      <c r="C128" t="s">
        <v>28</v>
      </c>
      <c r="D128" t="s">
        <v>22</v>
      </c>
      <c r="E128" t="s">
        <v>36</v>
      </c>
      <c r="F128" s="15">
        <v>4417</v>
      </c>
      <c r="G128" s="3">
        <v>153</v>
      </c>
    </row>
    <row r="129" spans="3:7" x14ac:dyDescent="0.25">
      <c r="C129" t="s">
        <v>28</v>
      </c>
      <c r="D129" t="s">
        <v>22</v>
      </c>
      <c r="E129" t="s">
        <v>23</v>
      </c>
      <c r="F129" s="15">
        <v>4326</v>
      </c>
      <c r="G129" s="3">
        <v>348</v>
      </c>
    </row>
    <row r="130" spans="3:7" x14ac:dyDescent="0.25">
      <c r="C130" t="s">
        <v>18</v>
      </c>
      <c r="D130" t="s">
        <v>16</v>
      </c>
      <c r="E130" t="s">
        <v>33</v>
      </c>
      <c r="F130" s="15">
        <v>4319</v>
      </c>
      <c r="G130" s="3">
        <v>30</v>
      </c>
    </row>
    <row r="131" spans="3:7" x14ac:dyDescent="0.25">
      <c r="C131" t="s">
        <v>13</v>
      </c>
      <c r="D131" t="s">
        <v>8</v>
      </c>
      <c r="E131" t="s">
        <v>20</v>
      </c>
      <c r="F131" s="15">
        <v>4305</v>
      </c>
      <c r="G131" s="3">
        <v>156</v>
      </c>
    </row>
    <row r="132" spans="3:7" x14ac:dyDescent="0.25">
      <c r="C132" t="s">
        <v>18</v>
      </c>
      <c r="D132" t="s">
        <v>32</v>
      </c>
      <c r="E132" t="s">
        <v>41</v>
      </c>
      <c r="F132" s="15">
        <v>4242</v>
      </c>
      <c r="G132" s="3">
        <v>207</v>
      </c>
    </row>
    <row r="133" spans="3:7" x14ac:dyDescent="0.25">
      <c r="C133" t="s">
        <v>13</v>
      </c>
      <c r="D133" t="s">
        <v>22</v>
      </c>
      <c r="E133" t="s">
        <v>40</v>
      </c>
      <c r="F133" s="15">
        <v>4137</v>
      </c>
      <c r="G133" s="3">
        <v>60</v>
      </c>
    </row>
    <row r="134" spans="3:7" x14ac:dyDescent="0.25">
      <c r="C134" t="s">
        <v>37</v>
      </c>
      <c r="D134" t="s">
        <v>32</v>
      </c>
      <c r="E134" t="s">
        <v>24</v>
      </c>
      <c r="F134" s="15">
        <v>4053</v>
      </c>
      <c r="G134" s="3">
        <v>24</v>
      </c>
    </row>
    <row r="135" spans="3:7" x14ac:dyDescent="0.25">
      <c r="C135" t="s">
        <v>7</v>
      </c>
      <c r="D135" t="s">
        <v>32</v>
      </c>
      <c r="E135" t="s">
        <v>38</v>
      </c>
      <c r="F135" s="15">
        <v>4018</v>
      </c>
      <c r="G135" s="3">
        <v>162</v>
      </c>
    </row>
    <row r="136" spans="3:7" x14ac:dyDescent="0.25">
      <c r="C136" t="s">
        <v>27</v>
      </c>
      <c r="D136" t="s">
        <v>19</v>
      </c>
      <c r="E136" t="s">
        <v>40</v>
      </c>
      <c r="F136" s="15">
        <v>4018</v>
      </c>
      <c r="G136" s="3">
        <v>171</v>
      </c>
    </row>
    <row r="137" spans="3:7" x14ac:dyDescent="0.25">
      <c r="C137" t="s">
        <v>28</v>
      </c>
      <c r="D137" t="s">
        <v>19</v>
      </c>
      <c r="E137" t="s">
        <v>21</v>
      </c>
      <c r="F137" s="15">
        <v>4018</v>
      </c>
      <c r="G137" s="3">
        <v>126</v>
      </c>
    </row>
    <row r="138" spans="3:7" x14ac:dyDescent="0.25">
      <c r="C138" t="s">
        <v>29</v>
      </c>
      <c r="D138" t="s">
        <v>8</v>
      </c>
      <c r="E138" t="s">
        <v>30</v>
      </c>
      <c r="F138" s="15">
        <v>3983</v>
      </c>
      <c r="G138" s="3">
        <v>144</v>
      </c>
    </row>
    <row r="139" spans="3:7" x14ac:dyDescent="0.25">
      <c r="C139" t="s">
        <v>15</v>
      </c>
      <c r="D139" t="s">
        <v>19</v>
      </c>
      <c r="E139" t="s">
        <v>26</v>
      </c>
      <c r="F139" s="15">
        <v>3976</v>
      </c>
      <c r="G139" s="3">
        <v>72</v>
      </c>
    </row>
    <row r="140" spans="3:7" x14ac:dyDescent="0.25">
      <c r="C140" t="s">
        <v>13</v>
      </c>
      <c r="D140" t="s">
        <v>19</v>
      </c>
      <c r="E140" t="s">
        <v>40</v>
      </c>
      <c r="F140" s="15">
        <v>3920</v>
      </c>
      <c r="G140" s="3">
        <v>306</v>
      </c>
    </row>
    <row r="141" spans="3:7" x14ac:dyDescent="0.25">
      <c r="C141" t="s">
        <v>18</v>
      </c>
      <c r="D141" t="s">
        <v>11</v>
      </c>
      <c r="E141" t="s">
        <v>41</v>
      </c>
      <c r="F141" s="15">
        <v>3864</v>
      </c>
      <c r="G141" s="3">
        <v>177</v>
      </c>
    </row>
    <row r="142" spans="3:7" x14ac:dyDescent="0.25">
      <c r="C142" t="s">
        <v>13</v>
      </c>
      <c r="D142" t="s">
        <v>22</v>
      </c>
      <c r="E142" t="s">
        <v>20</v>
      </c>
      <c r="F142" s="15">
        <v>3850</v>
      </c>
      <c r="G142" s="3">
        <v>102</v>
      </c>
    </row>
    <row r="143" spans="3:7" x14ac:dyDescent="0.25">
      <c r="C143" t="s">
        <v>25</v>
      </c>
      <c r="D143" t="s">
        <v>32</v>
      </c>
      <c r="E143" t="s">
        <v>39</v>
      </c>
      <c r="F143" s="15">
        <v>3829</v>
      </c>
      <c r="G143" s="3">
        <v>24</v>
      </c>
    </row>
    <row r="144" spans="3:7" x14ac:dyDescent="0.25">
      <c r="C144" t="s">
        <v>37</v>
      </c>
      <c r="D144" t="s">
        <v>11</v>
      </c>
      <c r="E144" t="s">
        <v>17</v>
      </c>
      <c r="F144" s="15">
        <v>3808</v>
      </c>
      <c r="G144" s="3">
        <v>279</v>
      </c>
    </row>
    <row r="145" spans="3:7" x14ac:dyDescent="0.25">
      <c r="C145" t="s">
        <v>7</v>
      </c>
      <c r="D145" t="s">
        <v>32</v>
      </c>
      <c r="E145" t="s">
        <v>21</v>
      </c>
      <c r="F145" s="15">
        <v>3794</v>
      </c>
      <c r="G145" s="3">
        <v>159</v>
      </c>
    </row>
    <row r="146" spans="3:7" x14ac:dyDescent="0.25">
      <c r="C146" t="s">
        <v>29</v>
      </c>
      <c r="D146" t="s">
        <v>16</v>
      </c>
      <c r="E146" t="s">
        <v>36</v>
      </c>
      <c r="F146" s="15">
        <v>3773</v>
      </c>
      <c r="G146" s="3">
        <v>165</v>
      </c>
    </row>
    <row r="147" spans="3:7" x14ac:dyDescent="0.25">
      <c r="C147" t="s">
        <v>18</v>
      </c>
      <c r="D147" t="s">
        <v>32</v>
      </c>
      <c r="E147" t="s">
        <v>30</v>
      </c>
      <c r="F147" s="15">
        <v>3759</v>
      </c>
      <c r="G147" s="3">
        <v>150</v>
      </c>
    </row>
    <row r="148" spans="3:7" x14ac:dyDescent="0.25">
      <c r="C148" t="s">
        <v>10</v>
      </c>
      <c r="D148" t="s">
        <v>22</v>
      </c>
      <c r="E148" t="s">
        <v>12</v>
      </c>
      <c r="F148" s="15">
        <v>3752</v>
      </c>
      <c r="G148" s="3">
        <v>213</v>
      </c>
    </row>
    <row r="149" spans="3:7" x14ac:dyDescent="0.25">
      <c r="C149" t="s">
        <v>29</v>
      </c>
      <c r="D149" t="s">
        <v>32</v>
      </c>
      <c r="E149" t="s">
        <v>42</v>
      </c>
      <c r="F149" s="15">
        <v>3689</v>
      </c>
      <c r="G149" s="3">
        <v>312</v>
      </c>
    </row>
    <row r="150" spans="3:7" x14ac:dyDescent="0.25">
      <c r="C150" t="s">
        <v>29</v>
      </c>
      <c r="D150" t="s">
        <v>19</v>
      </c>
      <c r="E150" t="s">
        <v>34</v>
      </c>
      <c r="F150" s="15">
        <v>3640</v>
      </c>
      <c r="G150" s="3">
        <v>51</v>
      </c>
    </row>
    <row r="151" spans="3:7" x14ac:dyDescent="0.25">
      <c r="C151" t="s">
        <v>10</v>
      </c>
      <c r="D151" t="s">
        <v>11</v>
      </c>
      <c r="E151" t="s">
        <v>9</v>
      </c>
      <c r="F151" s="15">
        <v>3598</v>
      </c>
      <c r="G151" s="3">
        <v>81</v>
      </c>
    </row>
    <row r="152" spans="3:7" x14ac:dyDescent="0.25">
      <c r="C152" t="s">
        <v>18</v>
      </c>
      <c r="D152" t="s">
        <v>8</v>
      </c>
      <c r="E152" t="s">
        <v>42</v>
      </c>
      <c r="F152" s="15">
        <v>3556</v>
      </c>
      <c r="G152" s="3">
        <v>459</v>
      </c>
    </row>
    <row r="153" spans="3:7" x14ac:dyDescent="0.25">
      <c r="C153" t="s">
        <v>28</v>
      </c>
      <c r="D153" t="s">
        <v>22</v>
      </c>
      <c r="E153" t="s">
        <v>14</v>
      </c>
      <c r="F153" s="15">
        <v>3549</v>
      </c>
      <c r="G153" s="3">
        <v>3</v>
      </c>
    </row>
    <row r="154" spans="3:7" x14ac:dyDescent="0.25">
      <c r="C154" t="s">
        <v>10</v>
      </c>
      <c r="D154" t="s">
        <v>32</v>
      </c>
      <c r="E154" t="s">
        <v>23</v>
      </c>
      <c r="F154" s="15">
        <v>3507</v>
      </c>
      <c r="G154" s="3">
        <v>288</v>
      </c>
    </row>
    <row r="155" spans="3:7" x14ac:dyDescent="0.25">
      <c r="C155" t="s">
        <v>37</v>
      </c>
      <c r="D155" t="s">
        <v>11</v>
      </c>
      <c r="E155" t="s">
        <v>26</v>
      </c>
      <c r="F155" s="15">
        <v>3472</v>
      </c>
      <c r="G155" s="3">
        <v>96</v>
      </c>
    </row>
    <row r="156" spans="3:7" x14ac:dyDescent="0.25">
      <c r="C156" t="s">
        <v>18</v>
      </c>
      <c r="D156" t="s">
        <v>32</v>
      </c>
      <c r="E156" t="s">
        <v>9</v>
      </c>
      <c r="F156" s="15">
        <v>3402</v>
      </c>
      <c r="G156" s="3">
        <v>366</v>
      </c>
    </row>
    <row r="157" spans="3:7" x14ac:dyDescent="0.25">
      <c r="C157" t="s">
        <v>15</v>
      </c>
      <c r="D157" t="s">
        <v>8</v>
      </c>
      <c r="E157" t="s">
        <v>35</v>
      </c>
      <c r="F157" s="15">
        <v>3388</v>
      </c>
      <c r="G157" s="3">
        <v>123</v>
      </c>
    </row>
    <row r="158" spans="3:7" x14ac:dyDescent="0.25">
      <c r="C158" t="s">
        <v>18</v>
      </c>
      <c r="D158" t="s">
        <v>32</v>
      </c>
      <c r="E158" t="s">
        <v>34</v>
      </c>
      <c r="F158" s="15">
        <v>3339</v>
      </c>
      <c r="G158" s="3">
        <v>75</v>
      </c>
    </row>
    <row r="159" spans="3:7" x14ac:dyDescent="0.25">
      <c r="C159" t="s">
        <v>29</v>
      </c>
      <c r="D159" t="s">
        <v>16</v>
      </c>
      <c r="E159" t="s">
        <v>20</v>
      </c>
      <c r="F159" s="15">
        <v>3339</v>
      </c>
      <c r="G159" s="3">
        <v>39</v>
      </c>
    </row>
    <row r="160" spans="3:7" x14ac:dyDescent="0.25">
      <c r="C160" t="s">
        <v>27</v>
      </c>
      <c r="D160" t="s">
        <v>16</v>
      </c>
      <c r="E160" t="s">
        <v>30</v>
      </c>
      <c r="F160" s="15">
        <v>3339</v>
      </c>
      <c r="G160" s="3">
        <v>348</v>
      </c>
    </row>
    <row r="161" spans="3:7" x14ac:dyDescent="0.25">
      <c r="C161" t="s">
        <v>25</v>
      </c>
      <c r="D161" t="s">
        <v>32</v>
      </c>
      <c r="E161" t="s">
        <v>12</v>
      </c>
      <c r="F161" s="15">
        <v>3262</v>
      </c>
      <c r="G161" s="3">
        <v>75</v>
      </c>
    </row>
    <row r="162" spans="3:7" x14ac:dyDescent="0.25">
      <c r="C162" t="s">
        <v>13</v>
      </c>
      <c r="D162" t="s">
        <v>19</v>
      </c>
      <c r="E162" t="s">
        <v>20</v>
      </c>
      <c r="F162" s="15">
        <v>3192</v>
      </c>
      <c r="G162" s="3">
        <v>72</v>
      </c>
    </row>
    <row r="163" spans="3:7" x14ac:dyDescent="0.25">
      <c r="C163" t="s">
        <v>7</v>
      </c>
      <c r="D163" t="s">
        <v>16</v>
      </c>
      <c r="E163" t="s">
        <v>41</v>
      </c>
      <c r="F163" s="15">
        <v>3164</v>
      </c>
      <c r="G163" s="3">
        <v>306</v>
      </c>
    </row>
    <row r="164" spans="3:7" x14ac:dyDescent="0.25">
      <c r="C164" t="s">
        <v>29</v>
      </c>
      <c r="D164" t="s">
        <v>32</v>
      </c>
      <c r="E164" t="s">
        <v>44</v>
      </c>
      <c r="F164" s="15">
        <v>3108</v>
      </c>
      <c r="G164" s="3">
        <v>54</v>
      </c>
    </row>
    <row r="165" spans="3:7" x14ac:dyDescent="0.25">
      <c r="C165" t="s">
        <v>7</v>
      </c>
      <c r="D165" t="s">
        <v>19</v>
      </c>
      <c r="E165" t="s">
        <v>42</v>
      </c>
      <c r="F165" s="15">
        <v>3101</v>
      </c>
      <c r="G165" s="3">
        <v>225</v>
      </c>
    </row>
    <row r="166" spans="3:7" x14ac:dyDescent="0.25">
      <c r="C166" t="s">
        <v>28</v>
      </c>
      <c r="D166" t="s">
        <v>16</v>
      </c>
      <c r="E166" t="s">
        <v>23</v>
      </c>
      <c r="F166" s="15">
        <v>3094</v>
      </c>
      <c r="G166" s="3">
        <v>246</v>
      </c>
    </row>
    <row r="167" spans="3:7" x14ac:dyDescent="0.25">
      <c r="C167" t="s">
        <v>37</v>
      </c>
      <c r="D167" t="s">
        <v>8</v>
      </c>
      <c r="E167" t="s">
        <v>42</v>
      </c>
      <c r="F167" s="15">
        <v>3059</v>
      </c>
      <c r="G167" s="3">
        <v>27</v>
      </c>
    </row>
    <row r="168" spans="3:7" x14ac:dyDescent="0.25">
      <c r="C168" t="s">
        <v>18</v>
      </c>
      <c r="D168" t="s">
        <v>19</v>
      </c>
      <c r="E168" t="s">
        <v>34</v>
      </c>
      <c r="F168" s="15">
        <v>3052</v>
      </c>
      <c r="G168" s="3">
        <v>378</v>
      </c>
    </row>
    <row r="169" spans="3:7" x14ac:dyDescent="0.25">
      <c r="C169" t="s">
        <v>18</v>
      </c>
      <c r="D169" t="s">
        <v>19</v>
      </c>
      <c r="E169" t="s">
        <v>40</v>
      </c>
      <c r="F169" s="15">
        <v>2989</v>
      </c>
      <c r="G169" s="3">
        <v>3</v>
      </c>
    </row>
    <row r="170" spans="3:7" x14ac:dyDescent="0.25">
      <c r="C170" t="s">
        <v>13</v>
      </c>
      <c r="D170" t="s">
        <v>16</v>
      </c>
      <c r="E170" t="s">
        <v>12</v>
      </c>
      <c r="F170" s="15">
        <v>2954</v>
      </c>
      <c r="G170" s="3">
        <v>189</v>
      </c>
    </row>
    <row r="171" spans="3:7" x14ac:dyDescent="0.25">
      <c r="C171" t="s">
        <v>15</v>
      </c>
      <c r="D171" t="s">
        <v>8</v>
      </c>
      <c r="E171" t="s">
        <v>43</v>
      </c>
      <c r="F171" s="15">
        <v>2933</v>
      </c>
      <c r="G171" s="3">
        <v>9</v>
      </c>
    </row>
    <row r="172" spans="3:7" x14ac:dyDescent="0.25">
      <c r="C172" t="s">
        <v>13</v>
      </c>
      <c r="D172" t="s">
        <v>8</v>
      </c>
      <c r="E172" t="s">
        <v>42</v>
      </c>
      <c r="F172" s="15">
        <v>2919</v>
      </c>
      <c r="G172" s="3">
        <v>45</v>
      </c>
    </row>
    <row r="173" spans="3:7" x14ac:dyDescent="0.25">
      <c r="C173" t="s">
        <v>29</v>
      </c>
      <c r="D173" t="s">
        <v>32</v>
      </c>
      <c r="E173" t="s">
        <v>30</v>
      </c>
      <c r="F173" s="15">
        <v>2919</v>
      </c>
      <c r="G173" s="3">
        <v>93</v>
      </c>
    </row>
    <row r="174" spans="3:7" x14ac:dyDescent="0.25">
      <c r="C174" t="s">
        <v>27</v>
      </c>
      <c r="D174" t="s">
        <v>32</v>
      </c>
      <c r="E174" t="s">
        <v>34</v>
      </c>
      <c r="F174" s="15">
        <v>2891</v>
      </c>
      <c r="G174" s="3">
        <v>102</v>
      </c>
    </row>
    <row r="175" spans="3:7" x14ac:dyDescent="0.25">
      <c r="C175" t="s">
        <v>25</v>
      </c>
      <c r="D175" t="s">
        <v>16</v>
      </c>
      <c r="E175" t="s">
        <v>38</v>
      </c>
      <c r="F175" s="15">
        <v>2870</v>
      </c>
      <c r="G175" s="3">
        <v>300</v>
      </c>
    </row>
    <row r="176" spans="3:7" x14ac:dyDescent="0.25">
      <c r="C176" t="s">
        <v>28</v>
      </c>
      <c r="D176" t="s">
        <v>8</v>
      </c>
      <c r="E176" t="s">
        <v>39</v>
      </c>
      <c r="F176" s="15">
        <v>2863</v>
      </c>
      <c r="G176" s="3">
        <v>42</v>
      </c>
    </row>
    <row r="177" spans="3:7" x14ac:dyDescent="0.25">
      <c r="C177" t="s">
        <v>13</v>
      </c>
      <c r="D177" t="s">
        <v>8</v>
      </c>
      <c r="E177" t="s">
        <v>44</v>
      </c>
      <c r="F177" s="15">
        <v>2856</v>
      </c>
      <c r="G177" s="3">
        <v>246</v>
      </c>
    </row>
    <row r="178" spans="3:7" x14ac:dyDescent="0.25">
      <c r="C178" t="s">
        <v>25</v>
      </c>
      <c r="D178" t="s">
        <v>11</v>
      </c>
      <c r="E178" t="s">
        <v>40</v>
      </c>
      <c r="F178" s="15">
        <v>2793</v>
      </c>
      <c r="G178" s="3">
        <v>114</v>
      </c>
    </row>
    <row r="179" spans="3:7" x14ac:dyDescent="0.25">
      <c r="C179" t="s">
        <v>7</v>
      </c>
      <c r="D179" t="s">
        <v>32</v>
      </c>
      <c r="E179" t="s">
        <v>36</v>
      </c>
      <c r="F179" s="15">
        <v>2779</v>
      </c>
      <c r="G179" s="3">
        <v>75</v>
      </c>
    </row>
    <row r="180" spans="3:7" x14ac:dyDescent="0.25">
      <c r="C180" t="s">
        <v>27</v>
      </c>
      <c r="D180" t="s">
        <v>11</v>
      </c>
      <c r="E180" t="s">
        <v>14</v>
      </c>
      <c r="F180" s="15">
        <v>2744</v>
      </c>
      <c r="G180" s="3">
        <v>9</v>
      </c>
    </row>
    <row r="181" spans="3:7" x14ac:dyDescent="0.25">
      <c r="C181" t="s">
        <v>13</v>
      </c>
      <c r="D181" t="s">
        <v>8</v>
      </c>
      <c r="E181" t="s">
        <v>36</v>
      </c>
      <c r="F181" s="15">
        <v>2737</v>
      </c>
      <c r="G181" s="3">
        <v>93</v>
      </c>
    </row>
    <row r="182" spans="3:7" x14ac:dyDescent="0.25">
      <c r="C182" t="s">
        <v>10</v>
      </c>
      <c r="D182" t="s">
        <v>11</v>
      </c>
      <c r="E182" t="s">
        <v>35</v>
      </c>
      <c r="F182" s="15">
        <v>2702</v>
      </c>
      <c r="G182" s="3">
        <v>363</v>
      </c>
    </row>
    <row r="183" spans="3:7" x14ac:dyDescent="0.25">
      <c r="C183" t="s">
        <v>18</v>
      </c>
      <c r="D183" t="s">
        <v>22</v>
      </c>
      <c r="E183" t="s">
        <v>23</v>
      </c>
      <c r="F183" s="15">
        <v>2681</v>
      </c>
      <c r="G183" s="3">
        <v>54</v>
      </c>
    </row>
    <row r="184" spans="3:7" x14ac:dyDescent="0.25">
      <c r="C184" t="s">
        <v>13</v>
      </c>
      <c r="D184" t="s">
        <v>22</v>
      </c>
      <c r="E184" t="s">
        <v>31</v>
      </c>
      <c r="F184" s="15">
        <v>2646</v>
      </c>
      <c r="G184" s="3">
        <v>120</v>
      </c>
    </row>
    <row r="185" spans="3:7" x14ac:dyDescent="0.25">
      <c r="C185" t="s">
        <v>25</v>
      </c>
      <c r="D185" t="s">
        <v>16</v>
      </c>
      <c r="E185" t="s">
        <v>17</v>
      </c>
      <c r="F185" s="15">
        <v>2646</v>
      </c>
      <c r="G185" s="3">
        <v>177</v>
      </c>
    </row>
    <row r="186" spans="3:7" x14ac:dyDescent="0.25">
      <c r="C186" t="s">
        <v>13</v>
      </c>
      <c r="D186" t="s">
        <v>19</v>
      </c>
      <c r="E186" t="s">
        <v>17</v>
      </c>
      <c r="F186" s="15">
        <v>2639</v>
      </c>
      <c r="G186" s="3">
        <v>204</v>
      </c>
    </row>
    <row r="187" spans="3:7" x14ac:dyDescent="0.25">
      <c r="C187" t="s">
        <v>29</v>
      </c>
      <c r="D187" t="s">
        <v>32</v>
      </c>
      <c r="E187" t="s">
        <v>35</v>
      </c>
      <c r="F187" s="15">
        <v>2583</v>
      </c>
      <c r="G187" s="3">
        <v>18</v>
      </c>
    </row>
    <row r="188" spans="3:7" x14ac:dyDescent="0.25">
      <c r="C188" t="s">
        <v>37</v>
      </c>
      <c r="D188" t="s">
        <v>11</v>
      </c>
      <c r="E188" t="s">
        <v>39</v>
      </c>
      <c r="F188" s="15">
        <v>2562</v>
      </c>
      <c r="G188" s="3">
        <v>6</v>
      </c>
    </row>
    <row r="189" spans="3:7" x14ac:dyDescent="0.25">
      <c r="C189" t="s">
        <v>7</v>
      </c>
      <c r="D189" t="s">
        <v>22</v>
      </c>
      <c r="E189" t="s">
        <v>20</v>
      </c>
      <c r="F189" s="15">
        <v>2541</v>
      </c>
      <c r="G189" s="3">
        <v>90</v>
      </c>
    </row>
    <row r="190" spans="3:7" x14ac:dyDescent="0.25">
      <c r="C190" t="s">
        <v>7</v>
      </c>
      <c r="D190" t="s">
        <v>22</v>
      </c>
      <c r="E190" t="s">
        <v>34</v>
      </c>
      <c r="F190" s="15">
        <v>2541</v>
      </c>
      <c r="G190" s="3">
        <v>45</v>
      </c>
    </row>
    <row r="191" spans="3:7" x14ac:dyDescent="0.25">
      <c r="C191" t="s">
        <v>25</v>
      </c>
      <c r="D191" t="s">
        <v>11</v>
      </c>
      <c r="E191" t="s">
        <v>41</v>
      </c>
      <c r="F191" s="15">
        <v>2478</v>
      </c>
      <c r="G191" s="3">
        <v>21</v>
      </c>
    </row>
    <row r="192" spans="3:7" x14ac:dyDescent="0.25">
      <c r="C192" t="s">
        <v>37</v>
      </c>
      <c r="D192" t="s">
        <v>16</v>
      </c>
      <c r="E192" t="s">
        <v>34</v>
      </c>
      <c r="F192" s="15">
        <v>2471</v>
      </c>
      <c r="G192" s="3">
        <v>342</v>
      </c>
    </row>
    <row r="193" spans="3:7" x14ac:dyDescent="0.25">
      <c r="C193" t="s">
        <v>29</v>
      </c>
      <c r="D193" t="s">
        <v>11</v>
      </c>
      <c r="E193" t="s">
        <v>20</v>
      </c>
      <c r="F193" s="15">
        <v>2464</v>
      </c>
      <c r="G193" s="3">
        <v>234</v>
      </c>
    </row>
    <row r="194" spans="3:7" x14ac:dyDescent="0.25">
      <c r="C194" t="s">
        <v>13</v>
      </c>
      <c r="D194" t="s">
        <v>22</v>
      </c>
      <c r="E194" t="s">
        <v>44</v>
      </c>
      <c r="F194" s="15">
        <v>2436</v>
      </c>
      <c r="G194" s="3">
        <v>99</v>
      </c>
    </row>
    <row r="195" spans="3:7" x14ac:dyDescent="0.25">
      <c r="C195" t="s">
        <v>13</v>
      </c>
      <c r="D195" t="s">
        <v>11</v>
      </c>
      <c r="E195" t="s">
        <v>41</v>
      </c>
      <c r="F195" s="15">
        <v>2429</v>
      </c>
      <c r="G195" s="3">
        <v>144</v>
      </c>
    </row>
    <row r="196" spans="3:7" x14ac:dyDescent="0.25">
      <c r="C196" t="s">
        <v>29</v>
      </c>
      <c r="D196" t="s">
        <v>11</v>
      </c>
      <c r="E196" t="s">
        <v>26</v>
      </c>
      <c r="F196" s="15">
        <v>2415</v>
      </c>
      <c r="G196" s="3">
        <v>255</v>
      </c>
    </row>
    <row r="197" spans="3:7" x14ac:dyDescent="0.25">
      <c r="C197" t="s">
        <v>27</v>
      </c>
      <c r="D197" t="s">
        <v>11</v>
      </c>
      <c r="E197" t="s">
        <v>17</v>
      </c>
      <c r="F197" s="15">
        <v>2415</v>
      </c>
      <c r="G197" s="3">
        <v>15</v>
      </c>
    </row>
    <row r="198" spans="3:7" x14ac:dyDescent="0.25">
      <c r="C198" t="s">
        <v>13</v>
      </c>
      <c r="D198" t="s">
        <v>22</v>
      </c>
      <c r="E198" t="s">
        <v>30</v>
      </c>
      <c r="F198" s="15">
        <v>2408</v>
      </c>
      <c r="G198" s="3">
        <v>9</v>
      </c>
    </row>
    <row r="199" spans="3:7" x14ac:dyDescent="0.25">
      <c r="C199" t="s">
        <v>15</v>
      </c>
      <c r="D199" t="s">
        <v>8</v>
      </c>
      <c r="E199" t="s">
        <v>44</v>
      </c>
      <c r="F199" s="15">
        <v>2324</v>
      </c>
      <c r="G199" s="3">
        <v>177</v>
      </c>
    </row>
    <row r="200" spans="3:7" x14ac:dyDescent="0.25">
      <c r="C200" t="s">
        <v>37</v>
      </c>
      <c r="D200" t="s">
        <v>16</v>
      </c>
      <c r="E200" t="s">
        <v>36</v>
      </c>
      <c r="F200" s="15">
        <v>2317</v>
      </c>
      <c r="G200" s="3">
        <v>261</v>
      </c>
    </row>
    <row r="201" spans="3:7" x14ac:dyDescent="0.25">
      <c r="C201" t="s">
        <v>18</v>
      </c>
      <c r="D201" t="s">
        <v>22</v>
      </c>
      <c r="E201" t="s">
        <v>33</v>
      </c>
      <c r="F201" s="15">
        <v>2317</v>
      </c>
      <c r="G201" s="3">
        <v>123</v>
      </c>
    </row>
    <row r="202" spans="3:7" x14ac:dyDescent="0.25">
      <c r="C202" t="s">
        <v>7</v>
      </c>
      <c r="D202" t="s">
        <v>32</v>
      </c>
      <c r="E202" t="s">
        <v>41</v>
      </c>
      <c r="F202" s="15">
        <v>2289</v>
      </c>
      <c r="G202" s="3">
        <v>135</v>
      </c>
    </row>
    <row r="203" spans="3:7" x14ac:dyDescent="0.25">
      <c r="C203" t="s">
        <v>7</v>
      </c>
      <c r="D203" t="s">
        <v>11</v>
      </c>
      <c r="E203" t="s">
        <v>9</v>
      </c>
      <c r="F203" s="15">
        <v>2275</v>
      </c>
      <c r="G203" s="3">
        <v>447</v>
      </c>
    </row>
    <row r="204" spans="3:7" x14ac:dyDescent="0.25">
      <c r="C204" t="s">
        <v>10</v>
      </c>
      <c r="D204" t="s">
        <v>22</v>
      </c>
      <c r="E204" t="s">
        <v>41</v>
      </c>
      <c r="F204" s="15">
        <v>2268</v>
      </c>
      <c r="G204" s="3">
        <v>63</v>
      </c>
    </row>
    <row r="205" spans="3:7" x14ac:dyDescent="0.25">
      <c r="C205" t="s">
        <v>25</v>
      </c>
      <c r="D205" t="s">
        <v>32</v>
      </c>
      <c r="E205" t="s">
        <v>21</v>
      </c>
      <c r="F205" s="15">
        <v>2226</v>
      </c>
      <c r="G205" s="3">
        <v>48</v>
      </c>
    </row>
    <row r="206" spans="3:7" x14ac:dyDescent="0.25">
      <c r="C206" t="s">
        <v>18</v>
      </c>
      <c r="D206" t="s">
        <v>32</v>
      </c>
      <c r="E206" t="s">
        <v>31</v>
      </c>
      <c r="F206" s="15">
        <v>2219</v>
      </c>
      <c r="G206" s="3">
        <v>75</v>
      </c>
    </row>
    <row r="207" spans="3:7" x14ac:dyDescent="0.25">
      <c r="C207" t="s">
        <v>29</v>
      </c>
      <c r="D207" t="s">
        <v>32</v>
      </c>
      <c r="E207" t="s">
        <v>36</v>
      </c>
      <c r="F207" s="15">
        <v>2212</v>
      </c>
      <c r="G207" s="3">
        <v>117</v>
      </c>
    </row>
    <row r="208" spans="3:7" x14ac:dyDescent="0.25">
      <c r="C208" t="s">
        <v>37</v>
      </c>
      <c r="D208" t="s">
        <v>22</v>
      </c>
      <c r="E208" t="s">
        <v>24</v>
      </c>
      <c r="F208" s="15">
        <v>2205</v>
      </c>
      <c r="G208" s="3">
        <v>141</v>
      </c>
    </row>
    <row r="209" spans="3:7" x14ac:dyDescent="0.25">
      <c r="C209" t="s">
        <v>25</v>
      </c>
      <c r="D209" t="s">
        <v>32</v>
      </c>
      <c r="E209" t="s">
        <v>35</v>
      </c>
      <c r="F209" s="15">
        <v>2205</v>
      </c>
      <c r="G209" s="3">
        <v>138</v>
      </c>
    </row>
    <row r="210" spans="3:7" x14ac:dyDescent="0.25">
      <c r="C210" t="s">
        <v>25</v>
      </c>
      <c r="D210" t="s">
        <v>16</v>
      </c>
      <c r="E210" t="s">
        <v>23</v>
      </c>
      <c r="F210" s="15">
        <v>2149</v>
      </c>
      <c r="G210" s="3">
        <v>117</v>
      </c>
    </row>
    <row r="211" spans="3:7" x14ac:dyDescent="0.25">
      <c r="C211" t="s">
        <v>13</v>
      </c>
      <c r="D211" t="s">
        <v>16</v>
      </c>
      <c r="E211" t="s">
        <v>20</v>
      </c>
      <c r="F211" s="15">
        <v>2142</v>
      </c>
      <c r="G211" s="3">
        <v>114</v>
      </c>
    </row>
    <row r="212" spans="3:7" x14ac:dyDescent="0.25">
      <c r="C212" t="s">
        <v>25</v>
      </c>
      <c r="D212" t="s">
        <v>11</v>
      </c>
      <c r="E212" t="s">
        <v>31</v>
      </c>
      <c r="F212" s="15">
        <v>2135</v>
      </c>
      <c r="G212" s="3">
        <v>27</v>
      </c>
    </row>
    <row r="213" spans="3:7" x14ac:dyDescent="0.25">
      <c r="C213" t="s">
        <v>29</v>
      </c>
      <c r="D213" t="s">
        <v>11</v>
      </c>
      <c r="E213" t="s">
        <v>34</v>
      </c>
      <c r="F213" s="15">
        <v>2114</v>
      </c>
      <c r="G213" s="3">
        <v>66</v>
      </c>
    </row>
    <row r="214" spans="3:7" x14ac:dyDescent="0.25">
      <c r="C214" t="s">
        <v>15</v>
      </c>
      <c r="D214" t="s">
        <v>11</v>
      </c>
      <c r="E214" t="s">
        <v>39</v>
      </c>
      <c r="F214" s="15">
        <v>2114</v>
      </c>
      <c r="G214" s="3">
        <v>186</v>
      </c>
    </row>
    <row r="215" spans="3:7" x14ac:dyDescent="0.25">
      <c r="C215" t="s">
        <v>18</v>
      </c>
      <c r="D215" t="s">
        <v>19</v>
      </c>
      <c r="E215" t="s">
        <v>20</v>
      </c>
      <c r="F215" s="15">
        <v>2100</v>
      </c>
      <c r="G215" s="3">
        <v>414</v>
      </c>
    </row>
    <row r="216" spans="3:7" x14ac:dyDescent="0.25">
      <c r="C216" t="s">
        <v>10</v>
      </c>
      <c r="D216" t="s">
        <v>11</v>
      </c>
      <c r="E216" t="s">
        <v>34</v>
      </c>
      <c r="F216" s="15">
        <v>2023</v>
      </c>
      <c r="G216" s="3">
        <v>168</v>
      </c>
    </row>
    <row r="217" spans="3:7" x14ac:dyDescent="0.25">
      <c r="C217" t="s">
        <v>29</v>
      </c>
      <c r="D217" t="s">
        <v>11</v>
      </c>
      <c r="E217" t="s">
        <v>36</v>
      </c>
      <c r="F217" s="15">
        <v>2023</v>
      </c>
      <c r="G217" s="3">
        <v>78</v>
      </c>
    </row>
    <row r="218" spans="3:7" x14ac:dyDescent="0.25">
      <c r="C218" t="s">
        <v>28</v>
      </c>
      <c r="D218" t="s">
        <v>19</v>
      </c>
      <c r="E218" t="s">
        <v>31</v>
      </c>
      <c r="F218" s="15">
        <v>2016</v>
      </c>
      <c r="G218" s="3">
        <v>117</v>
      </c>
    </row>
    <row r="219" spans="3:7" x14ac:dyDescent="0.25">
      <c r="C219" t="s">
        <v>10</v>
      </c>
      <c r="D219" t="s">
        <v>32</v>
      </c>
      <c r="E219" t="s">
        <v>31</v>
      </c>
      <c r="F219" s="15">
        <v>2009</v>
      </c>
      <c r="G219" s="3">
        <v>219</v>
      </c>
    </row>
    <row r="220" spans="3:7" x14ac:dyDescent="0.25">
      <c r="C220" t="s">
        <v>7</v>
      </c>
      <c r="D220" t="s">
        <v>22</v>
      </c>
      <c r="E220" t="s">
        <v>23</v>
      </c>
      <c r="F220" s="15">
        <v>1988</v>
      </c>
      <c r="G220" s="3">
        <v>39</v>
      </c>
    </row>
    <row r="221" spans="3:7" x14ac:dyDescent="0.25">
      <c r="C221" t="s">
        <v>37</v>
      </c>
      <c r="D221" t="s">
        <v>11</v>
      </c>
      <c r="E221" t="s">
        <v>35</v>
      </c>
      <c r="F221" s="15">
        <v>1974</v>
      </c>
      <c r="G221" s="3">
        <v>195</v>
      </c>
    </row>
    <row r="222" spans="3:7" x14ac:dyDescent="0.25">
      <c r="C222" t="s">
        <v>25</v>
      </c>
      <c r="D222" t="s">
        <v>32</v>
      </c>
      <c r="E222" t="s">
        <v>26</v>
      </c>
      <c r="F222" s="15">
        <v>1932</v>
      </c>
      <c r="G222" s="3">
        <v>369</v>
      </c>
    </row>
    <row r="223" spans="3:7" x14ac:dyDescent="0.25">
      <c r="C223" t="s">
        <v>15</v>
      </c>
      <c r="D223" t="s">
        <v>16</v>
      </c>
      <c r="E223" t="s">
        <v>38</v>
      </c>
      <c r="F223" s="15">
        <v>1925</v>
      </c>
      <c r="G223" s="3">
        <v>192</v>
      </c>
    </row>
    <row r="224" spans="3:7" x14ac:dyDescent="0.25">
      <c r="C224" t="s">
        <v>18</v>
      </c>
      <c r="D224" t="s">
        <v>8</v>
      </c>
      <c r="E224" t="s">
        <v>31</v>
      </c>
      <c r="F224" s="15">
        <v>1904</v>
      </c>
      <c r="G224" s="3">
        <v>405</v>
      </c>
    </row>
    <row r="225" spans="3:7" x14ac:dyDescent="0.25">
      <c r="C225" t="s">
        <v>10</v>
      </c>
      <c r="D225" t="s">
        <v>8</v>
      </c>
      <c r="E225" t="s">
        <v>24</v>
      </c>
      <c r="F225" s="15">
        <v>1890</v>
      </c>
      <c r="G225" s="3">
        <v>195</v>
      </c>
    </row>
    <row r="226" spans="3:7" x14ac:dyDescent="0.25">
      <c r="C226" t="s">
        <v>28</v>
      </c>
      <c r="D226" t="s">
        <v>19</v>
      </c>
      <c r="E226" t="s">
        <v>20</v>
      </c>
      <c r="F226" s="15">
        <v>1785</v>
      </c>
      <c r="G226" s="3">
        <v>462</v>
      </c>
    </row>
    <row r="227" spans="3:7" x14ac:dyDescent="0.25">
      <c r="C227" t="s">
        <v>25</v>
      </c>
      <c r="D227" t="s">
        <v>22</v>
      </c>
      <c r="E227" t="s">
        <v>17</v>
      </c>
      <c r="F227" s="15">
        <v>1778</v>
      </c>
      <c r="G227" s="3">
        <v>270</v>
      </c>
    </row>
    <row r="228" spans="3:7" x14ac:dyDescent="0.25">
      <c r="C228" t="s">
        <v>10</v>
      </c>
      <c r="D228" t="s">
        <v>8</v>
      </c>
      <c r="E228" t="s">
        <v>38</v>
      </c>
      <c r="F228" s="15">
        <v>1771</v>
      </c>
      <c r="G228" s="3">
        <v>204</v>
      </c>
    </row>
    <row r="229" spans="3:7" x14ac:dyDescent="0.25">
      <c r="C229" t="s">
        <v>10</v>
      </c>
      <c r="D229" t="s">
        <v>22</v>
      </c>
      <c r="E229" t="s">
        <v>36</v>
      </c>
      <c r="F229" s="15">
        <v>1701</v>
      </c>
      <c r="G229" s="3">
        <v>234</v>
      </c>
    </row>
    <row r="230" spans="3:7" x14ac:dyDescent="0.25">
      <c r="C230" t="s">
        <v>27</v>
      </c>
      <c r="D230" t="s">
        <v>32</v>
      </c>
      <c r="E230" t="s">
        <v>21</v>
      </c>
      <c r="F230" s="15">
        <v>1652</v>
      </c>
      <c r="G230" s="3">
        <v>93</v>
      </c>
    </row>
    <row r="231" spans="3:7" x14ac:dyDescent="0.25">
      <c r="C231" t="s">
        <v>29</v>
      </c>
      <c r="D231" t="s">
        <v>19</v>
      </c>
      <c r="E231" t="s">
        <v>42</v>
      </c>
      <c r="F231" s="15">
        <v>1652</v>
      </c>
      <c r="G231" s="3">
        <v>102</v>
      </c>
    </row>
    <row r="232" spans="3:7" x14ac:dyDescent="0.25">
      <c r="C232" t="s">
        <v>18</v>
      </c>
      <c r="D232" t="s">
        <v>19</v>
      </c>
      <c r="E232" t="s">
        <v>9</v>
      </c>
      <c r="F232" s="15">
        <v>1638</v>
      </c>
      <c r="G232" s="3">
        <v>63</v>
      </c>
    </row>
    <row r="233" spans="3:7" x14ac:dyDescent="0.25">
      <c r="C233" t="s">
        <v>7</v>
      </c>
      <c r="D233" t="s">
        <v>11</v>
      </c>
      <c r="E233" t="s">
        <v>40</v>
      </c>
      <c r="F233" s="15">
        <v>1638</v>
      </c>
      <c r="G233" s="3">
        <v>48</v>
      </c>
    </row>
    <row r="234" spans="3:7" x14ac:dyDescent="0.25">
      <c r="C234" t="s">
        <v>7</v>
      </c>
      <c r="D234" t="s">
        <v>8</v>
      </c>
      <c r="E234" t="s">
        <v>9</v>
      </c>
      <c r="F234" s="15">
        <v>1624</v>
      </c>
      <c r="G234" s="3">
        <v>114</v>
      </c>
    </row>
    <row r="235" spans="3:7" x14ac:dyDescent="0.25">
      <c r="C235" t="s">
        <v>7</v>
      </c>
      <c r="D235" t="s">
        <v>11</v>
      </c>
      <c r="E235" t="s">
        <v>34</v>
      </c>
      <c r="F235" s="15">
        <v>1617</v>
      </c>
      <c r="G235" s="3">
        <v>126</v>
      </c>
    </row>
    <row r="236" spans="3:7" x14ac:dyDescent="0.25">
      <c r="C236" t="s">
        <v>28</v>
      </c>
      <c r="D236" t="s">
        <v>11</v>
      </c>
      <c r="E236" t="s">
        <v>30</v>
      </c>
      <c r="F236" s="15">
        <v>1589</v>
      </c>
      <c r="G236" s="3">
        <v>303</v>
      </c>
    </row>
    <row r="237" spans="3:7" x14ac:dyDescent="0.25">
      <c r="C237" t="s">
        <v>25</v>
      </c>
      <c r="D237" t="s">
        <v>32</v>
      </c>
      <c r="E237" t="s">
        <v>20</v>
      </c>
      <c r="F237" s="15">
        <v>1568</v>
      </c>
      <c r="G237" s="3">
        <v>96</v>
      </c>
    </row>
    <row r="238" spans="3:7" x14ac:dyDescent="0.25">
      <c r="C238" t="s">
        <v>28</v>
      </c>
      <c r="D238" t="s">
        <v>19</v>
      </c>
      <c r="E238" t="s">
        <v>24</v>
      </c>
      <c r="F238" s="15">
        <v>1568</v>
      </c>
      <c r="G238" s="3">
        <v>141</v>
      </c>
    </row>
    <row r="239" spans="3:7" x14ac:dyDescent="0.25">
      <c r="C239" t="s">
        <v>10</v>
      </c>
      <c r="D239" t="s">
        <v>19</v>
      </c>
      <c r="E239" t="s">
        <v>44</v>
      </c>
      <c r="F239" s="15">
        <v>1561</v>
      </c>
      <c r="G239" s="3">
        <v>27</v>
      </c>
    </row>
    <row r="240" spans="3:7" x14ac:dyDescent="0.25">
      <c r="C240" t="s">
        <v>15</v>
      </c>
      <c r="D240" t="s">
        <v>8</v>
      </c>
      <c r="E240" t="s">
        <v>9</v>
      </c>
      <c r="F240" s="15">
        <v>1526</v>
      </c>
      <c r="G240" s="3">
        <v>240</v>
      </c>
    </row>
    <row r="241" spans="3:7" x14ac:dyDescent="0.25">
      <c r="C241" t="s">
        <v>27</v>
      </c>
      <c r="D241" t="s">
        <v>16</v>
      </c>
      <c r="E241" t="s">
        <v>9</v>
      </c>
      <c r="F241" s="15">
        <v>1526</v>
      </c>
      <c r="G241" s="3">
        <v>105</v>
      </c>
    </row>
    <row r="242" spans="3:7" x14ac:dyDescent="0.25">
      <c r="C242" t="s">
        <v>18</v>
      </c>
      <c r="D242" t="s">
        <v>8</v>
      </c>
      <c r="E242" t="s">
        <v>17</v>
      </c>
      <c r="F242" s="15">
        <v>1505</v>
      </c>
      <c r="G242" s="3">
        <v>102</v>
      </c>
    </row>
    <row r="243" spans="3:7" x14ac:dyDescent="0.25">
      <c r="C243" t="s">
        <v>15</v>
      </c>
      <c r="D243" t="s">
        <v>32</v>
      </c>
      <c r="E243" t="s">
        <v>30</v>
      </c>
      <c r="F243" s="15">
        <v>1463</v>
      </c>
      <c r="G243" s="3">
        <v>39</v>
      </c>
    </row>
    <row r="244" spans="3:7" x14ac:dyDescent="0.25">
      <c r="C244" t="s">
        <v>18</v>
      </c>
      <c r="D244" t="s">
        <v>32</v>
      </c>
      <c r="E244" t="s">
        <v>39</v>
      </c>
      <c r="F244" s="15">
        <v>1442</v>
      </c>
      <c r="G244" s="3">
        <v>15</v>
      </c>
    </row>
    <row r="245" spans="3:7" x14ac:dyDescent="0.25">
      <c r="C245" t="s">
        <v>37</v>
      </c>
      <c r="D245" t="s">
        <v>32</v>
      </c>
      <c r="E245" t="s">
        <v>20</v>
      </c>
      <c r="F245" s="15">
        <v>1428</v>
      </c>
      <c r="G245" s="3">
        <v>93</v>
      </c>
    </row>
    <row r="246" spans="3:7" x14ac:dyDescent="0.25">
      <c r="C246" t="s">
        <v>37</v>
      </c>
      <c r="D246" t="s">
        <v>16</v>
      </c>
      <c r="E246" t="s">
        <v>41</v>
      </c>
      <c r="F246" s="15">
        <v>1407</v>
      </c>
      <c r="G246" s="3">
        <v>72</v>
      </c>
    </row>
    <row r="247" spans="3:7" x14ac:dyDescent="0.25">
      <c r="C247" t="s">
        <v>18</v>
      </c>
      <c r="D247" t="s">
        <v>16</v>
      </c>
      <c r="E247" t="s">
        <v>34</v>
      </c>
      <c r="F247" s="15">
        <v>1400</v>
      </c>
      <c r="G247" s="3">
        <v>135</v>
      </c>
    </row>
    <row r="248" spans="3:7" x14ac:dyDescent="0.25">
      <c r="C248" t="s">
        <v>18</v>
      </c>
      <c r="D248" t="s">
        <v>11</v>
      </c>
      <c r="E248" t="s">
        <v>14</v>
      </c>
      <c r="F248" s="15">
        <v>1302</v>
      </c>
      <c r="G248" s="3">
        <v>402</v>
      </c>
    </row>
    <row r="249" spans="3:7" x14ac:dyDescent="0.25">
      <c r="C249" t="s">
        <v>25</v>
      </c>
      <c r="D249" t="s">
        <v>22</v>
      </c>
      <c r="E249" t="s">
        <v>26</v>
      </c>
      <c r="F249" s="15">
        <v>1281</v>
      </c>
      <c r="G249" s="3">
        <v>75</v>
      </c>
    </row>
    <row r="250" spans="3:7" x14ac:dyDescent="0.25">
      <c r="C250" t="s">
        <v>29</v>
      </c>
      <c r="D250" t="s">
        <v>16</v>
      </c>
      <c r="E250" t="s">
        <v>38</v>
      </c>
      <c r="F250" s="15">
        <v>1281</v>
      </c>
      <c r="G250" s="3">
        <v>18</v>
      </c>
    </row>
    <row r="251" spans="3:7" x14ac:dyDescent="0.25">
      <c r="C251" t="s">
        <v>15</v>
      </c>
      <c r="D251" t="s">
        <v>32</v>
      </c>
      <c r="E251" t="s">
        <v>31</v>
      </c>
      <c r="F251" s="15">
        <v>1274</v>
      </c>
      <c r="G251" s="3">
        <v>225</v>
      </c>
    </row>
    <row r="252" spans="3:7" x14ac:dyDescent="0.25">
      <c r="C252" t="s">
        <v>18</v>
      </c>
      <c r="D252" t="s">
        <v>22</v>
      </c>
      <c r="E252" t="s">
        <v>41</v>
      </c>
      <c r="F252" s="15">
        <v>1134</v>
      </c>
      <c r="G252" s="3">
        <v>282</v>
      </c>
    </row>
    <row r="253" spans="3:7" x14ac:dyDescent="0.25">
      <c r="C253" t="s">
        <v>13</v>
      </c>
      <c r="D253" t="s">
        <v>8</v>
      </c>
      <c r="E253" t="s">
        <v>34</v>
      </c>
      <c r="F253" s="15">
        <v>1085</v>
      </c>
      <c r="G253" s="3">
        <v>273</v>
      </c>
    </row>
    <row r="254" spans="3:7" x14ac:dyDescent="0.25">
      <c r="C254" t="s">
        <v>18</v>
      </c>
      <c r="D254" t="s">
        <v>11</v>
      </c>
      <c r="E254" t="s">
        <v>35</v>
      </c>
      <c r="F254" s="15">
        <v>1071</v>
      </c>
      <c r="G254" s="3">
        <v>270</v>
      </c>
    </row>
    <row r="255" spans="3:7" x14ac:dyDescent="0.25">
      <c r="C255" t="s">
        <v>28</v>
      </c>
      <c r="D255" t="s">
        <v>8</v>
      </c>
      <c r="E255" t="s">
        <v>26</v>
      </c>
      <c r="F255" s="15">
        <v>1057</v>
      </c>
      <c r="G255" s="3">
        <v>54</v>
      </c>
    </row>
    <row r="256" spans="3:7" x14ac:dyDescent="0.25">
      <c r="C256" t="s">
        <v>29</v>
      </c>
      <c r="D256" t="s">
        <v>16</v>
      </c>
      <c r="E256" t="s">
        <v>42</v>
      </c>
      <c r="F256" s="15">
        <v>973</v>
      </c>
      <c r="G256" s="3">
        <v>162</v>
      </c>
    </row>
    <row r="257" spans="3:7" x14ac:dyDescent="0.25">
      <c r="C257" t="s">
        <v>25</v>
      </c>
      <c r="D257" t="s">
        <v>19</v>
      </c>
      <c r="E257" t="s">
        <v>41</v>
      </c>
      <c r="F257" s="15">
        <v>966</v>
      </c>
      <c r="G257" s="3">
        <v>198</v>
      </c>
    </row>
    <row r="258" spans="3:7" x14ac:dyDescent="0.25">
      <c r="C258" t="s">
        <v>13</v>
      </c>
      <c r="D258" t="s">
        <v>11</v>
      </c>
      <c r="E258" t="s">
        <v>14</v>
      </c>
      <c r="F258" s="15">
        <v>959</v>
      </c>
      <c r="G258" s="3">
        <v>147</v>
      </c>
    </row>
    <row r="259" spans="3:7" x14ac:dyDescent="0.25">
      <c r="C259" t="s">
        <v>18</v>
      </c>
      <c r="D259" t="s">
        <v>22</v>
      </c>
      <c r="E259" t="s">
        <v>21</v>
      </c>
      <c r="F259" s="15">
        <v>959</v>
      </c>
      <c r="G259" s="3">
        <v>135</v>
      </c>
    </row>
    <row r="260" spans="3:7" x14ac:dyDescent="0.25">
      <c r="C260" t="s">
        <v>37</v>
      </c>
      <c r="D260" t="s">
        <v>16</v>
      </c>
      <c r="E260" t="s">
        <v>33</v>
      </c>
      <c r="F260" s="15">
        <v>945</v>
      </c>
      <c r="G260" s="3">
        <v>75</v>
      </c>
    </row>
    <row r="261" spans="3:7" x14ac:dyDescent="0.25">
      <c r="C261" t="s">
        <v>18</v>
      </c>
      <c r="D261" t="s">
        <v>22</v>
      </c>
      <c r="E261" t="s">
        <v>31</v>
      </c>
      <c r="F261" s="15">
        <v>938</v>
      </c>
      <c r="G261" s="3">
        <v>6</v>
      </c>
    </row>
    <row r="262" spans="3:7" x14ac:dyDescent="0.25">
      <c r="C262" t="s">
        <v>13</v>
      </c>
      <c r="D262" t="s">
        <v>32</v>
      </c>
      <c r="E262" t="s">
        <v>31</v>
      </c>
      <c r="F262" s="15">
        <v>938</v>
      </c>
      <c r="G262" s="3">
        <v>189</v>
      </c>
    </row>
    <row r="263" spans="3:7" x14ac:dyDescent="0.25">
      <c r="C263" t="s">
        <v>29</v>
      </c>
      <c r="D263" t="s">
        <v>8</v>
      </c>
      <c r="E263" t="s">
        <v>14</v>
      </c>
      <c r="F263" s="15">
        <v>938</v>
      </c>
      <c r="G263" s="3">
        <v>366</v>
      </c>
    </row>
    <row r="264" spans="3:7" x14ac:dyDescent="0.25">
      <c r="C264" t="s">
        <v>27</v>
      </c>
      <c r="D264" t="s">
        <v>32</v>
      </c>
      <c r="E264" t="s">
        <v>38</v>
      </c>
      <c r="F264" s="15">
        <v>861</v>
      </c>
      <c r="G264" s="3">
        <v>195</v>
      </c>
    </row>
    <row r="265" spans="3:7" x14ac:dyDescent="0.25">
      <c r="C265" t="s">
        <v>15</v>
      </c>
      <c r="D265" t="s">
        <v>16</v>
      </c>
      <c r="E265" t="s">
        <v>42</v>
      </c>
      <c r="F265" s="15">
        <v>854</v>
      </c>
      <c r="G265" s="3">
        <v>309</v>
      </c>
    </row>
    <row r="266" spans="3:7" x14ac:dyDescent="0.25">
      <c r="C266" t="s">
        <v>15</v>
      </c>
      <c r="D266" t="s">
        <v>11</v>
      </c>
      <c r="E266" t="s">
        <v>41</v>
      </c>
      <c r="F266" s="15">
        <v>847</v>
      </c>
      <c r="G266" s="3">
        <v>129</v>
      </c>
    </row>
    <row r="267" spans="3:7" x14ac:dyDescent="0.25">
      <c r="C267" t="s">
        <v>10</v>
      </c>
      <c r="D267" t="s">
        <v>22</v>
      </c>
      <c r="E267" t="s">
        <v>33</v>
      </c>
      <c r="F267" s="15">
        <v>819</v>
      </c>
      <c r="G267" s="3">
        <v>510</v>
      </c>
    </row>
    <row r="268" spans="3:7" x14ac:dyDescent="0.25">
      <c r="C268" t="s">
        <v>29</v>
      </c>
      <c r="D268" t="s">
        <v>11</v>
      </c>
      <c r="E268" t="s">
        <v>21</v>
      </c>
      <c r="F268" s="15">
        <v>819</v>
      </c>
      <c r="G268" s="3">
        <v>306</v>
      </c>
    </row>
    <row r="269" spans="3:7" x14ac:dyDescent="0.25">
      <c r="C269" t="s">
        <v>28</v>
      </c>
      <c r="D269" t="s">
        <v>16</v>
      </c>
      <c r="E269" t="s">
        <v>41</v>
      </c>
      <c r="F269" s="15">
        <v>798</v>
      </c>
      <c r="G269" s="3">
        <v>519</v>
      </c>
    </row>
    <row r="270" spans="3:7" x14ac:dyDescent="0.25">
      <c r="C270" t="s">
        <v>15</v>
      </c>
      <c r="D270" t="s">
        <v>8</v>
      </c>
      <c r="E270" t="s">
        <v>39</v>
      </c>
      <c r="F270" s="15">
        <v>714</v>
      </c>
      <c r="G270" s="3">
        <v>231</v>
      </c>
    </row>
    <row r="271" spans="3:7" x14ac:dyDescent="0.25">
      <c r="C271" t="s">
        <v>13</v>
      </c>
      <c r="D271" t="s">
        <v>32</v>
      </c>
      <c r="E271" t="s">
        <v>30</v>
      </c>
      <c r="F271" s="15">
        <v>707</v>
      </c>
      <c r="G271" s="3">
        <v>174</v>
      </c>
    </row>
    <row r="272" spans="3:7" x14ac:dyDescent="0.25">
      <c r="C272" t="s">
        <v>37</v>
      </c>
      <c r="D272" t="s">
        <v>32</v>
      </c>
      <c r="E272" t="s">
        <v>30</v>
      </c>
      <c r="F272" s="15">
        <v>700</v>
      </c>
      <c r="G272" s="3">
        <v>87</v>
      </c>
    </row>
    <row r="273" spans="3:7" x14ac:dyDescent="0.25">
      <c r="C273" t="s">
        <v>28</v>
      </c>
      <c r="D273" t="s">
        <v>19</v>
      </c>
      <c r="E273" t="s">
        <v>36</v>
      </c>
      <c r="F273" s="15">
        <v>630</v>
      </c>
      <c r="G273" s="3">
        <v>36</v>
      </c>
    </row>
    <row r="274" spans="3:7" x14ac:dyDescent="0.25">
      <c r="C274" t="s">
        <v>7</v>
      </c>
      <c r="D274" t="s">
        <v>22</v>
      </c>
      <c r="E274" t="s">
        <v>40</v>
      </c>
      <c r="F274" s="15">
        <v>623</v>
      </c>
      <c r="G274" s="3">
        <v>51</v>
      </c>
    </row>
    <row r="275" spans="3:7" x14ac:dyDescent="0.25">
      <c r="C275" t="s">
        <v>7</v>
      </c>
      <c r="D275" t="s">
        <v>22</v>
      </c>
      <c r="E275" t="s">
        <v>44</v>
      </c>
      <c r="F275" s="15">
        <v>609</v>
      </c>
      <c r="G275" s="3">
        <v>87</v>
      </c>
    </row>
    <row r="276" spans="3:7" x14ac:dyDescent="0.25">
      <c r="C276" t="s">
        <v>15</v>
      </c>
      <c r="D276" t="s">
        <v>11</v>
      </c>
      <c r="E276" t="s">
        <v>38</v>
      </c>
      <c r="F276" s="15">
        <v>609</v>
      </c>
      <c r="G276" s="3">
        <v>99</v>
      </c>
    </row>
    <row r="277" spans="3:7" x14ac:dyDescent="0.25">
      <c r="C277" t="s">
        <v>37</v>
      </c>
      <c r="D277" t="s">
        <v>11</v>
      </c>
      <c r="E277" t="s">
        <v>43</v>
      </c>
      <c r="F277" s="15">
        <v>567</v>
      </c>
      <c r="G277" s="3">
        <v>228</v>
      </c>
    </row>
    <row r="278" spans="3:7" x14ac:dyDescent="0.25">
      <c r="C278" t="s">
        <v>18</v>
      </c>
      <c r="D278" t="s">
        <v>8</v>
      </c>
      <c r="E278" t="s">
        <v>9</v>
      </c>
      <c r="F278" s="15">
        <v>560</v>
      </c>
      <c r="G278" s="3">
        <v>81</v>
      </c>
    </row>
    <row r="279" spans="3:7" x14ac:dyDescent="0.25">
      <c r="C279" t="s">
        <v>28</v>
      </c>
      <c r="D279" t="s">
        <v>11</v>
      </c>
      <c r="E279" t="s">
        <v>38</v>
      </c>
      <c r="F279" s="15">
        <v>553</v>
      </c>
      <c r="G279" s="3">
        <v>15</v>
      </c>
    </row>
    <row r="280" spans="3:7" x14ac:dyDescent="0.25">
      <c r="C280" t="s">
        <v>18</v>
      </c>
      <c r="D280" t="s">
        <v>32</v>
      </c>
      <c r="E280" t="s">
        <v>14</v>
      </c>
      <c r="F280" s="15">
        <v>525</v>
      </c>
      <c r="G280" s="3">
        <v>48</v>
      </c>
    </row>
    <row r="281" spans="3:7" x14ac:dyDescent="0.25">
      <c r="C281" t="s">
        <v>27</v>
      </c>
      <c r="D281" t="s">
        <v>8</v>
      </c>
      <c r="E281" t="s">
        <v>24</v>
      </c>
      <c r="F281" s="15">
        <v>518</v>
      </c>
      <c r="G281" s="3">
        <v>75</v>
      </c>
    </row>
    <row r="282" spans="3:7" x14ac:dyDescent="0.25">
      <c r="C282" t="s">
        <v>18</v>
      </c>
      <c r="D282" t="s">
        <v>16</v>
      </c>
      <c r="E282" t="s">
        <v>43</v>
      </c>
      <c r="F282" s="15">
        <v>497</v>
      </c>
      <c r="G282" s="3">
        <v>63</v>
      </c>
    </row>
    <row r="283" spans="3:7" x14ac:dyDescent="0.25">
      <c r="C283" t="s">
        <v>27</v>
      </c>
      <c r="D283" t="s">
        <v>11</v>
      </c>
      <c r="E283" t="s">
        <v>24</v>
      </c>
      <c r="F283" s="15">
        <v>490</v>
      </c>
      <c r="G283" s="3">
        <v>84</v>
      </c>
    </row>
    <row r="284" spans="3:7" x14ac:dyDescent="0.25">
      <c r="C284" t="s">
        <v>18</v>
      </c>
      <c r="D284" t="s">
        <v>22</v>
      </c>
      <c r="E284" t="s">
        <v>20</v>
      </c>
      <c r="F284" s="15">
        <v>469</v>
      </c>
      <c r="G284" s="3">
        <v>75</v>
      </c>
    </row>
    <row r="285" spans="3:7" x14ac:dyDescent="0.25">
      <c r="C285" t="s">
        <v>10</v>
      </c>
      <c r="D285" t="s">
        <v>8</v>
      </c>
      <c r="E285" t="s">
        <v>43</v>
      </c>
      <c r="F285" s="15">
        <v>434</v>
      </c>
      <c r="G285" s="3">
        <v>87</v>
      </c>
    </row>
    <row r="286" spans="3:7" x14ac:dyDescent="0.25">
      <c r="C286" t="s">
        <v>27</v>
      </c>
      <c r="D286" t="s">
        <v>19</v>
      </c>
      <c r="E286" t="s">
        <v>17</v>
      </c>
      <c r="F286" s="15">
        <v>385</v>
      </c>
      <c r="G286" s="3">
        <v>249</v>
      </c>
    </row>
    <row r="287" spans="3:7" x14ac:dyDescent="0.25">
      <c r="C287" t="s">
        <v>10</v>
      </c>
      <c r="D287" t="s">
        <v>11</v>
      </c>
      <c r="E287" t="s">
        <v>21</v>
      </c>
      <c r="F287" s="15">
        <v>357</v>
      </c>
      <c r="G287" s="3">
        <v>126</v>
      </c>
    </row>
    <row r="288" spans="3:7" x14ac:dyDescent="0.25">
      <c r="C288" t="s">
        <v>15</v>
      </c>
      <c r="D288" t="s">
        <v>32</v>
      </c>
      <c r="E288" t="s">
        <v>24</v>
      </c>
      <c r="F288" s="15">
        <v>336</v>
      </c>
      <c r="G288" s="3">
        <v>144</v>
      </c>
    </row>
    <row r="289" spans="3:7" x14ac:dyDescent="0.25">
      <c r="C289" t="s">
        <v>25</v>
      </c>
      <c r="D289" t="s">
        <v>16</v>
      </c>
      <c r="E289" t="s">
        <v>12</v>
      </c>
      <c r="F289" s="15">
        <v>280</v>
      </c>
      <c r="G289" s="3">
        <v>87</v>
      </c>
    </row>
    <row r="290" spans="3:7" x14ac:dyDescent="0.25">
      <c r="C290" t="s">
        <v>13</v>
      </c>
      <c r="D290" t="s">
        <v>8</v>
      </c>
      <c r="E290" t="s">
        <v>14</v>
      </c>
      <c r="F290" s="15">
        <v>259</v>
      </c>
      <c r="G290" s="3">
        <v>207</v>
      </c>
    </row>
    <row r="291" spans="3:7" x14ac:dyDescent="0.25">
      <c r="C291" t="s">
        <v>28</v>
      </c>
      <c r="D291" t="s">
        <v>32</v>
      </c>
      <c r="E291" t="s">
        <v>33</v>
      </c>
      <c r="F291" s="15">
        <v>252</v>
      </c>
      <c r="G291" s="3">
        <v>54</v>
      </c>
    </row>
    <row r="292" spans="3:7" x14ac:dyDescent="0.25">
      <c r="C292" t="s">
        <v>37</v>
      </c>
      <c r="D292" t="s">
        <v>8</v>
      </c>
      <c r="E292" t="s">
        <v>43</v>
      </c>
      <c r="F292" s="15">
        <v>245</v>
      </c>
      <c r="G292" s="3">
        <v>288</v>
      </c>
    </row>
    <row r="293" spans="3:7" x14ac:dyDescent="0.25">
      <c r="C293" t="s">
        <v>28</v>
      </c>
      <c r="D293" t="s">
        <v>8</v>
      </c>
      <c r="E293" t="s">
        <v>38</v>
      </c>
      <c r="F293" s="15">
        <v>238</v>
      </c>
      <c r="G293" s="3">
        <v>18</v>
      </c>
    </row>
    <row r="294" spans="3:7" x14ac:dyDescent="0.25">
      <c r="C294" t="s">
        <v>7</v>
      </c>
      <c r="D294" t="s">
        <v>16</v>
      </c>
      <c r="E294" t="s">
        <v>14</v>
      </c>
      <c r="F294" s="15">
        <v>217</v>
      </c>
      <c r="G294" s="3">
        <v>36</v>
      </c>
    </row>
    <row r="295" spans="3:7" x14ac:dyDescent="0.25">
      <c r="C295" t="s">
        <v>28</v>
      </c>
      <c r="D295" t="s">
        <v>16</v>
      </c>
      <c r="E295" t="s">
        <v>30</v>
      </c>
      <c r="F295" s="15">
        <v>189</v>
      </c>
      <c r="G295" s="3">
        <v>48</v>
      </c>
    </row>
    <row r="296" spans="3:7" x14ac:dyDescent="0.25">
      <c r="C296" t="s">
        <v>27</v>
      </c>
      <c r="D296" t="s">
        <v>8</v>
      </c>
      <c r="E296" t="s">
        <v>23</v>
      </c>
      <c r="F296" s="15">
        <v>182</v>
      </c>
      <c r="G296" s="3">
        <v>48</v>
      </c>
    </row>
    <row r="297" spans="3:7" x14ac:dyDescent="0.25">
      <c r="C297" t="s">
        <v>10</v>
      </c>
      <c r="D297" t="s">
        <v>22</v>
      </c>
      <c r="E297" t="s">
        <v>24</v>
      </c>
      <c r="F297" s="15">
        <v>168</v>
      </c>
      <c r="G297" s="3">
        <v>84</v>
      </c>
    </row>
    <row r="298" spans="3:7" x14ac:dyDescent="0.25">
      <c r="C298" t="s">
        <v>15</v>
      </c>
      <c r="D298" t="s">
        <v>22</v>
      </c>
      <c r="E298" t="s">
        <v>20</v>
      </c>
      <c r="F298" s="15">
        <v>154</v>
      </c>
      <c r="G298" s="3">
        <v>21</v>
      </c>
    </row>
    <row r="299" spans="3:7" x14ac:dyDescent="0.25">
      <c r="C299" t="s">
        <v>13</v>
      </c>
      <c r="D299" t="s">
        <v>11</v>
      </c>
      <c r="E299" t="s">
        <v>44</v>
      </c>
      <c r="F299" s="15">
        <v>98</v>
      </c>
      <c r="G299" s="3">
        <v>159</v>
      </c>
    </row>
    <row r="300" spans="3:7" x14ac:dyDescent="0.25">
      <c r="C300" t="s">
        <v>15</v>
      </c>
      <c r="D300" t="s">
        <v>16</v>
      </c>
      <c r="E300" t="s">
        <v>44</v>
      </c>
      <c r="F300" s="15">
        <v>98</v>
      </c>
      <c r="G300" s="3">
        <v>204</v>
      </c>
    </row>
    <row r="301" spans="3:7" x14ac:dyDescent="0.25">
      <c r="C301" t="s">
        <v>37</v>
      </c>
      <c r="D301" t="s">
        <v>22</v>
      </c>
      <c r="E301" t="s">
        <v>33</v>
      </c>
      <c r="F301" s="15">
        <v>63</v>
      </c>
      <c r="G301" s="3">
        <v>123</v>
      </c>
    </row>
    <row r="302" spans="3:7" x14ac:dyDescent="0.25">
      <c r="C302" t="s">
        <v>28</v>
      </c>
      <c r="D302" t="s">
        <v>22</v>
      </c>
      <c r="E302" t="s">
        <v>33</v>
      </c>
      <c r="F302" s="15">
        <v>56</v>
      </c>
      <c r="G302" s="3">
        <v>51</v>
      </c>
    </row>
    <row r="303" spans="3:7" x14ac:dyDescent="0.25">
      <c r="C303" t="s">
        <v>10</v>
      </c>
      <c r="D303" t="s">
        <v>8</v>
      </c>
      <c r="E303" t="s">
        <v>9</v>
      </c>
      <c r="F303" s="15">
        <v>42</v>
      </c>
      <c r="G303" s="3">
        <v>150</v>
      </c>
    </row>
    <row r="304" spans="3:7" x14ac:dyDescent="0.25">
      <c r="C304" t="s">
        <v>29</v>
      </c>
      <c r="D304" t="s">
        <v>19</v>
      </c>
      <c r="E304" t="s">
        <v>31</v>
      </c>
      <c r="F304" s="15">
        <v>21</v>
      </c>
      <c r="G304" s="3">
        <v>168</v>
      </c>
    </row>
    <row r="305" spans="3:7" x14ac:dyDescent="0.25">
      <c r="C305" t="s">
        <v>7</v>
      </c>
      <c r="D305" t="s">
        <v>19</v>
      </c>
      <c r="E305" t="s">
        <v>34</v>
      </c>
      <c r="F305" s="15">
        <v>0</v>
      </c>
      <c r="G305" s="3">
        <v>135</v>
      </c>
    </row>
  </sheetData>
  <mergeCells count="1">
    <mergeCell ref="A1:V1"/>
  </mergeCells>
  <conditionalFormatting sqref="F6:F305">
    <cfRule type="colorScale" priority="1">
      <colorScale>
        <cfvo type="min"/>
        <cfvo type="percentile" val="50"/>
        <cfvo type="max"/>
        <color rgb="FFF8696B"/>
        <color rgb="FFFFEB84"/>
        <color rgb="FF63BE7B"/>
      </colorScale>
    </cfRule>
    <cfRule type="duplicateValues" dxfId="1" priority="2"/>
    <cfRule type="aboveAverage" dxfId="0" priority="3"/>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875E6-CCF4-40B4-A651-063248791F7C}">
  <dimension ref="A1:V11"/>
  <sheetViews>
    <sheetView showGridLines="0" workbookViewId="0">
      <selection activeCell="I13" sqref="I13"/>
    </sheetView>
  </sheetViews>
  <sheetFormatPr defaultRowHeight="15" x14ac:dyDescent="0.25"/>
  <cols>
    <col min="3" max="3" width="12.5703125" bestFit="1" customWidth="1"/>
    <col min="4" max="4" width="12.28515625" bestFit="1" customWidth="1"/>
    <col min="6" max="6" width="10.7109375" bestFit="1" customWidth="1"/>
  </cols>
  <sheetData>
    <row r="1" spans="1:22" ht="30" customHeight="1" x14ac:dyDescent="0.25">
      <c r="A1" s="60" t="s">
        <v>58</v>
      </c>
      <c r="B1" s="60"/>
      <c r="C1" s="60"/>
      <c r="D1" s="60"/>
      <c r="E1" s="60"/>
      <c r="F1" s="60"/>
      <c r="G1" s="60"/>
      <c r="H1" s="60"/>
      <c r="I1" s="60"/>
      <c r="J1" s="60"/>
      <c r="K1" s="60"/>
      <c r="L1" s="60"/>
      <c r="M1" s="60"/>
      <c r="N1" s="60"/>
      <c r="O1" s="60"/>
      <c r="P1" s="60"/>
      <c r="Q1" s="60"/>
      <c r="R1" s="60"/>
      <c r="S1" s="60"/>
      <c r="T1" s="60"/>
      <c r="U1" s="60"/>
      <c r="V1" s="60"/>
    </row>
    <row r="5" spans="1:22" x14ac:dyDescent="0.25">
      <c r="C5" s="11" t="s">
        <v>75</v>
      </c>
      <c r="D5" s="11" t="s">
        <v>3</v>
      </c>
      <c r="E5" s="11" t="s">
        <v>76</v>
      </c>
      <c r="F5" s="11" t="s">
        <v>4</v>
      </c>
    </row>
    <row r="6" spans="1:22" x14ac:dyDescent="0.25">
      <c r="C6" s="6" t="s">
        <v>32</v>
      </c>
      <c r="D6" s="14">
        <f>SUMIFS(DA_2[Amount],DA_2[Geography],C6)</f>
        <v>252412.53333333333</v>
      </c>
      <c r="E6" s="6">
        <f>D6</f>
        <v>252412.53333333333</v>
      </c>
      <c r="F6" s="16">
        <f>SUMIFS(DA_2[Units],DA_2[Geography],C6)</f>
        <v>8760</v>
      </c>
    </row>
    <row r="7" spans="1:22" x14ac:dyDescent="0.25">
      <c r="C7" s="6" t="s">
        <v>16</v>
      </c>
      <c r="D7" s="14">
        <f>SUMIFS(DA_2[Amount],DA_2[Geography],C7)</f>
        <v>237914.23333333334</v>
      </c>
      <c r="E7" s="6">
        <f t="shared" ref="E7:E11" si="0">D7</f>
        <v>237914.23333333334</v>
      </c>
      <c r="F7" s="16">
        <f>SUMIFS(DA_2[Units],DA_2[Geography],C7)</f>
        <v>7302</v>
      </c>
    </row>
    <row r="8" spans="1:22" x14ac:dyDescent="0.25">
      <c r="C8" s="6" t="s">
        <v>8</v>
      </c>
      <c r="D8" s="14">
        <f>SUMIFS(DA_2[Amount],DA_2[Geography],C8)</f>
        <v>218689.26666666666</v>
      </c>
      <c r="E8" s="6">
        <f t="shared" si="0"/>
        <v>218689.26666666666</v>
      </c>
      <c r="F8" s="16">
        <f>SUMIFS(DA_2[Units],DA_2[Geography],C8)</f>
        <v>7431</v>
      </c>
    </row>
    <row r="9" spans="1:22" x14ac:dyDescent="0.25">
      <c r="C9" s="6" t="s">
        <v>11</v>
      </c>
      <c r="D9" s="14">
        <f>SUMIFS(DA_2[Amount],DA_2[Geography],C9)</f>
        <v>189267.06666666665</v>
      </c>
      <c r="E9" s="6">
        <f t="shared" si="0"/>
        <v>189267.06666666665</v>
      </c>
      <c r="F9" s="16">
        <f>SUMIFS(DA_2[Units],DA_2[Geography],C9)</f>
        <v>10158</v>
      </c>
    </row>
    <row r="10" spans="1:22" x14ac:dyDescent="0.25">
      <c r="C10" s="6" t="s">
        <v>19</v>
      </c>
      <c r="D10" s="14">
        <f>SUMIFS(DA_2[Amount],DA_2[Geography],C10)</f>
        <v>173509.06666666668</v>
      </c>
      <c r="E10" s="6">
        <f t="shared" si="0"/>
        <v>173509.06666666668</v>
      </c>
      <c r="F10" s="16">
        <f>SUMIFS(DA_2[Units],DA_2[Geography],C10)</f>
        <v>5745</v>
      </c>
    </row>
    <row r="11" spans="1:22" x14ac:dyDescent="0.25">
      <c r="C11" s="6" t="s">
        <v>22</v>
      </c>
      <c r="D11" s="14">
        <f>SUMIFS(DA_2[Amount],DA_2[Geography],C11)</f>
        <v>168558.33333333334</v>
      </c>
      <c r="E11" s="6">
        <f t="shared" si="0"/>
        <v>168558.33333333334</v>
      </c>
      <c r="F11" s="16">
        <f>SUMIFS(DA_2[Units],DA_2[Geography],C11)</f>
        <v>6264</v>
      </c>
    </row>
  </sheetData>
  <mergeCells count="1">
    <mergeCell ref="A1:V1"/>
  </mergeCells>
  <conditionalFormatting sqref="E6:E11">
    <cfRule type="dataBar" priority="1">
      <dataBar showValue="0">
        <cfvo type="min"/>
        <cfvo type="max"/>
        <color rgb="FF008AEF"/>
      </dataBar>
      <extLst>
        <ext xmlns:x14="http://schemas.microsoft.com/office/spreadsheetml/2009/9/main" uri="{B025F937-C7B1-47D3-B67F-A62EFF666E3E}">
          <x14:id>{A23F17FE-A8DD-4E4B-8D80-AE1D441B08E4}</x14:id>
        </ext>
      </extLst>
    </cfRule>
    <cfRule type="dataBar" priority="3">
      <dataBar showValue="0">
        <cfvo type="min"/>
        <cfvo type="max"/>
        <color rgb="FF63C384"/>
      </dataBar>
      <extLst>
        <ext xmlns:x14="http://schemas.microsoft.com/office/spreadsheetml/2009/9/main" uri="{B025F937-C7B1-47D3-B67F-A62EFF666E3E}">
          <x14:id>{5801599B-BF8F-4083-8B84-13976B81CE71}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23F17FE-A8DD-4E4B-8D80-AE1D441B08E4}">
            <x14:dataBar minLength="0" maxLength="100" gradient="0">
              <x14:cfvo type="autoMin"/>
              <x14:cfvo type="autoMax"/>
              <x14:negativeFillColor rgb="FFFF0000"/>
              <x14:axisColor rgb="FF000000"/>
            </x14:dataBar>
          </x14:cfRule>
          <x14:cfRule type="dataBar" id="{5801599B-BF8F-4083-8B84-13976B81CE71}">
            <x14:dataBar minLength="0" maxLength="100" border="1" negativeBarBorderColorSameAsPositive="0">
              <x14:cfvo type="autoMin"/>
              <x14:cfvo type="autoMax"/>
              <x14:borderColor rgb="FF63C384"/>
              <x14:negativeFillColor rgb="FFFF0000"/>
              <x14:negativeBorderColor rgb="FFFF0000"/>
              <x14:axisColor rgb="FF000000"/>
            </x14:dataBar>
          </x14:cfRule>
          <xm:sqref>E6:E11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21B9B-F74C-49F4-BF30-D5920A3ABC98}">
  <dimension ref="A1:V11"/>
  <sheetViews>
    <sheetView showGridLines="0" workbookViewId="0">
      <selection activeCell="G16" sqref="G16"/>
    </sheetView>
  </sheetViews>
  <sheetFormatPr defaultRowHeight="15" x14ac:dyDescent="0.25"/>
  <cols>
    <col min="3" max="3" width="13.140625" bestFit="1" customWidth="1"/>
    <col min="4" max="4" width="14.85546875" bestFit="1" customWidth="1"/>
    <col min="5" max="5" width="9.140625" bestFit="1" customWidth="1"/>
    <col min="6" max="6" width="12.28515625" bestFit="1" customWidth="1"/>
  </cols>
  <sheetData>
    <row r="1" spans="1:22" ht="30" customHeight="1" x14ac:dyDescent="0.25">
      <c r="A1" s="60" t="s">
        <v>59</v>
      </c>
      <c r="B1" s="60"/>
      <c r="C1" s="60"/>
      <c r="D1" s="60"/>
      <c r="E1" s="60"/>
      <c r="F1" s="60"/>
      <c r="G1" s="60"/>
      <c r="H1" s="60"/>
      <c r="I1" s="60"/>
      <c r="J1" s="60"/>
      <c r="K1" s="60"/>
      <c r="L1" s="60"/>
      <c r="M1" s="60"/>
      <c r="N1" s="60"/>
      <c r="O1" s="60"/>
      <c r="P1" s="60"/>
      <c r="Q1" s="60"/>
      <c r="R1" s="60"/>
      <c r="S1" s="60"/>
      <c r="T1" s="60"/>
      <c r="U1" s="60"/>
      <c r="V1" s="60"/>
    </row>
    <row r="5" spans="1:22" x14ac:dyDescent="0.25">
      <c r="C5" s="18" t="s">
        <v>77</v>
      </c>
      <c r="D5" s="6" t="s">
        <v>79</v>
      </c>
      <c r="E5" s="6" t="s">
        <v>81</v>
      </c>
      <c r="F5" s="6" t="s">
        <v>80</v>
      </c>
    </row>
    <row r="6" spans="1:22" x14ac:dyDescent="0.25">
      <c r="C6" s="19" t="s">
        <v>32</v>
      </c>
      <c r="D6" s="14">
        <v>252469</v>
      </c>
      <c r="E6" s="6">
        <v>252469</v>
      </c>
      <c r="F6" s="20">
        <v>8760</v>
      </c>
    </row>
    <row r="7" spans="1:22" x14ac:dyDescent="0.25">
      <c r="C7" s="19" t="s">
        <v>16</v>
      </c>
      <c r="D7" s="14">
        <v>237944</v>
      </c>
      <c r="E7" s="6">
        <v>237944</v>
      </c>
      <c r="F7" s="20">
        <v>7302</v>
      </c>
    </row>
    <row r="8" spans="1:22" x14ac:dyDescent="0.25">
      <c r="C8" s="19" t="s">
        <v>8</v>
      </c>
      <c r="D8" s="14">
        <v>218813</v>
      </c>
      <c r="E8" s="6">
        <v>218813</v>
      </c>
      <c r="F8" s="20">
        <v>7431</v>
      </c>
    </row>
    <row r="9" spans="1:22" x14ac:dyDescent="0.25">
      <c r="C9" s="19" t="s">
        <v>11</v>
      </c>
      <c r="D9" s="14">
        <v>189434</v>
      </c>
      <c r="E9" s="6">
        <v>189434</v>
      </c>
      <c r="F9" s="20">
        <v>10158</v>
      </c>
    </row>
    <row r="10" spans="1:22" x14ac:dyDescent="0.25">
      <c r="C10" s="19" t="s">
        <v>19</v>
      </c>
      <c r="D10" s="14">
        <v>173530</v>
      </c>
      <c r="E10" s="6">
        <v>173530</v>
      </c>
      <c r="F10" s="20">
        <v>5745</v>
      </c>
    </row>
    <row r="11" spans="1:22" x14ac:dyDescent="0.25">
      <c r="C11" s="19" t="s">
        <v>22</v>
      </c>
      <c r="D11" s="14">
        <v>168679</v>
      </c>
      <c r="E11" s="6">
        <v>168679</v>
      </c>
      <c r="F11" s="20">
        <v>6264</v>
      </c>
    </row>
  </sheetData>
  <mergeCells count="1">
    <mergeCell ref="A1:V1"/>
  </mergeCells>
  <conditionalFormatting pivot="1" sqref="E6:E11">
    <cfRule type="dataBar" priority="1">
      <dataBar showValue="0">
        <cfvo type="min"/>
        <cfvo type="max"/>
        <color rgb="FF00B0F0"/>
      </dataBar>
      <extLst>
        <ext xmlns:x14="http://schemas.microsoft.com/office/spreadsheetml/2009/9/main" uri="{B025F937-C7B1-47D3-B67F-A62EFF666E3E}">
          <x14:id>{A7BA6F72-A7AE-40C4-878E-F460DDA45D0F}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7BA6F72-A7AE-40C4-878E-F460DDA45D0F}">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DAB34-6A9B-4239-A0E4-66325B7551D9}">
  <dimension ref="A1:V10"/>
  <sheetViews>
    <sheetView showGridLines="0" workbookViewId="0">
      <selection activeCell="E19" sqref="E19"/>
    </sheetView>
  </sheetViews>
  <sheetFormatPr defaultRowHeight="15" x14ac:dyDescent="0.25"/>
  <cols>
    <col min="2" max="2" width="19.42578125" bestFit="1" customWidth="1"/>
    <col min="3" max="3" width="13.28515625" bestFit="1" customWidth="1"/>
    <col min="4" max="5" width="13.42578125" bestFit="1" customWidth="1"/>
  </cols>
  <sheetData>
    <row r="1" spans="1:22" ht="30" customHeight="1" x14ac:dyDescent="0.25">
      <c r="A1" s="60" t="s">
        <v>60</v>
      </c>
      <c r="B1" s="60"/>
      <c r="C1" s="60"/>
      <c r="D1" s="60"/>
      <c r="E1" s="60"/>
      <c r="F1" s="60"/>
      <c r="G1" s="60"/>
      <c r="H1" s="60"/>
      <c r="I1" s="60"/>
      <c r="J1" s="60"/>
      <c r="K1" s="60"/>
      <c r="L1" s="60"/>
      <c r="M1" s="60"/>
      <c r="N1" s="60"/>
      <c r="O1" s="60"/>
      <c r="P1" s="60"/>
      <c r="Q1" s="60"/>
      <c r="R1" s="60"/>
      <c r="S1" s="60"/>
      <c r="T1" s="60"/>
      <c r="U1" s="60"/>
      <c r="V1" s="60"/>
    </row>
    <row r="5" spans="1:22" x14ac:dyDescent="0.25">
      <c r="B5" s="18" t="s">
        <v>83</v>
      </c>
      <c r="C5" s="8" t="s">
        <v>82</v>
      </c>
    </row>
    <row r="6" spans="1:22" x14ac:dyDescent="0.25">
      <c r="B6" s="19" t="s">
        <v>39</v>
      </c>
      <c r="C6" s="14">
        <v>44.990867579908674</v>
      </c>
    </row>
    <row r="7" spans="1:22" x14ac:dyDescent="0.25">
      <c r="B7" s="19" t="s">
        <v>21</v>
      </c>
      <c r="C7" s="14">
        <v>37.303128371089535</v>
      </c>
    </row>
    <row r="8" spans="1:22" x14ac:dyDescent="0.25">
      <c r="B8" s="19" t="s">
        <v>40</v>
      </c>
      <c r="C8" s="14">
        <v>33.88697318007663</v>
      </c>
    </row>
    <row r="9" spans="1:22" x14ac:dyDescent="0.25">
      <c r="B9" s="19" t="s">
        <v>44</v>
      </c>
      <c r="C9" s="14">
        <v>32.807189542483663</v>
      </c>
    </row>
    <row r="10" spans="1:22" x14ac:dyDescent="0.25">
      <c r="B10" s="19" t="s">
        <v>24</v>
      </c>
      <c r="C10" s="14">
        <v>32.301656920077974</v>
      </c>
    </row>
  </sheetData>
  <mergeCells count="1">
    <mergeCell ref="A1:V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F9CC-49A2-4759-AE38-85458E3B4AE6}">
  <dimension ref="A1:W304"/>
  <sheetViews>
    <sheetView workbookViewId="0">
      <selection sqref="A1:XFD1"/>
    </sheetView>
  </sheetViews>
  <sheetFormatPr defaultRowHeight="15" x14ac:dyDescent="0.25"/>
  <cols>
    <col min="14" max="14" width="19.7109375" customWidth="1"/>
    <col min="15" max="15" width="16" bestFit="1" customWidth="1"/>
    <col min="16" max="16" width="13" bestFit="1" customWidth="1"/>
    <col min="17" max="17" width="21.85546875" bestFit="1" customWidth="1"/>
    <col min="18" max="18" width="10.7109375" bestFit="1" customWidth="1"/>
    <col min="19" max="19" width="5.7109375" bestFit="1" customWidth="1"/>
    <col min="20" max="20" width="15.85546875" bestFit="1" customWidth="1"/>
    <col min="21" max="21" width="8" bestFit="1" customWidth="1"/>
  </cols>
  <sheetData>
    <row r="1" spans="1:23" ht="30" customHeight="1" x14ac:dyDescent="0.25">
      <c r="A1" s="60" t="s">
        <v>61</v>
      </c>
      <c r="B1" s="60"/>
      <c r="C1" s="60"/>
      <c r="D1" s="60"/>
      <c r="E1" s="60"/>
      <c r="F1" s="60"/>
      <c r="G1" s="60"/>
      <c r="H1" s="60"/>
      <c r="I1" s="60"/>
      <c r="J1" s="60"/>
      <c r="K1" s="60"/>
      <c r="L1" s="60"/>
      <c r="M1" s="60"/>
      <c r="N1" s="60"/>
      <c r="O1" s="60"/>
      <c r="P1" s="60"/>
      <c r="Q1" s="60"/>
      <c r="R1" s="60"/>
      <c r="S1" s="60"/>
      <c r="T1" s="60"/>
      <c r="U1" s="60"/>
      <c r="V1" s="60"/>
    </row>
    <row r="4" spans="1:23" x14ac:dyDescent="0.25">
      <c r="Q4" s="1" t="s">
        <v>0</v>
      </c>
      <c r="R4" s="1" t="s">
        <v>1</v>
      </c>
      <c r="S4" s="1" t="s">
        <v>2</v>
      </c>
      <c r="T4" s="2" t="s">
        <v>3</v>
      </c>
      <c r="U4" s="2" t="s">
        <v>4</v>
      </c>
      <c r="V4" s="1" t="s">
        <v>5</v>
      </c>
      <c r="W4" s="1" t="s">
        <v>6</v>
      </c>
    </row>
    <row r="5" spans="1:23" x14ac:dyDescent="0.25">
      <c r="Q5" t="s">
        <v>27</v>
      </c>
      <c r="R5" t="s">
        <v>16</v>
      </c>
      <c r="S5" t="s">
        <v>31</v>
      </c>
      <c r="T5" s="15">
        <v>16184</v>
      </c>
      <c r="U5" s="3">
        <v>39</v>
      </c>
      <c r="V5" t="e">
        <f>_xlfn.XLOOKUP(DA_25[[#This Row],[Product]],[1]!Table13[Products],[1]!Table13[Cost Per Unit])</f>
        <v>#REF!</v>
      </c>
      <c r="W5" t="e">
        <f>DA_25[[#This Row],[Cost Per Units]]*DA_25[[#This Row],[Units]]</f>
        <v>#REF!</v>
      </c>
    </row>
    <row r="6" spans="1:23" x14ac:dyDescent="0.25">
      <c r="Q6" t="s">
        <v>27</v>
      </c>
      <c r="R6" t="s">
        <v>32</v>
      </c>
      <c r="S6" t="s">
        <v>35</v>
      </c>
      <c r="T6" s="15">
        <v>15610</v>
      </c>
      <c r="U6" s="3">
        <v>339</v>
      </c>
      <c r="V6" t="e">
        <f>_xlfn.XLOOKUP(DA_25[[#This Row],[Product]],[1]!Table13[Products],[1]!Table13[Cost Per Unit])</f>
        <v>#REF!</v>
      </c>
      <c r="W6" t="e">
        <f>DA_25[[#This Row],[Cost Per Units]]*DA_25[[#This Row],[Units]]</f>
        <v>#REF!</v>
      </c>
    </row>
    <row r="7" spans="1:23" x14ac:dyDescent="0.25">
      <c r="Q7" t="s">
        <v>13</v>
      </c>
      <c r="R7" t="s">
        <v>32</v>
      </c>
      <c r="S7" t="s">
        <v>42</v>
      </c>
      <c r="T7" s="15">
        <v>14329</v>
      </c>
      <c r="U7" s="3">
        <v>150</v>
      </c>
      <c r="V7" t="e">
        <f>_xlfn.XLOOKUP(DA_25[[#This Row],[Product]],[1]!Table13[Products],[1]!Table13[Cost Per Unit])</f>
        <v>#REF!</v>
      </c>
      <c r="W7" t="e">
        <f>DA_25[[#This Row],[Cost Per Units]]*DA_25[[#This Row],[Units]]</f>
        <v>#REF!</v>
      </c>
    </row>
    <row r="8" spans="1:23" x14ac:dyDescent="0.25">
      <c r="Q8" t="s">
        <v>27</v>
      </c>
      <c r="R8" t="s">
        <v>11</v>
      </c>
      <c r="S8" t="s">
        <v>39</v>
      </c>
      <c r="T8" s="15">
        <v>13391</v>
      </c>
      <c r="U8" s="3">
        <v>201</v>
      </c>
      <c r="V8" t="e">
        <f>_xlfn.XLOOKUP(DA_25[[#This Row],[Product]],[1]!Table13[Products],[1]!Table13[Cost Per Unit])</f>
        <v>#REF!</v>
      </c>
      <c r="W8" t="e">
        <f>DA_25[[#This Row],[Cost Per Units]]*DA_25[[#This Row],[Units]]</f>
        <v>#REF!</v>
      </c>
    </row>
    <row r="9" spans="1:23" x14ac:dyDescent="0.25">
      <c r="Q9" t="s">
        <v>37</v>
      </c>
      <c r="R9" t="s">
        <v>19</v>
      </c>
      <c r="S9" t="s">
        <v>21</v>
      </c>
      <c r="T9" s="15">
        <v>12950</v>
      </c>
      <c r="U9" s="3">
        <v>30</v>
      </c>
      <c r="V9" t="e">
        <f>_xlfn.XLOOKUP(DA_25[[#This Row],[Product]],[1]!Table13[Products],[1]!Table13[Cost Per Unit])</f>
        <v>#REF!</v>
      </c>
      <c r="W9" t="e">
        <f>DA_25[[#This Row],[Cost Per Units]]*DA_25[[#This Row],[Units]]</f>
        <v>#REF!</v>
      </c>
    </row>
    <row r="10" spans="1:23" x14ac:dyDescent="0.25">
      <c r="Q10" t="s">
        <v>7</v>
      </c>
      <c r="R10" t="s">
        <v>11</v>
      </c>
      <c r="S10" t="s">
        <v>12</v>
      </c>
      <c r="T10" s="15">
        <v>12348</v>
      </c>
      <c r="U10" s="3">
        <v>234</v>
      </c>
      <c r="V10" t="e">
        <f>_xlfn.XLOOKUP(DA_25[[#This Row],[Product]],[1]!Table13[Products],[1]!Table13[Cost Per Unit])</f>
        <v>#REF!</v>
      </c>
      <c r="W10" t="e">
        <f>DA_25[[#This Row],[Cost Per Units]]*DA_25[[#This Row],[Units]]</f>
        <v>#REF!</v>
      </c>
    </row>
    <row r="11" spans="1:23" x14ac:dyDescent="0.25">
      <c r="Q11" t="s">
        <v>28</v>
      </c>
      <c r="R11" t="s">
        <v>8</v>
      </c>
      <c r="S11" t="s">
        <v>17</v>
      </c>
      <c r="T11" s="15">
        <v>11571</v>
      </c>
      <c r="U11" s="3">
        <v>138</v>
      </c>
      <c r="V11" t="e">
        <f>_xlfn.XLOOKUP(DA_25[[#This Row],[Product]],[1]!Table13[Products],[1]!Table13[Cost Per Unit])</f>
        <v>#REF!</v>
      </c>
      <c r="W11" t="e">
        <f>DA_25[[#This Row],[Cost Per Units]]*DA_25[[#This Row],[Units]]</f>
        <v>#REF!</v>
      </c>
    </row>
    <row r="12" spans="1:23" x14ac:dyDescent="0.25">
      <c r="Q12" t="s">
        <v>13</v>
      </c>
      <c r="R12" t="s">
        <v>16</v>
      </c>
      <c r="S12" t="s">
        <v>41</v>
      </c>
      <c r="T12" s="15">
        <v>11522</v>
      </c>
      <c r="U12" s="3">
        <v>204</v>
      </c>
      <c r="V12" t="e">
        <f>_xlfn.XLOOKUP(DA_25[[#This Row],[Product]],[1]!Table13[Products],[1]!Table13[Cost Per Unit])</f>
        <v>#REF!</v>
      </c>
      <c r="W12" t="e">
        <f>DA_25[[#This Row],[Cost Per Units]]*DA_25[[#This Row],[Units]]</f>
        <v>#REF!</v>
      </c>
    </row>
    <row r="13" spans="1:23" x14ac:dyDescent="0.25">
      <c r="Q13" t="s">
        <v>28</v>
      </c>
      <c r="R13" t="s">
        <v>16</v>
      </c>
      <c r="S13" t="s">
        <v>31</v>
      </c>
      <c r="T13" s="15">
        <v>11417</v>
      </c>
      <c r="U13" s="3">
        <v>21</v>
      </c>
      <c r="V13" t="e">
        <f>_xlfn.XLOOKUP(DA_25[[#This Row],[Product]],[1]!Table13[Products],[1]!Table13[Cost Per Unit])</f>
        <v>#REF!</v>
      </c>
      <c r="W13" t="e">
        <f>DA_25[[#This Row],[Cost Per Units]]*DA_25[[#This Row],[Units]]</f>
        <v>#REF!</v>
      </c>
    </row>
    <row r="14" spans="1:23" x14ac:dyDescent="0.25">
      <c r="Q14" t="s">
        <v>15</v>
      </c>
      <c r="R14" t="s">
        <v>16</v>
      </c>
      <c r="S14" t="s">
        <v>33</v>
      </c>
      <c r="T14" s="15">
        <v>10311</v>
      </c>
      <c r="U14" s="3">
        <v>231</v>
      </c>
      <c r="V14" t="e">
        <f>_xlfn.XLOOKUP(DA_25[[#This Row],[Product]],[1]!Table13[Products],[1]!Table13[Cost Per Unit])</f>
        <v>#REF!</v>
      </c>
      <c r="W14" t="e">
        <f>DA_25[[#This Row],[Cost Per Units]]*DA_25[[#This Row],[Units]]</f>
        <v>#REF!</v>
      </c>
    </row>
    <row r="15" spans="1:23" x14ac:dyDescent="0.25">
      <c r="Q15" t="s">
        <v>15</v>
      </c>
      <c r="R15" t="s">
        <v>16</v>
      </c>
      <c r="S15" t="s">
        <v>12</v>
      </c>
      <c r="T15" s="15">
        <v>10304</v>
      </c>
      <c r="U15" s="3">
        <v>84</v>
      </c>
      <c r="V15" t="e">
        <f>_xlfn.XLOOKUP(DA_25[[#This Row],[Product]],[1]!Table13[Products],[1]!Table13[Cost Per Unit])</f>
        <v>#REF!</v>
      </c>
      <c r="W15" t="e">
        <f>DA_25[[#This Row],[Cost Per Units]]*DA_25[[#This Row],[Units]]</f>
        <v>#REF!</v>
      </c>
    </row>
    <row r="16" spans="1:23" x14ac:dyDescent="0.25">
      <c r="Q16" t="s">
        <v>25</v>
      </c>
      <c r="R16" t="s">
        <v>22</v>
      </c>
      <c r="S16" t="s">
        <v>9</v>
      </c>
      <c r="T16" s="15">
        <v>10129</v>
      </c>
      <c r="U16" s="3">
        <v>312</v>
      </c>
      <c r="V16" t="e">
        <f>_xlfn.XLOOKUP(DA_25[[#This Row],[Product]],[1]!Table13[Products],[1]!Table13[Cost Per Unit])</f>
        <v>#REF!</v>
      </c>
      <c r="W16" t="e">
        <f>DA_25[[#This Row],[Cost Per Units]]*DA_25[[#This Row],[Units]]</f>
        <v>#REF!</v>
      </c>
    </row>
    <row r="17" spans="17:23" x14ac:dyDescent="0.25">
      <c r="Q17" t="s">
        <v>18</v>
      </c>
      <c r="R17" t="s">
        <v>16</v>
      </c>
      <c r="S17" t="s">
        <v>14</v>
      </c>
      <c r="T17" s="15">
        <v>10073</v>
      </c>
      <c r="U17" s="3">
        <v>120</v>
      </c>
      <c r="V17" t="e">
        <f>_xlfn.XLOOKUP(DA_25[[#This Row],[Product]],[1]!Table13[Products],[1]!Table13[Cost Per Unit])</f>
        <v>#REF!</v>
      </c>
      <c r="W17" t="e">
        <f>DA_25[[#This Row],[Cost Per Units]]*DA_25[[#This Row],[Units]]</f>
        <v>#REF!</v>
      </c>
    </row>
    <row r="18" spans="17:23" x14ac:dyDescent="0.25">
      <c r="Q18" t="s">
        <v>28</v>
      </c>
      <c r="R18" t="s">
        <v>8</v>
      </c>
      <c r="S18" t="s">
        <v>30</v>
      </c>
      <c r="T18" s="15">
        <v>9926</v>
      </c>
      <c r="U18" s="3">
        <v>201</v>
      </c>
      <c r="V18" t="e">
        <f>_xlfn.XLOOKUP(DA_25[[#This Row],[Product]],[1]!Table13[Products],[1]!Table13[Cost Per Unit])</f>
        <v>#REF!</v>
      </c>
      <c r="W18" t="e">
        <f>DA_25[[#This Row],[Cost Per Units]]*DA_25[[#This Row],[Units]]</f>
        <v>#REF!</v>
      </c>
    </row>
    <row r="19" spans="17:23" x14ac:dyDescent="0.25">
      <c r="Q19" t="s">
        <v>25</v>
      </c>
      <c r="R19" t="s">
        <v>8</v>
      </c>
      <c r="S19" t="s">
        <v>24</v>
      </c>
      <c r="T19" s="15">
        <v>9835</v>
      </c>
      <c r="U19" s="3">
        <v>207</v>
      </c>
      <c r="V19" t="e">
        <f>_xlfn.XLOOKUP(DA_25[[#This Row],[Product]],[1]!Table13[Products],[1]!Table13[Cost Per Unit])</f>
        <v>#REF!</v>
      </c>
      <c r="W19" t="e">
        <f>DA_25[[#This Row],[Cost Per Units]]*DA_25[[#This Row],[Units]]</f>
        <v>#REF!</v>
      </c>
    </row>
    <row r="20" spans="17:23" x14ac:dyDescent="0.25">
      <c r="Q20" t="s">
        <v>7</v>
      </c>
      <c r="R20" t="s">
        <v>16</v>
      </c>
      <c r="S20" t="s">
        <v>21</v>
      </c>
      <c r="T20" s="15">
        <v>9772</v>
      </c>
      <c r="U20" s="3">
        <v>90</v>
      </c>
      <c r="V20" t="e">
        <f>_xlfn.XLOOKUP(DA_25[[#This Row],[Product]],[1]!Table13[Products],[1]!Table13[Cost Per Unit])</f>
        <v>#REF!</v>
      </c>
      <c r="W20" t="e">
        <f>DA_25[[#This Row],[Cost Per Units]]*DA_25[[#This Row],[Units]]</f>
        <v>#REF!</v>
      </c>
    </row>
    <row r="21" spans="17:23" x14ac:dyDescent="0.25">
      <c r="Q21" t="s">
        <v>10</v>
      </c>
      <c r="R21" t="s">
        <v>8</v>
      </c>
      <c r="S21" t="s">
        <v>39</v>
      </c>
      <c r="T21" s="15">
        <v>9709</v>
      </c>
      <c r="U21" s="3">
        <v>30</v>
      </c>
      <c r="V21" t="e">
        <f>_xlfn.XLOOKUP(DA_25[[#This Row],[Product]],[1]!Table13[Products],[1]!Table13[Cost Per Unit])</f>
        <v>#REF!</v>
      </c>
      <c r="W21" t="e">
        <f>DA_25[[#This Row],[Cost Per Units]]*DA_25[[#This Row],[Units]]</f>
        <v>#REF!</v>
      </c>
    </row>
    <row r="22" spans="17:23" x14ac:dyDescent="0.25">
      <c r="Q22" t="s">
        <v>10</v>
      </c>
      <c r="R22" t="s">
        <v>19</v>
      </c>
      <c r="S22" t="s">
        <v>17</v>
      </c>
      <c r="T22" s="15">
        <v>9660</v>
      </c>
      <c r="U22" s="3">
        <v>27</v>
      </c>
      <c r="V22" t="e">
        <f>_xlfn.XLOOKUP(DA_25[[#This Row],[Product]],[1]!Table13[Products],[1]!Table13[Cost Per Unit])</f>
        <v>#REF!</v>
      </c>
      <c r="W22" t="e">
        <f>DA_25[[#This Row],[Cost Per Units]]*DA_25[[#This Row],[Units]]</f>
        <v>#REF!</v>
      </c>
    </row>
    <row r="23" spans="17:23" x14ac:dyDescent="0.25">
      <c r="Q23" t="s">
        <v>15</v>
      </c>
      <c r="R23" t="s">
        <v>16</v>
      </c>
      <c r="S23" t="s">
        <v>17</v>
      </c>
      <c r="T23" s="15">
        <v>9632</v>
      </c>
      <c r="U23" s="3">
        <v>288</v>
      </c>
      <c r="V23" t="e">
        <f>_xlfn.XLOOKUP(DA_25[[#This Row],[Product]],[1]!Table13[Products],[1]!Table13[Cost Per Unit])</f>
        <v>#REF!</v>
      </c>
      <c r="W23" t="e">
        <f>DA_25[[#This Row],[Cost Per Units]]*DA_25[[#This Row],[Units]]</f>
        <v>#REF!</v>
      </c>
    </row>
    <row r="24" spans="17:23" x14ac:dyDescent="0.25">
      <c r="Q24" t="s">
        <v>13</v>
      </c>
      <c r="R24" t="s">
        <v>22</v>
      </c>
      <c r="S24" t="s">
        <v>21</v>
      </c>
      <c r="T24" s="15">
        <v>9506</v>
      </c>
      <c r="U24" s="3">
        <v>87</v>
      </c>
      <c r="V24" t="e">
        <f>_xlfn.XLOOKUP(DA_25[[#This Row],[Product]],[1]!Table13[Products],[1]!Table13[Cost Per Unit])</f>
        <v>#REF!</v>
      </c>
      <c r="W24" t="e">
        <f>DA_25[[#This Row],[Cost Per Units]]*DA_25[[#This Row],[Units]]</f>
        <v>#REF!</v>
      </c>
    </row>
    <row r="25" spans="17:23" x14ac:dyDescent="0.25">
      <c r="Q25" t="s">
        <v>28</v>
      </c>
      <c r="R25" t="s">
        <v>19</v>
      </c>
      <c r="S25" t="s">
        <v>35</v>
      </c>
      <c r="T25" s="15">
        <v>9443</v>
      </c>
      <c r="U25" s="3">
        <v>162</v>
      </c>
      <c r="V25" t="e">
        <f>_xlfn.XLOOKUP(DA_25[[#This Row],[Product]],[1]!Table13[Products],[1]!Table13[Cost Per Unit])</f>
        <v>#REF!</v>
      </c>
      <c r="W25" t="e">
        <f>DA_25[[#This Row],[Cost Per Units]]*DA_25[[#This Row],[Units]]</f>
        <v>#REF!</v>
      </c>
    </row>
    <row r="26" spans="17:23" x14ac:dyDescent="0.25">
      <c r="Q26" t="s">
        <v>29</v>
      </c>
      <c r="R26" t="s">
        <v>16</v>
      </c>
      <c r="S26" t="s">
        <v>31</v>
      </c>
      <c r="T26" s="15">
        <v>9198</v>
      </c>
      <c r="U26" s="3">
        <v>36</v>
      </c>
      <c r="V26" t="e">
        <f>_xlfn.XLOOKUP(DA_25[[#This Row],[Product]],[1]!Table13[Products],[1]!Table13[Cost Per Unit])</f>
        <v>#REF!</v>
      </c>
      <c r="W26" t="e">
        <f>DA_25[[#This Row],[Cost Per Units]]*DA_25[[#This Row],[Units]]</f>
        <v>#REF!</v>
      </c>
    </row>
    <row r="27" spans="17:23" x14ac:dyDescent="0.25">
      <c r="Q27" t="s">
        <v>13</v>
      </c>
      <c r="R27" t="s">
        <v>16</v>
      </c>
      <c r="S27" t="s">
        <v>9</v>
      </c>
      <c r="T27" s="15">
        <v>9051</v>
      </c>
      <c r="U27" s="3">
        <v>57</v>
      </c>
      <c r="V27" t="e">
        <f>_xlfn.XLOOKUP(DA_25[[#This Row],[Product]],[1]!Table13[Products],[1]!Table13[Cost Per Unit])</f>
        <v>#REF!</v>
      </c>
      <c r="W27" t="e">
        <f>DA_25[[#This Row],[Cost Per Units]]*DA_25[[#This Row],[Units]]</f>
        <v>#REF!</v>
      </c>
    </row>
    <row r="28" spans="17:23" x14ac:dyDescent="0.25">
      <c r="Q28" t="s">
        <v>7</v>
      </c>
      <c r="R28" t="s">
        <v>8</v>
      </c>
      <c r="S28" t="s">
        <v>34</v>
      </c>
      <c r="T28" s="15">
        <v>9002</v>
      </c>
      <c r="U28" s="3">
        <v>72</v>
      </c>
      <c r="V28" t="e">
        <f>_xlfn.XLOOKUP(DA_25[[#This Row],[Product]],[1]!Table13[Products],[1]!Table13[Cost Per Unit])</f>
        <v>#REF!</v>
      </c>
      <c r="W28" t="e">
        <f>DA_25[[#This Row],[Cost Per Units]]*DA_25[[#This Row],[Units]]</f>
        <v>#REF!</v>
      </c>
    </row>
    <row r="29" spans="17:23" x14ac:dyDescent="0.25">
      <c r="Q29" t="s">
        <v>10</v>
      </c>
      <c r="R29" t="s">
        <v>19</v>
      </c>
      <c r="S29" t="s">
        <v>23</v>
      </c>
      <c r="T29" s="15">
        <v>8890</v>
      </c>
      <c r="U29" s="3">
        <v>210</v>
      </c>
      <c r="V29" t="e">
        <f>_xlfn.XLOOKUP(DA_25[[#This Row],[Product]],[1]!Table13[Products],[1]!Table13[Cost Per Unit])</f>
        <v>#REF!</v>
      </c>
      <c r="W29" t="e">
        <f>DA_25[[#This Row],[Cost Per Units]]*DA_25[[#This Row],[Units]]</f>
        <v>#REF!</v>
      </c>
    </row>
    <row r="30" spans="17:23" x14ac:dyDescent="0.25">
      <c r="Q30" t="s">
        <v>7</v>
      </c>
      <c r="R30" t="s">
        <v>11</v>
      </c>
      <c r="S30" t="s">
        <v>21</v>
      </c>
      <c r="T30" s="15">
        <v>8869</v>
      </c>
      <c r="U30" s="3">
        <v>432</v>
      </c>
      <c r="V30" t="e">
        <f>_xlfn.XLOOKUP(DA_25[[#This Row],[Product]],[1]!Table13[Products],[1]!Table13[Cost Per Unit])</f>
        <v>#REF!</v>
      </c>
      <c r="W30" t="e">
        <f>DA_25[[#This Row],[Cost Per Units]]*DA_25[[#This Row],[Units]]</f>
        <v>#REF!</v>
      </c>
    </row>
    <row r="31" spans="17:23" x14ac:dyDescent="0.25">
      <c r="Q31" t="s">
        <v>25</v>
      </c>
      <c r="R31" t="s">
        <v>32</v>
      </c>
      <c r="S31" t="s">
        <v>40</v>
      </c>
      <c r="T31" s="15">
        <v>8862</v>
      </c>
      <c r="U31" s="3">
        <v>189</v>
      </c>
      <c r="V31" t="e">
        <f>_xlfn.XLOOKUP(DA_25[[#This Row],[Product]],[1]!Table13[Products],[1]!Table13[Cost Per Unit])</f>
        <v>#REF!</v>
      </c>
      <c r="W31" t="e">
        <f>DA_25[[#This Row],[Cost Per Units]]*DA_25[[#This Row],[Units]]</f>
        <v>#REF!</v>
      </c>
    </row>
    <row r="32" spans="17:23" x14ac:dyDescent="0.25">
      <c r="Q32" t="s">
        <v>29</v>
      </c>
      <c r="R32" t="s">
        <v>22</v>
      </c>
      <c r="S32" t="s">
        <v>44</v>
      </c>
      <c r="T32" s="15">
        <v>8841</v>
      </c>
      <c r="U32" s="3">
        <v>303</v>
      </c>
      <c r="V32" t="e">
        <f>_xlfn.XLOOKUP(DA_25[[#This Row],[Product]],[1]!Table13[Products],[1]!Table13[Cost Per Unit])</f>
        <v>#REF!</v>
      </c>
      <c r="W32" t="e">
        <f>DA_25[[#This Row],[Cost Per Units]]*DA_25[[#This Row],[Units]]</f>
        <v>#REF!</v>
      </c>
    </row>
    <row r="33" spans="17:23" x14ac:dyDescent="0.25">
      <c r="Q33" t="s">
        <v>27</v>
      </c>
      <c r="R33" t="s">
        <v>8</v>
      </c>
      <c r="S33" t="s">
        <v>20</v>
      </c>
      <c r="T33" s="15">
        <v>8813</v>
      </c>
      <c r="U33" s="3">
        <v>21</v>
      </c>
      <c r="V33" t="e">
        <f>_xlfn.XLOOKUP(DA_25[[#This Row],[Product]],[1]!Table13[Products],[1]!Table13[Cost Per Unit])</f>
        <v>#REF!</v>
      </c>
      <c r="W33" t="e">
        <f>DA_25[[#This Row],[Cost Per Units]]*DA_25[[#This Row],[Units]]</f>
        <v>#REF!</v>
      </c>
    </row>
    <row r="34" spans="17:23" x14ac:dyDescent="0.25">
      <c r="Q34" t="s">
        <v>13</v>
      </c>
      <c r="R34" t="s">
        <v>32</v>
      </c>
      <c r="S34" t="s">
        <v>35</v>
      </c>
      <c r="T34" s="15">
        <v>8463</v>
      </c>
      <c r="U34" s="3">
        <v>492</v>
      </c>
      <c r="V34" t="e">
        <f>_xlfn.XLOOKUP(DA_25[[#This Row],[Product]],[1]!Table13[Products],[1]!Table13[Cost Per Unit])</f>
        <v>#REF!</v>
      </c>
      <c r="W34" t="e">
        <f>DA_25[[#This Row],[Cost Per Units]]*DA_25[[#This Row],[Units]]</f>
        <v>#REF!</v>
      </c>
    </row>
    <row r="35" spans="17:23" x14ac:dyDescent="0.25">
      <c r="Q35" t="s">
        <v>25</v>
      </c>
      <c r="R35" t="s">
        <v>16</v>
      </c>
      <c r="S35" t="s">
        <v>24</v>
      </c>
      <c r="T35" s="15">
        <v>8435</v>
      </c>
      <c r="U35" s="3">
        <v>42</v>
      </c>
      <c r="V35" t="e">
        <f>_xlfn.XLOOKUP(DA_25[[#This Row],[Product]],[1]!Table13[Products],[1]!Table13[Cost Per Unit])</f>
        <v>#REF!</v>
      </c>
      <c r="W35" t="e">
        <f>DA_25[[#This Row],[Cost Per Units]]*DA_25[[#This Row],[Units]]</f>
        <v>#REF!</v>
      </c>
    </row>
    <row r="36" spans="17:23" x14ac:dyDescent="0.25">
      <c r="Q36" t="s">
        <v>28</v>
      </c>
      <c r="R36" t="s">
        <v>16</v>
      </c>
      <c r="S36" t="s">
        <v>34</v>
      </c>
      <c r="T36" s="15">
        <v>8211</v>
      </c>
      <c r="U36" s="3">
        <v>75</v>
      </c>
      <c r="V36" t="e">
        <f>_xlfn.XLOOKUP(DA_25[[#This Row],[Product]],[1]!Table13[Products],[1]!Table13[Cost Per Unit])</f>
        <v>#REF!</v>
      </c>
      <c r="W36" t="e">
        <f>DA_25[[#This Row],[Cost Per Units]]*DA_25[[#This Row],[Units]]</f>
        <v>#REF!</v>
      </c>
    </row>
    <row r="37" spans="17:23" x14ac:dyDescent="0.25">
      <c r="Q37" t="s">
        <v>13</v>
      </c>
      <c r="R37" t="s">
        <v>32</v>
      </c>
      <c r="S37" t="s">
        <v>36</v>
      </c>
      <c r="T37" s="15">
        <v>8155</v>
      </c>
      <c r="U37" s="3">
        <v>90</v>
      </c>
      <c r="V37" t="e">
        <f>_xlfn.XLOOKUP(DA_25[[#This Row],[Product]],[1]!Table13[Products],[1]!Table13[Cost Per Unit])</f>
        <v>#REF!</v>
      </c>
      <c r="W37" t="e">
        <f>DA_25[[#This Row],[Cost Per Units]]*DA_25[[#This Row],[Units]]</f>
        <v>#REF!</v>
      </c>
    </row>
    <row r="38" spans="17:23" x14ac:dyDescent="0.25">
      <c r="Q38" t="s">
        <v>18</v>
      </c>
      <c r="R38" t="s">
        <v>32</v>
      </c>
      <c r="S38" t="s">
        <v>44</v>
      </c>
      <c r="T38" s="15">
        <v>8008</v>
      </c>
      <c r="U38" s="3">
        <v>456</v>
      </c>
      <c r="V38" t="e">
        <f>_xlfn.XLOOKUP(DA_25[[#This Row],[Product]],[1]!Table13[Products],[1]!Table13[Cost Per Unit])</f>
        <v>#REF!</v>
      </c>
      <c r="W38" t="e">
        <f>DA_25[[#This Row],[Cost Per Units]]*DA_25[[#This Row],[Units]]</f>
        <v>#REF!</v>
      </c>
    </row>
    <row r="39" spans="17:23" x14ac:dyDescent="0.25">
      <c r="Q39" t="s">
        <v>15</v>
      </c>
      <c r="R39" t="s">
        <v>32</v>
      </c>
      <c r="S39" t="s">
        <v>21</v>
      </c>
      <c r="T39" s="15">
        <v>7847</v>
      </c>
      <c r="U39" s="3">
        <v>174</v>
      </c>
      <c r="V39" t="e">
        <f>_xlfn.XLOOKUP(DA_25[[#This Row],[Product]],[1]!Table13[Products],[1]!Table13[Cost Per Unit])</f>
        <v>#REF!</v>
      </c>
      <c r="W39" t="e">
        <f>DA_25[[#This Row],[Cost Per Units]]*DA_25[[#This Row],[Units]]</f>
        <v>#REF!</v>
      </c>
    </row>
    <row r="40" spans="17:23" x14ac:dyDescent="0.25">
      <c r="Q40" t="s">
        <v>13</v>
      </c>
      <c r="R40" t="s">
        <v>11</v>
      </c>
      <c r="S40" t="s">
        <v>39</v>
      </c>
      <c r="T40" s="15">
        <v>7833</v>
      </c>
      <c r="U40" s="3">
        <v>243</v>
      </c>
      <c r="V40" t="e">
        <f>_xlfn.XLOOKUP(DA_25[[#This Row],[Product]],[1]!Table13[Products],[1]!Table13[Cost Per Unit])</f>
        <v>#REF!</v>
      </c>
      <c r="W40" t="e">
        <f>DA_25[[#This Row],[Cost Per Units]]*DA_25[[#This Row],[Units]]</f>
        <v>#REF!</v>
      </c>
    </row>
    <row r="41" spans="17:23" x14ac:dyDescent="0.25">
      <c r="Q41" t="s">
        <v>28</v>
      </c>
      <c r="R41" t="s">
        <v>19</v>
      </c>
      <c r="S41" t="s">
        <v>41</v>
      </c>
      <c r="T41" s="15">
        <v>7812</v>
      </c>
      <c r="U41" s="3">
        <v>81</v>
      </c>
      <c r="V41" t="e">
        <f>_xlfn.XLOOKUP(DA_25[[#This Row],[Product]],[1]!Table13[Products],[1]!Table13[Cost Per Unit])</f>
        <v>#REF!</v>
      </c>
      <c r="W41" t="e">
        <f>DA_25[[#This Row],[Cost Per Units]]*DA_25[[#This Row],[Units]]</f>
        <v>#REF!</v>
      </c>
    </row>
    <row r="42" spans="17:23" x14ac:dyDescent="0.25">
      <c r="Q42" t="s">
        <v>29</v>
      </c>
      <c r="R42" t="s">
        <v>32</v>
      </c>
      <c r="S42" t="s">
        <v>12</v>
      </c>
      <c r="T42" s="15">
        <v>7777</v>
      </c>
      <c r="U42" s="3">
        <v>504</v>
      </c>
      <c r="V42" t="e">
        <f>_xlfn.XLOOKUP(DA_25[[#This Row],[Product]],[1]!Table13[Products],[1]!Table13[Cost Per Unit])</f>
        <v>#REF!</v>
      </c>
      <c r="W42" t="e">
        <f>DA_25[[#This Row],[Cost Per Units]]*DA_25[[#This Row],[Units]]</f>
        <v>#REF!</v>
      </c>
    </row>
    <row r="43" spans="17:23" x14ac:dyDescent="0.25">
      <c r="Q43" t="s">
        <v>25</v>
      </c>
      <c r="R43" t="s">
        <v>32</v>
      </c>
      <c r="S43" t="s">
        <v>30</v>
      </c>
      <c r="T43" s="15">
        <v>7777</v>
      </c>
      <c r="U43" s="3">
        <v>39</v>
      </c>
      <c r="V43" t="e">
        <f>_xlfn.XLOOKUP(DA_25[[#This Row],[Product]],[1]!Table13[Products],[1]!Table13[Cost Per Unit])</f>
        <v>#REF!</v>
      </c>
      <c r="W43" t="e">
        <f>DA_25[[#This Row],[Cost Per Units]]*DA_25[[#This Row],[Units]]</f>
        <v>#REF!</v>
      </c>
    </row>
    <row r="44" spans="17:23" x14ac:dyDescent="0.25">
      <c r="Q44" t="s">
        <v>18</v>
      </c>
      <c r="R44" t="s">
        <v>8</v>
      </c>
      <c r="S44" t="s">
        <v>23</v>
      </c>
      <c r="T44" s="15">
        <v>7693</v>
      </c>
      <c r="U44" s="3">
        <v>87</v>
      </c>
      <c r="V44" t="e">
        <f>_xlfn.XLOOKUP(DA_25[[#This Row],[Product]],[1]!Table13[Products],[1]!Table13[Cost Per Unit])</f>
        <v>#REF!</v>
      </c>
      <c r="W44" t="e">
        <f>DA_25[[#This Row],[Cost Per Units]]*DA_25[[#This Row],[Units]]</f>
        <v>#REF!</v>
      </c>
    </row>
    <row r="45" spans="17:23" x14ac:dyDescent="0.25">
      <c r="Q45" t="s">
        <v>7</v>
      </c>
      <c r="R45" t="s">
        <v>8</v>
      </c>
      <c r="S45" t="s">
        <v>38</v>
      </c>
      <c r="T45" s="15">
        <v>7693</v>
      </c>
      <c r="U45" s="3">
        <v>21</v>
      </c>
      <c r="V45" t="e">
        <f>_xlfn.XLOOKUP(DA_25[[#This Row],[Product]],[1]!Table13[Products],[1]!Table13[Cost Per Unit])</f>
        <v>#REF!</v>
      </c>
      <c r="W45" t="e">
        <f>DA_25[[#This Row],[Cost Per Units]]*DA_25[[#This Row],[Units]]</f>
        <v>#REF!</v>
      </c>
    </row>
    <row r="46" spans="17:23" x14ac:dyDescent="0.25">
      <c r="Q46" t="s">
        <v>28</v>
      </c>
      <c r="R46" t="s">
        <v>19</v>
      </c>
      <c r="S46" t="s">
        <v>43</v>
      </c>
      <c r="T46" s="15">
        <v>7651</v>
      </c>
      <c r="U46" s="3">
        <v>213</v>
      </c>
      <c r="V46" t="e">
        <f>_xlfn.XLOOKUP(DA_25[[#This Row],[Product]],[1]!Table13[Products],[1]!Table13[Cost Per Unit])</f>
        <v>#REF!</v>
      </c>
      <c r="W46" t="e">
        <f>DA_25[[#This Row],[Cost Per Units]]*DA_25[[#This Row],[Units]]</f>
        <v>#REF!</v>
      </c>
    </row>
    <row r="47" spans="17:23" x14ac:dyDescent="0.25">
      <c r="Q47" t="s">
        <v>28</v>
      </c>
      <c r="R47" t="s">
        <v>32</v>
      </c>
      <c r="S47" t="s">
        <v>38</v>
      </c>
      <c r="T47" s="15">
        <v>7511</v>
      </c>
      <c r="U47" s="3">
        <v>120</v>
      </c>
      <c r="V47" t="e">
        <f>_xlfn.XLOOKUP(DA_25[[#This Row],[Product]],[1]!Table13[Products],[1]!Table13[Cost Per Unit])</f>
        <v>#REF!</v>
      </c>
      <c r="W47" t="e">
        <f>DA_25[[#This Row],[Cost Per Units]]*DA_25[[#This Row],[Units]]</f>
        <v>#REF!</v>
      </c>
    </row>
    <row r="48" spans="17:23" x14ac:dyDescent="0.25">
      <c r="Q48" t="s">
        <v>27</v>
      </c>
      <c r="R48" t="s">
        <v>22</v>
      </c>
      <c r="S48" t="s">
        <v>20</v>
      </c>
      <c r="T48" s="15">
        <v>7483</v>
      </c>
      <c r="U48" s="3">
        <v>45</v>
      </c>
      <c r="V48" t="e">
        <f>_xlfn.XLOOKUP(DA_25[[#This Row],[Product]],[1]!Table13[Products],[1]!Table13[Cost Per Unit])</f>
        <v>#REF!</v>
      </c>
      <c r="W48" t="e">
        <f>DA_25[[#This Row],[Cost Per Units]]*DA_25[[#This Row],[Units]]</f>
        <v>#REF!</v>
      </c>
    </row>
    <row r="49" spans="17:23" x14ac:dyDescent="0.25">
      <c r="Q49" t="s">
        <v>15</v>
      </c>
      <c r="R49" t="s">
        <v>11</v>
      </c>
      <c r="S49" t="s">
        <v>42</v>
      </c>
      <c r="T49" s="15">
        <v>7455</v>
      </c>
      <c r="U49" s="3">
        <v>216</v>
      </c>
      <c r="V49" t="e">
        <f>_xlfn.XLOOKUP(DA_25[[#This Row],[Product]],[1]!Table13[Products],[1]!Table13[Cost Per Unit])</f>
        <v>#REF!</v>
      </c>
      <c r="W49" t="e">
        <f>DA_25[[#This Row],[Cost Per Units]]*DA_25[[#This Row],[Units]]</f>
        <v>#REF!</v>
      </c>
    </row>
    <row r="50" spans="17:23" x14ac:dyDescent="0.25">
      <c r="Q50" t="s">
        <v>18</v>
      </c>
      <c r="R50" t="s">
        <v>22</v>
      </c>
      <c r="S50" t="s">
        <v>43</v>
      </c>
      <c r="T50" s="15">
        <v>7322</v>
      </c>
      <c r="U50" s="3">
        <v>36</v>
      </c>
      <c r="V50" t="e">
        <f>_xlfn.XLOOKUP(DA_25[[#This Row],[Product]],[1]!Table13[Products],[1]!Table13[Cost Per Unit])</f>
        <v>#REF!</v>
      </c>
      <c r="W50" t="e">
        <f>DA_25[[#This Row],[Cost Per Units]]*DA_25[[#This Row],[Units]]</f>
        <v>#REF!</v>
      </c>
    </row>
    <row r="51" spans="17:23" x14ac:dyDescent="0.25">
      <c r="Q51" t="s">
        <v>29</v>
      </c>
      <c r="R51" t="s">
        <v>8</v>
      </c>
      <c r="S51" t="s">
        <v>42</v>
      </c>
      <c r="T51" s="15">
        <v>7308</v>
      </c>
      <c r="U51" s="3">
        <v>327</v>
      </c>
      <c r="V51" t="e">
        <f>_xlfn.XLOOKUP(DA_25[[#This Row],[Product]],[1]!Table13[Products],[1]!Table13[Cost Per Unit])</f>
        <v>#REF!</v>
      </c>
      <c r="W51" t="e">
        <f>DA_25[[#This Row],[Cost Per Units]]*DA_25[[#This Row],[Units]]</f>
        <v>#REF!</v>
      </c>
    </row>
    <row r="52" spans="17:23" x14ac:dyDescent="0.25">
      <c r="Q52" t="s">
        <v>27</v>
      </c>
      <c r="R52" t="s">
        <v>32</v>
      </c>
      <c r="S52" t="s">
        <v>39</v>
      </c>
      <c r="T52" s="15">
        <v>7280</v>
      </c>
      <c r="U52" s="3">
        <v>201</v>
      </c>
      <c r="V52" t="e">
        <f>_xlfn.XLOOKUP(DA_25[[#This Row],[Product]],[1]!Table13[Products],[1]!Table13[Cost Per Unit])</f>
        <v>#REF!</v>
      </c>
      <c r="W52" t="e">
        <f>DA_25[[#This Row],[Cost Per Units]]*DA_25[[#This Row],[Units]]</f>
        <v>#REF!</v>
      </c>
    </row>
    <row r="53" spans="17:23" x14ac:dyDescent="0.25">
      <c r="Q53" t="s">
        <v>13</v>
      </c>
      <c r="R53" t="s">
        <v>8</v>
      </c>
      <c r="S53" t="s">
        <v>35</v>
      </c>
      <c r="T53" s="15">
        <v>7273</v>
      </c>
      <c r="U53" s="3">
        <v>96</v>
      </c>
      <c r="V53" t="e">
        <f>_xlfn.XLOOKUP(DA_25[[#This Row],[Product]],[1]!Table13[Products],[1]!Table13[Cost Per Unit])</f>
        <v>#REF!</v>
      </c>
      <c r="W53" t="e">
        <f>DA_25[[#This Row],[Cost Per Units]]*DA_25[[#This Row],[Units]]</f>
        <v>#REF!</v>
      </c>
    </row>
    <row r="54" spans="17:23" x14ac:dyDescent="0.25">
      <c r="Q54" t="s">
        <v>29</v>
      </c>
      <c r="R54" t="s">
        <v>32</v>
      </c>
      <c r="S54" t="s">
        <v>26</v>
      </c>
      <c r="T54" s="15">
        <v>7259</v>
      </c>
      <c r="U54" s="3">
        <v>276</v>
      </c>
      <c r="V54" t="e">
        <f>_xlfn.XLOOKUP(DA_25[[#This Row],[Product]],[1]!Table13[Products],[1]!Table13[Cost Per Unit])</f>
        <v>#REF!</v>
      </c>
      <c r="W54" t="e">
        <f>DA_25[[#This Row],[Cost Per Units]]*DA_25[[#This Row],[Units]]</f>
        <v>#REF!</v>
      </c>
    </row>
    <row r="55" spans="17:23" x14ac:dyDescent="0.25">
      <c r="Q55" t="s">
        <v>27</v>
      </c>
      <c r="R55" t="s">
        <v>22</v>
      </c>
      <c r="S55" t="s">
        <v>33</v>
      </c>
      <c r="T55" s="15">
        <v>7189</v>
      </c>
      <c r="U55" s="3">
        <v>54</v>
      </c>
      <c r="V55" t="e">
        <f>_xlfn.XLOOKUP(DA_25[[#This Row],[Product]],[1]!Table13[Products],[1]!Table13[Cost Per Unit])</f>
        <v>#REF!</v>
      </c>
      <c r="W55" t="e">
        <f>DA_25[[#This Row],[Cost Per Units]]*DA_25[[#This Row],[Units]]</f>
        <v>#REF!</v>
      </c>
    </row>
    <row r="56" spans="17:23" x14ac:dyDescent="0.25">
      <c r="Q56" t="s">
        <v>10</v>
      </c>
      <c r="R56" t="s">
        <v>19</v>
      </c>
      <c r="S56" t="s">
        <v>9</v>
      </c>
      <c r="T56" s="15">
        <v>7021</v>
      </c>
      <c r="U56" s="3">
        <v>183</v>
      </c>
      <c r="V56" t="e">
        <f>_xlfn.XLOOKUP(DA_25[[#This Row],[Product]],[1]!Table13[Products],[1]!Table13[Cost Per Unit])</f>
        <v>#REF!</v>
      </c>
      <c r="W56" t="e">
        <f>DA_25[[#This Row],[Cost Per Units]]*DA_25[[#This Row],[Units]]</f>
        <v>#REF!</v>
      </c>
    </row>
    <row r="57" spans="17:23" x14ac:dyDescent="0.25">
      <c r="Q57" t="s">
        <v>27</v>
      </c>
      <c r="R57" t="s">
        <v>32</v>
      </c>
      <c r="S57" t="s">
        <v>41</v>
      </c>
      <c r="T57" s="15">
        <v>6986</v>
      </c>
      <c r="U57" s="3">
        <v>21</v>
      </c>
      <c r="V57" t="e">
        <f>_xlfn.XLOOKUP(DA_25[[#This Row],[Product]],[1]!Table13[Products],[1]!Table13[Cost Per Unit])</f>
        <v>#REF!</v>
      </c>
      <c r="W57" t="e">
        <f>DA_25[[#This Row],[Cost Per Units]]*DA_25[[#This Row],[Units]]</f>
        <v>#REF!</v>
      </c>
    </row>
    <row r="58" spans="17:23" x14ac:dyDescent="0.25">
      <c r="Q58" t="s">
        <v>27</v>
      </c>
      <c r="R58" t="s">
        <v>19</v>
      </c>
      <c r="S58" t="s">
        <v>24</v>
      </c>
      <c r="T58" s="15">
        <v>6909</v>
      </c>
      <c r="U58" s="3">
        <v>81</v>
      </c>
      <c r="V58" t="e">
        <f>_xlfn.XLOOKUP(DA_25[[#This Row],[Product]],[1]!Table13[Products],[1]!Table13[Cost Per Unit])</f>
        <v>#REF!</v>
      </c>
      <c r="W58" t="e">
        <f>DA_25[[#This Row],[Cost Per Units]]*DA_25[[#This Row],[Units]]</f>
        <v>#REF!</v>
      </c>
    </row>
    <row r="59" spans="17:23" x14ac:dyDescent="0.25">
      <c r="Q59" t="s">
        <v>37</v>
      </c>
      <c r="R59" t="s">
        <v>22</v>
      </c>
      <c r="S59" t="s">
        <v>14</v>
      </c>
      <c r="T59" s="15">
        <v>6860</v>
      </c>
      <c r="U59" s="3">
        <v>126</v>
      </c>
      <c r="V59" t="e">
        <f>_xlfn.XLOOKUP(DA_25[[#This Row],[Product]],[1]!Table13[Products],[1]!Table13[Cost Per Unit])</f>
        <v>#REF!</v>
      </c>
      <c r="W59" t="e">
        <f>DA_25[[#This Row],[Cost Per Units]]*DA_25[[#This Row],[Units]]</f>
        <v>#REF!</v>
      </c>
    </row>
    <row r="60" spans="17:23" x14ac:dyDescent="0.25">
      <c r="Q60" t="s">
        <v>7</v>
      </c>
      <c r="R60" t="s">
        <v>11</v>
      </c>
      <c r="S60" t="s">
        <v>24</v>
      </c>
      <c r="T60" s="15">
        <v>6853</v>
      </c>
      <c r="U60" s="3">
        <v>372</v>
      </c>
      <c r="V60" t="e">
        <f>_xlfn.XLOOKUP(DA_25[[#This Row],[Product]],[1]!Table13[Products],[1]!Table13[Cost Per Unit])</f>
        <v>#REF!</v>
      </c>
      <c r="W60" t="e">
        <f>DA_25[[#This Row],[Cost Per Units]]*DA_25[[#This Row],[Units]]</f>
        <v>#REF!</v>
      </c>
    </row>
    <row r="61" spans="17:23" x14ac:dyDescent="0.25">
      <c r="Q61" t="s">
        <v>13</v>
      </c>
      <c r="R61" t="s">
        <v>32</v>
      </c>
      <c r="S61" t="s">
        <v>43</v>
      </c>
      <c r="T61" s="15">
        <v>6832</v>
      </c>
      <c r="U61" s="3">
        <v>27</v>
      </c>
      <c r="V61" t="e">
        <f>_xlfn.XLOOKUP(DA_25[[#This Row],[Product]],[1]!Table13[Products],[1]!Table13[Cost Per Unit])</f>
        <v>#REF!</v>
      </c>
      <c r="W61" t="e">
        <f>DA_25[[#This Row],[Cost Per Units]]*DA_25[[#This Row],[Units]]</f>
        <v>#REF!</v>
      </c>
    </row>
    <row r="62" spans="17:23" x14ac:dyDescent="0.25">
      <c r="Q62" t="s">
        <v>18</v>
      </c>
      <c r="R62" t="s">
        <v>8</v>
      </c>
      <c r="S62" t="s">
        <v>44</v>
      </c>
      <c r="T62" s="15">
        <v>6818</v>
      </c>
      <c r="U62" s="3">
        <v>6</v>
      </c>
      <c r="V62" t="e">
        <f>_xlfn.XLOOKUP(DA_25[[#This Row],[Product]],[1]!Table13[Products],[1]!Table13[Cost Per Unit])</f>
        <v>#REF!</v>
      </c>
      <c r="W62" t="e">
        <f>DA_25[[#This Row],[Cost Per Units]]*DA_25[[#This Row],[Units]]</f>
        <v>#REF!</v>
      </c>
    </row>
    <row r="63" spans="17:23" x14ac:dyDescent="0.25">
      <c r="Q63" t="s">
        <v>25</v>
      </c>
      <c r="R63" t="s">
        <v>11</v>
      </c>
      <c r="S63" t="s">
        <v>9</v>
      </c>
      <c r="T63" s="15">
        <v>6755</v>
      </c>
      <c r="U63" s="3">
        <v>252</v>
      </c>
      <c r="V63" t="e">
        <f>_xlfn.XLOOKUP(DA_25[[#This Row],[Product]],[1]!Table13[Products],[1]!Table13[Cost Per Unit])</f>
        <v>#REF!</v>
      </c>
      <c r="W63" t="e">
        <f>DA_25[[#This Row],[Cost Per Units]]*DA_25[[#This Row],[Units]]</f>
        <v>#REF!</v>
      </c>
    </row>
    <row r="64" spans="17:23" x14ac:dyDescent="0.25">
      <c r="Q64" t="s">
        <v>7</v>
      </c>
      <c r="R64" t="s">
        <v>32</v>
      </c>
      <c r="S64" t="s">
        <v>44</v>
      </c>
      <c r="T64" s="15">
        <v>6748</v>
      </c>
      <c r="U64" s="3">
        <v>48</v>
      </c>
      <c r="V64" t="e">
        <f>_xlfn.XLOOKUP(DA_25[[#This Row],[Product]],[1]!Table13[Products],[1]!Table13[Cost Per Unit])</f>
        <v>#REF!</v>
      </c>
      <c r="W64" t="e">
        <f>DA_25[[#This Row],[Cost Per Units]]*DA_25[[#This Row],[Units]]</f>
        <v>#REF!</v>
      </c>
    </row>
    <row r="65" spans="17:23" x14ac:dyDescent="0.25">
      <c r="Q65" t="s">
        <v>18</v>
      </c>
      <c r="R65" t="s">
        <v>32</v>
      </c>
      <c r="S65" t="s">
        <v>12</v>
      </c>
      <c r="T65" s="15">
        <v>6734</v>
      </c>
      <c r="U65" s="3">
        <v>123</v>
      </c>
      <c r="V65" t="e">
        <f>_xlfn.XLOOKUP(DA_25[[#This Row],[Product]],[1]!Table13[Products],[1]!Table13[Cost Per Unit])</f>
        <v>#REF!</v>
      </c>
      <c r="W65" t="e">
        <f>DA_25[[#This Row],[Cost Per Units]]*DA_25[[#This Row],[Units]]</f>
        <v>#REF!</v>
      </c>
    </row>
    <row r="66" spans="17:23" x14ac:dyDescent="0.25">
      <c r="Q66" t="s">
        <v>10</v>
      </c>
      <c r="R66" t="s">
        <v>11</v>
      </c>
      <c r="S66" t="s">
        <v>12</v>
      </c>
      <c r="T66" s="15">
        <v>6706</v>
      </c>
      <c r="U66" s="3">
        <v>459</v>
      </c>
      <c r="V66" t="e">
        <f>_xlfn.XLOOKUP(DA_25[[#This Row],[Product]],[1]!Table13[Products],[1]!Table13[Cost Per Unit])</f>
        <v>#REF!</v>
      </c>
      <c r="W66" t="e">
        <f>DA_25[[#This Row],[Cost Per Units]]*DA_25[[#This Row],[Units]]</f>
        <v>#REF!</v>
      </c>
    </row>
    <row r="67" spans="17:23" x14ac:dyDescent="0.25">
      <c r="Q67" t="s">
        <v>37</v>
      </c>
      <c r="R67" t="s">
        <v>16</v>
      </c>
      <c r="S67" t="s">
        <v>12</v>
      </c>
      <c r="T67" s="15">
        <v>6657</v>
      </c>
      <c r="U67" s="3">
        <v>303</v>
      </c>
      <c r="V67" t="e">
        <f>_xlfn.XLOOKUP(DA_25[[#This Row],[Product]],[1]!Table13[Products],[1]!Table13[Cost Per Unit])</f>
        <v>#REF!</v>
      </c>
      <c r="W67" t="e">
        <f>DA_25[[#This Row],[Cost Per Units]]*DA_25[[#This Row],[Units]]</f>
        <v>#REF!</v>
      </c>
    </row>
    <row r="68" spans="17:23" x14ac:dyDescent="0.25">
      <c r="Q68" t="s">
        <v>29</v>
      </c>
      <c r="R68" t="s">
        <v>11</v>
      </c>
      <c r="S68" t="s">
        <v>39</v>
      </c>
      <c r="T68" s="15">
        <v>6657</v>
      </c>
      <c r="U68" s="3">
        <v>276</v>
      </c>
      <c r="V68" t="e">
        <f>_xlfn.XLOOKUP(DA_25[[#This Row],[Product]],[1]!Table13[Products],[1]!Table13[Cost Per Unit])</f>
        <v>#REF!</v>
      </c>
      <c r="W68" t="e">
        <f>DA_25[[#This Row],[Cost Per Units]]*DA_25[[#This Row],[Units]]</f>
        <v>#REF!</v>
      </c>
    </row>
    <row r="69" spans="17:23" x14ac:dyDescent="0.25">
      <c r="Q69" t="s">
        <v>25</v>
      </c>
      <c r="R69" t="s">
        <v>8</v>
      </c>
      <c r="S69" t="s">
        <v>26</v>
      </c>
      <c r="T69" s="15">
        <v>6608</v>
      </c>
      <c r="U69" s="3">
        <v>225</v>
      </c>
      <c r="V69" t="e">
        <f>_xlfn.XLOOKUP(DA_25[[#This Row],[Product]],[1]!Table13[Products],[1]!Table13[Cost Per Unit])</f>
        <v>#REF!</v>
      </c>
      <c r="W69" t="e">
        <f>DA_25[[#This Row],[Cost Per Units]]*DA_25[[#This Row],[Units]]</f>
        <v>#REF!</v>
      </c>
    </row>
    <row r="70" spans="17:23" x14ac:dyDescent="0.25">
      <c r="Q70" t="s">
        <v>28</v>
      </c>
      <c r="R70" t="s">
        <v>22</v>
      </c>
      <c r="S70" t="s">
        <v>42</v>
      </c>
      <c r="T70" s="15">
        <v>6580</v>
      </c>
      <c r="U70" s="3">
        <v>183</v>
      </c>
      <c r="V70" t="e">
        <f>_xlfn.XLOOKUP(DA_25[[#This Row],[Product]],[1]!Table13[Products],[1]!Table13[Cost Per Unit])</f>
        <v>#REF!</v>
      </c>
      <c r="W70" t="e">
        <f>DA_25[[#This Row],[Cost Per Units]]*DA_25[[#This Row],[Units]]</f>
        <v>#REF!</v>
      </c>
    </row>
    <row r="71" spans="17:23" x14ac:dyDescent="0.25">
      <c r="Q71" t="s">
        <v>25</v>
      </c>
      <c r="R71" t="s">
        <v>8</v>
      </c>
      <c r="S71" t="s">
        <v>9</v>
      </c>
      <c r="T71" s="15">
        <v>6454</v>
      </c>
      <c r="U71" s="3">
        <v>54</v>
      </c>
      <c r="V71" t="e">
        <f>_xlfn.XLOOKUP(DA_25[[#This Row],[Product]],[1]!Table13[Products],[1]!Table13[Cost Per Unit])</f>
        <v>#REF!</v>
      </c>
      <c r="W71" t="e">
        <f>DA_25[[#This Row],[Cost Per Units]]*DA_25[[#This Row],[Units]]</f>
        <v>#REF!</v>
      </c>
    </row>
    <row r="72" spans="17:23" x14ac:dyDescent="0.25">
      <c r="Q72" t="s">
        <v>10</v>
      </c>
      <c r="R72" t="s">
        <v>22</v>
      </c>
      <c r="S72" t="s">
        <v>43</v>
      </c>
      <c r="T72" s="15">
        <v>6433</v>
      </c>
      <c r="U72" s="3">
        <v>78</v>
      </c>
      <c r="V72" t="e">
        <f>_xlfn.XLOOKUP(DA_25[[#This Row],[Product]],[1]!Table13[Products],[1]!Table13[Cost Per Unit])</f>
        <v>#REF!</v>
      </c>
      <c r="W72" t="e">
        <f>DA_25[[#This Row],[Cost Per Units]]*DA_25[[#This Row],[Units]]</f>
        <v>#REF!</v>
      </c>
    </row>
    <row r="73" spans="17:23" x14ac:dyDescent="0.25">
      <c r="Q73" t="s">
        <v>15</v>
      </c>
      <c r="R73" t="s">
        <v>8</v>
      </c>
      <c r="S73" t="s">
        <v>40</v>
      </c>
      <c r="T73" s="15">
        <v>6398</v>
      </c>
      <c r="U73" s="3">
        <v>102</v>
      </c>
      <c r="V73" t="e">
        <f>_xlfn.XLOOKUP(DA_25[[#This Row],[Product]],[1]!Table13[Products],[1]!Table13[Cost Per Unit])</f>
        <v>#REF!</v>
      </c>
      <c r="W73" t="e">
        <f>DA_25[[#This Row],[Cost Per Units]]*DA_25[[#This Row],[Units]]</f>
        <v>#REF!</v>
      </c>
    </row>
    <row r="74" spans="17:23" x14ac:dyDescent="0.25">
      <c r="Q74" t="s">
        <v>25</v>
      </c>
      <c r="R74" t="s">
        <v>8</v>
      </c>
      <c r="S74" t="s">
        <v>21</v>
      </c>
      <c r="T74" s="15">
        <v>6391</v>
      </c>
      <c r="U74" s="3">
        <v>48</v>
      </c>
      <c r="V74" t="e">
        <f>_xlfn.XLOOKUP(DA_25[[#This Row],[Product]],[1]!Table13[Products],[1]!Table13[Cost Per Unit])</f>
        <v>#REF!</v>
      </c>
      <c r="W74" t="e">
        <f>DA_25[[#This Row],[Cost Per Units]]*DA_25[[#This Row],[Units]]</f>
        <v>#REF!</v>
      </c>
    </row>
    <row r="75" spans="17:23" x14ac:dyDescent="0.25">
      <c r="Q75" t="s">
        <v>7</v>
      </c>
      <c r="R75" t="s">
        <v>19</v>
      </c>
      <c r="S75" t="s">
        <v>41</v>
      </c>
      <c r="T75" s="15">
        <v>6370</v>
      </c>
      <c r="U75" s="3">
        <v>30</v>
      </c>
      <c r="V75" t="e">
        <f>_xlfn.XLOOKUP(DA_25[[#This Row],[Product]],[1]!Table13[Products],[1]!Table13[Cost Per Unit])</f>
        <v>#REF!</v>
      </c>
      <c r="W75" t="e">
        <f>DA_25[[#This Row],[Cost Per Units]]*DA_25[[#This Row],[Units]]</f>
        <v>#REF!</v>
      </c>
    </row>
    <row r="76" spans="17:23" x14ac:dyDescent="0.25">
      <c r="Q76" t="s">
        <v>27</v>
      </c>
      <c r="R76" t="s">
        <v>16</v>
      </c>
      <c r="S76" t="s">
        <v>36</v>
      </c>
      <c r="T76" s="15">
        <v>6314</v>
      </c>
      <c r="U76" s="3">
        <v>15</v>
      </c>
      <c r="V76" t="e">
        <f>_xlfn.XLOOKUP(DA_25[[#This Row],[Product]],[1]!Table13[Products],[1]!Table13[Cost Per Unit])</f>
        <v>#REF!</v>
      </c>
      <c r="W76" t="e">
        <f>DA_25[[#This Row],[Cost Per Units]]*DA_25[[#This Row],[Units]]</f>
        <v>#REF!</v>
      </c>
    </row>
    <row r="77" spans="17:23" x14ac:dyDescent="0.25">
      <c r="Q77" t="s">
        <v>29</v>
      </c>
      <c r="R77" t="s">
        <v>32</v>
      </c>
      <c r="S77" t="s">
        <v>20</v>
      </c>
      <c r="T77" s="15">
        <v>6300</v>
      </c>
      <c r="U77" s="3">
        <v>42</v>
      </c>
      <c r="V77" t="e">
        <f>_xlfn.XLOOKUP(DA_25[[#This Row],[Product]],[1]!Table13[Products],[1]!Table13[Cost Per Unit])</f>
        <v>#REF!</v>
      </c>
      <c r="W77" t="e">
        <f>DA_25[[#This Row],[Cost Per Units]]*DA_25[[#This Row],[Units]]</f>
        <v>#REF!</v>
      </c>
    </row>
    <row r="78" spans="17:23" x14ac:dyDescent="0.25">
      <c r="Q78" t="s">
        <v>10</v>
      </c>
      <c r="R78" t="s">
        <v>8</v>
      </c>
      <c r="S78" t="s">
        <v>44</v>
      </c>
      <c r="T78" s="15">
        <v>6279</v>
      </c>
      <c r="U78" s="3">
        <v>45</v>
      </c>
      <c r="V78" t="e">
        <f>_xlfn.XLOOKUP(DA_25[[#This Row],[Product]],[1]!Table13[Products],[1]!Table13[Cost Per Unit])</f>
        <v>#REF!</v>
      </c>
      <c r="W78" t="e">
        <f>DA_25[[#This Row],[Cost Per Units]]*DA_25[[#This Row],[Units]]</f>
        <v>#REF!</v>
      </c>
    </row>
    <row r="79" spans="17:23" x14ac:dyDescent="0.25">
      <c r="Q79" t="s">
        <v>27</v>
      </c>
      <c r="R79" t="s">
        <v>32</v>
      </c>
      <c r="S79" t="s">
        <v>24</v>
      </c>
      <c r="T79" s="15">
        <v>6279</v>
      </c>
      <c r="U79" s="3">
        <v>237</v>
      </c>
      <c r="V79" t="e">
        <f>_xlfn.XLOOKUP(DA_25[[#This Row],[Product]],[1]!Table13[Products],[1]!Table13[Cost Per Unit])</f>
        <v>#REF!</v>
      </c>
      <c r="W79" t="e">
        <f>DA_25[[#This Row],[Cost Per Units]]*DA_25[[#This Row],[Units]]</f>
        <v>#REF!</v>
      </c>
    </row>
    <row r="80" spans="17:23" x14ac:dyDescent="0.25">
      <c r="Q80" t="s">
        <v>27</v>
      </c>
      <c r="R80" t="s">
        <v>16</v>
      </c>
      <c r="S80" t="s">
        <v>33</v>
      </c>
      <c r="T80" s="15">
        <v>6146</v>
      </c>
      <c r="U80" s="3">
        <v>63</v>
      </c>
      <c r="V80" t="e">
        <f>_xlfn.XLOOKUP(DA_25[[#This Row],[Product]],[1]!Table13[Products],[1]!Table13[Cost Per Unit])</f>
        <v>#REF!</v>
      </c>
      <c r="W80" t="e">
        <f>DA_25[[#This Row],[Cost Per Units]]*DA_25[[#This Row],[Units]]</f>
        <v>#REF!</v>
      </c>
    </row>
    <row r="81" spans="17:23" x14ac:dyDescent="0.25">
      <c r="Q81" t="s">
        <v>7</v>
      </c>
      <c r="R81" t="s">
        <v>8</v>
      </c>
      <c r="S81" t="s">
        <v>41</v>
      </c>
      <c r="T81" s="15">
        <v>6132</v>
      </c>
      <c r="U81" s="3">
        <v>93</v>
      </c>
      <c r="V81" t="e">
        <f>_xlfn.XLOOKUP(DA_25[[#This Row],[Product]],[1]!Table13[Products],[1]!Table13[Cost Per Unit])</f>
        <v>#REF!</v>
      </c>
      <c r="W81" t="e">
        <f>DA_25[[#This Row],[Cost Per Units]]*DA_25[[#This Row],[Units]]</f>
        <v>#REF!</v>
      </c>
    </row>
    <row r="82" spans="17:23" x14ac:dyDescent="0.25">
      <c r="Q82" t="s">
        <v>7</v>
      </c>
      <c r="R82" t="s">
        <v>22</v>
      </c>
      <c r="S82" t="s">
        <v>14</v>
      </c>
      <c r="T82" s="15">
        <v>6125</v>
      </c>
      <c r="U82" s="3">
        <v>102</v>
      </c>
      <c r="V82" t="e">
        <f>_xlfn.XLOOKUP(DA_25[[#This Row],[Product]],[1]!Table13[Products],[1]!Table13[Cost Per Unit])</f>
        <v>#REF!</v>
      </c>
      <c r="W82" t="e">
        <f>DA_25[[#This Row],[Cost Per Units]]*DA_25[[#This Row],[Units]]</f>
        <v>#REF!</v>
      </c>
    </row>
    <row r="83" spans="17:23" x14ac:dyDescent="0.25">
      <c r="Q83" t="s">
        <v>18</v>
      </c>
      <c r="R83" t="s">
        <v>16</v>
      </c>
      <c r="S83" t="s">
        <v>12</v>
      </c>
      <c r="T83" s="15">
        <v>6118</v>
      </c>
      <c r="U83" s="3">
        <v>9</v>
      </c>
      <c r="V83" t="e">
        <f>_xlfn.XLOOKUP(DA_25[[#This Row],[Product]],[1]!Table13[Products],[1]!Table13[Cost Per Unit])</f>
        <v>#REF!</v>
      </c>
      <c r="W83" t="e">
        <f>DA_25[[#This Row],[Cost Per Units]]*DA_25[[#This Row],[Units]]</f>
        <v>#REF!</v>
      </c>
    </row>
    <row r="84" spans="17:23" x14ac:dyDescent="0.25">
      <c r="Q84" t="s">
        <v>15</v>
      </c>
      <c r="R84" t="s">
        <v>16</v>
      </c>
      <c r="S84" t="s">
        <v>9</v>
      </c>
      <c r="T84" s="15">
        <v>6118</v>
      </c>
      <c r="U84" s="3">
        <v>174</v>
      </c>
      <c r="V84" t="e">
        <f>_xlfn.XLOOKUP(DA_25[[#This Row],[Product]],[1]!Table13[Products],[1]!Table13[Cost Per Unit])</f>
        <v>#REF!</v>
      </c>
      <c r="W84" t="e">
        <f>DA_25[[#This Row],[Cost Per Units]]*DA_25[[#This Row],[Units]]</f>
        <v>#REF!</v>
      </c>
    </row>
    <row r="85" spans="17:23" x14ac:dyDescent="0.25">
      <c r="Q85" t="s">
        <v>27</v>
      </c>
      <c r="R85" t="s">
        <v>16</v>
      </c>
      <c r="S85" t="s">
        <v>17</v>
      </c>
      <c r="T85" s="15">
        <v>6111</v>
      </c>
      <c r="U85" s="3">
        <v>3</v>
      </c>
      <c r="V85" t="e">
        <f>_xlfn.XLOOKUP(DA_25[[#This Row],[Product]],[1]!Table13[Products],[1]!Table13[Cost Per Unit])</f>
        <v>#REF!</v>
      </c>
      <c r="W85" t="e">
        <f>DA_25[[#This Row],[Cost Per Units]]*DA_25[[#This Row],[Units]]</f>
        <v>#REF!</v>
      </c>
    </row>
    <row r="86" spans="17:23" x14ac:dyDescent="0.25">
      <c r="Q86" t="s">
        <v>18</v>
      </c>
      <c r="R86" t="s">
        <v>19</v>
      </c>
      <c r="S86" t="s">
        <v>30</v>
      </c>
      <c r="T86" s="15">
        <v>6048</v>
      </c>
      <c r="U86" s="3">
        <v>27</v>
      </c>
      <c r="V86" t="e">
        <f>_xlfn.XLOOKUP(DA_25[[#This Row],[Product]],[1]!Table13[Products],[1]!Table13[Cost Per Unit])</f>
        <v>#REF!</v>
      </c>
      <c r="W86" t="e">
        <f>DA_25[[#This Row],[Cost Per Units]]*DA_25[[#This Row],[Units]]</f>
        <v>#REF!</v>
      </c>
    </row>
    <row r="87" spans="17:23" x14ac:dyDescent="0.25">
      <c r="Q87" t="s">
        <v>28</v>
      </c>
      <c r="R87" t="s">
        <v>19</v>
      </c>
      <c r="S87" t="s">
        <v>42</v>
      </c>
      <c r="T87" s="15">
        <v>6027</v>
      </c>
      <c r="U87" s="3">
        <v>144</v>
      </c>
      <c r="V87" t="e">
        <f>_xlfn.XLOOKUP(DA_25[[#This Row],[Product]],[1]!Table13[Products],[1]!Table13[Cost Per Unit])</f>
        <v>#REF!</v>
      </c>
      <c r="W87" t="e">
        <f>DA_25[[#This Row],[Cost Per Units]]*DA_25[[#This Row],[Units]]</f>
        <v>#REF!</v>
      </c>
    </row>
    <row r="88" spans="17:23" x14ac:dyDescent="0.25">
      <c r="Q88" t="s">
        <v>15</v>
      </c>
      <c r="R88" t="s">
        <v>22</v>
      </c>
      <c r="S88" t="s">
        <v>24</v>
      </c>
      <c r="T88" s="15">
        <v>5915</v>
      </c>
      <c r="U88" s="3">
        <v>3</v>
      </c>
      <c r="V88" t="e">
        <f>_xlfn.XLOOKUP(DA_25[[#This Row],[Product]],[1]!Table13[Products],[1]!Table13[Cost Per Unit])</f>
        <v>#REF!</v>
      </c>
      <c r="W88" t="e">
        <f>DA_25[[#This Row],[Cost Per Units]]*DA_25[[#This Row],[Units]]</f>
        <v>#REF!</v>
      </c>
    </row>
    <row r="89" spans="17:23" x14ac:dyDescent="0.25">
      <c r="Q89" t="s">
        <v>7</v>
      </c>
      <c r="R89" t="s">
        <v>19</v>
      </c>
      <c r="S89" t="s">
        <v>24</v>
      </c>
      <c r="T89" s="15">
        <v>5817</v>
      </c>
      <c r="U89" s="3">
        <v>12</v>
      </c>
      <c r="V89" t="e">
        <f>_xlfn.XLOOKUP(DA_25[[#This Row],[Product]],[1]!Table13[Products],[1]!Table13[Cost Per Unit])</f>
        <v>#REF!</v>
      </c>
      <c r="W89" t="e">
        <f>DA_25[[#This Row],[Cost Per Units]]*DA_25[[#This Row],[Units]]</f>
        <v>#REF!</v>
      </c>
    </row>
    <row r="90" spans="17:23" x14ac:dyDescent="0.25">
      <c r="Q90" t="s">
        <v>7</v>
      </c>
      <c r="R90" t="s">
        <v>19</v>
      </c>
      <c r="S90" t="s">
        <v>39</v>
      </c>
      <c r="T90" s="15">
        <v>5775</v>
      </c>
      <c r="U90" s="3">
        <v>42</v>
      </c>
      <c r="V90" t="e">
        <f>_xlfn.XLOOKUP(DA_25[[#This Row],[Product]],[1]!Table13[Products],[1]!Table13[Cost Per Unit])</f>
        <v>#REF!</v>
      </c>
      <c r="W90" t="e">
        <f>DA_25[[#This Row],[Cost Per Units]]*DA_25[[#This Row],[Units]]</f>
        <v>#REF!</v>
      </c>
    </row>
    <row r="91" spans="17:23" x14ac:dyDescent="0.25">
      <c r="Q91" t="s">
        <v>25</v>
      </c>
      <c r="R91" t="s">
        <v>22</v>
      </c>
      <c r="S91" t="s">
        <v>42</v>
      </c>
      <c r="T91" s="15">
        <v>5677</v>
      </c>
      <c r="U91" s="3">
        <v>258</v>
      </c>
      <c r="V91" t="e">
        <f>_xlfn.XLOOKUP(DA_25[[#This Row],[Product]],[1]!Table13[Products],[1]!Table13[Cost Per Unit])</f>
        <v>#REF!</v>
      </c>
      <c r="W91" t="e">
        <f>DA_25[[#This Row],[Cost Per Units]]*DA_25[[#This Row],[Units]]</f>
        <v>#REF!</v>
      </c>
    </row>
    <row r="92" spans="17:23" x14ac:dyDescent="0.25">
      <c r="Q92" t="s">
        <v>7</v>
      </c>
      <c r="R92" t="s">
        <v>22</v>
      </c>
      <c r="S92" t="s">
        <v>33</v>
      </c>
      <c r="T92" s="15">
        <v>5670</v>
      </c>
      <c r="U92" s="3">
        <v>297</v>
      </c>
      <c r="V92" t="e">
        <f>_xlfn.XLOOKUP(DA_25[[#This Row],[Product]],[1]!Table13[Products],[1]!Table13[Cost Per Unit])</f>
        <v>#REF!</v>
      </c>
      <c r="W92" t="e">
        <f>DA_25[[#This Row],[Cost Per Units]]*DA_25[[#This Row],[Units]]</f>
        <v>#REF!</v>
      </c>
    </row>
    <row r="93" spans="17:23" x14ac:dyDescent="0.25">
      <c r="Q93" t="s">
        <v>37</v>
      </c>
      <c r="R93" t="s">
        <v>22</v>
      </c>
      <c r="S93" t="s">
        <v>26</v>
      </c>
      <c r="T93" s="15">
        <v>5586</v>
      </c>
      <c r="U93" s="3">
        <v>525</v>
      </c>
      <c r="V93" t="e">
        <f>_xlfn.XLOOKUP(DA_25[[#This Row],[Product]],[1]!Table13[Products],[1]!Table13[Cost Per Unit])</f>
        <v>#REF!</v>
      </c>
      <c r="W93" t="e">
        <f>DA_25[[#This Row],[Cost Per Units]]*DA_25[[#This Row],[Units]]</f>
        <v>#REF!</v>
      </c>
    </row>
    <row r="94" spans="17:23" x14ac:dyDescent="0.25">
      <c r="Q94" t="s">
        <v>25</v>
      </c>
      <c r="R94" t="s">
        <v>16</v>
      </c>
      <c r="S94" t="s">
        <v>34</v>
      </c>
      <c r="T94" s="15">
        <v>5551</v>
      </c>
      <c r="U94" s="3">
        <v>252</v>
      </c>
      <c r="V94" t="e">
        <f>_xlfn.XLOOKUP(DA_25[[#This Row],[Product]],[1]!Table13[Products],[1]!Table13[Cost Per Unit])</f>
        <v>#REF!</v>
      </c>
      <c r="W94" t="e">
        <f>DA_25[[#This Row],[Cost Per Units]]*DA_25[[#This Row],[Units]]</f>
        <v>#REF!</v>
      </c>
    </row>
    <row r="95" spans="17:23" x14ac:dyDescent="0.25">
      <c r="Q95" t="s">
        <v>27</v>
      </c>
      <c r="R95" t="s">
        <v>22</v>
      </c>
      <c r="S95" t="s">
        <v>38</v>
      </c>
      <c r="T95" s="15">
        <v>5474</v>
      </c>
      <c r="U95" s="3">
        <v>168</v>
      </c>
      <c r="V95" t="e">
        <f>_xlfn.XLOOKUP(DA_25[[#This Row],[Product]],[1]!Table13[Products],[1]!Table13[Cost Per Unit])</f>
        <v>#REF!</v>
      </c>
      <c r="W95" t="e">
        <f>DA_25[[#This Row],[Cost Per Units]]*DA_25[[#This Row],[Units]]</f>
        <v>#REF!</v>
      </c>
    </row>
    <row r="96" spans="17:23" x14ac:dyDescent="0.25">
      <c r="Q96" t="s">
        <v>7</v>
      </c>
      <c r="R96" t="s">
        <v>16</v>
      </c>
      <c r="S96" t="s">
        <v>20</v>
      </c>
      <c r="T96" s="15">
        <v>5439</v>
      </c>
      <c r="U96" s="3">
        <v>30</v>
      </c>
      <c r="V96" t="e">
        <f>_xlfn.XLOOKUP(DA_25[[#This Row],[Product]],[1]!Table13[Products],[1]!Table13[Cost Per Unit])</f>
        <v>#REF!</v>
      </c>
      <c r="W96" t="e">
        <f>DA_25[[#This Row],[Cost Per Units]]*DA_25[[#This Row],[Units]]</f>
        <v>#REF!</v>
      </c>
    </row>
    <row r="97" spans="17:23" x14ac:dyDescent="0.25">
      <c r="Q97" t="s">
        <v>37</v>
      </c>
      <c r="R97" t="s">
        <v>32</v>
      </c>
      <c r="S97" t="s">
        <v>38</v>
      </c>
      <c r="T97" s="15">
        <v>5355</v>
      </c>
      <c r="U97" s="3">
        <v>204</v>
      </c>
      <c r="V97" t="e">
        <f>_xlfn.XLOOKUP(DA_25[[#This Row],[Product]],[1]!Table13[Products],[1]!Table13[Cost Per Unit])</f>
        <v>#REF!</v>
      </c>
      <c r="W97" t="e">
        <f>DA_25[[#This Row],[Cost Per Units]]*DA_25[[#This Row],[Units]]</f>
        <v>#REF!</v>
      </c>
    </row>
    <row r="98" spans="17:23" x14ac:dyDescent="0.25">
      <c r="Q98" t="s">
        <v>25</v>
      </c>
      <c r="R98" t="s">
        <v>8</v>
      </c>
      <c r="S98" t="s">
        <v>44</v>
      </c>
      <c r="T98" s="15">
        <v>5306</v>
      </c>
      <c r="U98" s="3">
        <v>0</v>
      </c>
      <c r="V98" t="e">
        <f>_xlfn.XLOOKUP(DA_25[[#This Row],[Product]],[1]!Table13[Products],[1]!Table13[Cost Per Unit])</f>
        <v>#REF!</v>
      </c>
      <c r="W98" t="e">
        <f>DA_25[[#This Row],[Cost Per Units]]*DA_25[[#This Row],[Units]]</f>
        <v>#REF!</v>
      </c>
    </row>
    <row r="99" spans="17:23" x14ac:dyDescent="0.25">
      <c r="Q99" t="s">
        <v>27</v>
      </c>
      <c r="R99" t="s">
        <v>19</v>
      </c>
      <c r="S99" t="s">
        <v>44</v>
      </c>
      <c r="T99" s="15">
        <v>5236</v>
      </c>
      <c r="U99" s="3">
        <v>51</v>
      </c>
      <c r="V99" t="e">
        <f>_xlfn.XLOOKUP(DA_25[[#This Row],[Product]],[1]!Table13[Products],[1]!Table13[Cost Per Unit])</f>
        <v>#REF!</v>
      </c>
      <c r="W99" t="e">
        <f>DA_25[[#This Row],[Cost Per Units]]*DA_25[[#This Row],[Units]]</f>
        <v>#REF!</v>
      </c>
    </row>
    <row r="100" spans="17:23" x14ac:dyDescent="0.25">
      <c r="Q100" t="s">
        <v>25</v>
      </c>
      <c r="R100" t="s">
        <v>11</v>
      </c>
      <c r="S100" t="s">
        <v>42</v>
      </c>
      <c r="T100" s="15">
        <v>5194</v>
      </c>
      <c r="U100" s="3">
        <v>288</v>
      </c>
      <c r="V100" t="e">
        <f>_xlfn.XLOOKUP(DA_25[[#This Row],[Product]],[1]!Table13[Products],[1]!Table13[Cost Per Unit])</f>
        <v>#REF!</v>
      </c>
      <c r="W100" t="e">
        <f>DA_25[[#This Row],[Cost Per Units]]*DA_25[[#This Row],[Units]]</f>
        <v>#REF!</v>
      </c>
    </row>
    <row r="101" spans="17:23" x14ac:dyDescent="0.25">
      <c r="Q101" t="s">
        <v>27</v>
      </c>
      <c r="R101" t="s">
        <v>22</v>
      </c>
      <c r="S101" t="s">
        <v>12</v>
      </c>
      <c r="T101" s="15">
        <v>5075</v>
      </c>
      <c r="U101" s="3">
        <v>21</v>
      </c>
      <c r="V101" t="e">
        <f>_xlfn.XLOOKUP(DA_25[[#This Row],[Product]],[1]!Table13[Products],[1]!Table13[Cost Per Unit])</f>
        <v>#REF!</v>
      </c>
      <c r="W101" t="e">
        <f>DA_25[[#This Row],[Cost Per Units]]*DA_25[[#This Row],[Units]]</f>
        <v>#REF!</v>
      </c>
    </row>
    <row r="102" spans="17:23" x14ac:dyDescent="0.25">
      <c r="Q102" t="s">
        <v>7</v>
      </c>
      <c r="R102" t="s">
        <v>32</v>
      </c>
      <c r="S102" t="s">
        <v>30</v>
      </c>
      <c r="T102" s="15">
        <v>5019</v>
      </c>
      <c r="U102" s="3">
        <v>156</v>
      </c>
      <c r="V102" t="e">
        <f>_xlfn.XLOOKUP(DA_25[[#This Row],[Product]],[1]!Table13[Products],[1]!Table13[Cost Per Unit])</f>
        <v>#REF!</v>
      </c>
      <c r="W102" t="e">
        <f>DA_25[[#This Row],[Cost Per Units]]*DA_25[[#This Row],[Units]]</f>
        <v>#REF!</v>
      </c>
    </row>
    <row r="103" spans="17:23" x14ac:dyDescent="0.25">
      <c r="Q103" t="s">
        <v>10</v>
      </c>
      <c r="R103" t="s">
        <v>16</v>
      </c>
      <c r="S103" t="s">
        <v>36</v>
      </c>
      <c r="T103" s="15">
        <v>5019</v>
      </c>
      <c r="U103" s="3">
        <v>150</v>
      </c>
      <c r="V103" t="e">
        <f>_xlfn.XLOOKUP(DA_25[[#This Row],[Product]],[1]!Table13[Products],[1]!Table13[Cost Per Unit])</f>
        <v>#REF!</v>
      </c>
      <c r="W103" t="e">
        <f>DA_25[[#This Row],[Cost Per Units]]*DA_25[[#This Row],[Units]]</f>
        <v>#REF!</v>
      </c>
    </row>
    <row r="104" spans="17:23" x14ac:dyDescent="0.25">
      <c r="Q104" t="s">
        <v>10</v>
      </c>
      <c r="R104" t="s">
        <v>11</v>
      </c>
      <c r="S104" t="s">
        <v>24</v>
      </c>
      <c r="T104" s="15">
        <v>5012</v>
      </c>
      <c r="U104" s="3">
        <v>210</v>
      </c>
      <c r="V104" t="e">
        <f>_xlfn.XLOOKUP(DA_25[[#This Row],[Product]],[1]!Table13[Products],[1]!Table13[Cost Per Unit])</f>
        <v>#REF!</v>
      </c>
      <c r="W104" t="e">
        <f>DA_25[[#This Row],[Cost Per Units]]*DA_25[[#This Row],[Units]]</f>
        <v>#REF!</v>
      </c>
    </row>
    <row r="105" spans="17:23" x14ac:dyDescent="0.25">
      <c r="Q105" t="s">
        <v>27</v>
      </c>
      <c r="R105" t="s">
        <v>8</v>
      </c>
      <c r="S105" t="s">
        <v>26</v>
      </c>
      <c r="T105" s="15">
        <v>4991</v>
      </c>
      <c r="U105" s="3">
        <v>12</v>
      </c>
      <c r="V105" t="e">
        <f>_xlfn.XLOOKUP(DA_25[[#This Row],[Product]],[1]!Table13[Products],[1]!Table13[Cost Per Unit])</f>
        <v>#REF!</v>
      </c>
      <c r="W105" t="e">
        <f>DA_25[[#This Row],[Cost Per Units]]*DA_25[[#This Row],[Units]]</f>
        <v>#REF!</v>
      </c>
    </row>
    <row r="106" spans="17:23" x14ac:dyDescent="0.25">
      <c r="Q106" t="s">
        <v>37</v>
      </c>
      <c r="R106" t="s">
        <v>32</v>
      </c>
      <c r="S106" t="s">
        <v>44</v>
      </c>
      <c r="T106" s="15">
        <v>4991</v>
      </c>
      <c r="U106" s="3">
        <v>9</v>
      </c>
      <c r="V106" t="e">
        <f>_xlfn.XLOOKUP(DA_25[[#This Row],[Product]],[1]!Table13[Products],[1]!Table13[Cost Per Unit])</f>
        <v>#REF!</v>
      </c>
      <c r="W106" t="e">
        <f>DA_25[[#This Row],[Cost Per Units]]*DA_25[[#This Row],[Units]]</f>
        <v>#REF!</v>
      </c>
    </row>
    <row r="107" spans="17:23" x14ac:dyDescent="0.25">
      <c r="Q107" t="s">
        <v>18</v>
      </c>
      <c r="R107" t="s">
        <v>16</v>
      </c>
      <c r="S107" t="s">
        <v>30</v>
      </c>
      <c r="T107" s="15">
        <v>4970</v>
      </c>
      <c r="U107" s="3">
        <v>156</v>
      </c>
      <c r="V107" t="e">
        <f>_xlfn.XLOOKUP(DA_25[[#This Row],[Product]],[1]!Table13[Products],[1]!Table13[Cost Per Unit])</f>
        <v>#REF!</v>
      </c>
      <c r="W107" t="e">
        <f>DA_25[[#This Row],[Cost Per Units]]*DA_25[[#This Row],[Units]]</f>
        <v>#REF!</v>
      </c>
    </row>
    <row r="108" spans="17:23" x14ac:dyDescent="0.25">
      <c r="Q108" t="s">
        <v>29</v>
      </c>
      <c r="R108" t="s">
        <v>19</v>
      </c>
      <c r="S108" t="s">
        <v>44</v>
      </c>
      <c r="T108" s="15">
        <v>4956</v>
      </c>
      <c r="U108" s="3">
        <v>171</v>
      </c>
      <c r="V108" t="e">
        <f>_xlfn.XLOOKUP(DA_25[[#This Row],[Product]],[1]!Table13[Products],[1]!Table13[Cost Per Unit])</f>
        <v>#REF!</v>
      </c>
      <c r="W108" t="e">
        <f>DA_25[[#This Row],[Cost Per Units]]*DA_25[[#This Row],[Units]]</f>
        <v>#REF!</v>
      </c>
    </row>
    <row r="109" spans="17:23" x14ac:dyDescent="0.25">
      <c r="Q109" t="s">
        <v>18</v>
      </c>
      <c r="R109" t="s">
        <v>8</v>
      </c>
      <c r="S109" t="s">
        <v>36</v>
      </c>
      <c r="T109" s="15">
        <v>4949</v>
      </c>
      <c r="U109" s="3">
        <v>189</v>
      </c>
      <c r="V109" t="e">
        <f>_xlfn.XLOOKUP(DA_25[[#This Row],[Product]],[1]!Table13[Products],[1]!Table13[Cost Per Unit])</f>
        <v>#REF!</v>
      </c>
      <c r="W109" t="e">
        <f>DA_25[[#This Row],[Cost Per Units]]*DA_25[[#This Row],[Units]]</f>
        <v>#REF!</v>
      </c>
    </row>
    <row r="110" spans="17:23" x14ac:dyDescent="0.25">
      <c r="Q110" t="s">
        <v>15</v>
      </c>
      <c r="R110" t="s">
        <v>32</v>
      </c>
      <c r="S110" t="s">
        <v>36</v>
      </c>
      <c r="T110" s="15">
        <v>4935</v>
      </c>
      <c r="U110" s="3">
        <v>126</v>
      </c>
      <c r="V110" t="e">
        <f>_xlfn.XLOOKUP(DA_25[[#This Row],[Product]],[1]!Table13[Products],[1]!Table13[Cost Per Unit])</f>
        <v>#REF!</v>
      </c>
      <c r="W110" t="e">
        <f>DA_25[[#This Row],[Cost Per Units]]*DA_25[[#This Row],[Units]]</f>
        <v>#REF!</v>
      </c>
    </row>
    <row r="111" spans="17:23" x14ac:dyDescent="0.25">
      <c r="Q111" t="s">
        <v>37</v>
      </c>
      <c r="R111" t="s">
        <v>19</v>
      </c>
      <c r="S111" t="s">
        <v>43</v>
      </c>
      <c r="T111" s="15">
        <v>4858</v>
      </c>
      <c r="U111" s="3">
        <v>279</v>
      </c>
      <c r="V111" t="e">
        <f>_xlfn.XLOOKUP(DA_25[[#This Row],[Product]],[1]!Table13[Products],[1]!Table13[Cost Per Unit])</f>
        <v>#REF!</v>
      </c>
      <c r="W111" t="e">
        <f>DA_25[[#This Row],[Cost Per Units]]*DA_25[[#This Row],[Units]]</f>
        <v>#REF!</v>
      </c>
    </row>
    <row r="112" spans="17:23" x14ac:dyDescent="0.25">
      <c r="Q112" t="s">
        <v>28</v>
      </c>
      <c r="R112" t="s">
        <v>19</v>
      </c>
      <c r="S112" t="s">
        <v>39</v>
      </c>
      <c r="T112" s="15">
        <v>4802</v>
      </c>
      <c r="U112" s="3">
        <v>36</v>
      </c>
      <c r="V112" t="e">
        <f>_xlfn.XLOOKUP(DA_25[[#This Row],[Product]],[1]!Table13[Products],[1]!Table13[Cost Per Unit])</f>
        <v>#REF!</v>
      </c>
      <c r="W112" t="e">
        <f>DA_25[[#This Row],[Cost Per Units]]*DA_25[[#This Row],[Units]]</f>
        <v>#REF!</v>
      </c>
    </row>
    <row r="113" spans="17:23" x14ac:dyDescent="0.25">
      <c r="Q113" t="s">
        <v>18</v>
      </c>
      <c r="R113" t="s">
        <v>11</v>
      </c>
      <c r="S113" t="s">
        <v>9</v>
      </c>
      <c r="T113" s="15">
        <v>4781</v>
      </c>
      <c r="U113" s="3">
        <v>123</v>
      </c>
      <c r="V113" t="e">
        <f>_xlfn.XLOOKUP(DA_25[[#This Row],[Product]],[1]!Table13[Products],[1]!Table13[Cost Per Unit])</f>
        <v>#REF!</v>
      </c>
      <c r="W113" t="e">
        <f>DA_25[[#This Row],[Cost Per Units]]*DA_25[[#This Row],[Units]]</f>
        <v>#REF!</v>
      </c>
    </row>
    <row r="114" spans="17:23" x14ac:dyDescent="0.25">
      <c r="Q114" t="s">
        <v>15</v>
      </c>
      <c r="R114" t="s">
        <v>11</v>
      </c>
      <c r="S114" t="s">
        <v>33</v>
      </c>
      <c r="T114" s="15">
        <v>4760</v>
      </c>
      <c r="U114" s="3">
        <v>69</v>
      </c>
      <c r="V114" t="e">
        <f>_xlfn.XLOOKUP(DA_25[[#This Row],[Product]],[1]!Table13[Products],[1]!Table13[Cost Per Unit])</f>
        <v>#REF!</v>
      </c>
      <c r="W114" t="e">
        <f>DA_25[[#This Row],[Cost Per Units]]*DA_25[[#This Row],[Units]]</f>
        <v>#REF!</v>
      </c>
    </row>
    <row r="115" spans="17:23" x14ac:dyDescent="0.25">
      <c r="Q115" t="s">
        <v>10</v>
      </c>
      <c r="R115" t="s">
        <v>11</v>
      </c>
      <c r="S115" t="s">
        <v>41</v>
      </c>
      <c r="T115" s="15">
        <v>4753</v>
      </c>
      <c r="U115" s="3">
        <v>300</v>
      </c>
      <c r="V115" t="e">
        <f>_xlfn.XLOOKUP(DA_25[[#This Row],[Product]],[1]!Table13[Products],[1]!Table13[Cost Per Unit])</f>
        <v>#REF!</v>
      </c>
      <c r="W115" t="e">
        <f>DA_25[[#This Row],[Cost Per Units]]*DA_25[[#This Row],[Units]]</f>
        <v>#REF!</v>
      </c>
    </row>
    <row r="116" spans="17:23" x14ac:dyDescent="0.25">
      <c r="Q116" t="s">
        <v>27</v>
      </c>
      <c r="R116" t="s">
        <v>11</v>
      </c>
      <c r="S116" t="s">
        <v>23</v>
      </c>
      <c r="T116" s="15">
        <v>4753</v>
      </c>
      <c r="U116" s="3">
        <v>246</v>
      </c>
      <c r="V116" t="e">
        <f>_xlfn.XLOOKUP(DA_25[[#This Row],[Product]],[1]!Table13[Products],[1]!Table13[Cost Per Unit])</f>
        <v>#REF!</v>
      </c>
      <c r="W116" t="e">
        <f>DA_25[[#This Row],[Cost Per Units]]*DA_25[[#This Row],[Units]]</f>
        <v>#REF!</v>
      </c>
    </row>
    <row r="117" spans="17:23" x14ac:dyDescent="0.25">
      <c r="Q117" t="s">
        <v>7</v>
      </c>
      <c r="R117" t="s">
        <v>11</v>
      </c>
      <c r="S117" t="s">
        <v>31</v>
      </c>
      <c r="T117" s="15">
        <v>4725</v>
      </c>
      <c r="U117" s="3">
        <v>174</v>
      </c>
      <c r="V117" t="e">
        <f>_xlfn.XLOOKUP(DA_25[[#This Row],[Product]],[1]!Table13[Products],[1]!Table13[Cost Per Unit])</f>
        <v>#REF!</v>
      </c>
      <c r="W117" t="e">
        <f>DA_25[[#This Row],[Cost Per Units]]*DA_25[[#This Row],[Units]]</f>
        <v>#REF!</v>
      </c>
    </row>
    <row r="118" spans="17:23" x14ac:dyDescent="0.25">
      <c r="Q118" t="s">
        <v>37</v>
      </c>
      <c r="R118" t="s">
        <v>8</v>
      </c>
      <c r="S118" t="s">
        <v>36</v>
      </c>
      <c r="T118" s="15">
        <v>4683</v>
      </c>
      <c r="U118" s="3">
        <v>30</v>
      </c>
      <c r="V118" t="e">
        <f>_xlfn.XLOOKUP(DA_25[[#This Row],[Product]],[1]!Table13[Products],[1]!Table13[Cost Per Unit])</f>
        <v>#REF!</v>
      </c>
      <c r="W118" t="e">
        <f>DA_25[[#This Row],[Cost Per Units]]*DA_25[[#This Row],[Units]]</f>
        <v>#REF!</v>
      </c>
    </row>
    <row r="119" spans="17:23" x14ac:dyDescent="0.25">
      <c r="Q119" t="s">
        <v>25</v>
      </c>
      <c r="R119" t="s">
        <v>11</v>
      </c>
      <c r="S119" t="s">
        <v>26</v>
      </c>
      <c r="T119" s="15">
        <v>4606</v>
      </c>
      <c r="U119" s="3">
        <v>63</v>
      </c>
      <c r="V119" t="e">
        <f>_xlfn.XLOOKUP(DA_25[[#This Row],[Product]],[1]!Table13[Products],[1]!Table13[Cost Per Unit])</f>
        <v>#REF!</v>
      </c>
      <c r="W119" t="e">
        <f>DA_25[[#This Row],[Cost Per Units]]*DA_25[[#This Row],[Units]]</f>
        <v>#REF!</v>
      </c>
    </row>
    <row r="120" spans="17:23" x14ac:dyDescent="0.25">
      <c r="Q120" t="s">
        <v>29</v>
      </c>
      <c r="R120" t="s">
        <v>8</v>
      </c>
      <c r="S120" t="s">
        <v>34</v>
      </c>
      <c r="T120" s="15">
        <v>4592</v>
      </c>
      <c r="U120" s="3">
        <v>324</v>
      </c>
      <c r="V120" t="e">
        <f>_xlfn.XLOOKUP(DA_25[[#This Row],[Product]],[1]!Table13[Products],[1]!Table13[Cost Per Unit])</f>
        <v>#REF!</v>
      </c>
      <c r="W120" t="e">
        <f>DA_25[[#This Row],[Cost Per Units]]*DA_25[[#This Row],[Units]]</f>
        <v>#REF!</v>
      </c>
    </row>
    <row r="121" spans="17:23" x14ac:dyDescent="0.25">
      <c r="Q121" t="s">
        <v>25</v>
      </c>
      <c r="R121" t="s">
        <v>11</v>
      </c>
      <c r="S121" t="s">
        <v>38</v>
      </c>
      <c r="T121" s="15">
        <v>4585</v>
      </c>
      <c r="U121" s="3">
        <v>240</v>
      </c>
      <c r="V121" t="e">
        <f>_xlfn.XLOOKUP(DA_25[[#This Row],[Product]],[1]!Table13[Products],[1]!Table13[Cost Per Unit])</f>
        <v>#REF!</v>
      </c>
      <c r="W121" t="e">
        <f>DA_25[[#This Row],[Cost Per Units]]*DA_25[[#This Row],[Units]]</f>
        <v>#REF!</v>
      </c>
    </row>
    <row r="122" spans="17:23" x14ac:dyDescent="0.25">
      <c r="Q122" t="s">
        <v>25</v>
      </c>
      <c r="R122" t="s">
        <v>8</v>
      </c>
      <c r="S122" t="s">
        <v>30</v>
      </c>
      <c r="T122" s="15">
        <v>4487</v>
      </c>
      <c r="U122" s="3">
        <v>111</v>
      </c>
      <c r="V122" t="e">
        <f>_xlfn.XLOOKUP(DA_25[[#This Row],[Product]],[1]!Table13[Products],[1]!Table13[Cost Per Unit])</f>
        <v>#REF!</v>
      </c>
      <c r="W122" t="e">
        <f>DA_25[[#This Row],[Cost Per Units]]*DA_25[[#This Row],[Units]]</f>
        <v>#REF!</v>
      </c>
    </row>
    <row r="123" spans="17:23" x14ac:dyDescent="0.25">
      <c r="Q123" t="s">
        <v>25</v>
      </c>
      <c r="R123" t="s">
        <v>8</v>
      </c>
      <c r="S123" t="s">
        <v>31</v>
      </c>
      <c r="T123" s="15">
        <v>4487</v>
      </c>
      <c r="U123" s="3">
        <v>333</v>
      </c>
      <c r="V123" t="e">
        <f>_xlfn.XLOOKUP(DA_25[[#This Row],[Product]],[1]!Table13[Products],[1]!Table13[Cost Per Unit])</f>
        <v>#REF!</v>
      </c>
      <c r="W123" t="e">
        <f>DA_25[[#This Row],[Cost Per Units]]*DA_25[[#This Row],[Units]]</f>
        <v>#REF!</v>
      </c>
    </row>
    <row r="124" spans="17:23" x14ac:dyDescent="0.25">
      <c r="Q124" t="s">
        <v>27</v>
      </c>
      <c r="R124" t="s">
        <v>11</v>
      </c>
      <c r="S124" t="s">
        <v>34</v>
      </c>
      <c r="T124" s="15">
        <v>4480</v>
      </c>
      <c r="U124" s="3">
        <v>357</v>
      </c>
      <c r="V124" t="e">
        <f>_xlfn.XLOOKUP(DA_25[[#This Row],[Product]],[1]!Table13[Products],[1]!Table13[Cost Per Unit])</f>
        <v>#REF!</v>
      </c>
      <c r="W124" t="e">
        <f>DA_25[[#This Row],[Cost Per Units]]*DA_25[[#This Row],[Units]]</f>
        <v>#REF!</v>
      </c>
    </row>
    <row r="125" spans="17:23" x14ac:dyDescent="0.25">
      <c r="Q125" t="s">
        <v>25</v>
      </c>
      <c r="R125" t="s">
        <v>19</v>
      </c>
      <c r="S125" t="s">
        <v>30</v>
      </c>
      <c r="T125" s="15">
        <v>4438</v>
      </c>
      <c r="U125" s="3">
        <v>246</v>
      </c>
      <c r="V125" t="e">
        <f>_xlfn.XLOOKUP(DA_25[[#This Row],[Product]],[1]!Table13[Products],[1]!Table13[Cost Per Unit])</f>
        <v>#REF!</v>
      </c>
      <c r="W125" t="e">
        <f>DA_25[[#This Row],[Cost Per Units]]*DA_25[[#This Row],[Units]]</f>
        <v>#REF!</v>
      </c>
    </row>
    <row r="126" spans="17:23" x14ac:dyDescent="0.25">
      <c r="Q126" t="s">
        <v>7</v>
      </c>
      <c r="R126" t="s">
        <v>16</v>
      </c>
      <c r="S126" t="s">
        <v>33</v>
      </c>
      <c r="T126" s="15">
        <v>4424</v>
      </c>
      <c r="U126" s="3">
        <v>201</v>
      </c>
      <c r="V126" t="e">
        <f>_xlfn.XLOOKUP(DA_25[[#This Row],[Product]],[1]!Table13[Products],[1]!Table13[Cost Per Unit])</f>
        <v>#REF!</v>
      </c>
      <c r="W126" t="e">
        <f>DA_25[[#This Row],[Cost Per Units]]*DA_25[[#This Row],[Units]]</f>
        <v>#REF!</v>
      </c>
    </row>
    <row r="127" spans="17:23" x14ac:dyDescent="0.25">
      <c r="Q127" t="s">
        <v>28</v>
      </c>
      <c r="R127" t="s">
        <v>22</v>
      </c>
      <c r="S127" t="s">
        <v>36</v>
      </c>
      <c r="T127" s="15">
        <v>4417</v>
      </c>
      <c r="U127" s="3">
        <v>153</v>
      </c>
      <c r="V127" t="e">
        <f>_xlfn.XLOOKUP(DA_25[[#This Row],[Product]],[1]!Table13[Products],[1]!Table13[Cost Per Unit])</f>
        <v>#REF!</v>
      </c>
      <c r="W127" t="e">
        <f>DA_25[[#This Row],[Cost Per Units]]*DA_25[[#This Row],[Units]]</f>
        <v>#REF!</v>
      </c>
    </row>
    <row r="128" spans="17:23" x14ac:dyDescent="0.25">
      <c r="Q128" t="s">
        <v>28</v>
      </c>
      <c r="R128" t="s">
        <v>22</v>
      </c>
      <c r="S128" t="s">
        <v>23</v>
      </c>
      <c r="T128" s="15">
        <v>4326</v>
      </c>
      <c r="U128" s="3">
        <v>348</v>
      </c>
      <c r="V128" t="e">
        <f>_xlfn.XLOOKUP(DA_25[[#This Row],[Product]],[1]!Table13[Products],[1]!Table13[Cost Per Unit])</f>
        <v>#REF!</v>
      </c>
      <c r="W128" t="e">
        <f>DA_25[[#This Row],[Cost Per Units]]*DA_25[[#This Row],[Units]]</f>
        <v>#REF!</v>
      </c>
    </row>
    <row r="129" spans="17:23" x14ac:dyDescent="0.25">
      <c r="Q129" t="s">
        <v>18</v>
      </c>
      <c r="R129" t="s">
        <v>16</v>
      </c>
      <c r="S129" t="s">
        <v>33</v>
      </c>
      <c r="T129" s="15">
        <v>4319</v>
      </c>
      <c r="U129" s="3">
        <v>30</v>
      </c>
      <c r="V129" t="e">
        <f>_xlfn.XLOOKUP(DA_25[[#This Row],[Product]],[1]!Table13[Products],[1]!Table13[Cost Per Unit])</f>
        <v>#REF!</v>
      </c>
      <c r="W129" t="e">
        <f>DA_25[[#This Row],[Cost Per Units]]*DA_25[[#This Row],[Units]]</f>
        <v>#REF!</v>
      </c>
    </row>
    <row r="130" spans="17:23" x14ac:dyDescent="0.25">
      <c r="Q130" t="s">
        <v>13</v>
      </c>
      <c r="R130" t="s">
        <v>8</v>
      </c>
      <c r="S130" t="s">
        <v>20</v>
      </c>
      <c r="T130" s="15">
        <v>4305</v>
      </c>
      <c r="U130" s="3">
        <v>156</v>
      </c>
      <c r="V130" t="e">
        <f>_xlfn.XLOOKUP(DA_25[[#This Row],[Product]],[1]!Table13[Products],[1]!Table13[Cost Per Unit])</f>
        <v>#REF!</v>
      </c>
      <c r="W130" t="e">
        <f>DA_25[[#This Row],[Cost Per Units]]*DA_25[[#This Row],[Units]]</f>
        <v>#REF!</v>
      </c>
    </row>
    <row r="131" spans="17:23" x14ac:dyDescent="0.25">
      <c r="Q131" t="s">
        <v>18</v>
      </c>
      <c r="R131" t="s">
        <v>32</v>
      </c>
      <c r="S131" t="s">
        <v>41</v>
      </c>
      <c r="T131" s="15">
        <v>4242</v>
      </c>
      <c r="U131" s="3">
        <v>207</v>
      </c>
      <c r="V131" t="e">
        <f>_xlfn.XLOOKUP(DA_25[[#This Row],[Product]],[1]!Table13[Products],[1]!Table13[Cost Per Unit])</f>
        <v>#REF!</v>
      </c>
      <c r="W131" t="e">
        <f>DA_25[[#This Row],[Cost Per Units]]*DA_25[[#This Row],[Units]]</f>
        <v>#REF!</v>
      </c>
    </row>
    <row r="132" spans="17:23" x14ac:dyDescent="0.25">
      <c r="Q132" t="s">
        <v>13</v>
      </c>
      <c r="R132" t="s">
        <v>22</v>
      </c>
      <c r="S132" t="s">
        <v>40</v>
      </c>
      <c r="T132" s="15">
        <v>4137</v>
      </c>
      <c r="U132" s="3">
        <v>60</v>
      </c>
      <c r="V132" t="e">
        <f>_xlfn.XLOOKUP(DA_25[[#This Row],[Product]],[1]!Table13[Products],[1]!Table13[Cost Per Unit])</f>
        <v>#REF!</v>
      </c>
      <c r="W132" t="e">
        <f>DA_25[[#This Row],[Cost Per Units]]*DA_25[[#This Row],[Units]]</f>
        <v>#REF!</v>
      </c>
    </row>
    <row r="133" spans="17:23" x14ac:dyDescent="0.25">
      <c r="Q133" t="s">
        <v>37</v>
      </c>
      <c r="R133" t="s">
        <v>32</v>
      </c>
      <c r="S133" t="s">
        <v>24</v>
      </c>
      <c r="T133" s="15">
        <v>4053</v>
      </c>
      <c r="U133" s="3">
        <v>24</v>
      </c>
      <c r="V133" t="e">
        <f>_xlfn.XLOOKUP(DA_25[[#This Row],[Product]],[1]!Table13[Products],[1]!Table13[Cost Per Unit])</f>
        <v>#REF!</v>
      </c>
      <c r="W133" t="e">
        <f>DA_25[[#This Row],[Cost Per Units]]*DA_25[[#This Row],[Units]]</f>
        <v>#REF!</v>
      </c>
    </row>
    <row r="134" spans="17:23" x14ac:dyDescent="0.25">
      <c r="Q134" t="s">
        <v>7</v>
      </c>
      <c r="R134" t="s">
        <v>32</v>
      </c>
      <c r="S134" t="s">
        <v>38</v>
      </c>
      <c r="T134" s="15">
        <v>4018</v>
      </c>
      <c r="U134" s="3">
        <v>162</v>
      </c>
      <c r="V134" t="e">
        <f>_xlfn.XLOOKUP(DA_25[[#This Row],[Product]],[1]!Table13[Products],[1]!Table13[Cost Per Unit])</f>
        <v>#REF!</v>
      </c>
      <c r="W134" t="e">
        <f>DA_25[[#This Row],[Cost Per Units]]*DA_25[[#This Row],[Units]]</f>
        <v>#REF!</v>
      </c>
    </row>
    <row r="135" spans="17:23" x14ac:dyDescent="0.25">
      <c r="Q135" t="s">
        <v>27</v>
      </c>
      <c r="R135" t="s">
        <v>19</v>
      </c>
      <c r="S135" t="s">
        <v>40</v>
      </c>
      <c r="T135" s="15">
        <v>4018</v>
      </c>
      <c r="U135" s="3">
        <v>171</v>
      </c>
      <c r="V135" t="e">
        <f>_xlfn.XLOOKUP(DA_25[[#This Row],[Product]],[1]!Table13[Products],[1]!Table13[Cost Per Unit])</f>
        <v>#REF!</v>
      </c>
      <c r="W135" t="e">
        <f>DA_25[[#This Row],[Cost Per Units]]*DA_25[[#This Row],[Units]]</f>
        <v>#REF!</v>
      </c>
    </row>
    <row r="136" spans="17:23" x14ac:dyDescent="0.25">
      <c r="Q136" t="s">
        <v>28</v>
      </c>
      <c r="R136" t="s">
        <v>19</v>
      </c>
      <c r="S136" t="s">
        <v>21</v>
      </c>
      <c r="T136" s="15">
        <v>4018</v>
      </c>
      <c r="U136" s="3">
        <v>126</v>
      </c>
      <c r="V136" t="e">
        <f>_xlfn.XLOOKUP(DA_25[[#This Row],[Product]],[1]!Table13[Products],[1]!Table13[Cost Per Unit])</f>
        <v>#REF!</v>
      </c>
      <c r="W136" t="e">
        <f>DA_25[[#This Row],[Cost Per Units]]*DA_25[[#This Row],[Units]]</f>
        <v>#REF!</v>
      </c>
    </row>
    <row r="137" spans="17:23" x14ac:dyDescent="0.25">
      <c r="Q137" t="s">
        <v>29</v>
      </c>
      <c r="R137" t="s">
        <v>8</v>
      </c>
      <c r="S137" t="s">
        <v>30</v>
      </c>
      <c r="T137" s="15">
        <v>3983</v>
      </c>
      <c r="U137" s="3">
        <v>144</v>
      </c>
      <c r="V137" t="e">
        <f>_xlfn.XLOOKUP(DA_25[[#This Row],[Product]],[1]!Table13[Products],[1]!Table13[Cost Per Unit])</f>
        <v>#REF!</v>
      </c>
      <c r="W137" t="e">
        <f>DA_25[[#This Row],[Cost Per Units]]*DA_25[[#This Row],[Units]]</f>
        <v>#REF!</v>
      </c>
    </row>
    <row r="138" spans="17:23" x14ac:dyDescent="0.25">
      <c r="Q138" t="s">
        <v>15</v>
      </c>
      <c r="R138" t="s">
        <v>19</v>
      </c>
      <c r="S138" t="s">
        <v>26</v>
      </c>
      <c r="T138" s="15">
        <v>3976</v>
      </c>
      <c r="U138" s="3">
        <v>72</v>
      </c>
      <c r="V138" t="e">
        <f>_xlfn.XLOOKUP(DA_25[[#This Row],[Product]],[1]!Table13[Products],[1]!Table13[Cost Per Unit])</f>
        <v>#REF!</v>
      </c>
      <c r="W138" t="e">
        <f>DA_25[[#This Row],[Cost Per Units]]*DA_25[[#This Row],[Units]]</f>
        <v>#REF!</v>
      </c>
    </row>
    <row r="139" spans="17:23" x14ac:dyDescent="0.25">
      <c r="Q139" t="s">
        <v>13</v>
      </c>
      <c r="R139" t="s">
        <v>19</v>
      </c>
      <c r="S139" t="s">
        <v>40</v>
      </c>
      <c r="T139" s="15">
        <v>3920</v>
      </c>
      <c r="U139" s="3">
        <v>306</v>
      </c>
      <c r="V139" t="e">
        <f>_xlfn.XLOOKUP(DA_25[[#This Row],[Product]],[1]!Table13[Products],[1]!Table13[Cost Per Unit])</f>
        <v>#REF!</v>
      </c>
      <c r="W139" t="e">
        <f>DA_25[[#This Row],[Cost Per Units]]*DA_25[[#This Row],[Units]]</f>
        <v>#REF!</v>
      </c>
    </row>
    <row r="140" spans="17:23" x14ac:dyDescent="0.25">
      <c r="Q140" t="s">
        <v>18</v>
      </c>
      <c r="R140" t="s">
        <v>11</v>
      </c>
      <c r="S140" t="s">
        <v>41</v>
      </c>
      <c r="T140" s="15">
        <v>3864</v>
      </c>
      <c r="U140" s="3">
        <v>177</v>
      </c>
      <c r="V140" t="e">
        <f>_xlfn.XLOOKUP(DA_25[[#This Row],[Product]],[1]!Table13[Products],[1]!Table13[Cost Per Unit])</f>
        <v>#REF!</v>
      </c>
      <c r="W140" t="e">
        <f>DA_25[[#This Row],[Cost Per Units]]*DA_25[[#This Row],[Units]]</f>
        <v>#REF!</v>
      </c>
    </row>
    <row r="141" spans="17:23" x14ac:dyDescent="0.25">
      <c r="Q141" t="s">
        <v>13</v>
      </c>
      <c r="R141" t="s">
        <v>22</v>
      </c>
      <c r="S141" t="s">
        <v>20</v>
      </c>
      <c r="T141" s="15">
        <v>3850</v>
      </c>
      <c r="U141" s="3">
        <v>102</v>
      </c>
      <c r="V141" t="e">
        <f>_xlfn.XLOOKUP(DA_25[[#This Row],[Product]],[1]!Table13[Products],[1]!Table13[Cost Per Unit])</f>
        <v>#REF!</v>
      </c>
      <c r="W141" t="e">
        <f>DA_25[[#This Row],[Cost Per Units]]*DA_25[[#This Row],[Units]]</f>
        <v>#REF!</v>
      </c>
    </row>
    <row r="142" spans="17:23" x14ac:dyDescent="0.25">
      <c r="Q142" t="s">
        <v>25</v>
      </c>
      <c r="R142" t="s">
        <v>32</v>
      </c>
      <c r="S142" t="s">
        <v>39</v>
      </c>
      <c r="T142" s="15">
        <v>3829</v>
      </c>
      <c r="U142" s="3">
        <v>24</v>
      </c>
      <c r="V142" t="e">
        <f>_xlfn.XLOOKUP(DA_25[[#This Row],[Product]],[1]!Table13[Products],[1]!Table13[Cost Per Unit])</f>
        <v>#REF!</v>
      </c>
      <c r="W142" t="e">
        <f>DA_25[[#This Row],[Cost Per Units]]*DA_25[[#This Row],[Units]]</f>
        <v>#REF!</v>
      </c>
    </row>
    <row r="143" spans="17:23" x14ac:dyDescent="0.25">
      <c r="Q143" t="s">
        <v>37</v>
      </c>
      <c r="R143" t="s">
        <v>11</v>
      </c>
      <c r="S143" t="s">
        <v>17</v>
      </c>
      <c r="T143" s="15">
        <v>3808</v>
      </c>
      <c r="U143" s="3">
        <v>279</v>
      </c>
      <c r="V143" t="e">
        <f>_xlfn.XLOOKUP(DA_25[[#This Row],[Product]],[1]!Table13[Products],[1]!Table13[Cost Per Unit])</f>
        <v>#REF!</v>
      </c>
      <c r="W143" t="e">
        <f>DA_25[[#This Row],[Cost Per Units]]*DA_25[[#This Row],[Units]]</f>
        <v>#REF!</v>
      </c>
    </row>
    <row r="144" spans="17:23" x14ac:dyDescent="0.25">
      <c r="Q144" t="s">
        <v>7</v>
      </c>
      <c r="R144" t="s">
        <v>32</v>
      </c>
      <c r="S144" t="s">
        <v>21</v>
      </c>
      <c r="T144" s="15">
        <v>3794</v>
      </c>
      <c r="U144" s="3">
        <v>159</v>
      </c>
      <c r="V144" t="e">
        <f>_xlfn.XLOOKUP(DA_25[[#This Row],[Product]],[1]!Table13[Products],[1]!Table13[Cost Per Unit])</f>
        <v>#REF!</v>
      </c>
      <c r="W144" t="e">
        <f>DA_25[[#This Row],[Cost Per Units]]*DA_25[[#This Row],[Units]]</f>
        <v>#REF!</v>
      </c>
    </row>
    <row r="145" spans="17:23" x14ac:dyDescent="0.25">
      <c r="Q145" t="s">
        <v>29</v>
      </c>
      <c r="R145" t="s">
        <v>16</v>
      </c>
      <c r="S145" t="s">
        <v>36</v>
      </c>
      <c r="T145" s="15">
        <v>3773</v>
      </c>
      <c r="U145" s="3">
        <v>165</v>
      </c>
      <c r="V145" t="e">
        <f>_xlfn.XLOOKUP(DA_25[[#This Row],[Product]],[1]!Table13[Products],[1]!Table13[Cost Per Unit])</f>
        <v>#REF!</v>
      </c>
      <c r="W145" t="e">
        <f>DA_25[[#This Row],[Cost Per Units]]*DA_25[[#This Row],[Units]]</f>
        <v>#REF!</v>
      </c>
    </row>
    <row r="146" spans="17:23" x14ac:dyDescent="0.25">
      <c r="Q146" t="s">
        <v>18</v>
      </c>
      <c r="R146" t="s">
        <v>32</v>
      </c>
      <c r="S146" t="s">
        <v>30</v>
      </c>
      <c r="T146" s="15">
        <v>3759</v>
      </c>
      <c r="U146" s="3">
        <v>150</v>
      </c>
      <c r="V146" t="e">
        <f>_xlfn.XLOOKUP(DA_25[[#This Row],[Product]],[1]!Table13[Products],[1]!Table13[Cost Per Unit])</f>
        <v>#REF!</v>
      </c>
      <c r="W146" t="e">
        <f>DA_25[[#This Row],[Cost Per Units]]*DA_25[[#This Row],[Units]]</f>
        <v>#REF!</v>
      </c>
    </row>
    <row r="147" spans="17:23" x14ac:dyDescent="0.25">
      <c r="Q147" t="s">
        <v>10</v>
      </c>
      <c r="R147" t="s">
        <v>22</v>
      </c>
      <c r="S147" t="s">
        <v>12</v>
      </c>
      <c r="T147" s="15">
        <v>3752</v>
      </c>
      <c r="U147" s="3">
        <v>213</v>
      </c>
      <c r="V147" t="e">
        <f>_xlfn.XLOOKUP(DA_25[[#This Row],[Product]],[1]!Table13[Products],[1]!Table13[Cost Per Unit])</f>
        <v>#REF!</v>
      </c>
      <c r="W147" t="e">
        <f>DA_25[[#This Row],[Cost Per Units]]*DA_25[[#This Row],[Units]]</f>
        <v>#REF!</v>
      </c>
    </row>
    <row r="148" spans="17:23" x14ac:dyDescent="0.25">
      <c r="Q148" t="s">
        <v>29</v>
      </c>
      <c r="R148" t="s">
        <v>32</v>
      </c>
      <c r="S148" t="s">
        <v>42</v>
      </c>
      <c r="T148" s="15">
        <v>3689</v>
      </c>
      <c r="U148" s="3">
        <v>312</v>
      </c>
      <c r="V148" t="e">
        <f>_xlfn.XLOOKUP(DA_25[[#This Row],[Product]],[1]!Table13[Products],[1]!Table13[Cost Per Unit])</f>
        <v>#REF!</v>
      </c>
      <c r="W148" t="e">
        <f>DA_25[[#This Row],[Cost Per Units]]*DA_25[[#This Row],[Units]]</f>
        <v>#REF!</v>
      </c>
    </row>
    <row r="149" spans="17:23" x14ac:dyDescent="0.25">
      <c r="Q149" t="s">
        <v>29</v>
      </c>
      <c r="R149" t="s">
        <v>19</v>
      </c>
      <c r="S149" t="s">
        <v>34</v>
      </c>
      <c r="T149" s="15">
        <v>3640</v>
      </c>
      <c r="U149" s="3">
        <v>51</v>
      </c>
      <c r="V149" t="e">
        <f>_xlfn.XLOOKUP(DA_25[[#This Row],[Product]],[1]!Table13[Products],[1]!Table13[Cost Per Unit])</f>
        <v>#REF!</v>
      </c>
      <c r="W149" t="e">
        <f>DA_25[[#This Row],[Cost Per Units]]*DA_25[[#This Row],[Units]]</f>
        <v>#REF!</v>
      </c>
    </row>
    <row r="150" spans="17:23" x14ac:dyDescent="0.25">
      <c r="Q150" t="s">
        <v>10</v>
      </c>
      <c r="R150" t="s">
        <v>11</v>
      </c>
      <c r="S150" t="s">
        <v>9</v>
      </c>
      <c r="T150" s="15">
        <v>3598</v>
      </c>
      <c r="U150" s="3">
        <v>81</v>
      </c>
      <c r="V150" t="e">
        <f>_xlfn.XLOOKUP(DA_25[[#This Row],[Product]],[1]!Table13[Products],[1]!Table13[Cost Per Unit])</f>
        <v>#REF!</v>
      </c>
      <c r="W150" t="e">
        <f>DA_25[[#This Row],[Cost Per Units]]*DA_25[[#This Row],[Units]]</f>
        <v>#REF!</v>
      </c>
    </row>
    <row r="151" spans="17:23" x14ac:dyDescent="0.25">
      <c r="Q151" t="s">
        <v>18</v>
      </c>
      <c r="R151" t="s">
        <v>8</v>
      </c>
      <c r="S151" t="s">
        <v>42</v>
      </c>
      <c r="T151" s="15">
        <v>3556</v>
      </c>
      <c r="U151" s="3">
        <v>459</v>
      </c>
      <c r="V151" t="e">
        <f>_xlfn.XLOOKUP(DA_25[[#This Row],[Product]],[1]!Table13[Products],[1]!Table13[Cost Per Unit])</f>
        <v>#REF!</v>
      </c>
      <c r="W151" t="e">
        <f>DA_25[[#This Row],[Cost Per Units]]*DA_25[[#This Row],[Units]]</f>
        <v>#REF!</v>
      </c>
    </row>
    <row r="152" spans="17:23" x14ac:dyDescent="0.25">
      <c r="Q152" t="s">
        <v>28</v>
      </c>
      <c r="R152" t="s">
        <v>22</v>
      </c>
      <c r="S152" t="s">
        <v>14</v>
      </c>
      <c r="T152" s="15">
        <v>3549</v>
      </c>
      <c r="U152" s="3">
        <v>3</v>
      </c>
      <c r="V152" t="e">
        <f>_xlfn.XLOOKUP(DA_25[[#This Row],[Product]],[1]!Table13[Products],[1]!Table13[Cost Per Unit])</f>
        <v>#REF!</v>
      </c>
      <c r="W152" t="e">
        <f>DA_25[[#This Row],[Cost Per Units]]*DA_25[[#This Row],[Units]]</f>
        <v>#REF!</v>
      </c>
    </row>
    <row r="153" spans="17:23" x14ac:dyDescent="0.25">
      <c r="Q153" t="s">
        <v>10</v>
      </c>
      <c r="R153" t="s">
        <v>32</v>
      </c>
      <c r="S153" t="s">
        <v>23</v>
      </c>
      <c r="T153" s="15">
        <v>3507</v>
      </c>
      <c r="U153" s="3">
        <v>288</v>
      </c>
      <c r="V153" t="e">
        <f>_xlfn.XLOOKUP(DA_25[[#This Row],[Product]],[1]!Table13[Products],[1]!Table13[Cost Per Unit])</f>
        <v>#REF!</v>
      </c>
      <c r="W153" t="e">
        <f>DA_25[[#This Row],[Cost Per Units]]*DA_25[[#This Row],[Units]]</f>
        <v>#REF!</v>
      </c>
    </row>
    <row r="154" spans="17:23" x14ac:dyDescent="0.25">
      <c r="Q154" t="s">
        <v>37</v>
      </c>
      <c r="R154" t="s">
        <v>11</v>
      </c>
      <c r="S154" t="s">
        <v>26</v>
      </c>
      <c r="T154" s="15">
        <v>3472</v>
      </c>
      <c r="U154" s="3">
        <v>96</v>
      </c>
      <c r="V154" t="e">
        <f>_xlfn.XLOOKUP(DA_25[[#This Row],[Product]],[1]!Table13[Products],[1]!Table13[Cost Per Unit])</f>
        <v>#REF!</v>
      </c>
      <c r="W154" t="e">
        <f>DA_25[[#This Row],[Cost Per Units]]*DA_25[[#This Row],[Units]]</f>
        <v>#REF!</v>
      </c>
    </row>
    <row r="155" spans="17:23" x14ac:dyDescent="0.25">
      <c r="Q155" t="s">
        <v>18</v>
      </c>
      <c r="R155" t="s">
        <v>32</v>
      </c>
      <c r="S155" t="s">
        <v>9</v>
      </c>
      <c r="T155" s="15">
        <v>3402</v>
      </c>
      <c r="U155" s="3">
        <v>366</v>
      </c>
      <c r="V155" t="e">
        <f>_xlfn.XLOOKUP(DA_25[[#This Row],[Product]],[1]!Table13[Products],[1]!Table13[Cost Per Unit])</f>
        <v>#REF!</v>
      </c>
      <c r="W155" t="e">
        <f>DA_25[[#This Row],[Cost Per Units]]*DA_25[[#This Row],[Units]]</f>
        <v>#REF!</v>
      </c>
    </row>
    <row r="156" spans="17:23" x14ac:dyDescent="0.25">
      <c r="Q156" t="s">
        <v>15</v>
      </c>
      <c r="R156" t="s">
        <v>8</v>
      </c>
      <c r="S156" t="s">
        <v>35</v>
      </c>
      <c r="T156" s="15">
        <v>3388</v>
      </c>
      <c r="U156" s="3">
        <v>123</v>
      </c>
      <c r="V156" t="e">
        <f>_xlfn.XLOOKUP(DA_25[[#This Row],[Product]],[1]!Table13[Products],[1]!Table13[Cost Per Unit])</f>
        <v>#REF!</v>
      </c>
      <c r="W156" t="e">
        <f>DA_25[[#This Row],[Cost Per Units]]*DA_25[[#This Row],[Units]]</f>
        <v>#REF!</v>
      </c>
    </row>
    <row r="157" spans="17:23" x14ac:dyDescent="0.25">
      <c r="Q157" t="s">
        <v>18</v>
      </c>
      <c r="R157" t="s">
        <v>32</v>
      </c>
      <c r="S157" t="s">
        <v>34</v>
      </c>
      <c r="T157" s="15">
        <v>3339</v>
      </c>
      <c r="U157" s="3">
        <v>75</v>
      </c>
      <c r="V157" t="e">
        <f>_xlfn.XLOOKUP(DA_25[[#This Row],[Product]],[1]!Table13[Products],[1]!Table13[Cost Per Unit])</f>
        <v>#REF!</v>
      </c>
      <c r="W157" t="e">
        <f>DA_25[[#This Row],[Cost Per Units]]*DA_25[[#This Row],[Units]]</f>
        <v>#REF!</v>
      </c>
    </row>
    <row r="158" spans="17:23" x14ac:dyDescent="0.25">
      <c r="Q158" t="s">
        <v>29</v>
      </c>
      <c r="R158" t="s">
        <v>16</v>
      </c>
      <c r="S158" t="s">
        <v>20</v>
      </c>
      <c r="T158" s="15">
        <v>3339</v>
      </c>
      <c r="U158" s="3">
        <v>39</v>
      </c>
      <c r="V158" t="e">
        <f>_xlfn.XLOOKUP(DA_25[[#This Row],[Product]],[1]!Table13[Products],[1]!Table13[Cost Per Unit])</f>
        <v>#REF!</v>
      </c>
      <c r="W158" t="e">
        <f>DA_25[[#This Row],[Cost Per Units]]*DA_25[[#This Row],[Units]]</f>
        <v>#REF!</v>
      </c>
    </row>
    <row r="159" spans="17:23" x14ac:dyDescent="0.25">
      <c r="Q159" t="s">
        <v>27</v>
      </c>
      <c r="R159" t="s">
        <v>16</v>
      </c>
      <c r="S159" t="s">
        <v>30</v>
      </c>
      <c r="T159" s="15">
        <v>3339</v>
      </c>
      <c r="U159" s="3">
        <v>348</v>
      </c>
      <c r="V159" t="e">
        <f>_xlfn.XLOOKUP(DA_25[[#This Row],[Product]],[1]!Table13[Products],[1]!Table13[Cost Per Unit])</f>
        <v>#REF!</v>
      </c>
      <c r="W159" t="e">
        <f>DA_25[[#This Row],[Cost Per Units]]*DA_25[[#This Row],[Units]]</f>
        <v>#REF!</v>
      </c>
    </row>
    <row r="160" spans="17:23" x14ac:dyDescent="0.25">
      <c r="Q160" t="s">
        <v>25</v>
      </c>
      <c r="R160" t="s">
        <v>32</v>
      </c>
      <c r="S160" t="s">
        <v>12</v>
      </c>
      <c r="T160" s="15">
        <v>3262</v>
      </c>
      <c r="U160" s="3">
        <v>75</v>
      </c>
      <c r="V160" t="e">
        <f>_xlfn.XLOOKUP(DA_25[[#This Row],[Product]],[1]!Table13[Products],[1]!Table13[Cost Per Unit])</f>
        <v>#REF!</v>
      </c>
      <c r="W160" t="e">
        <f>DA_25[[#This Row],[Cost Per Units]]*DA_25[[#This Row],[Units]]</f>
        <v>#REF!</v>
      </c>
    </row>
    <row r="161" spans="17:23" x14ac:dyDescent="0.25">
      <c r="Q161" t="s">
        <v>13</v>
      </c>
      <c r="R161" t="s">
        <v>19</v>
      </c>
      <c r="S161" t="s">
        <v>20</v>
      </c>
      <c r="T161" s="15">
        <v>3192</v>
      </c>
      <c r="U161" s="3">
        <v>72</v>
      </c>
      <c r="V161" t="e">
        <f>_xlfn.XLOOKUP(DA_25[[#This Row],[Product]],[1]!Table13[Products],[1]!Table13[Cost Per Unit])</f>
        <v>#REF!</v>
      </c>
      <c r="W161" t="e">
        <f>DA_25[[#This Row],[Cost Per Units]]*DA_25[[#This Row],[Units]]</f>
        <v>#REF!</v>
      </c>
    </row>
    <row r="162" spans="17:23" x14ac:dyDescent="0.25">
      <c r="Q162" t="s">
        <v>7</v>
      </c>
      <c r="R162" t="s">
        <v>16</v>
      </c>
      <c r="S162" t="s">
        <v>41</v>
      </c>
      <c r="T162" s="15">
        <v>3164</v>
      </c>
      <c r="U162" s="3">
        <v>306</v>
      </c>
      <c r="V162" t="e">
        <f>_xlfn.XLOOKUP(DA_25[[#This Row],[Product]],[1]!Table13[Products],[1]!Table13[Cost Per Unit])</f>
        <v>#REF!</v>
      </c>
      <c r="W162" t="e">
        <f>DA_25[[#This Row],[Cost Per Units]]*DA_25[[#This Row],[Units]]</f>
        <v>#REF!</v>
      </c>
    </row>
    <row r="163" spans="17:23" x14ac:dyDescent="0.25">
      <c r="Q163" t="s">
        <v>29</v>
      </c>
      <c r="R163" t="s">
        <v>32</v>
      </c>
      <c r="S163" t="s">
        <v>44</v>
      </c>
      <c r="T163" s="15">
        <v>3108</v>
      </c>
      <c r="U163" s="3">
        <v>54</v>
      </c>
      <c r="V163" t="e">
        <f>_xlfn.XLOOKUP(DA_25[[#This Row],[Product]],[1]!Table13[Products],[1]!Table13[Cost Per Unit])</f>
        <v>#REF!</v>
      </c>
      <c r="W163" t="e">
        <f>DA_25[[#This Row],[Cost Per Units]]*DA_25[[#This Row],[Units]]</f>
        <v>#REF!</v>
      </c>
    </row>
    <row r="164" spans="17:23" x14ac:dyDescent="0.25">
      <c r="Q164" t="s">
        <v>7</v>
      </c>
      <c r="R164" t="s">
        <v>19</v>
      </c>
      <c r="S164" t="s">
        <v>42</v>
      </c>
      <c r="T164" s="15">
        <v>3101</v>
      </c>
      <c r="U164" s="3">
        <v>225</v>
      </c>
      <c r="V164" t="e">
        <f>_xlfn.XLOOKUP(DA_25[[#This Row],[Product]],[1]!Table13[Products],[1]!Table13[Cost Per Unit])</f>
        <v>#REF!</v>
      </c>
      <c r="W164" t="e">
        <f>DA_25[[#This Row],[Cost Per Units]]*DA_25[[#This Row],[Units]]</f>
        <v>#REF!</v>
      </c>
    </row>
    <row r="165" spans="17:23" x14ac:dyDescent="0.25">
      <c r="Q165" t="s">
        <v>28</v>
      </c>
      <c r="R165" t="s">
        <v>16</v>
      </c>
      <c r="S165" t="s">
        <v>23</v>
      </c>
      <c r="T165" s="15">
        <v>3094</v>
      </c>
      <c r="U165" s="3">
        <v>246</v>
      </c>
      <c r="V165" t="e">
        <f>_xlfn.XLOOKUP(DA_25[[#This Row],[Product]],[1]!Table13[Products],[1]!Table13[Cost Per Unit])</f>
        <v>#REF!</v>
      </c>
      <c r="W165" t="e">
        <f>DA_25[[#This Row],[Cost Per Units]]*DA_25[[#This Row],[Units]]</f>
        <v>#REF!</v>
      </c>
    </row>
    <row r="166" spans="17:23" x14ac:dyDescent="0.25">
      <c r="Q166" t="s">
        <v>37</v>
      </c>
      <c r="R166" t="s">
        <v>8</v>
      </c>
      <c r="S166" t="s">
        <v>42</v>
      </c>
      <c r="T166" s="15">
        <v>3059</v>
      </c>
      <c r="U166" s="3">
        <v>27</v>
      </c>
      <c r="V166" t="e">
        <f>_xlfn.XLOOKUP(DA_25[[#This Row],[Product]],[1]!Table13[Products],[1]!Table13[Cost Per Unit])</f>
        <v>#REF!</v>
      </c>
      <c r="W166" t="e">
        <f>DA_25[[#This Row],[Cost Per Units]]*DA_25[[#This Row],[Units]]</f>
        <v>#REF!</v>
      </c>
    </row>
    <row r="167" spans="17:23" x14ac:dyDescent="0.25">
      <c r="Q167" t="s">
        <v>18</v>
      </c>
      <c r="R167" t="s">
        <v>19</v>
      </c>
      <c r="S167" t="s">
        <v>34</v>
      </c>
      <c r="T167" s="15">
        <v>3052</v>
      </c>
      <c r="U167" s="3">
        <v>378</v>
      </c>
      <c r="V167" t="e">
        <f>_xlfn.XLOOKUP(DA_25[[#This Row],[Product]],[1]!Table13[Products],[1]!Table13[Cost Per Unit])</f>
        <v>#REF!</v>
      </c>
      <c r="W167" t="e">
        <f>DA_25[[#This Row],[Cost Per Units]]*DA_25[[#This Row],[Units]]</f>
        <v>#REF!</v>
      </c>
    </row>
    <row r="168" spans="17:23" x14ac:dyDescent="0.25">
      <c r="Q168" t="s">
        <v>18</v>
      </c>
      <c r="R168" t="s">
        <v>19</v>
      </c>
      <c r="S168" t="s">
        <v>40</v>
      </c>
      <c r="T168" s="15">
        <v>2989</v>
      </c>
      <c r="U168" s="3">
        <v>3</v>
      </c>
      <c r="V168" t="e">
        <f>_xlfn.XLOOKUP(DA_25[[#This Row],[Product]],[1]!Table13[Products],[1]!Table13[Cost Per Unit])</f>
        <v>#REF!</v>
      </c>
      <c r="W168" t="e">
        <f>DA_25[[#This Row],[Cost Per Units]]*DA_25[[#This Row],[Units]]</f>
        <v>#REF!</v>
      </c>
    </row>
    <row r="169" spans="17:23" x14ac:dyDescent="0.25">
      <c r="Q169" t="s">
        <v>13</v>
      </c>
      <c r="R169" t="s">
        <v>16</v>
      </c>
      <c r="S169" t="s">
        <v>12</v>
      </c>
      <c r="T169" s="15">
        <v>2954</v>
      </c>
      <c r="U169" s="3">
        <v>189</v>
      </c>
      <c r="V169" t="e">
        <f>_xlfn.XLOOKUP(DA_25[[#This Row],[Product]],[1]!Table13[Products],[1]!Table13[Cost Per Unit])</f>
        <v>#REF!</v>
      </c>
      <c r="W169" t="e">
        <f>DA_25[[#This Row],[Cost Per Units]]*DA_25[[#This Row],[Units]]</f>
        <v>#REF!</v>
      </c>
    </row>
    <row r="170" spans="17:23" x14ac:dyDescent="0.25">
      <c r="Q170" t="s">
        <v>15</v>
      </c>
      <c r="R170" t="s">
        <v>8</v>
      </c>
      <c r="S170" t="s">
        <v>43</v>
      </c>
      <c r="T170" s="15">
        <v>2933</v>
      </c>
      <c r="U170" s="3">
        <v>9</v>
      </c>
      <c r="V170" t="e">
        <f>_xlfn.XLOOKUP(DA_25[[#This Row],[Product]],[1]!Table13[Products],[1]!Table13[Cost Per Unit])</f>
        <v>#REF!</v>
      </c>
      <c r="W170" t="e">
        <f>DA_25[[#This Row],[Cost Per Units]]*DA_25[[#This Row],[Units]]</f>
        <v>#REF!</v>
      </c>
    </row>
    <row r="171" spans="17:23" x14ac:dyDescent="0.25">
      <c r="Q171" t="s">
        <v>13</v>
      </c>
      <c r="R171" t="s">
        <v>8</v>
      </c>
      <c r="S171" t="s">
        <v>42</v>
      </c>
      <c r="T171" s="15">
        <v>2919</v>
      </c>
      <c r="U171" s="3">
        <v>45</v>
      </c>
      <c r="V171" t="e">
        <f>_xlfn.XLOOKUP(DA_25[[#This Row],[Product]],[1]!Table13[Products],[1]!Table13[Cost Per Unit])</f>
        <v>#REF!</v>
      </c>
      <c r="W171" t="e">
        <f>DA_25[[#This Row],[Cost Per Units]]*DA_25[[#This Row],[Units]]</f>
        <v>#REF!</v>
      </c>
    </row>
    <row r="172" spans="17:23" x14ac:dyDescent="0.25">
      <c r="Q172" t="s">
        <v>29</v>
      </c>
      <c r="R172" t="s">
        <v>32</v>
      </c>
      <c r="S172" t="s">
        <v>30</v>
      </c>
      <c r="T172" s="15">
        <v>2919</v>
      </c>
      <c r="U172" s="3">
        <v>93</v>
      </c>
      <c r="V172" t="e">
        <f>_xlfn.XLOOKUP(DA_25[[#This Row],[Product]],[1]!Table13[Products],[1]!Table13[Cost Per Unit])</f>
        <v>#REF!</v>
      </c>
      <c r="W172" t="e">
        <f>DA_25[[#This Row],[Cost Per Units]]*DA_25[[#This Row],[Units]]</f>
        <v>#REF!</v>
      </c>
    </row>
    <row r="173" spans="17:23" x14ac:dyDescent="0.25">
      <c r="Q173" t="s">
        <v>27</v>
      </c>
      <c r="R173" t="s">
        <v>32</v>
      </c>
      <c r="S173" t="s">
        <v>34</v>
      </c>
      <c r="T173" s="15">
        <v>2891</v>
      </c>
      <c r="U173" s="3">
        <v>102</v>
      </c>
      <c r="V173" t="e">
        <f>_xlfn.XLOOKUP(DA_25[[#This Row],[Product]],[1]!Table13[Products],[1]!Table13[Cost Per Unit])</f>
        <v>#REF!</v>
      </c>
      <c r="W173" t="e">
        <f>DA_25[[#This Row],[Cost Per Units]]*DA_25[[#This Row],[Units]]</f>
        <v>#REF!</v>
      </c>
    </row>
    <row r="174" spans="17:23" x14ac:dyDescent="0.25">
      <c r="Q174" t="s">
        <v>25</v>
      </c>
      <c r="R174" t="s">
        <v>16</v>
      </c>
      <c r="S174" t="s">
        <v>38</v>
      </c>
      <c r="T174" s="15">
        <v>2870</v>
      </c>
      <c r="U174" s="3">
        <v>300</v>
      </c>
      <c r="V174" t="e">
        <f>_xlfn.XLOOKUP(DA_25[[#This Row],[Product]],[1]!Table13[Products],[1]!Table13[Cost Per Unit])</f>
        <v>#REF!</v>
      </c>
      <c r="W174" t="e">
        <f>DA_25[[#This Row],[Cost Per Units]]*DA_25[[#This Row],[Units]]</f>
        <v>#REF!</v>
      </c>
    </row>
    <row r="175" spans="17:23" x14ac:dyDescent="0.25">
      <c r="Q175" t="s">
        <v>28</v>
      </c>
      <c r="R175" t="s">
        <v>8</v>
      </c>
      <c r="S175" t="s">
        <v>39</v>
      </c>
      <c r="T175" s="15">
        <v>2863</v>
      </c>
      <c r="U175" s="3">
        <v>42</v>
      </c>
      <c r="V175" t="e">
        <f>_xlfn.XLOOKUP(DA_25[[#This Row],[Product]],[1]!Table13[Products],[1]!Table13[Cost Per Unit])</f>
        <v>#REF!</v>
      </c>
      <c r="W175" t="e">
        <f>DA_25[[#This Row],[Cost Per Units]]*DA_25[[#This Row],[Units]]</f>
        <v>#REF!</v>
      </c>
    </row>
    <row r="176" spans="17:23" x14ac:dyDescent="0.25">
      <c r="Q176" t="s">
        <v>13</v>
      </c>
      <c r="R176" t="s">
        <v>8</v>
      </c>
      <c r="S176" t="s">
        <v>44</v>
      </c>
      <c r="T176" s="15">
        <v>2856</v>
      </c>
      <c r="U176" s="3">
        <v>246</v>
      </c>
      <c r="V176" t="e">
        <f>_xlfn.XLOOKUP(DA_25[[#This Row],[Product]],[1]!Table13[Products],[1]!Table13[Cost Per Unit])</f>
        <v>#REF!</v>
      </c>
      <c r="W176" t="e">
        <f>DA_25[[#This Row],[Cost Per Units]]*DA_25[[#This Row],[Units]]</f>
        <v>#REF!</v>
      </c>
    </row>
    <row r="177" spans="17:23" x14ac:dyDescent="0.25">
      <c r="Q177" t="s">
        <v>25</v>
      </c>
      <c r="R177" t="s">
        <v>11</v>
      </c>
      <c r="S177" t="s">
        <v>40</v>
      </c>
      <c r="T177" s="15">
        <v>2793</v>
      </c>
      <c r="U177" s="3">
        <v>114</v>
      </c>
      <c r="V177" t="e">
        <f>_xlfn.XLOOKUP(DA_25[[#This Row],[Product]],[1]!Table13[Products],[1]!Table13[Cost Per Unit])</f>
        <v>#REF!</v>
      </c>
      <c r="W177" t="e">
        <f>DA_25[[#This Row],[Cost Per Units]]*DA_25[[#This Row],[Units]]</f>
        <v>#REF!</v>
      </c>
    </row>
    <row r="178" spans="17:23" x14ac:dyDescent="0.25">
      <c r="Q178" t="s">
        <v>7</v>
      </c>
      <c r="R178" t="s">
        <v>32</v>
      </c>
      <c r="S178" t="s">
        <v>36</v>
      </c>
      <c r="T178" s="15">
        <v>2779</v>
      </c>
      <c r="U178" s="3">
        <v>75</v>
      </c>
      <c r="V178" t="e">
        <f>_xlfn.XLOOKUP(DA_25[[#This Row],[Product]],[1]!Table13[Products],[1]!Table13[Cost Per Unit])</f>
        <v>#REF!</v>
      </c>
      <c r="W178" t="e">
        <f>DA_25[[#This Row],[Cost Per Units]]*DA_25[[#This Row],[Units]]</f>
        <v>#REF!</v>
      </c>
    </row>
    <row r="179" spans="17:23" x14ac:dyDescent="0.25">
      <c r="Q179" t="s">
        <v>27</v>
      </c>
      <c r="R179" t="s">
        <v>11</v>
      </c>
      <c r="S179" t="s">
        <v>14</v>
      </c>
      <c r="T179" s="15">
        <v>2744</v>
      </c>
      <c r="U179" s="3">
        <v>9</v>
      </c>
      <c r="V179" t="e">
        <f>_xlfn.XLOOKUP(DA_25[[#This Row],[Product]],[1]!Table13[Products],[1]!Table13[Cost Per Unit])</f>
        <v>#REF!</v>
      </c>
      <c r="W179" t="e">
        <f>DA_25[[#This Row],[Cost Per Units]]*DA_25[[#This Row],[Units]]</f>
        <v>#REF!</v>
      </c>
    </row>
    <row r="180" spans="17:23" x14ac:dyDescent="0.25">
      <c r="Q180" t="s">
        <v>13</v>
      </c>
      <c r="R180" t="s">
        <v>8</v>
      </c>
      <c r="S180" t="s">
        <v>36</v>
      </c>
      <c r="T180" s="15">
        <v>2737</v>
      </c>
      <c r="U180" s="3">
        <v>93</v>
      </c>
      <c r="V180" t="e">
        <f>_xlfn.XLOOKUP(DA_25[[#This Row],[Product]],[1]!Table13[Products],[1]!Table13[Cost Per Unit])</f>
        <v>#REF!</v>
      </c>
      <c r="W180" t="e">
        <f>DA_25[[#This Row],[Cost Per Units]]*DA_25[[#This Row],[Units]]</f>
        <v>#REF!</v>
      </c>
    </row>
    <row r="181" spans="17:23" x14ac:dyDescent="0.25">
      <c r="Q181" t="s">
        <v>10</v>
      </c>
      <c r="R181" t="s">
        <v>11</v>
      </c>
      <c r="S181" t="s">
        <v>35</v>
      </c>
      <c r="T181" s="15">
        <v>2702</v>
      </c>
      <c r="U181" s="3">
        <v>363</v>
      </c>
      <c r="V181" t="e">
        <f>_xlfn.XLOOKUP(DA_25[[#This Row],[Product]],[1]!Table13[Products],[1]!Table13[Cost Per Unit])</f>
        <v>#REF!</v>
      </c>
      <c r="W181" t="e">
        <f>DA_25[[#This Row],[Cost Per Units]]*DA_25[[#This Row],[Units]]</f>
        <v>#REF!</v>
      </c>
    </row>
    <row r="182" spans="17:23" x14ac:dyDescent="0.25">
      <c r="Q182" t="s">
        <v>18</v>
      </c>
      <c r="R182" t="s">
        <v>22</v>
      </c>
      <c r="S182" t="s">
        <v>23</v>
      </c>
      <c r="T182" s="15">
        <v>2681</v>
      </c>
      <c r="U182" s="3">
        <v>54</v>
      </c>
      <c r="V182" t="e">
        <f>_xlfn.XLOOKUP(DA_25[[#This Row],[Product]],[1]!Table13[Products],[1]!Table13[Cost Per Unit])</f>
        <v>#REF!</v>
      </c>
      <c r="W182" t="e">
        <f>DA_25[[#This Row],[Cost Per Units]]*DA_25[[#This Row],[Units]]</f>
        <v>#REF!</v>
      </c>
    </row>
    <row r="183" spans="17:23" x14ac:dyDescent="0.25">
      <c r="Q183" t="s">
        <v>13</v>
      </c>
      <c r="R183" t="s">
        <v>22</v>
      </c>
      <c r="S183" t="s">
        <v>31</v>
      </c>
      <c r="T183" s="15">
        <v>2646</v>
      </c>
      <c r="U183" s="3">
        <v>120</v>
      </c>
      <c r="V183" t="e">
        <f>_xlfn.XLOOKUP(DA_25[[#This Row],[Product]],[1]!Table13[Products],[1]!Table13[Cost Per Unit])</f>
        <v>#REF!</v>
      </c>
      <c r="W183" t="e">
        <f>DA_25[[#This Row],[Cost Per Units]]*DA_25[[#This Row],[Units]]</f>
        <v>#REF!</v>
      </c>
    </row>
    <row r="184" spans="17:23" x14ac:dyDescent="0.25">
      <c r="Q184" t="s">
        <v>25</v>
      </c>
      <c r="R184" t="s">
        <v>16</v>
      </c>
      <c r="S184" t="s">
        <v>17</v>
      </c>
      <c r="T184" s="15">
        <v>2646</v>
      </c>
      <c r="U184" s="3">
        <v>177</v>
      </c>
      <c r="V184" t="e">
        <f>_xlfn.XLOOKUP(DA_25[[#This Row],[Product]],[1]!Table13[Products],[1]!Table13[Cost Per Unit])</f>
        <v>#REF!</v>
      </c>
      <c r="W184" t="e">
        <f>DA_25[[#This Row],[Cost Per Units]]*DA_25[[#This Row],[Units]]</f>
        <v>#REF!</v>
      </c>
    </row>
    <row r="185" spans="17:23" x14ac:dyDescent="0.25">
      <c r="Q185" t="s">
        <v>13</v>
      </c>
      <c r="R185" t="s">
        <v>19</v>
      </c>
      <c r="S185" t="s">
        <v>17</v>
      </c>
      <c r="T185" s="15">
        <v>2639</v>
      </c>
      <c r="U185" s="3">
        <v>204</v>
      </c>
      <c r="V185" t="e">
        <f>_xlfn.XLOOKUP(DA_25[[#This Row],[Product]],[1]!Table13[Products],[1]!Table13[Cost Per Unit])</f>
        <v>#REF!</v>
      </c>
      <c r="W185" t="e">
        <f>DA_25[[#This Row],[Cost Per Units]]*DA_25[[#This Row],[Units]]</f>
        <v>#REF!</v>
      </c>
    </row>
    <row r="186" spans="17:23" x14ac:dyDescent="0.25">
      <c r="Q186" t="s">
        <v>29</v>
      </c>
      <c r="R186" t="s">
        <v>32</v>
      </c>
      <c r="S186" t="s">
        <v>35</v>
      </c>
      <c r="T186" s="15">
        <v>2583</v>
      </c>
      <c r="U186" s="3">
        <v>18</v>
      </c>
      <c r="V186" t="e">
        <f>_xlfn.XLOOKUP(DA_25[[#This Row],[Product]],[1]!Table13[Products],[1]!Table13[Cost Per Unit])</f>
        <v>#REF!</v>
      </c>
      <c r="W186" t="e">
        <f>DA_25[[#This Row],[Cost Per Units]]*DA_25[[#This Row],[Units]]</f>
        <v>#REF!</v>
      </c>
    </row>
    <row r="187" spans="17:23" x14ac:dyDescent="0.25">
      <c r="Q187" t="s">
        <v>37</v>
      </c>
      <c r="R187" t="s">
        <v>11</v>
      </c>
      <c r="S187" t="s">
        <v>39</v>
      </c>
      <c r="T187" s="15">
        <v>2562</v>
      </c>
      <c r="U187" s="3">
        <v>6</v>
      </c>
      <c r="V187" t="e">
        <f>_xlfn.XLOOKUP(DA_25[[#This Row],[Product]],[1]!Table13[Products],[1]!Table13[Cost Per Unit])</f>
        <v>#REF!</v>
      </c>
      <c r="W187" t="e">
        <f>DA_25[[#This Row],[Cost Per Units]]*DA_25[[#This Row],[Units]]</f>
        <v>#REF!</v>
      </c>
    </row>
    <row r="188" spans="17:23" x14ac:dyDescent="0.25">
      <c r="Q188" t="s">
        <v>7</v>
      </c>
      <c r="R188" t="s">
        <v>22</v>
      </c>
      <c r="S188" t="s">
        <v>20</v>
      </c>
      <c r="T188" s="15">
        <v>2541</v>
      </c>
      <c r="U188" s="3">
        <v>90</v>
      </c>
      <c r="V188" t="e">
        <f>_xlfn.XLOOKUP(DA_25[[#This Row],[Product]],[1]!Table13[Products],[1]!Table13[Cost Per Unit])</f>
        <v>#REF!</v>
      </c>
      <c r="W188" t="e">
        <f>DA_25[[#This Row],[Cost Per Units]]*DA_25[[#This Row],[Units]]</f>
        <v>#REF!</v>
      </c>
    </row>
    <row r="189" spans="17:23" x14ac:dyDescent="0.25">
      <c r="Q189" t="s">
        <v>7</v>
      </c>
      <c r="R189" t="s">
        <v>22</v>
      </c>
      <c r="S189" t="s">
        <v>34</v>
      </c>
      <c r="T189" s="15">
        <v>2541</v>
      </c>
      <c r="U189" s="3">
        <v>45</v>
      </c>
      <c r="V189" t="e">
        <f>_xlfn.XLOOKUP(DA_25[[#This Row],[Product]],[1]!Table13[Products],[1]!Table13[Cost Per Unit])</f>
        <v>#REF!</v>
      </c>
      <c r="W189" t="e">
        <f>DA_25[[#This Row],[Cost Per Units]]*DA_25[[#This Row],[Units]]</f>
        <v>#REF!</v>
      </c>
    </row>
    <row r="190" spans="17:23" x14ac:dyDescent="0.25">
      <c r="Q190" t="s">
        <v>25</v>
      </c>
      <c r="R190" t="s">
        <v>11</v>
      </c>
      <c r="S190" t="s">
        <v>41</v>
      </c>
      <c r="T190" s="15">
        <v>2478</v>
      </c>
      <c r="U190" s="3">
        <v>21</v>
      </c>
      <c r="V190" t="e">
        <f>_xlfn.XLOOKUP(DA_25[[#This Row],[Product]],[1]!Table13[Products],[1]!Table13[Cost Per Unit])</f>
        <v>#REF!</v>
      </c>
      <c r="W190" t="e">
        <f>DA_25[[#This Row],[Cost Per Units]]*DA_25[[#This Row],[Units]]</f>
        <v>#REF!</v>
      </c>
    </row>
    <row r="191" spans="17:23" x14ac:dyDescent="0.25">
      <c r="Q191" t="s">
        <v>37</v>
      </c>
      <c r="R191" t="s">
        <v>16</v>
      </c>
      <c r="S191" t="s">
        <v>34</v>
      </c>
      <c r="T191" s="15">
        <v>2471</v>
      </c>
      <c r="U191" s="3">
        <v>342</v>
      </c>
      <c r="V191" t="e">
        <f>_xlfn.XLOOKUP(DA_25[[#This Row],[Product]],[1]!Table13[Products],[1]!Table13[Cost Per Unit])</f>
        <v>#REF!</v>
      </c>
      <c r="W191" t="e">
        <f>DA_25[[#This Row],[Cost Per Units]]*DA_25[[#This Row],[Units]]</f>
        <v>#REF!</v>
      </c>
    </row>
    <row r="192" spans="17:23" x14ac:dyDescent="0.25">
      <c r="Q192" t="s">
        <v>29</v>
      </c>
      <c r="R192" t="s">
        <v>11</v>
      </c>
      <c r="S192" t="s">
        <v>20</v>
      </c>
      <c r="T192" s="15">
        <v>2464</v>
      </c>
      <c r="U192" s="3">
        <v>234</v>
      </c>
      <c r="V192" t="e">
        <f>_xlfn.XLOOKUP(DA_25[[#This Row],[Product]],[1]!Table13[Products],[1]!Table13[Cost Per Unit])</f>
        <v>#REF!</v>
      </c>
      <c r="W192" t="e">
        <f>DA_25[[#This Row],[Cost Per Units]]*DA_25[[#This Row],[Units]]</f>
        <v>#REF!</v>
      </c>
    </row>
    <row r="193" spans="17:23" x14ac:dyDescent="0.25">
      <c r="Q193" t="s">
        <v>13</v>
      </c>
      <c r="R193" t="s">
        <v>22</v>
      </c>
      <c r="S193" t="s">
        <v>44</v>
      </c>
      <c r="T193" s="15">
        <v>2436</v>
      </c>
      <c r="U193" s="3">
        <v>99</v>
      </c>
      <c r="V193" t="e">
        <f>_xlfn.XLOOKUP(DA_25[[#This Row],[Product]],[1]!Table13[Products],[1]!Table13[Cost Per Unit])</f>
        <v>#REF!</v>
      </c>
      <c r="W193" t="e">
        <f>DA_25[[#This Row],[Cost Per Units]]*DA_25[[#This Row],[Units]]</f>
        <v>#REF!</v>
      </c>
    </row>
    <row r="194" spans="17:23" x14ac:dyDescent="0.25">
      <c r="Q194" t="s">
        <v>13</v>
      </c>
      <c r="R194" t="s">
        <v>11</v>
      </c>
      <c r="S194" t="s">
        <v>41</v>
      </c>
      <c r="T194" s="15">
        <v>2429</v>
      </c>
      <c r="U194" s="3">
        <v>144</v>
      </c>
      <c r="V194" t="e">
        <f>_xlfn.XLOOKUP(DA_25[[#This Row],[Product]],[1]!Table13[Products],[1]!Table13[Cost Per Unit])</f>
        <v>#REF!</v>
      </c>
      <c r="W194" t="e">
        <f>DA_25[[#This Row],[Cost Per Units]]*DA_25[[#This Row],[Units]]</f>
        <v>#REF!</v>
      </c>
    </row>
    <row r="195" spans="17:23" x14ac:dyDescent="0.25">
      <c r="Q195" t="s">
        <v>29</v>
      </c>
      <c r="R195" t="s">
        <v>11</v>
      </c>
      <c r="S195" t="s">
        <v>26</v>
      </c>
      <c r="T195" s="15">
        <v>2415</v>
      </c>
      <c r="U195" s="3">
        <v>255</v>
      </c>
      <c r="V195" t="e">
        <f>_xlfn.XLOOKUP(DA_25[[#This Row],[Product]],[1]!Table13[Products],[1]!Table13[Cost Per Unit])</f>
        <v>#REF!</v>
      </c>
      <c r="W195" t="e">
        <f>DA_25[[#This Row],[Cost Per Units]]*DA_25[[#This Row],[Units]]</f>
        <v>#REF!</v>
      </c>
    </row>
    <row r="196" spans="17:23" x14ac:dyDescent="0.25">
      <c r="Q196" t="s">
        <v>27</v>
      </c>
      <c r="R196" t="s">
        <v>11</v>
      </c>
      <c r="S196" t="s">
        <v>17</v>
      </c>
      <c r="T196" s="15">
        <v>2415</v>
      </c>
      <c r="U196" s="3">
        <v>15</v>
      </c>
      <c r="V196" t="e">
        <f>_xlfn.XLOOKUP(DA_25[[#This Row],[Product]],[1]!Table13[Products],[1]!Table13[Cost Per Unit])</f>
        <v>#REF!</v>
      </c>
      <c r="W196" t="e">
        <f>DA_25[[#This Row],[Cost Per Units]]*DA_25[[#This Row],[Units]]</f>
        <v>#REF!</v>
      </c>
    </row>
    <row r="197" spans="17:23" x14ac:dyDescent="0.25">
      <c r="Q197" t="s">
        <v>13</v>
      </c>
      <c r="R197" t="s">
        <v>22</v>
      </c>
      <c r="S197" t="s">
        <v>30</v>
      </c>
      <c r="T197" s="15">
        <v>2408</v>
      </c>
      <c r="U197" s="3">
        <v>9</v>
      </c>
      <c r="V197" t="e">
        <f>_xlfn.XLOOKUP(DA_25[[#This Row],[Product]],[1]!Table13[Products],[1]!Table13[Cost Per Unit])</f>
        <v>#REF!</v>
      </c>
      <c r="W197" t="e">
        <f>DA_25[[#This Row],[Cost Per Units]]*DA_25[[#This Row],[Units]]</f>
        <v>#REF!</v>
      </c>
    </row>
    <row r="198" spans="17:23" x14ac:dyDescent="0.25">
      <c r="Q198" t="s">
        <v>15</v>
      </c>
      <c r="R198" t="s">
        <v>8</v>
      </c>
      <c r="S198" t="s">
        <v>44</v>
      </c>
      <c r="T198" s="15">
        <v>2324</v>
      </c>
      <c r="U198" s="3">
        <v>177</v>
      </c>
      <c r="V198" t="e">
        <f>_xlfn.XLOOKUP(DA_25[[#This Row],[Product]],[1]!Table13[Products],[1]!Table13[Cost Per Unit])</f>
        <v>#REF!</v>
      </c>
      <c r="W198" t="e">
        <f>DA_25[[#This Row],[Cost Per Units]]*DA_25[[#This Row],[Units]]</f>
        <v>#REF!</v>
      </c>
    </row>
    <row r="199" spans="17:23" x14ac:dyDescent="0.25">
      <c r="Q199" t="s">
        <v>37</v>
      </c>
      <c r="R199" t="s">
        <v>16</v>
      </c>
      <c r="S199" t="s">
        <v>36</v>
      </c>
      <c r="T199" s="15">
        <v>2317</v>
      </c>
      <c r="U199" s="3">
        <v>261</v>
      </c>
      <c r="V199" t="e">
        <f>_xlfn.XLOOKUP(DA_25[[#This Row],[Product]],[1]!Table13[Products],[1]!Table13[Cost Per Unit])</f>
        <v>#REF!</v>
      </c>
      <c r="W199" t="e">
        <f>DA_25[[#This Row],[Cost Per Units]]*DA_25[[#This Row],[Units]]</f>
        <v>#REF!</v>
      </c>
    </row>
    <row r="200" spans="17:23" x14ac:dyDescent="0.25">
      <c r="Q200" t="s">
        <v>18</v>
      </c>
      <c r="R200" t="s">
        <v>22</v>
      </c>
      <c r="S200" t="s">
        <v>33</v>
      </c>
      <c r="T200" s="15">
        <v>2317</v>
      </c>
      <c r="U200" s="3">
        <v>123</v>
      </c>
      <c r="V200" t="e">
        <f>_xlfn.XLOOKUP(DA_25[[#This Row],[Product]],[1]!Table13[Products],[1]!Table13[Cost Per Unit])</f>
        <v>#REF!</v>
      </c>
      <c r="W200" t="e">
        <f>DA_25[[#This Row],[Cost Per Units]]*DA_25[[#This Row],[Units]]</f>
        <v>#REF!</v>
      </c>
    </row>
    <row r="201" spans="17:23" x14ac:dyDescent="0.25">
      <c r="Q201" t="s">
        <v>7</v>
      </c>
      <c r="R201" t="s">
        <v>32</v>
      </c>
      <c r="S201" t="s">
        <v>41</v>
      </c>
      <c r="T201" s="15">
        <v>2289</v>
      </c>
      <c r="U201" s="3">
        <v>135</v>
      </c>
      <c r="V201" t="e">
        <f>_xlfn.XLOOKUP(DA_25[[#This Row],[Product]],[1]!Table13[Products],[1]!Table13[Cost Per Unit])</f>
        <v>#REF!</v>
      </c>
      <c r="W201" t="e">
        <f>DA_25[[#This Row],[Cost Per Units]]*DA_25[[#This Row],[Units]]</f>
        <v>#REF!</v>
      </c>
    </row>
    <row r="202" spans="17:23" x14ac:dyDescent="0.25">
      <c r="Q202" t="s">
        <v>7</v>
      </c>
      <c r="R202" t="s">
        <v>11</v>
      </c>
      <c r="S202" t="s">
        <v>9</v>
      </c>
      <c r="T202" s="15">
        <v>2275</v>
      </c>
      <c r="U202" s="3">
        <v>447</v>
      </c>
      <c r="V202" t="e">
        <f>_xlfn.XLOOKUP(DA_25[[#This Row],[Product]],[1]!Table13[Products],[1]!Table13[Cost Per Unit])</f>
        <v>#REF!</v>
      </c>
      <c r="W202" t="e">
        <f>DA_25[[#This Row],[Cost Per Units]]*DA_25[[#This Row],[Units]]</f>
        <v>#REF!</v>
      </c>
    </row>
    <row r="203" spans="17:23" x14ac:dyDescent="0.25">
      <c r="Q203" t="s">
        <v>10</v>
      </c>
      <c r="R203" t="s">
        <v>22</v>
      </c>
      <c r="S203" t="s">
        <v>41</v>
      </c>
      <c r="T203" s="15">
        <v>2268</v>
      </c>
      <c r="U203" s="3">
        <v>63</v>
      </c>
      <c r="V203" t="e">
        <f>_xlfn.XLOOKUP(DA_25[[#This Row],[Product]],[1]!Table13[Products],[1]!Table13[Cost Per Unit])</f>
        <v>#REF!</v>
      </c>
      <c r="W203" t="e">
        <f>DA_25[[#This Row],[Cost Per Units]]*DA_25[[#This Row],[Units]]</f>
        <v>#REF!</v>
      </c>
    </row>
    <row r="204" spans="17:23" x14ac:dyDescent="0.25">
      <c r="Q204" t="s">
        <v>25</v>
      </c>
      <c r="R204" t="s">
        <v>32</v>
      </c>
      <c r="S204" t="s">
        <v>21</v>
      </c>
      <c r="T204" s="15">
        <v>2226</v>
      </c>
      <c r="U204" s="3">
        <v>48</v>
      </c>
      <c r="V204" t="e">
        <f>_xlfn.XLOOKUP(DA_25[[#This Row],[Product]],[1]!Table13[Products],[1]!Table13[Cost Per Unit])</f>
        <v>#REF!</v>
      </c>
      <c r="W204" t="e">
        <f>DA_25[[#This Row],[Cost Per Units]]*DA_25[[#This Row],[Units]]</f>
        <v>#REF!</v>
      </c>
    </row>
    <row r="205" spans="17:23" x14ac:dyDescent="0.25">
      <c r="Q205" t="s">
        <v>18</v>
      </c>
      <c r="R205" t="s">
        <v>32</v>
      </c>
      <c r="S205" t="s">
        <v>31</v>
      </c>
      <c r="T205" s="15">
        <v>2219</v>
      </c>
      <c r="U205" s="3">
        <v>75</v>
      </c>
      <c r="V205" t="e">
        <f>_xlfn.XLOOKUP(DA_25[[#This Row],[Product]],[1]!Table13[Products],[1]!Table13[Cost Per Unit])</f>
        <v>#REF!</v>
      </c>
      <c r="W205" t="e">
        <f>DA_25[[#This Row],[Cost Per Units]]*DA_25[[#This Row],[Units]]</f>
        <v>#REF!</v>
      </c>
    </row>
    <row r="206" spans="17:23" x14ac:dyDescent="0.25">
      <c r="Q206" t="s">
        <v>29</v>
      </c>
      <c r="R206" t="s">
        <v>32</v>
      </c>
      <c r="S206" t="s">
        <v>36</v>
      </c>
      <c r="T206" s="15">
        <v>2212</v>
      </c>
      <c r="U206" s="3">
        <v>117</v>
      </c>
      <c r="V206" t="e">
        <f>_xlfn.XLOOKUP(DA_25[[#This Row],[Product]],[1]!Table13[Products],[1]!Table13[Cost Per Unit])</f>
        <v>#REF!</v>
      </c>
      <c r="W206" t="e">
        <f>DA_25[[#This Row],[Cost Per Units]]*DA_25[[#This Row],[Units]]</f>
        <v>#REF!</v>
      </c>
    </row>
    <row r="207" spans="17:23" x14ac:dyDescent="0.25">
      <c r="Q207" t="s">
        <v>37</v>
      </c>
      <c r="R207" t="s">
        <v>22</v>
      </c>
      <c r="S207" t="s">
        <v>24</v>
      </c>
      <c r="T207" s="15">
        <v>2205</v>
      </c>
      <c r="U207" s="3">
        <v>141</v>
      </c>
      <c r="V207" t="e">
        <f>_xlfn.XLOOKUP(DA_25[[#This Row],[Product]],[1]!Table13[Products],[1]!Table13[Cost Per Unit])</f>
        <v>#REF!</v>
      </c>
      <c r="W207" t="e">
        <f>DA_25[[#This Row],[Cost Per Units]]*DA_25[[#This Row],[Units]]</f>
        <v>#REF!</v>
      </c>
    </row>
    <row r="208" spans="17:23" x14ac:dyDescent="0.25">
      <c r="Q208" t="s">
        <v>25</v>
      </c>
      <c r="R208" t="s">
        <v>32</v>
      </c>
      <c r="S208" t="s">
        <v>35</v>
      </c>
      <c r="T208" s="15">
        <v>2205</v>
      </c>
      <c r="U208" s="3">
        <v>138</v>
      </c>
      <c r="V208" t="e">
        <f>_xlfn.XLOOKUP(DA_25[[#This Row],[Product]],[1]!Table13[Products],[1]!Table13[Cost Per Unit])</f>
        <v>#REF!</v>
      </c>
      <c r="W208" t="e">
        <f>DA_25[[#This Row],[Cost Per Units]]*DA_25[[#This Row],[Units]]</f>
        <v>#REF!</v>
      </c>
    </row>
    <row r="209" spans="17:23" x14ac:dyDescent="0.25">
      <c r="Q209" t="s">
        <v>25</v>
      </c>
      <c r="R209" t="s">
        <v>16</v>
      </c>
      <c r="S209" t="s">
        <v>23</v>
      </c>
      <c r="T209" s="15">
        <v>2149</v>
      </c>
      <c r="U209" s="3">
        <v>117</v>
      </c>
      <c r="V209" t="e">
        <f>_xlfn.XLOOKUP(DA_25[[#This Row],[Product]],[1]!Table13[Products],[1]!Table13[Cost Per Unit])</f>
        <v>#REF!</v>
      </c>
      <c r="W209" t="e">
        <f>DA_25[[#This Row],[Cost Per Units]]*DA_25[[#This Row],[Units]]</f>
        <v>#REF!</v>
      </c>
    </row>
    <row r="210" spans="17:23" x14ac:dyDescent="0.25">
      <c r="Q210" t="s">
        <v>13</v>
      </c>
      <c r="R210" t="s">
        <v>16</v>
      </c>
      <c r="S210" t="s">
        <v>20</v>
      </c>
      <c r="T210" s="15">
        <v>2142</v>
      </c>
      <c r="U210" s="3">
        <v>114</v>
      </c>
      <c r="V210" t="e">
        <f>_xlfn.XLOOKUP(DA_25[[#This Row],[Product]],[1]!Table13[Products],[1]!Table13[Cost Per Unit])</f>
        <v>#REF!</v>
      </c>
      <c r="W210" t="e">
        <f>DA_25[[#This Row],[Cost Per Units]]*DA_25[[#This Row],[Units]]</f>
        <v>#REF!</v>
      </c>
    </row>
    <row r="211" spans="17:23" x14ac:dyDescent="0.25">
      <c r="Q211" t="s">
        <v>25</v>
      </c>
      <c r="R211" t="s">
        <v>11</v>
      </c>
      <c r="S211" t="s">
        <v>31</v>
      </c>
      <c r="T211" s="15">
        <v>2135</v>
      </c>
      <c r="U211" s="3">
        <v>27</v>
      </c>
      <c r="V211" t="e">
        <f>_xlfn.XLOOKUP(DA_25[[#This Row],[Product]],[1]!Table13[Products],[1]!Table13[Cost Per Unit])</f>
        <v>#REF!</v>
      </c>
      <c r="W211" t="e">
        <f>DA_25[[#This Row],[Cost Per Units]]*DA_25[[#This Row],[Units]]</f>
        <v>#REF!</v>
      </c>
    </row>
    <row r="212" spans="17:23" x14ac:dyDescent="0.25">
      <c r="Q212" t="s">
        <v>29</v>
      </c>
      <c r="R212" t="s">
        <v>11</v>
      </c>
      <c r="S212" t="s">
        <v>34</v>
      </c>
      <c r="T212" s="15">
        <v>2114</v>
      </c>
      <c r="U212" s="3">
        <v>66</v>
      </c>
      <c r="V212" t="e">
        <f>_xlfn.XLOOKUP(DA_25[[#This Row],[Product]],[1]!Table13[Products],[1]!Table13[Cost Per Unit])</f>
        <v>#REF!</v>
      </c>
      <c r="W212" t="e">
        <f>DA_25[[#This Row],[Cost Per Units]]*DA_25[[#This Row],[Units]]</f>
        <v>#REF!</v>
      </c>
    </row>
    <row r="213" spans="17:23" x14ac:dyDescent="0.25">
      <c r="Q213" t="s">
        <v>15</v>
      </c>
      <c r="R213" t="s">
        <v>11</v>
      </c>
      <c r="S213" t="s">
        <v>39</v>
      </c>
      <c r="T213" s="15">
        <v>2114</v>
      </c>
      <c r="U213" s="3">
        <v>186</v>
      </c>
      <c r="V213" t="e">
        <f>_xlfn.XLOOKUP(DA_25[[#This Row],[Product]],[1]!Table13[Products],[1]!Table13[Cost Per Unit])</f>
        <v>#REF!</v>
      </c>
      <c r="W213" t="e">
        <f>DA_25[[#This Row],[Cost Per Units]]*DA_25[[#This Row],[Units]]</f>
        <v>#REF!</v>
      </c>
    </row>
    <row r="214" spans="17:23" x14ac:dyDescent="0.25">
      <c r="Q214" t="s">
        <v>18</v>
      </c>
      <c r="R214" t="s">
        <v>19</v>
      </c>
      <c r="S214" t="s">
        <v>20</v>
      </c>
      <c r="T214" s="15">
        <v>2100</v>
      </c>
      <c r="U214" s="3">
        <v>414</v>
      </c>
      <c r="V214" t="e">
        <f>_xlfn.XLOOKUP(DA_25[[#This Row],[Product]],[1]!Table13[Products],[1]!Table13[Cost Per Unit])</f>
        <v>#REF!</v>
      </c>
      <c r="W214" t="e">
        <f>DA_25[[#This Row],[Cost Per Units]]*DA_25[[#This Row],[Units]]</f>
        <v>#REF!</v>
      </c>
    </row>
    <row r="215" spans="17:23" x14ac:dyDescent="0.25">
      <c r="Q215" t="s">
        <v>10</v>
      </c>
      <c r="R215" t="s">
        <v>11</v>
      </c>
      <c r="S215" t="s">
        <v>34</v>
      </c>
      <c r="T215" s="15">
        <v>2023</v>
      </c>
      <c r="U215" s="3">
        <v>168</v>
      </c>
      <c r="V215" t="e">
        <f>_xlfn.XLOOKUP(DA_25[[#This Row],[Product]],[1]!Table13[Products],[1]!Table13[Cost Per Unit])</f>
        <v>#REF!</v>
      </c>
      <c r="W215" t="e">
        <f>DA_25[[#This Row],[Cost Per Units]]*DA_25[[#This Row],[Units]]</f>
        <v>#REF!</v>
      </c>
    </row>
    <row r="216" spans="17:23" x14ac:dyDescent="0.25">
      <c r="Q216" t="s">
        <v>29</v>
      </c>
      <c r="R216" t="s">
        <v>11</v>
      </c>
      <c r="S216" t="s">
        <v>36</v>
      </c>
      <c r="T216" s="15">
        <v>2023</v>
      </c>
      <c r="U216" s="3">
        <v>78</v>
      </c>
      <c r="V216" t="e">
        <f>_xlfn.XLOOKUP(DA_25[[#This Row],[Product]],[1]!Table13[Products],[1]!Table13[Cost Per Unit])</f>
        <v>#REF!</v>
      </c>
      <c r="W216" t="e">
        <f>DA_25[[#This Row],[Cost Per Units]]*DA_25[[#This Row],[Units]]</f>
        <v>#REF!</v>
      </c>
    </row>
    <row r="217" spans="17:23" x14ac:dyDescent="0.25">
      <c r="Q217" t="s">
        <v>28</v>
      </c>
      <c r="R217" t="s">
        <v>19</v>
      </c>
      <c r="S217" t="s">
        <v>31</v>
      </c>
      <c r="T217" s="15">
        <v>2016</v>
      </c>
      <c r="U217" s="3">
        <v>117</v>
      </c>
      <c r="V217" t="e">
        <f>_xlfn.XLOOKUP(DA_25[[#This Row],[Product]],[1]!Table13[Products],[1]!Table13[Cost Per Unit])</f>
        <v>#REF!</v>
      </c>
      <c r="W217" t="e">
        <f>DA_25[[#This Row],[Cost Per Units]]*DA_25[[#This Row],[Units]]</f>
        <v>#REF!</v>
      </c>
    </row>
    <row r="218" spans="17:23" x14ac:dyDescent="0.25">
      <c r="Q218" t="s">
        <v>10</v>
      </c>
      <c r="R218" t="s">
        <v>32</v>
      </c>
      <c r="S218" t="s">
        <v>31</v>
      </c>
      <c r="T218" s="15">
        <v>2009</v>
      </c>
      <c r="U218" s="3">
        <v>219</v>
      </c>
      <c r="V218" t="e">
        <f>_xlfn.XLOOKUP(DA_25[[#This Row],[Product]],[1]!Table13[Products],[1]!Table13[Cost Per Unit])</f>
        <v>#REF!</v>
      </c>
      <c r="W218" t="e">
        <f>DA_25[[#This Row],[Cost Per Units]]*DA_25[[#This Row],[Units]]</f>
        <v>#REF!</v>
      </c>
    </row>
    <row r="219" spans="17:23" x14ac:dyDescent="0.25">
      <c r="Q219" t="s">
        <v>7</v>
      </c>
      <c r="R219" t="s">
        <v>22</v>
      </c>
      <c r="S219" t="s">
        <v>23</v>
      </c>
      <c r="T219" s="15">
        <v>1988</v>
      </c>
      <c r="U219" s="3">
        <v>39</v>
      </c>
      <c r="V219" t="e">
        <f>_xlfn.XLOOKUP(DA_25[[#This Row],[Product]],[1]!Table13[Products],[1]!Table13[Cost Per Unit])</f>
        <v>#REF!</v>
      </c>
      <c r="W219" t="e">
        <f>DA_25[[#This Row],[Cost Per Units]]*DA_25[[#This Row],[Units]]</f>
        <v>#REF!</v>
      </c>
    </row>
    <row r="220" spans="17:23" x14ac:dyDescent="0.25">
      <c r="Q220" t="s">
        <v>37</v>
      </c>
      <c r="R220" t="s">
        <v>11</v>
      </c>
      <c r="S220" t="s">
        <v>35</v>
      </c>
      <c r="T220" s="15">
        <v>1974</v>
      </c>
      <c r="U220" s="3">
        <v>195</v>
      </c>
      <c r="V220" t="e">
        <f>_xlfn.XLOOKUP(DA_25[[#This Row],[Product]],[1]!Table13[Products],[1]!Table13[Cost Per Unit])</f>
        <v>#REF!</v>
      </c>
      <c r="W220" t="e">
        <f>DA_25[[#This Row],[Cost Per Units]]*DA_25[[#This Row],[Units]]</f>
        <v>#REF!</v>
      </c>
    </row>
    <row r="221" spans="17:23" x14ac:dyDescent="0.25">
      <c r="Q221" t="s">
        <v>25</v>
      </c>
      <c r="R221" t="s">
        <v>32</v>
      </c>
      <c r="S221" t="s">
        <v>26</v>
      </c>
      <c r="T221" s="15">
        <v>1932</v>
      </c>
      <c r="U221" s="3">
        <v>369</v>
      </c>
      <c r="V221" t="e">
        <f>_xlfn.XLOOKUP(DA_25[[#This Row],[Product]],[1]!Table13[Products],[1]!Table13[Cost Per Unit])</f>
        <v>#REF!</v>
      </c>
      <c r="W221" t="e">
        <f>DA_25[[#This Row],[Cost Per Units]]*DA_25[[#This Row],[Units]]</f>
        <v>#REF!</v>
      </c>
    </row>
    <row r="222" spans="17:23" x14ac:dyDescent="0.25">
      <c r="Q222" t="s">
        <v>15</v>
      </c>
      <c r="R222" t="s">
        <v>16</v>
      </c>
      <c r="S222" t="s">
        <v>38</v>
      </c>
      <c r="T222" s="15">
        <v>1925</v>
      </c>
      <c r="U222" s="3">
        <v>192</v>
      </c>
      <c r="V222" t="e">
        <f>_xlfn.XLOOKUP(DA_25[[#This Row],[Product]],[1]!Table13[Products],[1]!Table13[Cost Per Unit])</f>
        <v>#REF!</v>
      </c>
      <c r="W222" t="e">
        <f>DA_25[[#This Row],[Cost Per Units]]*DA_25[[#This Row],[Units]]</f>
        <v>#REF!</v>
      </c>
    </row>
    <row r="223" spans="17:23" x14ac:dyDescent="0.25">
      <c r="Q223" t="s">
        <v>18</v>
      </c>
      <c r="R223" t="s">
        <v>8</v>
      </c>
      <c r="S223" t="s">
        <v>31</v>
      </c>
      <c r="T223" s="15">
        <v>1904</v>
      </c>
      <c r="U223" s="3">
        <v>405</v>
      </c>
      <c r="V223" t="e">
        <f>_xlfn.XLOOKUP(DA_25[[#This Row],[Product]],[1]!Table13[Products],[1]!Table13[Cost Per Unit])</f>
        <v>#REF!</v>
      </c>
      <c r="W223" t="e">
        <f>DA_25[[#This Row],[Cost Per Units]]*DA_25[[#This Row],[Units]]</f>
        <v>#REF!</v>
      </c>
    </row>
    <row r="224" spans="17:23" x14ac:dyDescent="0.25">
      <c r="Q224" t="s">
        <v>10</v>
      </c>
      <c r="R224" t="s">
        <v>8</v>
      </c>
      <c r="S224" t="s">
        <v>24</v>
      </c>
      <c r="T224" s="15">
        <v>1890</v>
      </c>
      <c r="U224" s="3">
        <v>195</v>
      </c>
      <c r="V224" t="e">
        <f>_xlfn.XLOOKUP(DA_25[[#This Row],[Product]],[1]!Table13[Products],[1]!Table13[Cost Per Unit])</f>
        <v>#REF!</v>
      </c>
      <c r="W224" t="e">
        <f>DA_25[[#This Row],[Cost Per Units]]*DA_25[[#This Row],[Units]]</f>
        <v>#REF!</v>
      </c>
    </row>
    <row r="225" spans="17:23" x14ac:dyDescent="0.25">
      <c r="Q225" t="s">
        <v>28</v>
      </c>
      <c r="R225" t="s">
        <v>19</v>
      </c>
      <c r="S225" t="s">
        <v>20</v>
      </c>
      <c r="T225" s="15">
        <v>1785</v>
      </c>
      <c r="U225" s="3">
        <v>462</v>
      </c>
      <c r="V225" t="e">
        <f>_xlfn.XLOOKUP(DA_25[[#This Row],[Product]],[1]!Table13[Products],[1]!Table13[Cost Per Unit])</f>
        <v>#REF!</v>
      </c>
      <c r="W225" t="e">
        <f>DA_25[[#This Row],[Cost Per Units]]*DA_25[[#This Row],[Units]]</f>
        <v>#REF!</v>
      </c>
    </row>
    <row r="226" spans="17:23" x14ac:dyDescent="0.25">
      <c r="Q226" t="s">
        <v>25</v>
      </c>
      <c r="R226" t="s">
        <v>22</v>
      </c>
      <c r="S226" t="s">
        <v>17</v>
      </c>
      <c r="T226" s="15">
        <v>1778</v>
      </c>
      <c r="U226" s="3">
        <v>270</v>
      </c>
      <c r="V226" t="e">
        <f>_xlfn.XLOOKUP(DA_25[[#This Row],[Product]],[1]!Table13[Products],[1]!Table13[Cost Per Unit])</f>
        <v>#REF!</v>
      </c>
      <c r="W226" t="e">
        <f>DA_25[[#This Row],[Cost Per Units]]*DA_25[[#This Row],[Units]]</f>
        <v>#REF!</v>
      </c>
    </row>
    <row r="227" spans="17:23" x14ac:dyDescent="0.25">
      <c r="Q227" t="s">
        <v>10</v>
      </c>
      <c r="R227" t="s">
        <v>8</v>
      </c>
      <c r="S227" t="s">
        <v>38</v>
      </c>
      <c r="T227" s="15">
        <v>1771</v>
      </c>
      <c r="U227" s="3">
        <v>204</v>
      </c>
      <c r="V227" t="e">
        <f>_xlfn.XLOOKUP(DA_25[[#This Row],[Product]],[1]!Table13[Products],[1]!Table13[Cost Per Unit])</f>
        <v>#REF!</v>
      </c>
      <c r="W227" t="e">
        <f>DA_25[[#This Row],[Cost Per Units]]*DA_25[[#This Row],[Units]]</f>
        <v>#REF!</v>
      </c>
    </row>
    <row r="228" spans="17:23" x14ac:dyDescent="0.25">
      <c r="Q228" t="s">
        <v>10</v>
      </c>
      <c r="R228" t="s">
        <v>22</v>
      </c>
      <c r="S228" t="s">
        <v>36</v>
      </c>
      <c r="T228" s="15">
        <v>1701</v>
      </c>
      <c r="U228" s="3">
        <v>234</v>
      </c>
      <c r="V228" t="e">
        <f>_xlfn.XLOOKUP(DA_25[[#This Row],[Product]],[1]!Table13[Products],[1]!Table13[Cost Per Unit])</f>
        <v>#REF!</v>
      </c>
      <c r="W228" t="e">
        <f>DA_25[[#This Row],[Cost Per Units]]*DA_25[[#This Row],[Units]]</f>
        <v>#REF!</v>
      </c>
    </row>
    <row r="229" spans="17:23" x14ac:dyDescent="0.25">
      <c r="Q229" t="s">
        <v>27</v>
      </c>
      <c r="R229" t="s">
        <v>32</v>
      </c>
      <c r="S229" t="s">
        <v>21</v>
      </c>
      <c r="T229" s="15">
        <v>1652</v>
      </c>
      <c r="U229" s="3">
        <v>93</v>
      </c>
      <c r="V229" t="e">
        <f>_xlfn.XLOOKUP(DA_25[[#This Row],[Product]],[1]!Table13[Products],[1]!Table13[Cost Per Unit])</f>
        <v>#REF!</v>
      </c>
      <c r="W229" t="e">
        <f>DA_25[[#This Row],[Cost Per Units]]*DA_25[[#This Row],[Units]]</f>
        <v>#REF!</v>
      </c>
    </row>
    <row r="230" spans="17:23" x14ac:dyDescent="0.25">
      <c r="Q230" t="s">
        <v>29</v>
      </c>
      <c r="R230" t="s">
        <v>19</v>
      </c>
      <c r="S230" t="s">
        <v>42</v>
      </c>
      <c r="T230" s="15">
        <v>1652</v>
      </c>
      <c r="U230" s="3">
        <v>102</v>
      </c>
      <c r="V230" t="e">
        <f>_xlfn.XLOOKUP(DA_25[[#This Row],[Product]],[1]!Table13[Products],[1]!Table13[Cost Per Unit])</f>
        <v>#REF!</v>
      </c>
      <c r="W230" t="e">
        <f>DA_25[[#This Row],[Cost Per Units]]*DA_25[[#This Row],[Units]]</f>
        <v>#REF!</v>
      </c>
    </row>
    <row r="231" spans="17:23" x14ac:dyDescent="0.25">
      <c r="Q231" t="s">
        <v>18</v>
      </c>
      <c r="R231" t="s">
        <v>19</v>
      </c>
      <c r="S231" t="s">
        <v>9</v>
      </c>
      <c r="T231" s="15">
        <v>1638</v>
      </c>
      <c r="U231" s="3">
        <v>63</v>
      </c>
      <c r="V231" t="e">
        <f>_xlfn.XLOOKUP(DA_25[[#This Row],[Product]],[1]!Table13[Products],[1]!Table13[Cost Per Unit])</f>
        <v>#REF!</v>
      </c>
      <c r="W231" t="e">
        <f>DA_25[[#This Row],[Cost Per Units]]*DA_25[[#This Row],[Units]]</f>
        <v>#REF!</v>
      </c>
    </row>
    <row r="232" spans="17:23" x14ac:dyDescent="0.25">
      <c r="Q232" t="s">
        <v>7</v>
      </c>
      <c r="R232" t="s">
        <v>11</v>
      </c>
      <c r="S232" t="s">
        <v>40</v>
      </c>
      <c r="T232" s="15">
        <v>1638</v>
      </c>
      <c r="U232" s="3">
        <v>48</v>
      </c>
      <c r="V232" t="e">
        <f>_xlfn.XLOOKUP(DA_25[[#This Row],[Product]],[1]!Table13[Products],[1]!Table13[Cost Per Unit])</f>
        <v>#REF!</v>
      </c>
      <c r="W232" t="e">
        <f>DA_25[[#This Row],[Cost Per Units]]*DA_25[[#This Row],[Units]]</f>
        <v>#REF!</v>
      </c>
    </row>
    <row r="233" spans="17:23" x14ac:dyDescent="0.25">
      <c r="Q233" t="s">
        <v>7</v>
      </c>
      <c r="R233" t="s">
        <v>8</v>
      </c>
      <c r="S233" t="s">
        <v>9</v>
      </c>
      <c r="T233" s="15">
        <v>1624</v>
      </c>
      <c r="U233" s="3">
        <v>114</v>
      </c>
      <c r="V233" t="e">
        <f>_xlfn.XLOOKUP(DA_25[[#This Row],[Product]],[1]!Table13[Products],[1]!Table13[Cost Per Unit])</f>
        <v>#REF!</v>
      </c>
      <c r="W233" t="e">
        <f>DA_25[[#This Row],[Cost Per Units]]*DA_25[[#This Row],[Units]]</f>
        <v>#REF!</v>
      </c>
    </row>
    <row r="234" spans="17:23" x14ac:dyDescent="0.25">
      <c r="Q234" t="s">
        <v>7</v>
      </c>
      <c r="R234" t="s">
        <v>11</v>
      </c>
      <c r="S234" t="s">
        <v>34</v>
      </c>
      <c r="T234" s="15">
        <v>1617</v>
      </c>
      <c r="U234" s="3">
        <v>126</v>
      </c>
      <c r="V234" t="e">
        <f>_xlfn.XLOOKUP(DA_25[[#This Row],[Product]],[1]!Table13[Products],[1]!Table13[Cost Per Unit])</f>
        <v>#REF!</v>
      </c>
      <c r="W234" t="e">
        <f>DA_25[[#This Row],[Cost Per Units]]*DA_25[[#This Row],[Units]]</f>
        <v>#REF!</v>
      </c>
    </row>
    <row r="235" spans="17:23" x14ac:dyDescent="0.25">
      <c r="Q235" t="s">
        <v>28</v>
      </c>
      <c r="R235" t="s">
        <v>11</v>
      </c>
      <c r="S235" t="s">
        <v>30</v>
      </c>
      <c r="T235" s="15">
        <v>1589</v>
      </c>
      <c r="U235" s="3">
        <v>303</v>
      </c>
      <c r="V235" t="e">
        <f>_xlfn.XLOOKUP(DA_25[[#This Row],[Product]],[1]!Table13[Products],[1]!Table13[Cost Per Unit])</f>
        <v>#REF!</v>
      </c>
      <c r="W235" t="e">
        <f>DA_25[[#This Row],[Cost Per Units]]*DA_25[[#This Row],[Units]]</f>
        <v>#REF!</v>
      </c>
    </row>
    <row r="236" spans="17:23" x14ac:dyDescent="0.25">
      <c r="Q236" t="s">
        <v>25</v>
      </c>
      <c r="R236" t="s">
        <v>32</v>
      </c>
      <c r="S236" t="s">
        <v>20</v>
      </c>
      <c r="T236" s="15">
        <v>1568</v>
      </c>
      <c r="U236" s="3">
        <v>96</v>
      </c>
      <c r="V236" t="e">
        <f>_xlfn.XLOOKUP(DA_25[[#This Row],[Product]],[1]!Table13[Products],[1]!Table13[Cost Per Unit])</f>
        <v>#REF!</v>
      </c>
      <c r="W236" t="e">
        <f>DA_25[[#This Row],[Cost Per Units]]*DA_25[[#This Row],[Units]]</f>
        <v>#REF!</v>
      </c>
    </row>
    <row r="237" spans="17:23" x14ac:dyDescent="0.25">
      <c r="Q237" t="s">
        <v>28</v>
      </c>
      <c r="R237" t="s">
        <v>19</v>
      </c>
      <c r="S237" t="s">
        <v>24</v>
      </c>
      <c r="T237" s="15">
        <v>1568</v>
      </c>
      <c r="U237" s="3">
        <v>141</v>
      </c>
      <c r="V237" t="e">
        <f>_xlfn.XLOOKUP(DA_25[[#This Row],[Product]],[1]!Table13[Products],[1]!Table13[Cost Per Unit])</f>
        <v>#REF!</v>
      </c>
      <c r="W237" t="e">
        <f>DA_25[[#This Row],[Cost Per Units]]*DA_25[[#This Row],[Units]]</f>
        <v>#REF!</v>
      </c>
    </row>
    <row r="238" spans="17:23" x14ac:dyDescent="0.25">
      <c r="Q238" t="s">
        <v>10</v>
      </c>
      <c r="R238" t="s">
        <v>19</v>
      </c>
      <c r="S238" t="s">
        <v>44</v>
      </c>
      <c r="T238" s="15">
        <v>1561</v>
      </c>
      <c r="U238" s="3">
        <v>27</v>
      </c>
      <c r="V238" t="e">
        <f>_xlfn.XLOOKUP(DA_25[[#This Row],[Product]],[1]!Table13[Products],[1]!Table13[Cost Per Unit])</f>
        <v>#REF!</v>
      </c>
      <c r="W238" t="e">
        <f>DA_25[[#This Row],[Cost Per Units]]*DA_25[[#This Row],[Units]]</f>
        <v>#REF!</v>
      </c>
    </row>
    <row r="239" spans="17:23" x14ac:dyDescent="0.25">
      <c r="Q239" t="s">
        <v>15</v>
      </c>
      <c r="R239" t="s">
        <v>8</v>
      </c>
      <c r="S239" t="s">
        <v>9</v>
      </c>
      <c r="T239" s="15">
        <v>1526</v>
      </c>
      <c r="U239" s="3">
        <v>240</v>
      </c>
      <c r="V239" t="e">
        <f>_xlfn.XLOOKUP(DA_25[[#This Row],[Product]],[1]!Table13[Products],[1]!Table13[Cost Per Unit])</f>
        <v>#REF!</v>
      </c>
      <c r="W239" t="e">
        <f>DA_25[[#This Row],[Cost Per Units]]*DA_25[[#This Row],[Units]]</f>
        <v>#REF!</v>
      </c>
    </row>
    <row r="240" spans="17:23" x14ac:dyDescent="0.25">
      <c r="Q240" t="s">
        <v>27</v>
      </c>
      <c r="R240" t="s">
        <v>16</v>
      </c>
      <c r="S240" t="s">
        <v>9</v>
      </c>
      <c r="T240" s="15">
        <v>1526</v>
      </c>
      <c r="U240" s="3">
        <v>105</v>
      </c>
      <c r="V240" t="e">
        <f>_xlfn.XLOOKUP(DA_25[[#This Row],[Product]],[1]!Table13[Products],[1]!Table13[Cost Per Unit])</f>
        <v>#REF!</v>
      </c>
      <c r="W240" t="e">
        <f>DA_25[[#This Row],[Cost Per Units]]*DA_25[[#This Row],[Units]]</f>
        <v>#REF!</v>
      </c>
    </row>
    <row r="241" spans="17:23" x14ac:dyDescent="0.25">
      <c r="Q241" t="s">
        <v>18</v>
      </c>
      <c r="R241" t="s">
        <v>8</v>
      </c>
      <c r="S241" t="s">
        <v>17</v>
      </c>
      <c r="T241" s="15">
        <v>1505</v>
      </c>
      <c r="U241" s="3">
        <v>102</v>
      </c>
      <c r="V241" t="e">
        <f>_xlfn.XLOOKUP(DA_25[[#This Row],[Product]],[1]!Table13[Products],[1]!Table13[Cost Per Unit])</f>
        <v>#REF!</v>
      </c>
      <c r="W241" t="e">
        <f>DA_25[[#This Row],[Cost Per Units]]*DA_25[[#This Row],[Units]]</f>
        <v>#REF!</v>
      </c>
    </row>
    <row r="242" spans="17:23" x14ac:dyDescent="0.25">
      <c r="Q242" t="s">
        <v>15</v>
      </c>
      <c r="R242" t="s">
        <v>32</v>
      </c>
      <c r="S242" t="s">
        <v>30</v>
      </c>
      <c r="T242" s="15">
        <v>1463</v>
      </c>
      <c r="U242" s="3">
        <v>39</v>
      </c>
      <c r="V242" t="e">
        <f>_xlfn.XLOOKUP(DA_25[[#This Row],[Product]],[1]!Table13[Products],[1]!Table13[Cost Per Unit])</f>
        <v>#REF!</v>
      </c>
      <c r="W242" t="e">
        <f>DA_25[[#This Row],[Cost Per Units]]*DA_25[[#This Row],[Units]]</f>
        <v>#REF!</v>
      </c>
    </row>
    <row r="243" spans="17:23" x14ac:dyDescent="0.25">
      <c r="Q243" t="s">
        <v>18</v>
      </c>
      <c r="R243" t="s">
        <v>32</v>
      </c>
      <c r="S243" t="s">
        <v>39</v>
      </c>
      <c r="T243" s="15">
        <v>1442</v>
      </c>
      <c r="U243" s="3">
        <v>15</v>
      </c>
      <c r="V243" t="e">
        <f>_xlfn.XLOOKUP(DA_25[[#This Row],[Product]],[1]!Table13[Products],[1]!Table13[Cost Per Unit])</f>
        <v>#REF!</v>
      </c>
      <c r="W243" t="e">
        <f>DA_25[[#This Row],[Cost Per Units]]*DA_25[[#This Row],[Units]]</f>
        <v>#REF!</v>
      </c>
    </row>
    <row r="244" spans="17:23" x14ac:dyDescent="0.25">
      <c r="Q244" t="s">
        <v>37</v>
      </c>
      <c r="R244" t="s">
        <v>32</v>
      </c>
      <c r="S244" t="s">
        <v>20</v>
      </c>
      <c r="T244" s="15">
        <v>1428</v>
      </c>
      <c r="U244" s="3">
        <v>93</v>
      </c>
      <c r="V244" t="e">
        <f>_xlfn.XLOOKUP(DA_25[[#This Row],[Product]],[1]!Table13[Products],[1]!Table13[Cost Per Unit])</f>
        <v>#REF!</v>
      </c>
      <c r="W244" t="e">
        <f>DA_25[[#This Row],[Cost Per Units]]*DA_25[[#This Row],[Units]]</f>
        <v>#REF!</v>
      </c>
    </row>
    <row r="245" spans="17:23" x14ac:dyDescent="0.25">
      <c r="Q245" t="s">
        <v>37</v>
      </c>
      <c r="R245" t="s">
        <v>16</v>
      </c>
      <c r="S245" t="s">
        <v>41</v>
      </c>
      <c r="T245" s="15">
        <v>1407</v>
      </c>
      <c r="U245" s="3">
        <v>72</v>
      </c>
      <c r="V245" t="e">
        <f>_xlfn.XLOOKUP(DA_25[[#This Row],[Product]],[1]!Table13[Products],[1]!Table13[Cost Per Unit])</f>
        <v>#REF!</v>
      </c>
      <c r="W245" t="e">
        <f>DA_25[[#This Row],[Cost Per Units]]*DA_25[[#This Row],[Units]]</f>
        <v>#REF!</v>
      </c>
    </row>
    <row r="246" spans="17:23" x14ac:dyDescent="0.25">
      <c r="Q246" t="s">
        <v>18</v>
      </c>
      <c r="R246" t="s">
        <v>16</v>
      </c>
      <c r="S246" t="s">
        <v>34</v>
      </c>
      <c r="T246" s="15">
        <v>1400</v>
      </c>
      <c r="U246" s="3">
        <v>135</v>
      </c>
      <c r="V246" t="e">
        <f>_xlfn.XLOOKUP(DA_25[[#This Row],[Product]],[1]!Table13[Products],[1]!Table13[Cost Per Unit])</f>
        <v>#REF!</v>
      </c>
      <c r="W246" t="e">
        <f>DA_25[[#This Row],[Cost Per Units]]*DA_25[[#This Row],[Units]]</f>
        <v>#REF!</v>
      </c>
    </row>
    <row r="247" spans="17:23" x14ac:dyDescent="0.25">
      <c r="Q247" t="s">
        <v>18</v>
      </c>
      <c r="R247" t="s">
        <v>11</v>
      </c>
      <c r="S247" t="s">
        <v>14</v>
      </c>
      <c r="T247" s="15">
        <v>1302</v>
      </c>
      <c r="U247" s="3">
        <v>402</v>
      </c>
      <c r="V247" t="e">
        <f>_xlfn.XLOOKUP(DA_25[[#This Row],[Product]],[1]!Table13[Products],[1]!Table13[Cost Per Unit])</f>
        <v>#REF!</v>
      </c>
      <c r="W247" t="e">
        <f>DA_25[[#This Row],[Cost Per Units]]*DA_25[[#This Row],[Units]]</f>
        <v>#REF!</v>
      </c>
    </row>
    <row r="248" spans="17:23" x14ac:dyDescent="0.25">
      <c r="Q248" t="s">
        <v>25</v>
      </c>
      <c r="R248" t="s">
        <v>22</v>
      </c>
      <c r="S248" t="s">
        <v>26</v>
      </c>
      <c r="T248" s="15">
        <v>1281</v>
      </c>
      <c r="U248" s="3">
        <v>75</v>
      </c>
      <c r="V248" t="e">
        <f>_xlfn.XLOOKUP(DA_25[[#This Row],[Product]],[1]!Table13[Products],[1]!Table13[Cost Per Unit])</f>
        <v>#REF!</v>
      </c>
      <c r="W248" t="e">
        <f>DA_25[[#This Row],[Cost Per Units]]*DA_25[[#This Row],[Units]]</f>
        <v>#REF!</v>
      </c>
    </row>
    <row r="249" spans="17:23" x14ac:dyDescent="0.25">
      <c r="Q249" t="s">
        <v>29</v>
      </c>
      <c r="R249" t="s">
        <v>16</v>
      </c>
      <c r="S249" t="s">
        <v>38</v>
      </c>
      <c r="T249" s="15">
        <v>1281</v>
      </c>
      <c r="U249" s="3">
        <v>18</v>
      </c>
      <c r="V249" t="e">
        <f>_xlfn.XLOOKUP(DA_25[[#This Row],[Product]],[1]!Table13[Products],[1]!Table13[Cost Per Unit])</f>
        <v>#REF!</v>
      </c>
      <c r="W249" t="e">
        <f>DA_25[[#This Row],[Cost Per Units]]*DA_25[[#This Row],[Units]]</f>
        <v>#REF!</v>
      </c>
    </row>
    <row r="250" spans="17:23" x14ac:dyDescent="0.25">
      <c r="Q250" t="s">
        <v>15</v>
      </c>
      <c r="R250" t="s">
        <v>32</v>
      </c>
      <c r="S250" t="s">
        <v>31</v>
      </c>
      <c r="T250" s="15">
        <v>1274</v>
      </c>
      <c r="U250" s="3">
        <v>225</v>
      </c>
      <c r="V250" t="e">
        <f>_xlfn.XLOOKUP(DA_25[[#This Row],[Product]],[1]!Table13[Products],[1]!Table13[Cost Per Unit])</f>
        <v>#REF!</v>
      </c>
      <c r="W250" t="e">
        <f>DA_25[[#This Row],[Cost Per Units]]*DA_25[[#This Row],[Units]]</f>
        <v>#REF!</v>
      </c>
    </row>
    <row r="251" spans="17:23" x14ac:dyDescent="0.25">
      <c r="Q251" t="s">
        <v>18</v>
      </c>
      <c r="R251" t="s">
        <v>22</v>
      </c>
      <c r="S251" t="s">
        <v>41</v>
      </c>
      <c r="T251" s="15">
        <v>1134</v>
      </c>
      <c r="U251" s="3">
        <v>282</v>
      </c>
      <c r="V251" t="e">
        <f>_xlfn.XLOOKUP(DA_25[[#This Row],[Product]],[1]!Table13[Products],[1]!Table13[Cost Per Unit])</f>
        <v>#REF!</v>
      </c>
      <c r="W251" t="e">
        <f>DA_25[[#This Row],[Cost Per Units]]*DA_25[[#This Row],[Units]]</f>
        <v>#REF!</v>
      </c>
    </row>
    <row r="252" spans="17:23" x14ac:dyDescent="0.25">
      <c r="Q252" t="s">
        <v>13</v>
      </c>
      <c r="R252" t="s">
        <v>8</v>
      </c>
      <c r="S252" t="s">
        <v>34</v>
      </c>
      <c r="T252" s="15">
        <v>1085</v>
      </c>
      <c r="U252" s="3">
        <v>273</v>
      </c>
      <c r="V252" t="e">
        <f>_xlfn.XLOOKUP(DA_25[[#This Row],[Product]],[1]!Table13[Products],[1]!Table13[Cost Per Unit])</f>
        <v>#REF!</v>
      </c>
      <c r="W252" t="e">
        <f>DA_25[[#This Row],[Cost Per Units]]*DA_25[[#This Row],[Units]]</f>
        <v>#REF!</v>
      </c>
    </row>
    <row r="253" spans="17:23" x14ac:dyDescent="0.25">
      <c r="Q253" t="s">
        <v>18</v>
      </c>
      <c r="R253" t="s">
        <v>11</v>
      </c>
      <c r="S253" t="s">
        <v>35</v>
      </c>
      <c r="T253" s="15">
        <v>1071</v>
      </c>
      <c r="U253" s="3">
        <v>270</v>
      </c>
      <c r="V253" t="e">
        <f>_xlfn.XLOOKUP(DA_25[[#This Row],[Product]],[1]!Table13[Products],[1]!Table13[Cost Per Unit])</f>
        <v>#REF!</v>
      </c>
      <c r="W253" t="e">
        <f>DA_25[[#This Row],[Cost Per Units]]*DA_25[[#This Row],[Units]]</f>
        <v>#REF!</v>
      </c>
    </row>
    <row r="254" spans="17:23" x14ac:dyDescent="0.25">
      <c r="Q254" t="s">
        <v>28</v>
      </c>
      <c r="R254" t="s">
        <v>8</v>
      </c>
      <c r="S254" t="s">
        <v>26</v>
      </c>
      <c r="T254" s="15">
        <v>1057</v>
      </c>
      <c r="U254" s="3">
        <v>54</v>
      </c>
      <c r="V254" t="e">
        <f>_xlfn.XLOOKUP(DA_25[[#This Row],[Product]],[1]!Table13[Products],[1]!Table13[Cost Per Unit])</f>
        <v>#REF!</v>
      </c>
      <c r="W254" t="e">
        <f>DA_25[[#This Row],[Cost Per Units]]*DA_25[[#This Row],[Units]]</f>
        <v>#REF!</v>
      </c>
    </row>
    <row r="255" spans="17:23" x14ac:dyDescent="0.25">
      <c r="Q255" t="s">
        <v>29</v>
      </c>
      <c r="R255" t="s">
        <v>16</v>
      </c>
      <c r="S255" t="s">
        <v>42</v>
      </c>
      <c r="T255" s="15">
        <v>973</v>
      </c>
      <c r="U255" s="3">
        <v>162</v>
      </c>
      <c r="V255" t="e">
        <f>_xlfn.XLOOKUP(DA_25[[#This Row],[Product]],[1]!Table13[Products],[1]!Table13[Cost Per Unit])</f>
        <v>#REF!</v>
      </c>
      <c r="W255" t="e">
        <f>DA_25[[#This Row],[Cost Per Units]]*DA_25[[#This Row],[Units]]</f>
        <v>#REF!</v>
      </c>
    </row>
    <row r="256" spans="17:23" x14ac:dyDescent="0.25">
      <c r="Q256" t="s">
        <v>25</v>
      </c>
      <c r="R256" t="s">
        <v>19</v>
      </c>
      <c r="S256" t="s">
        <v>41</v>
      </c>
      <c r="T256" s="15">
        <v>966</v>
      </c>
      <c r="U256" s="3">
        <v>198</v>
      </c>
      <c r="V256" t="e">
        <f>_xlfn.XLOOKUP(DA_25[[#This Row],[Product]],[1]!Table13[Products],[1]!Table13[Cost Per Unit])</f>
        <v>#REF!</v>
      </c>
      <c r="W256" t="e">
        <f>DA_25[[#This Row],[Cost Per Units]]*DA_25[[#This Row],[Units]]</f>
        <v>#REF!</v>
      </c>
    </row>
    <row r="257" spans="17:23" x14ac:dyDescent="0.25">
      <c r="Q257" t="s">
        <v>13</v>
      </c>
      <c r="R257" t="s">
        <v>11</v>
      </c>
      <c r="S257" t="s">
        <v>14</v>
      </c>
      <c r="T257" s="15">
        <v>959</v>
      </c>
      <c r="U257" s="3">
        <v>147</v>
      </c>
      <c r="V257" t="e">
        <f>_xlfn.XLOOKUP(DA_25[[#This Row],[Product]],[1]!Table13[Products],[1]!Table13[Cost Per Unit])</f>
        <v>#REF!</v>
      </c>
      <c r="W257" t="e">
        <f>DA_25[[#This Row],[Cost Per Units]]*DA_25[[#This Row],[Units]]</f>
        <v>#REF!</v>
      </c>
    </row>
    <row r="258" spans="17:23" x14ac:dyDescent="0.25">
      <c r="Q258" t="s">
        <v>18</v>
      </c>
      <c r="R258" t="s">
        <v>22</v>
      </c>
      <c r="S258" t="s">
        <v>21</v>
      </c>
      <c r="T258" s="15">
        <v>959</v>
      </c>
      <c r="U258" s="3">
        <v>135</v>
      </c>
      <c r="V258" t="e">
        <f>_xlfn.XLOOKUP(DA_25[[#This Row],[Product]],[1]!Table13[Products],[1]!Table13[Cost Per Unit])</f>
        <v>#REF!</v>
      </c>
      <c r="W258" t="e">
        <f>DA_25[[#This Row],[Cost Per Units]]*DA_25[[#This Row],[Units]]</f>
        <v>#REF!</v>
      </c>
    </row>
    <row r="259" spans="17:23" x14ac:dyDescent="0.25">
      <c r="Q259" t="s">
        <v>37</v>
      </c>
      <c r="R259" t="s">
        <v>16</v>
      </c>
      <c r="S259" t="s">
        <v>33</v>
      </c>
      <c r="T259" s="15">
        <v>945</v>
      </c>
      <c r="U259" s="3">
        <v>75</v>
      </c>
      <c r="V259" t="e">
        <f>_xlfn.XLOOKUP(DA_25[[#This Row],[Product]],[1]!Table13[Products],[1]!Table13[Cost Per Unit])</f>
        <v>#REF!</v>
      </c>
      <c r="W259" t="e">
        <f>DA_25[[#This Row],[Cost Per Units]]*DA_25[[#This Row],[Units]]</f>
        <v>#REF!</v>
      </c>
    </row>
    <row r="260" spans="17:23" x14ac:dyDescent="0.25">
      <c r="Q260" t="s">
        <v>18</v>
      </c>
      <c r="R260" t="s">
        <v>22</v>
      </c>
      <c r="S260" t="s">
        <v>31</v>
      </c>
      <c r="T260" s="15">
        <v>938</v>
      </c>
      <c r="U260" s="3">
        <v>6</v>
      </c>
      <c r="V260" t="e">
        <f>_xlfn.XLOOKUP(DA_25[[#This Row],[Product]],[1]!Table13[Products],[1]!Table13[Cost Per Unit])</f>
        <v>#REF!</v>
      </c>
      <c r="W260" t="e">
        <f>DA_25[[#This Row],[Cost Per Units]]*DA_25[[#This Row],[Units]]</f>
        <v>#REF!</v>
      </c>
    </row>
    <row r="261" spans="17:23" x14ac:dyDescent="0.25">
      <c r="Q261" t="s">
        <v>13</v>
      </c>
      <c r="R261" t="s">
        <v>32</v>
      </c>
      <c r="S261" t="s">
        <v>31</v>
      </c>
      <c r="T261" s="15">
        <v>938</v>
      </c>
      <c r="U261" s="3">
        <v>189</v>
      </c>
      <c r="V261" t="e">
        <f>_xlfn.XLOOKUP(DA_25[[#This Row],[Product]],[1]!Table13[Products],[1]!Table13[Cost Per Unit])</f>
        <v>#REF!</v>
      </c>
      <c r="W261" t="e">
        <f>DA_25[[#This Row],[Cost Per Units]]*DA_25[[#This Row],[Units]]</f>
        <v>#REF!</v>
      </c>
    </row>
    <row r="262" spans="17:23" x14ac:dyDescent="0.25">
      <c r="Q262" t="s">
        <v>29</v>
      </c>
      <c r="R262" t="s">
        <v>8</v>
      </c>
      <c r="S262" t="s">
        <v>14</v>
      </c>
      <c r="T262" s="15">
        <v>938</v>
      </c>
      <c r="U262" s="3">
        <v>366</v>
      </c>
      <c r="V262" t="e">
        <f>_xlfn.XLOOKUP(DA_25[[#This Row],[Product]],[1]!Table13[Products],[1]!Table13[Cost Per Unit])</f>
        <v>#REF!</v>
      </c>
      <c r="W262" t="e">
        <f>DA_25[[#This Row],[Cost Per Units]]*DA_25[[#This Row],[Units]]</f>
        <v>#REF!</v>
      </c>
    </row>
    <row r="263" spans="17:23" x14ac:dyDescent="0.25">
      <c r="Q263" t="s">
        <v>27</v>
      </c>
      <c r="R263" t="s">
        <v>32</v>
      </c>
      <c r="S263" t="s">
        <v>38</v>
      </c>
      <c r="T263" s="15">
        <v>861</v>
      </c>
      <c r="U263" s="3">
        <v>195</v>
      </c>
      <c r="V263" t="e">
        <f>_xlfn.XLOOKUP(DA_25[[#This Row],[Product]],[1]!Table13[Products],[1]!Table13[Cost Per Unit])</f>
        <v>#REF!</v>
      </c>
      <c r="W263" t="e">
        <f>DA_25[[#This Row],[Cost Per Units]]*DA_25[[#This Row],[Units]]</f>
        <v>#REF!</v>
      </c>
    </row>
    <row r="264" spans="17:23" x14ac:dyDescent="0.25">
      <c r="Q264" t="s">
        <v>15</v>
      </c>
      <c r="R264" t="s">
        <v>16</v>
      </c>
      <c r="S264" t="s">
        <v>42</v>
      </c>
      <c r="T264" s="15">
        <v>854</v>
      </c>
      <c r="U264" s="3">
        <v>309</v>
      </c>
      <c r="V264" t="e">
        <f>_xlfn.XLOOKUP(DA_25[[#This Row],[Product]],[1]!Table13[Products],[1]!Table13[Cost Per Unit])</f>
        <v>#REF!</v>
      </c>
      <c r="W264" t="e">
        <f>DA_25[[#This Row],[Cost Per Units]]*DA_25[[#This Row],[Units]]</f>
        <v>#REF!</v>
      </c>
    </row>
    <row r="265" spans="17:23" x14ac:dyDescent="0.25">
      <c r="Q265" t="s">
        <v>15</v>
      </c>
      <c r="R265" t="s">
        <v>11</v>
      </c>
      <c r="S265" t="s">
        <v>41</v>
      </c>
      <c r="T265" s="15">
        <v>847</v>
      </c>
      <c r="U265" s="3">
        <v>129</v>
      </c>
      <c r="V265" t="e">
        <f>_xlfn.XLOOKUP(DA_25[[#This Row],[Product]],[1]!Table13[Products],[1]!Table13[Cost Per Unit])</f>
        <v>#REF!</v>
      </c>
      <c r="W265" t="e">
        <f>DA_25[[#This Row],[Cost Per Units]]*DA_25[[#This Row],[Units]]</f>
        <v>#REF!</v>
      </c>
    </row>
    <row r="266" spans="17:23" x14ac:dyDescent="0.25">
      <c r="Q266" t="s">
        <v>10</v>
      </c>
      <c r="R266" t="s">
        <v>22</v>
      </c>
      <c r="S266" t="s">
        <v>33</v>
      </c>
      <c r="T266" s="15">
        <v>819</v>
      </c>
      <c r="U266" s="3">
        <v>510</v>
      </c>
      <c r="V266" t="e">
        <f>_xlfn.XLOOKUP(DA_25[[#This Row],[Product]],[1]!Table13[Products],[1]!Table13[Cost Per Unit])</f>
        <v>#REF!</v>
      </c>
      <c r="W266" t="e">
        <f>DA_25[[#This Row],[Cost Per Units]]*DA_25[[#This Row],[Units]]</f>
        <v>#REF!</v>
      </c>
    </row>
    <row r="267" spans="17:23" x14ac:dyDescent="0.25">
      <c r="Q267" t="s">
        <v>29</v>
      </c>
      <c r="R267" t="s">
        <v>11</v>
      </c>
      <c r="S267" t="s">
        <v>21</v>
      </c>
      <c r="T267" s="15">
        <v>819</v>
      </c>
      <c r="U267" s="3">
        <v>306</v>
      </c>
      <c r="V267" t="e">
        <f>_xlfn.XLOOKUP(DA_25[[#This Row],[Product]],[1]!Table13[Products],[1]!Table13[Cost Per Unit])</f>
        <v>#REF!</v>
      </c>
      <c r="W267" t="e">
        <f>DA_25[[#This Row],[Cost Per Units]]*DA_25[[#This Row],[Units]]</f>
        <v>#REF!</v>
      </c>
    </row>
    <row r="268" spans="17:23" x14ac:dyDescent="0.25">
      <c r="Q268" t="s">
        <v>28</v>
      </c>
      <c r="R268" t="s">
        <v>16</v>
      </c>
      <c r="S268" t="s">
        <v>41</v>
      </c>
      <c r="T268" s="15">
        <v>798</v>
      </c>
      <c r="U268" s="3">
        <v>519</v>
      </c>
      <c r="V268" t="e">
        <f>_xlfn.XLOOKUP(DA_25[[#This Row],[Product]],[1]!Table13[Products],[1]!Table13[Cost Per Unit])</f>
        <v>#REF!</v>
      </c>
      <c r="W268" t="e">
        <f>DA_25[[#This Row],[Cost Per Units]]*DA_25[[#This Row],[Units]]</f>
        <v>#REF!</v>
      </c>
    </row>
    <row r="269" spans="17:23" x14ac:dyDescent="0.25">
      <c r="Q269" t="s">
        <v>15</v>
      </c>
      <c r="R269" t="s">
        <v>8</v>
      </c>
      <c r="S269" t="s">
        <v>39</v>
      </c>
      <c r="T269" s="15">
        <v>714</v>
      </c>
      <c r="U269" s="3">
        <v>231</v>
      </c>
      <c r="V269" t="e">
        <f>_xlfn.XLOOKUP(DA_25[[#This Row],[Product]],[1]!Table13[Products],[1]!Table13[Cost Per Unit])</f>
        <v>#REF!</v>
      </c>
      <c r="W269" t="e">
        <f>DA_25[[#This Row],[Cost Per Units]]*DA_25[[#This Row],[Units]]</f>
        <v>#REF!</v>
      </c>
    </row>
    <row r="270" spans="17:23" x14ac:dyDescent="0.25">
      <c r="Q270" t="s">
        <v>13</v>
      </c>
      <c r="R270" t="s">
        <v>32</v>
      </c>
      <c r="S270" t="s">
        <v>30</v>
      </c>
      <c r="T270" s="15">
        <v>707</v>
      </c>
      <c r="U270" s="3">
        <v>174</v>
      </c>
      <c r="V270" t="e">
        <f>_xlfn.XLOOKUP(DA_25[[#This Row],[Product]],[1]!Table13[Products],[1]!Table13[Cost Per Unit])</f>
        <v>#REF!</v>
      </c>
      <c r="W270" t="e">
        <f>DA_25[[#This Row],[Cost Per Units]]*DA_25[[#This Row],[Units]]</f>
        <v>#REF!</v>
      </c>
    </row>
    <row r="271" spans="17:23" x14ac:dyDescent="0.25">
      <c r="Q271" t="s">
        <v>37</v>
      </c>
      <c r="R271" t="s">
        <v>32</v>
      </c>
      <c r="S271" t="s">
        <v>30</v>
      </c>
      <c r="T271" s="15">
        <v>700</v>
      </c>
      <c r="U271" s="3">
        <v>87</v>
      </c>
      <c r="V271" t="e">
        <f>_xlfn.XLOOKUP(DA_25[[#This Row],[Product]],[1]!Table13[Products],[1]!Table13[Cost Per Unit])</f>
        <v>#REF!</v>
      </c>
      <c r="W271" t="e">
        <f>DA_25[[#This Row],[Cost Per Units]]*DA_25[[#This Row],[Units]]</f>
        <v>#REF!</v>
      </c>
    </row>
    <row r="272" spans="17:23" x14ac:dyDescent="0.25">
      <c r="Q272" t="s">
        <v>28</v>
      </c>
      <c r="R272" t="s">
        <v>19</v>
      </c>
      <c r="S272" t="s">
        <v>36</v>
      </c>
      <c r="T272" s="15">
        <v>630</v>
      </c>
      <c r="U272" s="3">
        <v>36</v>
      </c>
      <c r="V272" t="e">
        <f>_xlfn.XLOOKUP(DA_25[[#This Row],[Product]],[1]!Table13[Products],[1]!Table13[Cost Per Unit])</f>
        <v>#REF!</v>
      </c>
      <c r="W272" t="e">
        <f>DA_25[[#This Row],[Cost Per Units]]*DA_25[[#This Row],[Units]]</f>
        <v>#REF!</v>
      </c>
    </row>
    <row r="273" spans="17:23" x14ac:dyDescent="0.25">
      <c r="Q273" t="s">
        <v>7</v>
      </c>
      <c r="R273" t="s">
        <v>22</v>
      </c>
      <c r="S273" t="s">
        <v>40</v>
      </c>
      <c r="T273" s="15">
        <v>623</v>
      </c>
      <c r="U273" s="3">
        <v>51</v>
      </c>
      <c r="V273" t="e">
        <f>_xlfn.XLOOKUP(DA_25[[#This Row],[Product]],[1]!Table13[Products],[1]!Table13[Cost Per Unit])</f>
        <v>#REF!</v>
      </c>
      <c r="W273" t="e">
        <f>DA_25[[#This Row],[Cost Per Units]]*DA_25[[#This Row],[Units]]</f>
        <v>#REF!</v>
      </c>
    </row>
    <row r="274" spans="17:23" x14ac:dyDescent="0.25">
      <c r="Q274" t="s">
        <v>7</v>
      </c>
      <c r="R274" t="s">
        <v>22</v>
      </c>
      <c r="S274" t="s">
        <v>44</v>
      </c>
      <c r="T274" s="15">
        <v>609</v>
      </c>
      <c r="U274" s="3">
        <v>87</v>
      </c>
      <c r="V274" t="e">
        <f>_xlfn.XLOOKUP(DA_25[[#This Row],[Product]],[1]!Table13[Products],[1]!Table13[Cost Per Unit])</f>
        <v>#REF!</v>
      </c>
      <c r="W274" t="e">
        <f>DA_25[[#This Row],[Cost Per Units]]*DA_25[[#This Row],[Units]]</f>
        <v>#REF!</v>
      </c>
    </row>
    <row r="275" spans="17:23" x14ac:dyDescent="0.25">
      <c r="Q275" t="s">
        <v>15</v>
      </c>
      <c r="R275" t="s">
        <v>11</v>
      </c>
      <c r="S275" t="s">
        <v>38</v>
      </c>
      <c r="T275" s="15">
        <v>609</v>
      </c>
      <c r="U275" s="3">
        <v>99</v>
      </c>
      <c r="V275" t="e">
        <f>_xlfn.XLOOKUP(DA_25[[#This Row],[Product]],[1]!Table13[Products],[1]!Table13[Cost Per Unit])</f>
        <v>#REF!</v>
      </c>
      <c r="W275" t="e">
        <f>DA_25[[#This Row],[Cost Per Units]]*DA_25[[#This Row],[Units]]</f>
        <v>#REF!</v>
      </c>
    </row>
    <row r="276" spans="17:23" x14ac:dyDescent="0.25">
      <c r="Q276" t="s">
        <v>37</v>
      </c>
      <c r="R276" t="s">
        <v>11</v>
      </c>
      <c r="S276" t="s">
        <v>43</v>
      </c>
      <c r="T276" s="15">
        <v>567</v>
      </c>
      <c r="U276" s="3">
        <v>228</v>
      </c>
      <c r="V276" t="e">
        <f>_xlfn.XLOOKUP(DA_25[[#This Row],[Product]],[1]!Table13[Products],[1]!Table13[Cost Per Unit])</f>
        <v>#REF!</v>
      </c>
      <c r="W276" t="e">
        <f>DA_25[[#This Row],[Cost Per Units]]*DA_25[[#This Row],[Units]]</f>
        <v>#REF!</v>
      </c>
    </row>
    <row r="277" spans="17:23" x14ac:dyDescent="0.25">
      <c r="Q277" t="s">
        <v>18</v>
      </c>
      <c r="R277" t="s">
        <v>8</v>
      </c>
      <c r="S277" t="s">
        <v>9</v>
      </c>
      <c r="T277" s="15">
        <v>560</v>
      </c>
      <c r="U277" s="3">
        <v>81</v>
      </c>
      <c r="V277" t="e">
        <f>_xlfn.XLOOKUP(DA_25[[#This Row],[Product]],[1]!Table13[Products],[1]!Table13[Cost Per Unit])</f>
        <v>#REF!</v>
      </c>
      <c r="W277" t="e">
        <f>DA_25[[#This Row],[Cost Per Units]]*DA_25[[#This Row],[Units]]</f>
        <v>#REF!</v>
      </c>
    </row>
    <row r="278" spans="17:23" x14ac:dyDescent="0.25">
      <c r="Q278" t="s">
        <v>28</v>
      </c>
      <c r="R278" t="s">
        <v>11</v>
      </c>
      <c r="S278" t="s">
        <v>38</v>
      </c>
      <c r="T278" s="15">
        <v>553</v>
      </c>
      <c r="U278" s="3">
        <v>15</v>
      </c>
      <c r="V278" t="e">
        <f>_xlfn.XLOOKUP(DA_25[[#This Row],[Product]],[1]!Table13[Products],[1]!Table13[Cost Per Unit])</f>
        <v>#REF!</v>
      </c>
      <c r="W278" t="e">
        <f>DA_25[[#This Row],[Cost Per Units]]*DA_25[[#This Row],[Units]]</f>
        <v>#REF!</v>
      </c>
    </row>
    <row r="279" spans="17:23" x14ac:dyDescent="0.25">
      <c r="Q279" t="s">
        <v>18</v>
      </c>
      <c r="R279" t="s">
        <v>32</v>
      </c>
      <c r="S279" t="s">
        <v>14</v>
      </c>
      <c r="T279" s="15">
        <v>525</v>
      </c>
      <c r="U279" s="3">
        <v>48</v>
      </c>
      <c r="V279" t="e">
        <f>_xlfn.XLOOKUP(DA_25[[#This Row],[Product]],[1]!Table13[Products],[1]!Table13[Cost Per Unit])</f>
        <v>#REF!</v>
      </c>
      <c r="W279" t="e">
        <f>DA_25[[#This Row],[Cost Per Units]]*DA_25[[#This Row],[Units]]</f>
        <v>#REF!</v>
      </c>
    </row>
    <row r="280" spans="17:23" x14ac:dyDescent="0.25">
      <c r="Q280" t="s">
        <v>27</v>
      </c>
      <c r="R280" t="s">
        <v>8</v>
      </c>
      <c r="S280" t="s">
        <v>24</v>
      </c>
      <c r="T280" s="15">
        <v>518</v>
      </c>
      <c r="U280" s="3">
        <v>75</v>
      </c>
      <c r="V280" t="e">
        <f>_xlfn.XLOOKUP(DA_25[[#This Row],[Product]],[1]!Table13[Products],[1]!Table13[Cost Per Unit])</f>
        <v>#REF!</v>
      </c>
      <c r="W280" t="e">
        <f>DA_25[[#This Row],[Cost Per Units]]*DA_25[[#This Row],[Units]]</f>
        <v>#REF!</v>
      </c>
    </row>
    <row r="281" spans="17:23" x14ac:dyDescent="0.25">
      <c r="Q281" t="s">
        <v>18</v>
      </c>
      <c r="R281" t="s">
        <v>16</v>
      </c>
      <c r="S281" t="s">
        <v>43</v>
      </c>
      <c r="T281" s="15">
        <v>497</v>
      </c>
      <c r="U281" s="3">
        <v>63</v>
      </c>
      <c r="V281" t="e">
        <f>_xlfn.XLOOKUP(DA_25[[#This Row],[Product]],[1]!Table13[Products],[1]!Table13[Cost Per Unit])</f>
        <v>#REF!</v>
      </c>
      <c r="W281" t="e">
        <f>DA_25[[#This Row],[Cost Per Units]]*DA_25[[#This Row],[Units]]</f>
        <v>#REF!</v>
      </c>
    </row>
    <row r="282" spans="17:23" x14ac:dyDescent="0.25">
      <c r="Q282" t="s">
        <v>27</v>
      </c>
      <c r="R282" t="s">
        <v>11</v>
      </c>
      <c r="S282" t="s">
        <v>24</v>
      </c>
      <c r="T282" s="15">
        <v>490</v>
      </c>
      <c r="U282" s="3">
        <v>84</v>
      </c>
      <c r="V282" t="e">
        <f>_xlfn.XLOOKUP(DA_25[[#This Row],[Product]],[1]!Table13[Products],[1]!Table13[Cost Per Unit])</f>
        <v>#REF!</v>
      </c>
      <c r="W282" t="e">
        <f>DA_25[[#This Row],[Cost Per Units]]*DA_25[[#This Row],[Units]]</f>
        <v>#REF!</v>
      </c>
    </row>
    <row r="283" spans="17:23" x14ac:dyDescent="0.25">
      <c r="Q283" t="s">
        <v>18</v>
      </c>
      <c r="R283" t="s">
        <v>22</v>
      </c>
      <c r="S283" t="s">
        <v>20</v>
      </c>
      <c r="T283" s="15">
        <v>469</v>
      </c>
      <c r="U283" s="3">
        <v>75</v>
      </c>
      <c r="V283" t="e">
        <f>_xlfn.XLOOKUP(DA_25[[#This Row],[Product]],[1]!Table13[Products],[1]!Table13[Cost Per Unit])</f>
        <v>#REF!</v>
      </c>
      <c r="W283" t="e">
        <f>DA_25[[#This Row],[Cost Per Units]]*DA_25[[#This Row],[Units]]</f>
        <v>#REF!</v>
      </c>
    </row>
    <row r="284" spans="17:23" x14ac:dyDescent="0.25">
      <c r="Q284" t="s">
        <v>10</v>
      </c>
      <c r="R284" t="s">
        <v>8</v>
      </c>
      <c r="S284" t="s">
        <v>43</v>
      </c>
      <c r="T284" s="15">
        <v>434</v>
      </c>
      <c r="U284" s="3">
        <v>87</v>
      </c>
      <c r="V284" t="e">
        <f>_xlfn.XLOOKUP(DA_25[[#This Row],[Product]],[1]!Table13[Products],[1]!Table13[Cost Per Unit])</f>
        <v>#REF!</v>
      </c>
      <c r="W284" t="e">
        <f>DA_25[[#This Row],[Cost Per Units]]*DA_25[[#This Row],[Units]]</f>
        <v>#REF!</v>
      </c>
    </row>
    <row r="285" spans="17:23" x14ac:dyDescent="0.25">
      <c r="Q285" t="s">
        <v>27</v>
      </c>
      <c r="R285" t="s">
        <v>19</v>
      </c>
      <c r="S285" t="s">
        <v>17</v>
      </c>
      <c r="T285" s="15">
        <v>385</v>
      </c>
      <c r="U285" s="3">
        <v>249</v>
      </c>
      <c r="V285" t="e">
        <f>_xlfn.XLOOKUP(DA_25[[#This Row],[Product]],[1]!Table13[Products],[1]!Table13[Cost Per Unit])</f>
        <v>#REF!</v>
      </c>
      <c r="W285" t="e">
        <f>DA_25[[#This Row],[Cost Per Units]]*DA_25[[#This Row],[Units]]</f>
        <v>#REF!</v>
      </c>
    </row>
    <row r="286" spans="17:23" x14ac:dyDescent="0.25">
      <c r="Q286" t="s">
        <v>10</v>
      </c>
      <c r="R286" t="s">
        <v>11</v>
      </c>
      <c r="S286" t="s">
        <v>21</v>
      </c>
      <c r="T286" s="15">
        <v>357</v>
      </c>
      <c r="U286" s="3">
        <v>126</v>
      </c>
      <c r="V286" t="e">
        <f>_xlfn.XLOOKUP(DA_25[[#This Row],[Product]],[1]!Table13[Products],[1]!Table13[Cost Per Unit])</f>
        <v>#REF!</v>
      </c>
      <c r="W286" t="e">
        <f>DA_25[[#This Row],[Cost Per Units]]*DA_25[[#This Row],[Units]]</f>
        <v>#REF!</v>
      </c>
    </row>
    <row r="287" spans="17:23" x14ac:dyDescent="0.25">
      <c r="Q287" t="s">
        <v>15</v>
      </c>
      <c r="R287" t="s">
        <v>32</v>
      </c>
      <c r="S287" t="s">
        <v>24</v>
      </c>
      <c r="T287" s="15">
        <v>336</v>
      </c>
      <c r="U287" s="3">
        <v>144</v>
      </c>
      <c r="V287" t="e">
        <f>_xlfn.XLOOKUP(DA_25[[#This Row],[Product]],[1]!Table13[Products],[1]!Table13[Cost Per Unit])</f>
        <v>#REF!</v>
      </c>
      <c r="W287" t="e">
        <f>DA_25[[#This Row],[Cost Per Units]]*DA_25[[#This Row],[Units]]</f>
        <v>#REF!</v>
      </c>
    </row>
    <row r="288" spans="17:23" x14ac:dyDescent="0.25">
      <c r="Q288" t="s">
        <v>25</v>
      </c>
      <c r="R288" t="s">
        <v>16</v>
      </c>
      <c r="S288" t="s">
        <v>12</v>
      </c>
      <c r="T288" s="15">
        <v>280</v>
      </c>
      <c r="U288" s="3">
        <v>87</v>
      </c>
      <c r="V288" t="e">
        <f>_xlfn.XLOOKUP(DA_25[[#This Row],[Product]],[1]!Table13[Products],[1]!Table13[Cost Per Unit])</f>
        <v>#REF!</v>
      </c>
      <c r="W288" t="e">
        <f>DA_25[[#This Row],[Cost Per Units]]*DA_25[[#This Row],[Units]]</f>
        <v>#REF!</v>
      </c>
    </row>
    <row r="289" spans="17:23" x14ac:dyDescent="0.25">
      <c r="Q289" t="s">
        <v>13</v>
      </c>
      <c r="R289" t="s">
        <v>8</v>
      </c>
      <c r="S289" t="s">
        <v>14</v>
      </c>
      <c r="T289" s="15">
        <v>259</v>
      </c>
      <c r="U289" s="3">
        <v>207</v>
      </c>
      <c r="V289" t="e">
        <f>_xlfn.XLOOKUP(DA_25[[#This Row],[Product]],[1]!Table13[Products],[1]!Table13[Cost Per Unit])</f>
        <v>#REF!</v>
      </c>
      <c r="W289" t="e">
        <f>DA_25[[#This Row],[Cost Per Units]]*DA_25[[#This Row],[Units]]</f>
        <v>#REF!</v>
      </c>
    </row>
    <row r="290" spans="17:23" x14ac:dyDescent="0.25">
      <c r="Q290" t="s">
        <v>28</v>
      </c>
      <c r="R290" t="s">
        <v>32</v>
      </c>
      <c r="S290" t="s">
        <v>33</v>
      </c>
      <c r="T290" s="15">
        <v>252</v>
      </c>
      <c r="U290" s="3">
        <v>54</v>
      </c>
      <c r="V290" t="e">
        <f>_xlfn.XLOOKUP(DA_25[[#This Row],[Product]],[1]!Table13[Products],[1]!Table13[Cost Per Unit])</f>
        <v>#REF!</v>
      </c>
      <c r="W290" t="e">
        <f>DA_25[[#This Row],[Cost Per Units]]*DA_25[[#This Row],[Units]]</f>
        <v>#REF!</v>
      </c>
    </row>
    <row r="291" spans="17:23" x14ac:dyDescent="0.25">
      <c r="Q291" t="s">
        <v>37</v>
      </c>
      <c r="R291" t="s">
        <v>8</v>
      </c>
      <c r="S291" t="s">
        <v>43</v>
      </c>
      <c r="T291" s="15">
        <v>245</v>
      </c>
      <c r="U291" s="3">
        <v>288</v>
      </c>
      <c r="V291" t="e">
        <f>_xlfn.XLOOKUP(DA_25[[#This Row],[Product]],[1]!Table13[Products],[1]!Table13[Cost Per Unit])</f>
        <v>#REF!</v>
      </c>
      <c r="W291" t="e">
        <f>DA_25[[#This Row],[Cost Per Units]]*DA_25[[#This Row],[Units]]</f>
        <v>#REF!</v>
      </c>
    </row>
    <row r="292" spans="17:23" x14ac:dyDescent="0.25">
      <c r="Q292" t="s">
        <v>28</v>
      </c>
      <c r="R292" t="s">
        <v>8</v>
      </c>
      <c r="S292" t="s">
        <v>38</v>
      </c>
      <c r="T292" s="15">
        <v>238</v>
      </c>
      <c r="U292" s="3">
        <v>18</v>
      </c>
      <c r="V292" t="e">
        <f>_xlfn.XLOOKUP(DA_25[[#This Row],[Product]],[1]!Table13[Products],[1]!Table13[Cost Per Unit])</f>
        <v>#REF!</v>
      </c>
      <c r="W292" t="e">
        <f>DA_25[[#This Row],[Cost Per Units]]*DA_25[[#This Row],[Units]]</f>
        <v>#REF!</v>
      </c>
    </row>
    <row r="293" spans="17:23" x14ac:dyDescent="0.25">
      <c r="Q293" t="s">
        <v>7</v>
      </c>
      <c r="R293" t="s">
        <v>16</v>
      </c>
      <c r="S293" t="s">
        <v>14</v>
      </c>
      <c r="T293" s="15">
        <v>217</v>
      </c>
      <c r="U293" s="3">
        <v>36</v>
      </c>
      <c r="V293" t="e">
        <f>_xlfn.XLOOKUP(DA_25[[#This Row],[Product]],[1]!Table13[Products],[1]!Table13[Cost Per Unit])</f>
        <v>#REF!</v>
      </c>
      <c r="W293" t="e">
        <f>DA_25[[#This Row],[Cost Per Units]]*DA_25[[#This Row],[Units]]</f>
        <v>#REF!</v>
      </c>
    </row>
    <row r="294" spans="17:23" x14ac:dyDescent="0.25">
      <c r="Q294" t="s">
        <v>28</v>
      </c>
      <c r="R294" t="s">
        <v>16</v>
      </c>
      <c r="S294" t="s">
        <v>30</v>
      </c>
      <c r="T294" s="15">
        <v>189</v>
      </c>
      <c r="U294" s="3">
        <v>48</v>
      </c>
      <c r="V294" t="e">
        <f>_xlfn.XLOOKUP(DA_25[[#This Row],[Product]],[1]!Table13[Products],[1]!Table13[Cost Per Unit])</f>
        <v>#REF!</v>
      </c>
      <c r="W294" t="e">
        <f>DA_25[[#This Row],[Cost Per Units]]*DA_25[[#This Row],[Units]]</f>
        <v>#REF!</v>
      </c>
    </row>
    <row r="295" spans="17:23" x14ac:dyDescent="0.25">
      <c r="Q295" t="s">
        <v>27</v>
      </c>
      <c r="R295" t="s">
        <v>8</v>
      </c>
      <c r="S295" t="s">
        <v>23</v>
      </c>
      <c r="T295" s="15">
        <v>182</v>
      </c>
      <c r="U295" s="3">
        <v>48</v>
      </c>
      <c r="V295" t="e">
        <f>_xlfn.XLOOKUP(DA_25[[#This Row],[Product]],[1]!Table13[Products],[1]!Table13[Cost Per Unit])</f>
        <v>#REF!</v>
      </c>
      <c r="W295" t="e">
        <f>DA_25[[#This Row],[Cost Per Units]]*DA_25[[#This Row],[Units]]</f>
        <v>#REF!</v>
      </c>
    </row>
    <row r="296" spans="17:23" x14ac:dyDescent="0.25">
      <c r="Q296" t="s">
        <v>10</v>
      </c>
      <c r="R296" t="s">
        <v>22</v>
      </c>
      <c r="S296" t="s">
        <v>24</v>
      </c>
      <c r="T296" s="15">
        <v>168</v>
      </c>
      <c r="U296" s="3">
        <v>84</v>
      </c>
      <c r="V296" t="e">
        <f>_xlfn.XLOOKUP(DA_25[[#This Row],[Product]],[1]!Table13[Products],[1]!Table13[Cost Per Unit])</f>
        <v>#REF!</v>
      </c>
      <c r="W296" t="e">
        <f>DA_25[[#This Row],[Cost Per Units]]*DA_25[[#This Row],[Units]]</f>
        <v>#REF!</v>
      </c>
    </row>
    <row r="297" spans="17:23" x14ac:dyDescent="0.25">
      <c r="Q297" t="s">
        <v>15</v>
      </c>
      <c r="R297" t="s">
        <v>22</v>
      </c>
      <c r="S297" t="s">
        <v>20</v>
      </c>
      <c r="T297" s="15">
        <v>154</v>
      </c>
      <c r="U297" s="3">
        <v>21</v>
      </c>
      <c r="V297" t="e">
        <f>_xlfn.XLOOKUP(DA_25[[#This Row],[Product]],[1]!Table13[Products],[1]!Table13[Cost Per Unit])</f>
        <v>#REF!</v>
      </c>
      <c r="W297" t="e">
        <f>DA_25[[#This Row],[Cost Per Units]]*DA_25[[#This Row],[Units]]</f>
        <v>#REF!</v>
      </c>
    </row>
    <row r="298" spans="17:23" x14ac:dyDescent="0.25">
      <c r="Q298" t="s">
        <v>13</v>
      </c>
      <c r="R298" t="s">
        <v>11</v>
      </c>
      <c r="S298" t="s">
        <v>44</v>
      </c>
      <c r="T298" s="15">
        <v>98</v>
      </c>
      <c r="U298" s="3">
        <v>159</v>
      </c>
      <c r="V298" t="e">
        <f>_xlfn.XLOOKUP(DA_25[[#This Row],[Product]],[1]!Table13[Products],[1]!Table13[Cost Per Unit])</f>
        <v>#REF!</v>
      </c>
      <c r="W298" t="e">
        <f>DA_25[[#This Row],[Cost Per Units]]*DA_25[[#This Row],[Units]]</f>
        <v>#REF!</v>
      </c>
    </row>
    <row r="299" spans="17:23" x14ac:dyDescent="0.25">
      <c r="Q299" t="s">
        <v>15</v>
      </c>
      <c r="R299" t="s">
        <v>16</v>
      </c>
      <c r="S299" t="s">
        <v>44</v>
      </c>
      <c r="T299" s="15">
        <v>98</v>
      </c>
      <c r="U299" s="3">
        <v>204</v>
      </c>
      <c r="V299" t="e">
        <f>_xlfn.XLOOKUP(DA_25[[#This Row],[Product]],[1]!Table13[Products],[1]!Table13[Cost Per Unit])</f>
        <v>#REF!</v>
      </c>
      <c r="W299" t="e">
        <f>DA_25[[#This Row],[Cost Per Units]]*DA_25[[#This Row],[Units]]</f>
        <v>#REF!</v>
      </c>
    </row>
    <row r="300" spans="17:23" x14ac:dyDescent="0.25">
      <c r="Q300" t="s">
        <v>37</v>
      </c>
      <c r="R300" t="s">
        <v>22</v>
      </c>
      <c r="S300" t="s">
        <v>33</v>
      </c>
      <c r="T300" s="15">
        <v>63</v>
      </c>
      <c r="U300" s="3">
        <v>123</v>
      </c>
      <c r="V300" t="e">
        <f>_xlfn.XLOOKUP(DA_25[[#This Row],[Product]],[1]!Table13[Products],[1]!Table13[Cost Per Unit])</f>
        <v>#REF!</v>
      </c>
      <c r="W300" t="e">
        <f>DA_25[[#This Row],[Cost Per Units]]*DA_25[[#This Row],[Units]]</f>
        <v>#REF!</v>
      </c>
    </row>
    <row r="301" spans="17:23" x14ac:dyDescent="0.25">
      <c r="Q301" t="s">
        <v>28</v>
      </c>
      <c r="R301" t="s">
        <v>22</v>
      </c>
      <c r="S301" t="s">
        <v>33</v>
      </c>
      <c r="T301" s="15">
        <v>56</v>
      </c>
      <c r="U301" s="3">
        <v>51</v>
      </c>
      <c r="V301" t="e">
        <f>_xlfn.XLOOKUP(DA_25[[#This Row],[Product]],[1]!Table13[Products],[1]!Table13[Cost Per Unit])</f>
        <v>#REF!</v>
      </c>
      <c r="W301" t="e">
        <f>DA_25[[#This Row],[Cost Per Units]]*DA_25[[#This Row],[Units]]</f>
        <v>#REF!</v>
      </c>
    </row>
    <row r="302" spans="17:23" x14ac:dyDescent="0.25">
      <c r="Q302" t="s">
        <v>10</v>
      </c>
      <c r="R302" t="s">
        <v>8</v>
      </c>
      <c r="S302" t="s">
        <v>9</v>
      </c>
      <c r="T302" s="15">
        <v>42</v>
      </c>
      <c r="U302" s="3">
        <v>150</v>
      </c>
      <c r="V302" t="e">
        <f>_xlfn.XLOOKUP(DA_25[[#This Row],[Product]],[1]!Table13[Products],[1]!Table13[Cost Per Unit])</f>
        <v>#REF!</v>
      </c>
      <c r="W302" t="e">
        <f>DA_25[[#This Row],[Cost Per Units]]*DA_25[[#This Row],[Units]]</f>
        <v>#REF!</v>
      </c>
    </row>
    <row r="303" spans="17:23" x14ac:dyDescent="0.25">
      <c r="Q303" t="s">
        <v>29</v>
      </c>
      <c r="R303" t="s">
        <v>19</v>
      </c>
      <c r="S303" t="s">
        <v>31</v>
      </c>
      <c r="T303" s="15">
        <v>21</v>
      </c>
      <c r="U303" s="3">
        <v>168</v>
      </c>
      <c r="V303" t="e">
        <f>_xlfn.XLOOKUP(DA_25[[#This Row],[Product]],[1]!Table13[Products],[1]!Table13[Cost Per Unit])</f>
        <v>#REF!</v>
      </c>
      <c r="W303" t="e">
        <f>DA_25[[#This Row],[Cost Per Units]]*DA_25[[#This Row],[Units]]</f>
        <v>#REF!</v>
      </c>
    </row>
    <row r="304" spans="17:23" x14ac:dyDescent="0.25">
      <c r="Q304" t="s">
        <v>7</v>
      </c>
      <c r="R304" t="s">
        <v>19</v>
      </c>
      <c r="S304" t="s">
        <v>34</v>
      </c>
      <c r="T304" s="15">
        <v>0</v>
      </c>
      <c r="U304" s="3">
        <v>135</v>
      </c>
      <c r="V304" t="e">
        <f>_xlfn.XLOOKUP(DA_25[[#This Row],[Product]],[1]!Table13[Products],[1]!Table13[Cost Per Unit])</f>
        <v>#REF!</v>
      </c>
      <c r="W304" t="e">
        <f>DA_25[[#This Row],[Cost Per Units]]*DA_25[[#This Row],[Units]]</f>
        <v>#REF!</v>
      </c>
    </row>
  </sheetData>
  <mergeCells count="1">
    <mergeCell ref="A1:V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90BC-8C37-4331-B093-62A5EFC0FD8F}">
  <dimension ref="A1:V33"/>
  <sheetViews>
    <sheetView workbookViewId="0">
      <selection activeCell="G14" sqref="G14"/>
    </sheetView>
  </sheetViews>
  <sheetFormatPr defaultRowHeight="15" x14ac:dyDescent="0.25"/>
  <cols>
    <col min="2" max="2" width="14" bestFit="1" customWidth="1"/>
    <col min="3" max="3" width="29.140625" customWidth="1"/>
    <col min="4" max="4" width="23.28515625" customWidth="1"/>
    <col min="5" max="5" width="8.140625" bestFit="1" customWidth="1"/>
    <col min="6" max="6" width="16" bestFit="1" customWidth="1"/>
    <col min="7" max="7" width="8.140625" bestFit="1" customWidth="1"/>
    <col min="8" max="8" width="16" bestFit="1" customWidth="1"/>
    <col min="9" max="9" width="8.140625" bestFit="1" customWidth="1"/>
    <col min="10" max="10" width="16" bestFit="1" customWidth="1"/>
    <col min="11" max="11" width="8.140625" bestFit="1" customWidth="1"/>
    <col min="12" max="13" width="16" bestFit="1" customWidth="1"/>
    <col min="14" max="14" width="17" customWidth="1"/>
    <col min="15" max="19" width="16" bestFit="1" customWidth="1"/>
  </cols>
  <sheetData>
    <row r="1" spans="1:22" ht="30" customHeight="1" x14ac:dyDescent="0.25">
      <c r="A1" s="60" t="s">
        <v>62</v>
      </c>
      <c r="B1" s="60"/>
      <c r="C1" s="60"/>
      <c r="D1" s="60"/>
      <c r="E1" s="60"/>
      <c r="F1" s="60"/>
      <c r="G1" s="60"/>
      <c r="H1" s="60"/>
      <c r="I1" s="60"/>
      <c r="J1" s="60"/>
      <c r="K1" s="60"/>
      <c r="L1" s="60"/>
      <c r="M1" s="60"/>
      <c r="N1" s="60"/>
      <c r="O1" s="60"/>
      <c r="P1" s="60"/>
      <c r="Q1" s="60"/>
      <c r="R1" s="60"/>
      <c r="S1" s="60"/>
      <c r="T1" s="60"/>
      <c r="U1" s="60"/>
      <c r="V1" s="60"/>
    </row>
    <row r="5" spans="1:22" x14ac:dyDescent="0.25">
      <c r="C5" s="22" t="s">
        <v>84</v>
      </c>
      <c r="D5" s="23" t="s">
        <v>3</v>
      </c>
    </row>
    <row r="6" spans="1:22" x14ac:dyDescent="0.25">
      <c r="C6" s="6" t="s">
        <v>8</v>
      </c>
      <c r="D6" s="6"/>
    </row>
    <row r="7" spans="1:22" x14ac:dyDescent="0.25">
      <c r="C7" s="21" t="str">
        <f>_xlfn.XLOOKUP(D7,K24:K33,J24:J33,"")</f>
        <v>Ches Bonnell</v>
      </c>
      <c r="D7" s="6">
        <f>MAX(K25:K34)</f>
        <v>43568</v>
      </c>
    </row>
    <row r="8" spans="1:22" x14ac:dyDescent="0.25">
      <c r="C8" s="6" t="s">
        <v>11</v>
      </c>
      <c r="D8" s="6"/>
    </row>
    <row r="9" spans="1:22" x14ac:dyDescent="0.25">
      <c r="C9" s="21" t="str">
        <f>INDEX(F24:F33,MATCH(D9,G24:G33,))</f>
        <v>Ram Mahesh</v>
      </c>
      <c r="D9" s="6">
        <f>MAX(G24:G33)</f>
        <v>38325</v>
      </c>
    </row>
    <row r="10" spans="1:22" x14ac:dyDescent="0.25">
      <c r="C10" s="6" t="s">
        <v>16</v>
      </c>
      <c r="D10" s="6"/>
    </row>
    <row r="11" spans="1:22" x14ac:dyDescent="0.25">
      <c r="C11" s="21" t="str">
        <f>INDEX(D24:D33,MATCH(D11,E24:E33,0))</f>
        <v>Gigi Bohling</v>
      </c>
      <c r="D11" s="6">
        <f>MAX(E24:E33)</f>
        <v>39620</v>
      </c>
    </row>
    <row r="12" spans="1:22" x14ac:dyDescent="0.25">
      <c r="C12" s="6" t="s">
        <v>19</v>
      </c>
      <c r="D12" s="6"/>
    </row>
    <row r="13" spans="1:22" x14ac:dyDescent="0.25">
      <c r="C13" s="21" t="str">
        <f>_xlfn.XLOOKUP(D13,I24:I33,H24:H33,"")</f>
        <v>Barr Faughny</v>
      </c>
      <c r="D13" s="6">
        <f>MAX(I24:I33)</f>
        <v>45752</v>
      </c>
    </row>
    <row r="14" spans="1:22" x14ac:dyDescent="0.25">
      <c r="C14" s="6" t="s">
        <v>22</v>
      </c>
      <c r="D14" s="6"/>
    </row>
    <row r="15" spans="1:22" x14ac:dyDescent="0.25">
      <c r="C15" s="21" t="str">
        <f>_xlfn.XLOOKUP(D15,M24:M33,L24:L33,"")</f>
        <v>Gigi Bohling</v>
      </c>
      <c r="D15" s="6">
        <f>MAX(M24:M33)</f>
        <v>25221</v>
      </c>
    </row>
    <row r="16" spans="1:22" x14ac:dyDescent="0.25">
      <c r="C16" s="6" t="s">
        <v>32</v>
      </c>
      <c r="D16" s="6"/>
    </row>
    <row r="17" spans="2:13" x14ac:dyDescent="0.25">
      <c r="C17" s="24" t="str">
        <f>INDEX(B24:B33,MATCH(D17,C24:C33,0))</f>
        <v>Gigi Bohling</v>
      </c>
      <c r="D17" s="7">
        <f>MAX(C24:C33)</f>
        <v>41559</v>
      </c>
    </row>
    <row r="23" spans="2:13" x14ac:dyDescent="0.25">
      <c r="B23" t="s">
        <v>32</v>
      </c>
      <c r="C23" t="s">
        <v>3</v>
      </c>
      <c r="D23" t="s">
        <v>16</v>
      </c>
      <c r="E23" t="s">
        <v>3</v>
      </c>
      <c r="F23" t="s">
        <v>11</v>
      </c>
      <c r="G23" t="s">
        <v>3</v>
      </c>
      <c r="H23" t="s">
        <v>19</v>
      </c>
      <c r="I23" t="s">
        <v>3</v>
      </c>
      <c r="J23" t="s">
        <v>8</v>
      </c>
      <c r="K23" t="s">
        <v>3</v>
      </c>
      <c r="L23" t="s">
        <v>22</v>
      </c>
      <c r="M23" t="s">
        <v>3</v>
      </c>
    </row>
    <row r="24" spans="2:13" x14ac:dyDescent="0.25">
      <c r="B24" t="s">
        <v>27</v>
      </c>
      <c r="C24">
        <f>SUMIFS(DA_2[Amount],DA_2[Geography],$B$23,DA_2[Sales Person],B24)</f>
        <v>41559</v>
      </c>
      <c r="D24" t="s">
        <v>27</v>
      </c>
      <c r="E24">
        <f>SUMIFS(DA_2[Amount],DA_2[Geography],$D$23,DA_2[Sales Person],D24)</f>
        <v>39620</v>
      </c>
      <c r="F24" t="s">
        <v>27</v>
      </c>
      <c r="G24">
        <f>SUMIFS(DA_2[Amount],DA_2[Geography],$F$23,DA_2[Sales Person],F24)</f>
        <v>28204.366666666669</v>
      </c>
      <c r="H24" t="s">
        <v>27</v>
      </c>
      <c r="I24">
        <f>SUMIFS(DA_2[Amount],DA_2[Geography],$H$23,DA_2[Sales Person],H24)</f>
        <v>16527.066666666666</v>
      </c>
      <c r="J24" t="s">
        <v>27</v>
      </c>
      <c r="K24">
        <f>SUMIFS(DA_2[Amount],DA_2[Geography],$J$23,DA_2[Sales Person],J24)</f>
        <v>14445.566666666668</v>
      </c>
      <c r="L24" t="s">
        <v>27</v>
      </c>
      <c r="M24">
        <f>SUMIFS(DA_2[Amount],DA_2[Geography],$L$23,DA_2[Sales Person],L24)</f>
        <v>25221</v>
      </c>
    </row>
    <row r="25" spans="2:13" x14ac:dyDescent="0.25">
      <c r="B25" t="s">
        <v>13</v>
      </c>
      <c r="C25">
        <f>SUMIFS(DA_2[Amount],DA_2[Geography],$B$23,DA_2[Sales Person],B25)</f>
        <v>39424</v>
      </c>
      <c r="D25" t="s">
        <v>13</v>
      </c>
      <c r="E25">
        <f>SUMIFS(DA_2[Amount],DA_2[Geography],$D$23,DA_2[Sales Person],D25)</f>
        <v>25669</v>
      </c>
      <c r="F25" t="s">
        <v>13</v>
      </c>
      <c r="G25">
        <f>SUMIFS(DA_2[Amount],DA_2[Geography],$F$23,DA_2[Sales Person],F25)</f>
        <v>11319</v>
      </c>
      <c r="H25" t="s">
        <v>13</v>
      </c>
      <c r="I25">
        <f>SUMIFS(DA_2[Amount],DA_2[Geography],$H$23,DA_2[Sales Person],H25)</f>
        <v>9751</v>
      </c>
      <c r="J25" t="s">
        <v>13</v>
      </c>
      <c r="K25">
        <f>SUMIFS(DA_2[Amount],DA_2[Geography],$J$23,DA_2[Sales Person],J25)</f>
        <v>21462.666666666668</v>
      </c>
      <c r="L25" t="s">
        <v>13</v>
      </c>
      <c r="M25">
        <f>SUMIFS(DA_2[Amount],DA_2[Geography],$L$23,DA_2[Sales Person],L25)</f>
        <v>24983</v>
      </c>
    </row>
    <row r="26" spans="2:13" x14ac:dyDescent="0.25">
      <c r="B26" t="s">
        <v>37</v>
      </c>
      <c r="C26">
        <f>SUMIFS(DA_2[Amount],DA_2[Geography],$B$23,DA_2[Sales Person],B26)</f>
        <v>16527</v>
      </c>
      <c r="D26" t="s">
        <v>37</v>
      </c>
      <c r="E26">
        <f>SUMIFS(DA_2[Amount],DA_2[Geography],$D$23,DA_2[Sales Person],D26)</f>
        <v>13797</v>
      </c>
      <c r="F26" t="s">
        <v>37</v>
      </c>
      <c r="G26">
        <f>SUMIFS(DA_2[Amount],DA_2[Geography],$F$23,DA_2[Sales Person],F26)</f>
        <v>12351.966666666667</v>
      </c>
      <c r="H26" t="s">
        <v>37</v>
      </c>
      <c r="I26">
        <f>SUMIFS(DA_2[Amount],DA_2[Geography],$H$23,DA_2[Sales Person],H26)</f>
        <v>17808</v>
      </c>
      <c r="J26" t="s">
        <v>37</v>
      </c>
      <c r="K26">
        <f>SUMIFS(DA_2[Amount],DA_2[Geography],$J$23,DA_2[Sales Person],J26)</f>
        <v>7987</v>
      </c>
      <c r="L26" t="s">
        <v>37</v>
      </c>
      <c r="M26">
        <f>SUMIFS(DA_2[Amount],DA_2[Geography],$L$23,DA_2[Sales Person],L26)</f>
        <v>14714</v>
      </c>
    </row>
    <row r="27" spans="2:13" x14ac:dyDescent="0.25">
      <c r="B27" t="s">
        <v>7</v>
      </c>
      <c r="C27">
        <f>SUMIFS(DA_2[Amount],DA_2[Geography],$B$23,DA_2[Sales Person],B27)</f>
        <v>24647</v>
      </c>
      <c r="D27" t="s">
        <v>7</v>
      </c>
      <c r="E27">
        <f>SUMIFS(DA_2[Amount],DA_2[Geography],$D$23,DA_2[Sales Person],D27)</f>
        <v>23016</v>
      </c>
      <c r="F27" t="s">
        <v>7</v>
      </c>
      <c r="G27">
        <f>SUMIFS(DA_2[Amount],DA_2[Geography],$F$23,DA_2[Sales Person],F27)</f>
        <v>38325</v>
      </c>
      <c r="H27" t="s">
        <v>7</v>
      </c>
      <c r="I27">
        <f>SUMIFS(DA_2[Amount],DA_2[Geography],$H$23,DA_2[Sales Person],H27)</f>
        <v>21063</v>
      </c>
      <c r="J27" t="s">
        <v>7</v>
      </c>
      <c r="K27">
        <f>SUMIFS(DA_2[Amount],DA_2[Geography],$J$23,DA_2[Sales Person],J27)</f>
        <v>24451</v>
      </c>
      <c r="L27" t="s">
        <v>7</v>
      </c>
      <c r="M27">
        <f>SUMIFS(DA_2[Amount],DA_2[Geography],$L$23,DA_2[Sales Person],L27)</f>
        <v>20043.066666666666</v>
      </c>
    </row>
    <row r="28" spans="2:13" x14ac:dyDescent="0.25">
      <c r="B28" t="s">
        <v>28</v>
      </c>
      <c r="C28">
        <f>SUMIFS(DA_2[Amount],DA_2[Geography],$B$23,DA_2[Sales Person],B28)</f>
        <v>7763</v>
      </c>
      <c r="D28" t="s">
        <v>28</v>
      </c>
      <c r="E28">
        <f>SUMIFS(DA_2[Amount],DA_2[Geography],$D$23,DA_2[Sales Person],D28)</f>
        <v>23709</v>
      </c>
      <c r="F28" t="s">
        <v>28</v>
      </c>
      <c r="G28">
        <f>SUMIFS(DA_2[Amount],DA_2[Geography],$F$23,DA_2[Sales Person],F28)</f>
        <v>2086.7666666666669</v>
      </c>
      <c r="H28" t="s">
        <v>28</v>
      </c>
      <c r="I28">
        <f>SUMIFS(DA_2[Amount],DA_2[Geography],$H$23,DA_2[Sales Person],H28)</f>
        <v>45752</v>
      </c>
      <c r="J28" t="s">
        <v>28</v>
      </c>
      <c r="K28">
        <f>SUMIFS(DA_2[Amount],DA_2[Geography],$J$23,DA_2[Sales Person],J28)</f>
        <v>25655</v>
      </c>
      <c r="L28" t="s">
        <v>28</v>
      </c>
      <c r="M28">
        <f>SUMIFS(DA_2[Amount],DA_2[Geography],$L$23,DA_2[Sales Person],L28)</f>
        <v>18928</v>
      </c>
    </row>
    <row r="29" spans="2:13" x14ac:dyDescent="0.25">
      <c r="B29" t="s">
        <v>15</v>
      </c>
      <c r="C29">
        <f>SUMIFS(DA_2[Amount],DA_2[Geography],$B$23,DA_2[Sales Person],B29)</f>
        <v>15844.866666666667</v>
      </c>
      <c r="D29" t="s">
        <v>15</v>
      </c>
      <c r="E29">
        <f>SUMIFS(DA_2[Amount],DA_2[Geography],$D$23,DA_2[Sales Person],D29)</f>
        <v>39242</v>
      </c>
      <c r="F29" t="s">
        <v>15</v>
      </c>
      <c r="G29">
        <f>SUMIFS(DA_2[Amount],DA_2[Geography],$F$23,DA_2[Sales Person],F29)</f>
        <v>15785</v>
      </c>
      <c r="H29" t="s">
        <v>15</v>
      </c>
      <c r="I29">
        <f>SUMIFS(DA_2[Amount],DA_2[Geography],$H$23,DA_2[Sales Person],H29)</f>
        <v>3976</v>
      </c>
      <c r="J29" t="s">
        <v>15</v>
      </c>
      <c r="K29">
        <f>SUMIFS(DA_2[Amount],DA_2[Geography],$J$23,DA_2[Sales Person],J29)</f>
        <v>17283</v>
      </c>
      <c r="L29" t="s">
        <v>15</v>
      </c>
      <c r="M29">
        <f>SUMIFS(DA_2[Amount],DA_2[Geography],$L$23,DA_2[Sales Person],L29)</f>
        <v>6069</v>
      </c>
    </row>
    <row r="30" spans="2:13" x14ac:dyDescent="0.25">
      <c r="B30" t="s">
        <v>25</v>
      </c>
      <c r="C30">
        <f>SUMIFS(DA_2[Amount],DA_2[Geography],$B$23,DA_2[Sales Person],B30)</f>
        <v>31661</v>
      </c>
      <c r="D30" t="s">
        <v>25</v>
      </c>
      <c r="E30">
        <f>SUMIFS(DA_2[Amount],DA_2[Geography],$D$23,DA_2[Sales Person],D30)</f>
        <v>21957.766666666666</v>
      </c>
      <c r="F30" t="s">
        <v>25</v>
      </c>
      <c r="G30">
        <f>SUMIFS(DA_2[Amount],DA_2[Geography],$F$23,DA_2[Sales Person],F30)</f>
        <v>28546</v>
      </c>
      <c r="H30" t="s">
        <v>25</v>
      </c>
      <c r="I30">
        <f>SUMIFS(DA_2[Amount],DA_2[Geography],$H$23,DA_2[Sales Person],H30)</f>
        <v>5404</v>
      </c>
      <c r="J30" t="s">
        <v>25</v>
      </c>
      <c r="K30">
        <f>SUMIFS(DA_2[Amount],DA_2[Geography],$J$23,DA_2[Sales Person],J30)</f>
        <v>43568</v>
      </c>
      <c r="L30" t="s">
        <v>25</v>
      </c>
      <c r="M30">
        <f>SUMIFS(DA_2[Amount],DA_2[Geography],$L$23,DA_2[Sales Person],L30)</f>
        <v>18865</v>
      </c>
    </row>
    <row r="31" spans="2:13" x14ac:dyDescent="0.25">
      <c r="B31" t="s">
        <v>18</v>
      </c>
      <c r="C31">
        <f>SUMIFS(DA_2[Amount],DA_2[Geography],$B$23,DA_2[Sales Person],B31)</f>
        <v>33623.666666666672</v>
      </c>
      <c r="D31" t="s">
        <v>18</v>
      </c>
      <c r="E31">
        <f>SUMIFS(DA_2[Amount],DA_2[Geography],$D$23,DA_2[Sales Person],D31)</f>
        <v>27320.466666666667</v>
      </c>
      <c r="F31" t="s">
        <v>18</v>
      </c>
      <c r="G31">
        <f>SUMIFS(DA_2[Amount],DA_2[Geography],$F$23,DA_2[Sales Person],F31)</f>
        <v>11018</v>
      </c>
      <c r="H31" t="s">
        <v>18</v>
      </c>
      <c r="I31">
        <f>SUMIFS(DA_2[Amount],DA_2[Geography],$H$23,DA_2[Sales Person],H31)</f>
        <v>15827</v>
      </c>
      <c r="J31" t="s">
        <v>18</v>
      </c>
      <c r="K31">
        <f>SUMIFS(DA_2[Amount],DA_2[Geography],$J$23,DA_2[Sales Person],J31)</f>
        <v>26941.866666666669</v>
      </c>
      <c r="L31" t="s">
        <v>18</v>
      </c>
      <c r="M31">
        <f>SUMIFS(DA_2[Amount],DA_2[Geography],$L$23,DA_2[Sales Person],L31)</f>
        <v>15753.266666666666</v>
      </c>
    </row>
    <row r="32" spans="2:13" x14ac:dyDescent="0.25">
      <c r="B32" t="s">
        <v>10</v>
      </c>
      <c r="C32">
        <f>SUMIFS(DA_2[Amount],DA_2[Geography],$B$23,DA_2[Sales Person],B32)</f>
        <v>5516</v>
      </c>
      <c r="D32" t="s">
        <v>10</v>
      </c>
      <c r="E32">
        <f>SUMIFS(DA_2[Amount],DA_2[Geography],$D$23,DA_2[Sales Person],D32)</f>
        <v>5019</v>
      </c>
      <c r="F32" t="s">
        <v>10</v>
      </c>
      <c r="G32">
        <f>SUMIFS(DA_2[Amount],DA_2[Geography],$F$23,DA_2[Sales Person],F32)</f>
        <v>25138.966666666667</v>
      </c>
      <c r="H32" t="s">
        <v>10</v>
      </c>
      <c r="I32">
        <f>SUMIFS(DA_2[Amount],DA_2[Geography],$H$23,DA_2[Sales Person],H32)</f>
        <v>27132</v>
      </c>
      <c r="J32" t="s">
        <v>10</v>
      </c>
      <c r="K32">
        <f>SUMIFS(DA_2[Amount],DA_2[Geography],$J$23,DA_2[Sales Person],J32)</f>
        <v>20074.166666666668</v>
      </c>
      <c r="L32" t="s">
        <v>10</v>
      </c>
      <c r="M32">
        <f>SUMIFS(DA_2[Amount],DA_2[Geography],$L$23,DA_2[Sales Person],L32)</f>
        <v>15141</v>
      </c>
    </row>
    <row r="33" spans="2:13" x14ac:dyDescent="0.25">
      <c r="B33" t="s">
        <v>29</v>
      </c>
      <c r="C33">
        <f>SUMIFS(DA_2[Amount],DA_2[Geography],$B$23,DA_2[Sales Person],B33)</f>
        <v>35847</v>
      </c>
      <c r="D33" t="s">
        <v>29</v>
      </c>
      <c r="E33">
        <f>SUMIFS(DA_2[Amount],DA_2[Geography],$D$23,DA_2[Sales Person],D33)</f>
        <v>18564</v>
      </c>
      <c r="F33" t="s">
        <v>29</v>
      </c>
      <c r="G33">
        <f>SUMIFS(DA_2[Amount],DA_2[Geography],$F$23,DA_2[Sales Person],F33)</f>
        <v>16492</v>
      </c>
      <c r="H33" t="s">
        <v>29</v>
      </c>
      <c r="I33">
        <f>SUMIFS(DA_2[Amount],DA_2[Geography],$H$23,DA_2[Sales Person],H33)</f>
        <v>10269</v>
      </c>
      <c r="J33" t="s">
        <v>29</v>
      </c>
      <c r="K33">
        <f>SUMIFS(DA_2[Amount],DA_2[Geography],$J$23,DA_2[Sales Person],J33)</f>
        <v>16821</v>
      </c>
      <c r="L33" t="s">
        <v>29</v>
      </c>
      <c r="M33">
        <f>SUMIFS(DA_2[Amount],DA_2[Geography],$L$23,DA_2[Sales Person],L33)</f>
        <v>8841</v>
      </c>
    </row>
  </sheetData>
  <mergeCells count="1">
    <mergeCell ref="A1:V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55D4-6BF7-4759-BFD5-65D6FB8B0E99}">
  <dimension ref="A1:V28"/>
  <sheetViews>
    <sheetView workbookViewId="0">
      <selection activeCell="I15" sqref="I15"/>
    </sheetView>
  </sheetViews>
  <sheetFormatPr defaultRowHeight="15" x14ac:dyDescent="0.25"/>
  <cols>
    <col min="2" max="2" width="21.85546875" bestFit="1" customWidth="1"/>
    <col min="3" max="4" width="10.85546875" bestFit="1" customWidth="1"/>
    <col min="5" max="5" width="12.28515625" bestFit="1" customWidth="1"/>
  </cols>
  <sheetData>
    <row r="1" spans="1:22" ht="30" customHeight="1" x14ac:dyDescent="0.25">
      <c r="A1" s="60" t="s">
        <v>63</v>
      </c>
      <c r="B1" s="60"/>
      <c r="C1" s="60"/>
      <c r="D1" s="60"/>
      <c r="E1" s="60"/>
      <c r="F1" s="60"/>
      <c r="G1" s="60"/>
      <c r="H1" s="60"/>
      <c r="I1" s="60"/>
      <c r="J1" s="60"/>
      <c r="K1" s="60"/>
      <c r="L1" s="60"/>
      <c r="M1" s="60"/>
      <c r="N1" s="60"/>
      <c r="O1" s="60"/>
      <c r="P1" s="60"/>
      <c r="Q1" s="60"/>
      <c r="R1" s="60"/>
      <c r="S1" s="60"/>
      <c r="T1" s="60"/>
      <c r="U1" s="60"/>
      <c r="V1" s="60"/>
    </row>
    <row r="5" spans="1:22" x14ac:dyDescent="0.25">
      <c r="B5" s="12" t="s">
        <v>77</v>
      </c>
      <c r="C5" t="s">
        <v>87</v>
      </c>
    </row>
    <row r="6" spans="1:22" x14ac:dyDescent="0.25">
      <c r="B6" s="13" t="s">
        <v>44</v>
      </c>
      <c r="C6" s="29">
        <v>58277.8</v>
      </c>
    </row>
    <row r="7" spans="1:22" x14ac:dyDescent="0.25">
      <c r="B7" s="13" t="s">
        <v>30</v>
      </c>
      <c r="C7" s="29">
        <v>56471.590000000004</v>
      </c>
    </row>
    <row r="8" spans="1:22" x14ac:dyDescent="0.25">
      <c r="B8" s="13" t="s">
        <v>12</v>
      </c>
      <c r="C8" s="29">
        <v>52063.35</v>
      </c>
    </row>
    <row r="9" spans="1:22" x14ac:dyDescent="0.25">
      <c r="B9" s="13" t="s">
        <v>39</v>
      </c>
      <c r="C9" s="29">
        <v>50988.91</v>
      </c>
    </row>
    <row r="10" spans="1:22" x14ac:dyDescent="0.25">
      <c r="B10" s="13" t="s">
        <v>24</v>
      </c>
      <c r="C10" s="29">
        <v>46234.960000000006</v>
      </c>
    </row>
    <row r="11" spans="1:22" x14ac:dyDescent="0.25">
      <c r="B11" s="13" t="s">
        <v>21</v>
      </c>
      <c r="C11" s="29">
        <v>46226.020000000004</v>
      </c>
    </row>
    <row r="12" spans="1:22" x14ac:dyDescent="0.25">
      <c r="B12" s="13" t="s">
        <v>36</v>
      </c>
      <c r="C12" s="29">
        <v>44884.12</v>
      </c>
    </row>
    <row r="13" spans="1:22" x14ac:dyDescent="0.25">
      <c r="B13" s="13" t="s">
        <v>31</v>
      </c>
      <c r="C13" s="29">
        <v>43177.340000000004</v>
      </c>
    </row>
    <row r="14" spans="1:22" x14ac:dyDescent="0.25">
      <c r="B14" s="13" t="s">
        <v>17</v>
      </c>
      <c r="C14" s="29">
        <v>40814.559999999998</v>
      </c>
    </row>
    <row r="15" spans="1:22" x14ac:dyDescent="0.25">
      <c r="B15" s="13" t="s">
        <v>42</v>
      </c>
      <c r="C15" s="29">
        <v>39084.340000000004</v>
      </c>
    </row>
    <row r="16" spans="1:22" x14ac:dyDescent="0.25">
      <c r="B16" s="13" t="s">
        <v>34</v>
      </c>
      <c r="C16" s="29">
        <v>36700.840000000004</v>
      </c>
    </row>
    <row r="17" spans="2:3" x14ac:dyDescent="0.25">
      <c r="B17" s="13" t="s">
        <v>35</v>
      </c>
      <c r="C17" s="29">
        <v>31390.480000000003</v>
      </c>
    </row>
    <row r="18" spans="2:3" x14ac:dyDescent="0.25">
      <c r="B18" s="13" t="s">
        <v>40</v>
      </c>
      <c r="C18" s="29">
        <v>30189.32</v>
      </c>
    </row>
    <row r="19" spans="2:3" x14ac:dyDescent="0.25">
      <c r="B19" s="13" t="s">
        <v>38</v>
      </c>
      <c r="C19" s="29">
        <v>29800.160000000003</v>
      </c>
    </row>
    <row r="20" spans="2:3" x14ac:dyDescent="0.25">
      <c r="B20" s="13" t="s">
        <v>33</v>
      </c>
      <c r="C20" s="29">
        <v>29721.27</v>
      </c>
    </row>
    <row r="21" spans="2:3" x14ac:dyDescent="0.25">
      <c r="B21" s="13" t="s">
        <v>20</v>
      </c>
      <c r="C21" s="29">
        <v>29678.099999999995</v>
      </c>
    </row>
    <row r="22" spans="2:3" x14ac:dyDescent="0.25">
      <c r="B22" s="13" t="s">
        <v>23</v>
      </c>
      <c r="C22" s="29">
        <v>29518.43</v>
      </c>
    </row>
    <row r="23" spans="2:3" x14ac:dyDescent="0.25">
      <c r="B23" s="13" t="s">
        <v>43</v>
      </c>
      <c r="C23" s="29">
        <v>26000</v>
      </c>
    </row>
    <row r="24" spans="2:3" x14ac:dyDescent="0.25">
      <c r="B24" s="13" t="s">
        <v>9</v>
      </c>
      <c r="C24" s="29">
        <v>25899.020000000011</v>
      </c>
    </row>
    <row r="25" spans="2:3" x14ac:dyDescent="0.25">
      <c r="B25" s="13" t="s">
        <v>41</v>
      </c>
      <c r="C25" s="29">
        <v>19572.14</v>
      </c>
    </row>
    <row r="26" spans="2:3" x14ac:dyDescent="0.25">
      <c r="B26" s="13" t="s">
        <v>26</v>
      </c>
      <c r="C26" s="29">
        <v>19525.600000000002</v>
      </c>
    </row>
    <row r="27" spans="2:3" x14ac:dyDescent="0.25">
      <c r="B27" s="13" t="s">
        <v>14</v>
      </c>
      <c r="C27" s="29">
        <v>14946.919999999998</v>
      </c>
    </row>
    <row r="28" spans="2:3" x14ac:dyDescent="0.25">
      <c r="B28" s="13" t="s">
        <v>78</v>
      </c>
      <c r="C28" s="29">
        <v>801165.2699999999</v>
      </c>
    </row>
  </sheetData>
  <mergeCells count="1">
    <mergeCell ref="A1:V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9435-6027-4222-86A8-0B14DB1DCDCD}">
  <sheetPr>
    <tabColor theme="5" tint="0.59999389629810485"/>
  </sheetPr>
  <dimension ref="A1:T21"/>
  <sheetViews>
    <sheetView showGridLines="0" tabSelected="1" zoomScaleNormal="100" workbookViewId="0">
      <selection sqref="A1:P1"/>
    </sheetView>
  </sheetViews>
  <sheetFormatPr defaultRowHeight="15" x14ac:dyDescent="0.25"/>
  <cols>
    <col min="1" max="1" width="6.7109375" style="37" customWidth="1"/>
    <col min="2" max="2" width="16.85546875" style="37" bestFit="1" customWidth="1"/>
    <col min="3" max="3" width="16.140625" style="37" customWidth="1"/>
    <col min="4" max="4" width="1.85546875" style="37" customWidth="1"/>
    <col min="5" max="5" width="14.140625" style="37" customWidth="1"/>
    <col min="6" max="6" width="4.7109375" style="37" customWidth="1"/>
    <col min="7" max="7" width="16" style="37" bestFit="1" customWidth="1"/>
    <col min="8" max="8" width="20.42578125" style="37" bestFit="1" customWidth="1"/>
    <col min="9" max="9" width="13.7109375" style="37" customWidth="1"/>
    <col min="10" max="10" width="9.140625" style="37"/>
    <col min="11" max="11" width="4.85546875" style="37" customWidth="1"/>
    <col min="12" max="12" width="13.7109375" style="37" customWidth="1"/>
    <col min="13" max="13" width="20.85546875" style="37" customWidth="1"/>
    <col min="14" max="14" width="13" style="37" bestFit="1" customWidth="1"/>
    <col min="15" max="15" width="10.7109375" style="37" bestFit="1" customWidth="1"/>
    <col min="16" max="16" width="9.140625" style="37"/>
    <col min="17" max="17" width="12.5703125" style="37" bestFit="1" customWidth="1"/>
    <col min="18" max="19" width="9.140625" style="37"/>
    <col min="20" max="20" width="12.5703125" style="37" bestFit="1" customWidth="1"/>
    <col min="21" max="16384" width="9.140625" style="37"/>
  </cols>
  <sheetData>
    <row r="1" spans="1:20" s="36" customFormat="1" ht="27" customHeight="1" x14ac:dyDescent="0.35">
      <c r="A1" s="64" t="s">
        <v>64</v>
      </c>
      <c r="B1" s="64"/>
      <c r="C1" s="64"/>
      <c r="D1" s="64"/>
      <c r="E1" s="64"/>
      <c r="F1" s="64"/>
      <c r="G1" s="64"/>
      <c r="H1" s="64"/>
      <c r="I1" s="64"/>
      <c r="J1" s="64"/>
      <c r="K1" s="64"/>
      <c r="L1" s="64"/>
      <c r="M1" s="64"/>
      <c r="N1" s="64"/>
      <c r="O1" s="64"/>
      <c r="P1" s="64"/>
      <c r="Q1" s="35"/>
      <c r="R1" s="35"/>
      <c r="S1" s="35"/>
      <c r="T1" s="35"/>
    </row>
    <row r="2" spans="1:20" ht="15.75" customHeight="1" x14ac:dyDescent="0.25">
      <c r="O2" s="38"/>
    </row>
    <row r="3" spans="1:20" ht="17.25" customHeight="1" x14ac:dyDescent="0.25">
      <c r="B3" s="68" t="s">
        <v>89</v>
      </c>
      <c r="C3" s="71" t="s">
        <v>32</v>
      </c>
      <c r="D3" s="72"/>
      <c r="E3" s="73"/>
      <c r="G3" s="71" t="s">
        <v>101</v>
      </c>
      <c r="H3" s="73"/>
      <c r="I3" s="71">
        <f>COUNTIFS(DA_2[Geography],C3)</f>
        <v>58</v>
      </c>
      <c r="J3" s="73"/>
      <c r="L3" s="80" t="s">
        <v>103</v>
      </c>
      <c r="M3" s="83">
        <f>SUMIFS(DA_2[Cost Per Unit],DA_2[Geography],$C$3)/I3</f>
        <v>8.9972413793103474</v>
      </c>
      <c r="O3" s="61" t="e" vm="1">
        <f>INDEX(Images!C4:C9,MATCH('Dynamic Report'!C3,Images!B4:B9,0))</f>
        <v>#VALUE!</v>
      </c>
      <c r="T3" s="37" t="s">
        <v>90</v>
      </c>
    </row>
    <row r="4" spans="1:20" ht="15" customHeight="1" x14ac:dyDescent="0.25">
      <c r="B4" s="69"/>
      <c r="C4" s="74"/>
      <c r="D4" s="75"/>
      <c r="E4" s="76"/>
      <c r="G4" s="74"/>
      <c r="H4" s="76"/>
      <c r="I4" s="74"/>
      <c r="J4" s="76"/>
      <c r="L4" s="81"/>
      <c r="M4" s="84"/>
      <c r="O4" s="62"/>
      <c r="T4" s="37" t="str" cm="1">
        <f t="array" ref="T4:T9">_xlfn.UNIQUE(DA_2[Geography])</f>
        <v>Canada</v>
      </c>
    </row>
    <row r="5" spans="1:20" ht="15" customHeight="1" x14ac:dyDescent="0.25">
      <c r="B5" s="70"/>
      <c r="C5" s="77"/>
      <c r="D5" s="78"/>
      <c r="E5" s="79"/>
      <c r="G5" s="77"/>
      <c r="H5" s="79"/>
      <c r="I5" s="77"/>
      <c r="J5" s="79"/>
      <c r="L5" s="82"/>
      <c r="M5" s="85"/>
      <c r="O5" s="63"/>
      <c r="T5" s="37" t="str">
        <v>India</v>
      </c>
    </row>
    <row r="6" spans="1:20" ht="15" customHeight="1" x14ac:dyDescent="0.25">
      <c r="T6" s="37" t="str">
        <v>UK</v>
      </c>
    </row>
    <row r="7" spans="1:20" ht="19.5" customHeight="1" x14ac:dyDescent="0.3">
      <c r="B7" s="65" t="s">
        <v>95</v>
      </c>
      <c r="C7" s="66"/>
      <c r="D7" s="66"/>
      <c r="E7" s="67"/>
      <c r="G7" s="65" t="s">
        <v>96</v>
      </c>
      <c r="H7" s="66"/>
      <c r="I7" s="66"/>
      <c r="J7" s="67"/>
      <c r="L7" s="65" t="s">
        <v>97</v>
      </c>
      <c r="M7" s="66"/>
      <c r="N7" s="66"/>
      <c r="O7" s="67"/>
      <c r="T7" s="37" t="str">
        <v>USA</v>
      </c>
    </row>
    <row r="8" spans="1:20" ht="15" customHeight="1" x14ac:dyDescent="0.25">
      <c r="T8" s="37" t="str">
        <v>New Zealand</v>
      </c>
    </row>
    <row r="9" spans="1:20" ht="15" customHeight="1" x14ac:dyDescent="0.25">
      <c r="B9" s="40"/>
      <c r="C9" s="57" t="s">
        <v>91</v>
      </c>
      <c r="D9" s="95" t="s">
        <v>66</v>
      </c>
      <c r="E9" s="95"/>
      <c r="G9" s="58" t="s">
        <v>0</v>
      </c>
      <c r="H9" s="58" t="s">
        <v>3</v>
      </c>
      <c r="I9" s="58" t="s">
        <v>4</v>
      </c>
      <c r="J9" s="44"/>
      <c r="M9" s="58" t="s">
        <v>85</v>
      </c>
      <c r="N9" s="56" t="s">
        <v>98</v>
      </c>
      <c r="O9" s="56" t="s">
        <v>4</v>
      </c>
      <c r="T9" s="37" t="str">
        <v>Australia</v>
      </c>
    </row>
    <row r="10" spans="1:20" ht="15.75" customHeight="1" x14ac:dyDescent="0.25">
      <c r="B10" s="41" t="s">
        <v>92</v>
      </c>
      <c r="C10" s="42">
        <f>SUMIFS(DA_2[Amount],DA_2[Geography],C3)</f>
        <v>252412.53333333333</v>
      </c>
      <c r="D10" s="96">
        <f>AVERAGEIFS(DA_2[Amount],DA_2[Geography],C3)</f>
        <v>4351.9402298850573</v>
      </c>
      <c r="E10" s="96"/>
      <c r="G10" s="45" t="s">
        <v>25</v>
      </c>
      <c r="H10" s="46">
        <f>SUMIFS(DA_2[Amount],DA_2[Geography],$C$3,DA_2[Sales Person],G10)</f>
        <v>31661</v>
      </c>
      <c r="I10" s="47">
        <f>SUMIFS(DA_2[Units],DA_2[Geography],$C$3,DA_2[Sales Person],G10)</f>
        <v>978</v>
      </c>
      <c r="J10" s="48">
        <f t="shared" ref="J10:J19" si="0">IF(H10&gt;12000,1,-1)</f>
        <v>1</v>
      </c>
      <c r="L10" s="92" t="s">
        <v>99</v>
      </c>
      <c r="M10" s="41" t="str">
        <f>_xlfn.XLOOKUP(N10,DA_2[Profit],DA_2[Product],"")</f>
        <v>Caramel Stuffed Bars</v>
      </c>
      <c r="N10" s="49" cm="1">
        <f t="array" ref="N10:N14">TRANSPOSE(LARGE(_xlfn._xlws.FILTER(DA_2[Profit],DA_2[Geography]=C3),{1,2,3,4,5}))</f>
        <v>12772</v>
      </c>
      <c r="O10" s="50" cm="1">
        <f t="array" ref="O10">_xlfn._xlws.FILTER(DA_2[Units],(DA_2[Geography]=$C$3)*(DA_2[Profit]=N10))</f>
        <v>150</v>
      </c>
    </row>
    <row r="11" spans="1:20" ht="15" customHeight="1" x14ac:dyDescent="0.25">
      <c r="B11" s="41" t="s">
        <v>6</v>
      </c>
      <c r="C11" s="42">
        <f>SUMIFS(DA_2[Cost],DA_2[Geography],C3)</f>
        <v>80681.400000000009</v>
      </c>
      <c r="D11" s="96">
        <f>AVERAGEIFS(DA_2[Cost],DA_2[Geography],C3)</f>
        <v>1391.0586206896553</v>
      </c>
      <c r="E11" s="96"/>
      <c r="G11" s="45" t="s">
        <v>18</v>
      </c>
      <c r="H11" s="46">
        <f>SUMIFS(DA_2[Amount],DA_2[Geography],$C$3,DA_2[Sales Person],G11)</f>
        <v>33623.666666666672</v>
      </c>
      <c r="I11" s="47">
        <f>SUMIFS(DA_2[Units],DA_2[Geography],$C$3,DA_2[Sales Person],G11)</f>
        <v>1515</v>
      </c>
      <c r="J11" s="48">
        <f t="shared" si="0"/>
        <v>1</v>
      </c>
      <c r="L11" s="93"/>
      <c r="M11" s="41" t="str">
        <f>_xlfn.XLOOKUP(N11,DA_2[Profit],DA_2[Product],"")</f>
        <v>Orange Choco</v>
      </c>
      <c r="N11" s="49">
        <v>12009.82</v>
      </c>
      <c r="O11" s="50" cm="1">
        <f t="array" ref="O11">_xlfn._xlws.FILTER(DA_2[Units],(DA_2[Geography]=$C$3)*(DA_2[Profit]=N11))</f>
        <v>339</v>
      </c>
    </row>
    <row r="12" spans="1:20" ht="15" customHeight="1" x14ac:dyDescent="0.25">
      <c r="B12" s="41" t="s">
        <v>93</v>
      </c>
      <c r="C12" s="42" cm="1">
        <f t="array" ref="C12">SUM(_xlfn._xlws.FILTER(DA_2[Amount]-DA_2[Cost],DA_2[Geography]=C3))</f>
        <v>171731.13333333336</v>
      </c>
      <c r="D12" s="96" cm="1">
        <f t="array" ref="D12">AVERAGE(_xlfn._xlws.FILTER(DA_2[Amount]-DA_2[Cost],DA_2[Geography]=C3))</f>
        <v>2960.8816091954027</v>
      </c>
      <c r="E12" s="96"/>
      <c r="G12" s="45" t="s">
        <v>28</v>
      </c>
      <c r="H12" s="46">
        <f>SUMIFS(DA_2[Amount],DA_2[Geography],$C$3,DA_2[Sales Person],G12)</f>
        <v>7763</v>
      </c>
      <c r="I12" s="47">
        <f>SUMIFS(DA_2[Units],DA_2[Geography],$C$3,DA_2[Sales Person],G12)</f>
        <v>174</v>
      </c>
      <c r="J12" s="48">
        <f t="shared" si="0"/>
        <v>-1</v>
      </c>
      <c r="L12" s="93"/>
      <c r="M12" s="41" t="str">
        <f>_xlfn.XLOOKUP(N12,DA_2[Profit],DA_2[Product],"")</f>
        <v>85% Dark Bars</v>
      </c>
      <c r="N12" s="49">
        <v>7922.67</v>
      </c>
      <c r="O12" s="50" cm="1">
        <f t="array" ref="O12">_xlfn._xlws.FILTER(DA_2[Units],(DA_2[Geography]=$C$3)*(DA_2[Profit]=N12))</f>
        <v>189</v>
      </c>
    </row>
    <row r="13" spans="1:20" ht="15" customHeight="1" x14ac:dyDescent="0.25">
      <c r="B13" s="41" t="s">
        <v>94</v>
      </c>
      <c r="C13" s="43">
        <f>SUMIFS(DA_2[Units],DA_2[Geography],C3)</f>
        <v>8760</v>
      </c>
      <c r="D13" s="97">
        <f>AVERAGEIFS(DA_2[Units],DA_2[Geography],C3)</f>
        <v>151.0344827586207</v>
      </c>
      <c r="E13" s="97"/>
      <c r="G13" s="45" t="s">
        <v>7</v>
      </c>
      <c r="H13" s="46">
        <f>SUMIFS(DA_2[Amount],DA_2[Geography],$C$3,DA_2[Sales Person],G13)</f>
        <v>24647</v>
      </c>
      <c r="I13" s="47">
        <f>SUMIFS(DA_2[Units],DA_2[Geography],$C$3,DA_2[Sales Person],G13)</f>
        <v>735</v>
      </c>
      <c r="J13" s="48">
        <f t="shared" si="0"/>
        <v>1</v>
      </c>
      <c r="L13" s="93"/>
      <c r="M13" s="41" t="str">
        <f>_xlfn.XLOOKUP(N13,DA_2[Profit],DA_2[Product],"")</f>
        <v>Eclairs</v>
      </c>
      <c r="N13" s="49">
        <v>7655.71</v>
      </c>
      <c r="O13" s="50" cm="1">
        <f t="array" ref="O13">_xlfn._xlws.FILTER(DA_2[Units],(DA_2[Geography]=$C$3)*(DA_2[Profit]=N13))</f>
        <v>39</v>
      </c>
    </row>
    <row r="14" spans="1:20" ht="15" customHeight="1" x14ac:dyDescent="0.25">
      <c r="G14" s="45" t="s">
        <v>13</v>
      </c>
      <c r="H14" s="46">
        <f>SUMIFS(DA_2[Amount],DA_2[Geography],$C$3,DA_2[Sales Person],G14)</f>
        <v>39424</v>
      </c>
      <c r="I14" s="47">
        <f>SUMIFS(DA_2[Units],DA_2[Geography],$C$3,DA_2[Sales Person],G14)</f>
        <v>1122</v>
      </c>
      <c r="J14" s="48">
        <f t="shared" si="0"/>
        <v>1</v>
      </c>
      <c r="L14" s="94"/>
      <c r="M14" s="41" t="str">
        <f>_xlfn.XLOOKUP(N14,DA_2[Profit],DA_2[Product],"")</f>
        <v>Fruit &amp; Nut Bars</v>
      </c>
      <c r="N14" s="49">
        <v>7570.9</v>
      </c>
      <c r="O14" s="50" cm="1">
        <f t="array" ref="O14">_xlfn._xlws.FILTER(DA_2[Units],(DA_2[Geography]=$C$3)*(DA_2[Profit]=N14))</f>
        <v>90</v>
      </c>
    </row>
    <row r="15" spans="1:20" ht="15" customHeight="1" x14ac:dyDescent="0.25">
      <c r="B15" s="86" t="str">
        <f>C3&amp;"'s" &amp; " Overall Profit/Loss"</f>
        <v>India's Overall Profit/Loss</v>
      </c>
      <c r="C15" s="87"/>
      <c r="E15" s="68">
        <f>C12/C11</f>
        <v>2.1285095862656491</v>
      </c>
      <c r="G15" s="45" t="s">
        <v>10</v>
      </c>
      <c r="H15" s="46">
        <f>SUMIFS(DA_2[Amount],DA_2[Geography],$C$3,DA_2[Sales Person],G15)</f>
        <v>5516</v>
      </c>
      <c r="I15" s="47">
        <f>SUMIFS(DA_2[Units],DA_2[Geography],$C$3,DA_2[Sales Person],G15)</f>
        <v>507</v>
      </c>
      <c r="J15" s="48">
        <f t="shared" si="0"/>
        <v>-1</v>
      </c>
    </row>
    <row r="16" spans="1:20" ht="15" customHeight="1" x14ac:dyDescent="0.25">
      <c r="B16" s="88"/>
      <c r="C16" s="89"/>
      <c r="E16" s="69"/>
      <c r="G16" s="45" t="s">
        <v>15</v>
      </c>
      <c r="H16" s="46">
        <f>SUMIFS(DA_2[Amount],DA_2[Geography],$C$3,DA_2[Sales Person],G16)</f>
        <v>15844.866666666667</v>
      </c>
      <c r="I16" s="47">
        <f>SUMIFS(DA_2[Units],DA_2[Geography],$C$3,DA_2[Sales Person],G16)</f>
        <v>708</v>
      </c>
      <c r="J16" s="48">
        <f t="shared" si="0"/>
        <v>1</v>
      </c>
      <c r="L16" s="92" t="s">
        <v>100</v>
      </c>
      <c r="M16" s="51" t="str">
        <f>_xlfn.XLOOKUP(N16,DA_2[Profit],DA_2[Product],"")</f>
        <v>50% Dark Bites</v>
      </c>
      <c r="N16" s="52" cm="1">
        <f t="array" ref="N16:N20">TRANSPOSE(SMALL(_xlfn._xlws.FILTER(DA_2[Profit],DA_2[Geography]=$C$3),{1,2,3,4,5}))</f>
        <v>-2385.3000000000002</v>
      </c>
      <c r="O16" s="53" cm="1">
        <f t="array" ref="O16">_xlfn._xlws.FILTER(DA_2[Units],(DA_2[Geography]=$C$3)*(DA_2[Profit]=N16))</f>
        <v>369</v>
      </c>
    </row>
    <row r="17" spans="2:15" ht="15" customHeight="1" x14ac:dyDescent="0.25">
      <c r="B17" s="88"/>
      <c r="C17" s="89"/>
      <c r="E17" s="69"/>
      <c r="G17" s="45" t="s">
        <v>29</v>
      </c>
      <c r="H17" s="46">
        <f>SUMIFS(DA_2[Amount],DA_2[Geography],$C$3,DA_2[Sales Person],G17)</f>
        <v>35847</v>
      </c>
      <c r="I17" s="47">
        <f>SUMIFS(DA_2[Units],DA_2[Geography],$C$3,DA_2[Sales Person],G17)</f>
        <v>1416</v>
      </c>
      <c r="J17" s="48">
        <f t="shared" si="0"/>
        <v>1</v>
      </c>
      <c r="L17" s="93"/>
      <c r="M17" s="45" t="str">
        <f>_xlfn.XLOOKUP(N17,DA_2[Profit],DA_2[Product],"")</f>
        <v>70% Dark Bites</v>
      </c>
      <c r="N17" s="54">
        <v>-1901.3400000000001</v>
      </c>
      <c r="O17" s="55" cm="1">
        <f t="array" ref="O17">_xlfn._xlws.FILTER(DA_2[Units],(DA_2[Geography]=$C$3)*(DA_2[Profit]=N17))</f>
        <v>366</v>
      </c>
    </row>
    <row r="18" spans="2:15" ht="15" customHeight="1" x14ac:dyDescent="0.25">
      <c r="B18" s="88"/>
      <c r="C18" s="89"/>
      <c r="E18" s="69"/>
      <c r="G18" s="45" t="s">
        <v>27</v>
      </c>
      <c r="H18" s="46">
        <f>SUMIFS(DA_2[Amount],DA_2[Geography],$C$3,DA_2[Sales Person],G18)</f>
        <v>41559</v>
      </c>
      <c r="I18" s="47">
        <f>SUMIFS(DA_2[Units],DA_2[Geography],$C$3,DA_2[Sales Person],G18)</f>
        <v>1188</v>
      </c>
      <c r="J18" s="48">
        <f t="shared" si="0"/>
        <v>1</v>
      </c>
      <c r="L18" s="93"/>
      <c r="M18" s="45" t="str">
        <f>_xlfn.XLOOKUP(N18,DA_2[Profit],DA_2[Product],"")</f>
        <v>After Nines</v>
      </c>
      <c r="N18" s="54">
        <v>-1081.0133333333329</v>
      </c>
      <c r="O18" s="55" cm="1">
        <f t="array" ref="O18">_xlfn._xlws.FILTER(DA_2[Units],(DA_2[Geography]=$C$3)*(DA_2[Profit]=N18))</f>
        <v>144</v>
      </c>
    </row>
    <row r="19" spans="2:15" ht="15" customHeight="1" x14ac:dyDescent="0.25">
      <c r="B19" s="90"/>
      <c r="C19" s="91"/>
      <c r="E19" s="70"/>
      <c r="G19" s="45" t="s">
        <v>37</v>
      </c>
      <c r="H19" s="46">
        <f>SUMIFS(DA_2[Amount],DA_2[Geography],$C$3,DA_2[Sales Person],G19)</f>
        <v>16527</v>
      </c>
      <c r="I19" s="47">
        <f>SUMIFS(DA_2[Units],DA_2[Geography],$C$3,DA_2[Sales Person],G19)</f>
        <v>417</v>
      </c>
      <c r="J19" s="48">
        <f t="shared" si="0"/>
        <v>1</v>
      </c>
      <c r="L19" s="93"/>
      <c r="M19" s="45" t="str">
        <f>_xlfn.XLOOKUP(N19,DA_2[Profit],DA_2[Product],"")</f>
        <v>Mint Chip Choco</v>
      </c>
      <c r="N19" s="54">
        <v>-723.31</v>
      </c>
      <c r="O19" s="55" cm="1">
        <f t="array" ref="O19">_xlfn._xlws.FILTER(DA_2[Units],(DA_2[Geography]=$C$3)*(DA_2[Profit]=N19))</f>
        <v>189</v>
      </c>
    </row>
    <row r="20" spans="2:15" ht="15" customHeight="1" x14ac:dyDescent="0.25">
      <c r="B20" s="39"/>
      <c r="L20" s="94"/>
      <c r="M20" s="45" t="str">
        <f>_xlfn.XLOOKUP(N20,DA_2[Profit],DA_2[Product],"")</f>
        <v>Mint Chip Choco</v>
      </c>
      <c r="N20" s="54">
        <v>-703.74999999999977</v>
      </c>
      <c r="O20" s="55" cm="1">
        <f t="array" ref="O20">_xlfn._xlws.FILTER(DA_2[Units],(DA_2[Geography]=$C$3)*(DA_2[Profit]=N20))</f>
        <v>225</v>
      </c>
    </row>
    <row r="21" spans="2:15" x14ac:dyDescent="0.25">
      <c r="B21" s="39"/>
    </row>
  </sheetData>
  <mergeCells count="20">
    <mergeCell ref="B15:C19"/>
    <mergeCell ref="E15:E19"/>
    <mergeCell ref="L16:L20"/>
    <mergeCell ref="L10:L14"/>
    <mergeCell ref="D9:E9"/>
    <mergeCell ref="D10:E10"/>
    <mergeCell ref="D11:E11"/>
    <mergeCell ref="D12:E12"/>
    <mergeCell ref="D13:E13"/>
    <mergeCell ref="O3:O5"/>
    <mergeCell ref="A1:P1"/>
    <mergeCell ref="B7:E7"/>
    <mergeCell ref="G7:J7"/>
    <mergeCell ref="L7:O7"/>
    <mergeCell ref="B3:B5"/>
    <mergeCell ref="C3:E5"/>
    <mergeCell ref="G3:H5"/>
    <mergeCell ref="I3:J5"/>
    <mergeCell ref="L3:L5"/>
    <mergeCell ref="M3:M5"/>
  </mergeCells>
  <conditionalFormatting sqref="B3:B5">
    <cfRule type="iconSet" priority="1">
      <iconSet iconSet="3Arrows">
        <cfvo type="percent" val="0"/>
        <cfvo type="percent" val="33"/>
        <cfvo type="percent" val="67"/>
      </iconSet>
    </cfRule>
  </conditionalFormatting>
  <conditionalFormatting sqref="E15:E19">
    <cfRule type="iconSet" priority="4">
      <iconSet iconSet="3Arrows">
        <cfvo type="percent" val="0"/>
        <cfvo type="percent" val="33"/>
        <cfvo type="percent" val="67"/>
      </iconSet>
    </cfRule>
  </conditionalFormatting>
  <conditionalFormatting sqref="H10:H19">
    <cfRule type="dataBar" priority="7">
      <dataBar>
        <cfvo type="min"/>
        <cfvo type="max"/>
        <color theme="9"/>
      </dataBar>
      <extLst>
        <ext xmlns:x14="http://schemas.microsoft.com/office/spreadsheetml/2009/9/main" uri="{B025F937-C7B1-47D3-B67F-A62EFF666E3E}">
          <x14:id>{19B72425-B18D-42D9-836A-B7FB4832E848}</x14:id>
        </ext>
      </extLst>
    </cfRule>
    <cfRule type="dataBar" priority="8">
      <dataBar>
        <cfvo type="min"/>
        <cfvo type="max"/>
        <color theme="2" tint="-0.499984740745262"/>
      </dataBar>
      <extLst>
        <ext xmlns:x14="http://schemas.microsoft.com/office/spreadsheetml/2009/9/main" uri="{B025F937-C7B1-47D3-B67F-A62EFF666E3E}">
          <x14:id>{6A1275CA-6905-4D2C-8EBB-93E2861A2339}</x14:id>
        </ext>
      </extLst>
    </cfRule>
    <cfRule type="dataBar" priority="9">
      <dataBar>
        <cfvo type="min"/>
        <cfvo type="max"/>
        <color rgb="FFD6007B"/>
      </dataBar>
      <extLst>
        <ext xmlns:x14="http://schemas.microsoft.com/office/spreadsheetml/2009/9/main" uri="{B025F937-C7B1-47D3-B67F-A62EFF666E3E}">
          <x14:id>{478E6890-7C0C-41C6-B876-B01185451320}</x14:id>
        </ext>
      </extLst>
    </cfRule>
    <cfRule type="dataBar" priority="12">
      <dataBar>
        <cfvo type="min"/>
        <cfvo type="max"/>
        <color rgb="FF008AEF"/>
      </dataBar>
      <extLst>
        <ext xmlns:x14="http://schemas.microsoft.com/office/spreadsheetml/2009/9/main" uri="{B025F937-C7B1-47D3-B67F-A62EFF666E3E}">
          <x14:id>{C379274D-0A09-48CB-A311-645544AAB5DB}</x14:id>
        </ext>
      </extLst>
    </cfRule>
  </conditionalFormatting>
  <dataValidations count="1">
    <dataValidation type="list" allowBlank="1" showInputMessage="1" showErrorMessage="1" prompt="Select " sqref="C3:E5" xr:uid="{877747A0-E841-4E06-BA0B-A0F6CA51FF70}">
      <formula1>$T$4:$T$9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9B72425-B18D-42D9-836A-B7FB4832E848}">
            <x14:dataBar minLength="0" maxLength="100" gradient="0">
              <x14:cfvo type="autoMin"/>
              <x14:cfvo type="autoMax"/>
              <x14:negativeFillColor rgb="FFFF0000"/>
              <x14:axisColor rgb="FF000000"/>
            </x14:dataBar>
          </x14:cfRule>
          <x14:cfRule type="dataBar" id="{6A1275CA-6905-4D2C-8EBB-93E2861A2339}">
            <x14:dataBar minLength="0" maxLength="100" gradient="0">
              <x14:cfvo type="autoMin"/>
              <x14:cfvo type="autoMax"/>
              <x14:negativeFillColor rgb="FFFF0000"/>
              <x14:axisColor rgb="FF000000"/>
            </x14:dataBar>
          </x14:cfRule>
          <x14:cfRule type="dataBar" id="{478E6890-7C0C-41C6-B876-B01185451320}">
            <x14:dataBar minLength="0" maxLength="100" border="1" negativeBarBorderColorSameAsPositive="0">
              <x14:cfvo type="autoMin"/>
              <x14:cfvo type="autoMax"/>
              <x14:borderColor rgb="FFD6007B"/>
              <x14:negativeFillColor rgb="FFFF0000"/>
              <x14:negativeBorderColor rgb="FFFF0000"/>
              <x14:axisColor rgb="FF000000"/>
            </x14:dataBar>
          </x14:cfRule>
          <x14:cfRule type="dataBar" id="{C379274D-0A09-48CB-A311-645544AAB5DB}">
            <x14:dataBar minLength="0" maxLength="100" border="1" negativeBarBorderColorSameAsPositive="0">
              <x14:cfvo type="autoMin"/>
              <x14:cfvo type="autoMax"/>
              <x14:borderColor rgb="FF008AEF"/>
              <x14:negativeFillColor rgb="FFFF0000"/>
              <x14:negativeBorderColor rgb="FFFF0000"/>
              <x14:axisColor rgb="FF000000"/>
            </x14:dataBar>
          </x14:cfRule>
          <xm:sqref>H10:H19</xm:sqref>
        </x14:conditionalFormatting>
        <x14:conditionalFormatting xmlns:xm="http://schemas.microsoft.com/office/excel/2006/main">
          <x14:cfRule type="iconSet" priority="11" id="{3AD3FF2D-72D0-4951-A405-2F90FDB6B809}">
            <x14:iconSet iconSet="3Symbols" showValue="0" custom="1">
              <x14:cfvo type="percent">
                <xm:f>0</xm:f>
              </x14:cfvo>
              <x14:cfvo type="num">
                <xm:f>0</xm:f>
              </x14:cfvo>
              <x14:cfvo type="num">
                <xm:f>1</xm:f>
              </x14:cfvo>
              <x14:cfIcon iconSet="3Symbols" iconId="0"/>
              <x14:cfIcon iconSet="NoIcons" iconId="0"/>
              <x14:cfIcon iconSet="3Symbols" iconId="2"/>
            </x14:iconSet>
          </x14:cfRule>
          <xm:sqref>J10:J19</xm:sqref>
        </x14:conditionalFormatting>
        <x14:conditionalFormatting xmlns:xm="http://schemas.microsoft.com/office/excel/2006/main">
          <x14:cfRule type="iconSet" priority="3" id="{C2EFEC59-47AE-4AC5-9EEC-AC06069B009D}">
            <x14:iconSet iconSet="3Triangles" custom="1">
              <x14:cfvo type="percent">
                <xm:f>0</xm:f>
              </x14:cfvo>
              <x14:cfvo type="num">
                <xm:f>0</xm:f>
              </x14:cfvo>
              <x14:cfvo type="num">
                <xm:f>1</xm:f>
              </x14:cfvo>
              <x14:cfIcon iconSet="3Triangles" iconId="0"/>
              <x14:cfIcon iconSet="NoIcons" iconId="0"/>
              <x14:cfIcon iconSet="3Triangles" iconId="2"/>
            </x14:iconSet>
          </x14:cfRule>
          <xm:sqref>N10:N14</xm:sqref>
        </x14:conditionalFormatting>
        <x14:conditionalFormatting xmlns:xm="http://schemas.microsoft.com/office/excel/2006/main">
          <x14:cfRule type="iconSet" priority="2" id="{7E397097-2361-4657-A9C0-626E62F5BABE}">
            <x14:iconSet iconSet="3Triangles" custom="1">
              <x14:cfvo type="percent">
                <xm:f>0</xm:f>
              </x14:cfvo>
              <x14:cfvo type="num">
                <xm:f>0</xm:f>
              </x14:cfvo>
              <x14:cfvo type="num">
                <xm:f>1</xm:f>
              </x14:cfvo>
              <x14:cfIcon iconSet="3Triangles" iconId="0"/>
              <x14:cfIcon iconSet="NoIcons" iconId="0"/>
              <x14:cfIcon iconSet="3Triangles" iconId="2"/>
            </x14:iconSet>
          </x14:cfRule>
          <xm:sqref>N16:N20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9917-BC91-47D5-B7D1-72B428A8040E}">
  <dimension ref="A1:T28"/>
  <sheetViews>
    <sheetView workbookViewId="0">
      <selection activeCell="H7" sqref="H7"/>
    </sheetView>
  </sheetViews>
  <sheetFormatPr defaultRowHeight="15" x14ac:dyDescent="0.25"/>
  <cols>
    <col min="2" max="2" width="21.85546875" bestFit="1" customWidth="1"/>
    <col min="3" max="3" width="14.85546875" bestFit="1" customWidth="1"/>
    <col min="4" max="4" width="12.28515625" bestFit="1" customWidth="1"/>
    <col min="5" max="5" width="10.85546875" bestFit="1" customWidth="1"/>
    <col min="6" max="6" width="8" bestFit="1" customWidth="1"/>
  </cols>
  <sheetData>
    <row r="1" spans="1:20" ht="23.25" customHeight="1" x14ac:dyDescent="0.25">
      <c r="A1" s="98" t="s">
        <v>65</v>
      </c>
      <c r="B1" s="98"/>
      <c r="C1" s="98"/>
      <c r="D1" s="98"/>
      <c r="E1" s="98"/>
      <c r="F1" s="98"/>
      <c r="G1" s="98"/>
      <c r="H1" s="98"/>
      <c r="I1" s="98"/>
      <c r="J1" s="98"/>
      <c r="K1" s="98"/>
      <c r="L1" s="98"/>
      <c r="M1" s="98"/>
      <c r="N1" s="98"/>
      <c r="O1" s="98"/>
      <c r="P1" s="98"/>
      <c r="Q1" s="33"/>
      <c r="R1" s="33"/>
      <c r="S1" s="33"/>
      <c r="T1" s="33"/>
    </row>
    <row r="5" spans="1:20" x14ac:dyDescent="0.25">
      <c r="B5" s="12" t="s">
        <v>77</v>
      </c>
      <c r="C5" t="s">
        <v>79</v>
      </c>
      <c r="D5" t="s">
        <v>80</v>
      </c>
      <c r="E5" t="s">
        <v>87</v>
      </c>
      <c r="F5" t="s">
        <v>88</v>
      </c>
    </row>
    <row r="6" spans="1:20" x14ac:dyDescent="0.25">
      <c r="B6" s="13" t="s">
        <v>42</v>
      </c>
      <c r="C6">
        <v>72373</v>
      </c>
      <c r="D6">
        <v>3207</v>
      </c>
      <c r="E6" s="17">
        <v>39084.340000000004</v>
      </c>
      <c r="F6" s="30">
        <v>0.54004034653807365</v>
      </c>
    </row>
    <row r="7" spans="1:20" x14ac:dyDescent="0.25">
      <c r="B7" s="13" t="s">
        <v>41</v>
      </c>
      <c r="C7">
        <v>69461</v>
      </c>
      <c r="D7">
        <v>2982</v>
      </c>
      <c r="E7" s="17">
        <v>19572.14</v>
      </c>
      <c r="F7" s="30">
        <v>0.28177164164063284</v>
      </c>
    </row>
    <row r="8" spans="1:20" x14ac:dyDescent="0.25">
      <c r="B8" s="13" t="s">
        <v>34</v>
      </c>
      <c r="C8">
        <v>58009</v>
      </c>
      <c r="D8">
        <v>2976</v>
      </c>
      <c r="E8" s="17">
        <v>36700.840000000004</v>
      </c>
      <c r="F8" s="30">
        <v>0.6326749297522799</v>
      </c>
    </row>
    <row r="9" spans="1:20" x14ac:dyDescent="0.25">
      <c r="B9" s="13" t="s">
        <v>9</v>
      </c>
      <c r="C9">
        <v>66500</v>
      </c>
      <c r="D9">
        <v>2802</v>
      </c>
      <c r="E9" s="17">
        <v>25899.020000000011</v>
      </c>
      <c r="F9" s="30">
        <v>0.38945894736842124</v>
      </c>
    </row>
    <row r="10" spans="1:20" x14ac:dyDescent="0.25">
      <c r="B10" s="13" t="s">
        <v>30</v>
      </c>
      <c r="C10">
        <v>63721</v>
      </c>
      <c r="D10">
        <v>2331</v>
      </c>
      <c r="E10" s="17">
        <v>56471.590000000004</v>
      </c>
      <c r="F10" s="30">
        <v>0.88623201142480512</v>
      </c>
    </row>
    <row r="11" spans="1:20" x14ac:dyDescent="0.25">
      <c r="B11" s="13" t="s">
        <v>12</v>
      </c>
      <c r="C11">
        <v>71967</v>
      </c>
      <c r="D11">
        <v>2301</v>
      </c>
      <c r="E11" s="17">
        <v>52063.35</v>
      </c>
      <c r="F11" s="30">
        <v>0.72343365709283425</v>
      </c>
    </row>
    <row r="12" spans="1:20" x14ac:dyDescent="0.25">
      <c r="B12" s="13" t="s">
        <v>35</v>
      </c>
      <c r="C12">
        <v>54712</v>
      </c>
      <c r="D12">
        <v>2196</v>
      </c>
      <c r="E12" s="17">
        <v>31390.480000000003</v>
      </c>
      <c r="F12" s="30">
        <v>0.57374031291124439</v>
      </c>
    </row>
    <row r="13" spans="1:20" x14ac:dyDescent="0.25">
      <c r="B13" s="13" t="s">
        <v>31</v>
      </c>
      <c r="C13">
        <v>62111</v>
      </c>
      <c r="D13">
        <v>2154</v>
      </c>
      <c r="E13" s="17">
        <v>43177.340000000004</v>
      </c>
      <c r="F13" s="30">
        <v>0.6951641416174269</v>
      </c>
    </row>
    <row r="14" spans="1:20" x14ac:dyDescent="0.25">
      <c r="B14" s="13" t="s">
        <v>44</v>
      </c>
      <c r="C14">
        <v>70273</v>
      </c>
      <c r="D14">
        <v>2142</v>
      </c>
      <c r="E14" s="17">
        <v>58277.8</v>
      </c>
      <c r="F14" s="30">
        <v>0.82930570773981471</v>
      </c>
    </row>
    <row r="15" spans="1:20" x14ac:dyDescent="0.25">
      <c r="B15" s="13" t="s">
        <v>20</v>
      </c>
      <c r="C15">
        <v>57372</v>
      </c>
      <c r="D15">
        <v>2106</v>
      </c>
      <c r="E15" s="17">
        <v>29678.099999999995</v>
      </c>
      <c r="F15" s="30">
        <v>0.51729240744614091</v>
      </c>
    </row>
    <row r="16" spans="1:20" x14ac:dyDescent="0.25">
      <c r="B16" s="13" t="s">
        <v>24</v>
      </c>
      <c r="C16">
        <v>66283</v>
      </c>
      <c r="D16">
        <v>2052</v>
      </c>
      <c r="E16" s="17">
        <v>46234.960000000006</v>
      </c>
      <c r="F16" s="30">
        <v>0.69753873542235578</v>
      </c>
    </row>
    <row r="17" spans="2:6" x14ac:dyDescent="0.25">
      <c r="B17" s="13" t="s">
        <v>26</v>
      </c>
      <c r="C17">
        <v>43183</v>
      </c>
      <c r="D17">
        <v>2022</v>
      </c>
      <c r="E17" s="17">
        <v>19525.600000000002</v>
      </c>
      <c r="F17" s="30">
        <v>0.45215941458444298</v>
      </c>
    </row>
    <row r="18" spans="2:6" x14ac:dyDescent="0.25">
      <c r="B18" s="13" t="s">
        <v>38</v>
      </c>
      <c r="C18">
        <v>44744</v>
      </c>
      <c r="D18">
        <v>1956</v>
      </c>
      <c r="E18" s="17">
        <v>29800.160000000003</v>
      </c>
      <c r="F18" s="30">
        <v>0.66601466118362251</v>
      </c>
    </row>
    <row r="19" spans="2:6" x14ac:dyDescent="0.25">
      <c r="B19" s="13" t="s">
        <v>33</v>
      </c>
      <c r="C19">
        <v>47271</v>
      </c>
      <c r="D19">
        <v>1881</v>
      </c>
      <c r="E19" s="17">
        <v>29721.27</v>
      </c>
      <c r="F19" s="30">
        <v>0.62874214634765502</v>
      </c>
    </row>
    <row r="20" spans="2:6" x14ac:dyDescent="0.25">
      <c r="B20" s="13" t="s">
        <v>21</v>
      </c>
      <c r="C20">
        <v>69160</v>
      </c>
      <c r="D20">
        <v>1854</v>
      </c>
      <c r="E20" s="17">
        <v>46226.020000000004</v>
      </c>
      <c r="F20" s="30">
        <v>0.6683924233661076</v>
      </c>
    </row>
    <row r="21" spans="2:6" x14ac:dyDescent="0.25">
      <c r="B21" s="13" t="s">
        <v>36</v>
      </c>
      <c r="C21">
        <v>56644</v>
      </c>
      <c r="D21">
        <v>1812</v>
      </c>
      <c r="E21" s="17">
        <v>44884.12</v>
      </c>
      <c r="F21" s="30">
        <v>0.79238966174705183</v>
      </c>
    </row>
    <row r="22" spans="2:6" x14ac:dyDescent="0.25">
      <c r="B22" s="13" t="s">
        <v>17</v>
      </c>
      <c r="C22">
        <v>52150</v>
      </c>
      <c r="D22">
        <v>1752</v>
      </c>
      <c r="E22" s="17">
        <v>40814.559999999998</v>
      </c>
      <c r="F22" s="30">
        <v>0.78263777564717163</v>
      </c>
    </row>
    <row r="23" spans="2:6" x14ac:dyDescent="0.25">
      <c r="B23" s="13" t="s">
        <v>23</v>
      </c>
      <c r="C23">
        <v>39263</v>
      </c>
      <c r="D23">
        <v>1683</v>
      </c>
      <c r="E23" s="17">
        <v>29518.43</v>
      </c>
      <c r="F23" s="30">
        <v>0.75181290273285284</v>
      </c>
    </row>
    <row r="24" spans="2:6" x14ac:dyDescent="0.25">
      <c r="B24" s="13" t="s">
        <v>14</v>
      </c>
      <c r="C24">
        <v>33551</v>
      </c>
      <c r="D24">
        <v>1566</v>
      </c>
      <c r="E24" s="17">
        <v>14946.919999999998</v>
      </c>
      <c r="F24" s="30">
        <v>0.44549849482876808</v>
      </c>
    </row>
    <row r="25" spans="2:6" x14ac:dyDescent="0.25">
      <c r="B25" s="13" t="s">
        <v>39</v>
      </c>
      <c r="C25">
        <v>68971</v>
      </c>
      <c r="D25">
        <v>1533</v>
      </c>
      <c r="E25" s="17">
        <v>50988.91</v>
      </c>
      <c r="F25" s="30">
        <v>0.73928042220643464</v>
      </c>
    </row>
    <row r="26" spans="2:6" x14ac:dyDescent="0.25">
      <c r="B26" s="13" t="s">
        <v>43</v>
      </c>
      <c r="C26">
        <v>37772</v>
      </c>
      <c r="D26">
        <v>1308</v>
      </c>
      <c r="E26" s="17">
        <v>26000</v>
      </c>
      <c r="F26" s="30">
        <v>0.68834056973419466</v>
      </c>
    </row>
    <row r="27" spans="2:6" x14ac:dyDescent="0.25">
      <c r="B27" s="13" t="s">
        <v>40</v>
      </c>
      <c r="C27">
        <v>35378</v>
      </c>
      <c r="D27">
        <v>1044</v>
      </c>
      <c r="E27" s="17">
        <v>30189.32</v>
      </c>
      <c r="F27" s="30">
        <v>0.85333597150771667</v>
      </c>
    </row>
    <row r="28" spans="2:6" x14ac:dyDescent="0.25">
      <c r="B28" s="13" t="s">
        <v>78</v>
      </c>
      <c r="C28">
        <v>1240869</v>
      </c>
      <c r="D28">
        <v>45660</v>
      </c>
      <c r="E28" s="17">
        <v>801165.2699999999</v>
      </c>
      <c r="F28" s="30">
        <v>0.64564854952456696</v>
      </c>
    </row>
  </sheetData>
  <mergeCells count="1">
    <mergeCell ref="A1:P1"/>
  </mergeCells>
  <conditionalFormatting pivot="1" sqref="F6:F28">
    <cfRule type="dataBar" priority="1">
      <dataBar>
        <cfvo type="min"/>
        <cfvo type="max"/>
        <color rgb="FFFFB628"/>
      </dataBar>
      <extLst>
        <ext xmlns:x14="http://schemas.microsoft.com/office/spreadsheetml/2009/9/main" uri="{B025F937-C7B1-47D3-B67F-A62EFF666E3E}">
          <x14:id>{17D245FA-E98C-4525-9642-2AE2D213A614}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7D245FA-E98C-4525-9642-2AE2D213A614}">
            <x14:dataBar minLength="0" maxLength="100" gradient="0">
              <x14:cfvo type="autoMin"/>
              <x14:cfvo type="autoMax"/>
              <x14:negativeFillColor rgb="FFFF0000"/>
              <x14:axisColor rgb="FF000000"/>
            </x14:dataBar>
          </x14:cfRule>
          <xm:sqref>F6:F28</xm:sqref>
        </x14:conditionalFormatting>
      </x14:conditionalFormattings>
    </ex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33376-1BA3-4E07-8586-DA2AD15666AD}">
  <dimension ref="C4:D26"/>
  <sheetViews>
    <sheetView workbookViewId="0">
      <selection activeCell="G13" sqref="G13"/>
    </sheetView>
  </sheetViews>
  <sheetFormatPr defaultRowHeight="15" x14ac:dyDescent="0.25"/>
  <cols>
    <col min="3" max="3" width="21.85546875" bestFit="1" customWidth="1"/>
    <col min="4" max="4" width="14.85546875" bestFit="1" customWidth="1"/>
  </cols>
  <sheetData>
    <row r="4" spans="3:4" x14ac:dyDescent="0.25">
      <c r="C4" t="s">
        <v>85</v>
      </c>
      <c r="D4" t="s">
        <v>86</v>
      </c>
    </row>
    <row r="5" spans="3:4" x14ac:dyDescent="0.25">
      <c r="C5" s="25" t="s">
        <v>9</v>
      </c>
      <c r="D5" s="26">
        <v>14.49</v>
      </c>
    </row>
    <row r="6" spans="3:4" x14ac:dyDescent="0.25">
      <c r="C6" s="27" t="s">
        <v>12</v>
      </c>
      <c r="D6" s="28">
        <v>8.65</v>
      </c>
    </row>
    <row r="7" spans="3:4" x14ac:dyDescent="0.25">
      <c r="C7" s="25" t="s">
        <v>14</v>
      </c>
      <c r="D7" s="26">
        <v>11.88</v>
      </c>
    </row>
    <row r="8" spans="3:4" x14ac:dyDescent="0.25">
      <c r="C8" s="27" t="s">
        <v>17</v>
      </c>
      <c r="D8" s="28">
        <v>6.47</v>
      </c>
    </row>
    <row r="9" spans="3:4" x14ac:dyDescent="0.25">
      <c r="C9" s="25" t="s">
        <v>20</v>
      </c>
      <c r="D9" s="26">
        <v>13.15</v>
      </c>
    </row>
    <row r="10" spans="3:4" x14ac:dyDescent="0.25">
      <c r="C10" s="27" t="s">
        <v>21</v>
      </c>
      <c r="D10" s="28">
        <v>12.37</v>
      </c>
    </row>
    <row r="11" spans="3:4" x14ac:dyDescent="0.25">
      <c r="C11" s="25" t="s">
        <v>23</v>
      </c>
      <c r="D11" s="26">
        <v>5.79</v>
      </c>
    </row>
    <row r="12" spans="3:4" x14ac:dyDescent="0.25">
      <c r="C12" s="27" t="s">
        <v>24</v>
      </c>
      <c r="D12" s="28">
        <v>9.77</v>
      </c>
    </row>
    <row r="13" spans="3:4" x14ac:dyDescent="0.25">
      <c r="C13" s="25" t="s">
        <v>26</v>
      </c>
      <c r="D13" s="26">
        <v>11.7</v>
      </c>
    </row>
    <row r="14" spans="3:4" x14ac:dyDescent="0.25">
      <c r="C14" s="27" t="s">
        <v>30</v>
      </c>
      <c r="D14" s="28">
        <v>3.11</v>
      </c>
    </row>
    <row r="15" spans="3:4" x14ac:dyDescent="0.25">
      <c r="C15" s="25" t="s">
        <v>31</v>
      </c>
      <c r="D15" s="26">
        <v>8.7899999999999991</v>
      </c>
    </row>
    <row r="16" spans="3:4" x14ac:dyDescent="0.25">
      <c r="C16" s="27" t="s">
        <v>33</v>
      </c>
      <c r="D16" s="28">
        <v>9.33</v>
      </c>
    </row>
    <row r="17" spans="3:4" x14ac:dyDescent="0.25">
      <c r="C17" s="27" t="s">
        <v>34</v>
      </c>
      <c r="D17" s="28">
        <v>7.16</v>
      </c>
    </row>
    <row r="18" spans="3:4" x14ac:dyDescent="0.25">
      <c r="C18" s="27" t="s">
        <v>35</v>
      </c>
      <c r="D18" s="28">
        <v>10.62</v>
      </c>
    </row>
    <row r="19" spans="3:4" x14ac:dyDescent="0.25">
      <c r="C19" s="25" t="s">
        <v>36</v>
      </c>
      <c r="D19" s="26">
        <v>6.49</v>
      </c>
    </row>
    <row r="20" spans="3:4" x14ac:dyDescent="0.25">
      <c r="C20" s="27" t="s">
        <v>38</v>
      </c>
      <c r="D20" s="28">
        <v>7.64</v>
      </c>
    </row>
    <row r="21" spans="3:4" x14ac:dyDescent="0.25">
      <c r="C21" s="25" t="s">
        <v>39</v>
      </c>
      <c r="D21" s="26">
        <v>11.73</v>
      </c>
    </row>
    <row r="22" spans="3:4" x14ac:dyDescent="0.25">
      <c r="C22" s="25" t="s">
        <v>40</v>
      </c>
      <c r="D22" s="26">
        <v>4.97</v>
      </c>
    </row>
    <row r="23" spans="3:4" x14ac:dyDescent="0.25">
      <c r="C23" s="27" t="s">
        <v>41</v>
      </c>
      <c r="D23" s="28">
        <v>16.73</v>
      </c>
    </row>
    <row r="24" spans="3:4" x14ac:dyDescent="0.25">
      <c r="C24" s="25" t="s">
        <v>42</v>
      </c>
      <c r="D24" s="26">
        <v>10.38</v>
      </c>
    </row>
    <row r="25" spans="3:4" x14ac:dyDescent="0.25">
      <c r="C25" s="27" t="s">
        <v>43</v>
      </c>
      <c r="D25" s="28">
        <v>9</v>
      </c>
    </row>
    <row r="26" spans="3:4" x14ac:dyDescent="0.25">
      <c r="C26" s="25" t="s">
        <v>44</v>
      </c>
      <c r="D26" s="26">
        <v>5.6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75319-48E4-4387-9C71-7F372E3FC13A}">
  <dimension ref="B4:C9"/>
  <sheetViews>
    <sheetView topLeftCell="A3" workbookViewId="0">
      <selection activeCell="C4" sqref="C4"/>
    </sheetView>
  </sheetViews>
  <sheetFormatPr defaultRowHeight="15" x14ac:dyDescent="0.25"/>
  <cols>
    <col min="2" max="2" width="21.140625" customWidth="1"/>
  </cols>
  <sheetData>
    <row r="4" spans="2:3" ht="46.5" x14ac:dyDescent="0.7">
      <c r="B4" s="31" t="s">
        <v>22</v>
      </c>
      <c r="C4" s="32" t="e" vm="2">
        <v>#VALUE!</v>
      </c>
    </row>
    <row r="5" spans="2:3" ht="46.5" x14ac:dyDescent="0.7">
      <c r="B5" s="31" t="s">
        <v>16</v>
      </c>
      <c r="C5" s="32" t="e" vm="3">
        <v>#VALUE!</v>
      </c>
    </row>
    <row r="6" spans="2:3" ht="46.5" x14ac:dyDescent="0.7">
      <c r="B6" s="31" t="s">
        <v>32</v>
      </c>
      <c r="C6" s="32" t="e" vm="4">
        <v>#VALUE!</v>
      </c>
    </row>
    <row r="7" spans="2:3" ht="46.5" x14ac:dyDescent="0.7">
      <c r="B7" s="31" t="s">
        <v>8</v>
      </c>
      <c r="C7" s="32" t="e" vm="5">
        <v>#VALUE!</v>
      </c>
    </row>
    <row r="8" spans="2:3" ht="46.5" x14ac:dyDescent="0.7">
      <c r="B8" s="31" t="s">
        <v>19</v>
      </c>
      <c r="C8" s="32" t="e" vm="6">
        <v>#VALUE!</v>
      </c>
    </row>
    <row r="9" spans="2:3" ht="46.5" x14ac:dyDescent="0.7">
      <c r="B9" s="31" t="s">
        <v>11</v>
      </c>
      <c r="C9" s="32" t="e" vm="7">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c2161f0-12bd-4402-8a68-5ff5aa22479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77512551FE4243B7F90AEA2FB15180" ma:contentTypeVersion="4" ma:contentTypeDescription="Create a new document." ma:contentTypeScope="" ma:versionID="8fefdeef8731691a1a3d6de0d8dbb58f">
  <xsd:schema xmlns:xsd="http://www.w3.org/2001/XMLSchema" xmlns:xs="http://www.w3.org/2001/XMLSchema" xmlns:p="http://schemas.microsoft.com/office/2006/metadata/properties" xmlns:ns3="7c2161f0-12bd-4402-8a68-5ff5aa224791" targetNamespace="http://schemas.microsoft.com/office/2006/metadata/properties" ma:root="true" ma:fieldsID="b52ae864ac204117bb0b8152a715c033" ns3:_="">
    <xsd:import namespace="7c2161f0-12bd-4402-8a68-5ff5aa22479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161f0-12bd-4402-8a68-5ff5aa2247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42DEA9-3ACA-4A8D-B9F1-27778EB18856}">
  <ds:schemaRefs>
    <ds:schemaRef ds:uri="http://schemas.microsoft.com/office/2006/documentManagement/types"/>
    <ds:schemaRef ds:uri="http://purl.org/dc/terms/"/>
    <ds:schemaRef ds:uri="7c2161f0-12bd-4402-8a68-5ff5aa224791"/>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CEF6F58-99B0-48D4-AD7C-1F6FD34F05C7}">
  <ds:schemaRefs>
    <ds:schemaRef ds:uri="http://schemas.microsoft.com/sharepoint/v3/contenttype/forms"/>
  </ds:schemaRefs>
</ds:datastoreItem>
</file>

<file path=customXml/itemProps3.xml><?xml version="1.0" encoding="utf-8"?>
<ds:datastoreItem xmlns:ds="http://schemas.openxmlformats.org/officeDocument/2006/customXml" ds:itemID="{2B94B0D4-F7B2-4139-9827-10CCD07DD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161f0-12bd-4402-8a68-5ff5aa224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DA_2</vt:lpstr>
      <vt:lpstr>D1</vt:lpstr>
      <vt:lpstr>D2</vt:lpstr>
      <vt:lpstr>D3</vt:lpstr>
      <vt:lpstr>D4</vt:lpstr>
      <vt:lpstr>D5</vt:lpstr>
      <vt:lpstr>D6</vt:lpstr>
      <vt:lpstr>D7</vt:lpstr>
      <vt:lpstr>D8</vt:lpstr>
      <vt:lpstr>Dynamic Report</vt:lpstr>
      <vt:lpstr>D10</vt:lpstr>
      <vt:lpstr>Cost Product</vt:lpstr>
      <vt:lpstr>Images</vt:lpstr>
      <vt:lpstr>picture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Jayapal Reddy</dc:creator>
  <cp:lastModifiedBy>Jayapal Reddy</cp:lastModifiedBy>
  <dcterms:created xsi:type="dcterms:W3CDTF">2023-10-23T12:35:03Z</dcterms:created>
  <dcterms:modified xsi:type="dcterms:W3CDTF">2024-03-15T16:40:02Z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2023-10-23T12:35:15Z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c522c798-436d-4e35-b3d6-6d8fc50c9e49</vt:lpwstr>
  </property>
  <property fmtid="{D5CDD505-2E9C-101B-9397-08002B2CF9AE}" pid="7" name="MSIP_Label_defa4170-0d19-0005-0004-bc88714345d2_ActionId">
    <vt:lpwstr>7943a4aa-ba41-45ae-b4af-08b05fcd2dc5</vt:lpwstr>
  </property>
  <property fmtid="{D5CDD505-2E9C-101B-9397-08002B2CF9AE}" pid="8" name="MSIP_Label_defa4170-0d19-0005-0004-bc88714345d2_ContentBits">
    <vt:lpwstr>0</vt:lpwstr>
  </property>
  <property fmtid="{D5CDD505-2E9C-101B-9397-08002B2CF9AE}" pid="9" name="ContentTypeId">
    <vt:lpwstr>0x0101004C77512551FE4243B7F90AEA2FB15180</vt:lpwstr>
  </property>
</Properties>
</file>