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0340" windowHeight="7425" tabRatio="741" activeTab="1"/>
  </bookViews>
  <sheets>
    <sheet name="P.L.Account" sheetId="4" r:id="rId1"/>
    <sheet name="Actual Exp Details" sheetId="1" r:id="rId2"/>
    <sheet name="Payable as per Actual Exp." sheetId="2" r:id="rId3"/>
    <sheet name="Observations" sheetId="3" r:id="rId4"/>
  </sheets>
  <calcPr calcId="124519"/>
</workbook>
</file>

<file path=xl/calcChain.xml><?xml version="1.0" encoding="utf-8"?>
<calcChain xmlns="http://schemas.openxmlformats.org/spreadsheetml/2006/main">
  <c r="C64" i="1"/>
  <c r="H48"/>
  <c r="C48"/>
  <c r="C57"/>
  <c r="C54"/>
  <c r="F100" l="1"/>
  <c r="I24" l="1"/>
  <c r="K24"/>
  <c r="I61"/>
  <c r="F61"/>
  <c r="R19" i="4"/>
  <c r="R18"/>
  <c r="R17"/>
  <c r="J5"/>
  <c r="L4"/>
  <c r="K5"/>
  <c r="L3"/>
  <c r="L2"/>
  <c r="I26" l="1"/>
  <c r="G31" s="1"/>
  <c r="P29"/>
  <c r="P28"/>
  <c r="I92" i="1"/>
  <c r="C11" i="4"/>
  <c r="N5"/>
  <c r="N4"/>
  <c r="N3"/>
  <c r="T25" i="2"/>
  <c r="J25"/>
  <c r="H25"/>
  <c r="A73" i="1" l="1"/>
  <c r="A74" s="1"/>
  <c r="A75" s="1"/>
  <c r="A76" s="1"/>
  <c r="I73"/>
  <c r="K73" s="1"/>
  <c r="F73"/>
  <c r="P73" l="1"/>
  <c r="P21" i="4"/>
  <c r="N21"/>
  <c r="P17" i="2"/>
  <c r="O17"/>
  <c r="M17"/>
  <c r="L17"/>
  <c r="K17"/>
  <c r="J17"/>
  <c r="I17"/>
  <c r="H17"/>
  <c r="G17"/>
  <c r="F17"/>
  <c r="E17"/>
  <c r="D17"/>
  <c r="C17"/>
  <c r="U21"/>
  <c r="S21"/>
  <c r="Q21"/>
  <c r="P21"/>
  <c r="O21"/>
  <c r="M21"/>
  <c r="L21"/>
  <c r="K21"/>
  <c r="J21"/>
  <c r="I21"/>
  <c r="H21"/>
  <c r="G21"/>
  <c r="F21"/>
  <c r="E21"/>
  <c r="D21"/>
  <c r="C21"/>
  <c r="B21"/>
  <c r="A21"/>
  <c r="U13"/>
  <c r="S13"/>
  <c r="Q13"/>
  <c r="P13"/>
  <c r="O13"/>
  <c r="M13"/>
  <c r="L13"/>
  <c r="K13"/>
  <c r="J13"/>
  <c r="I13"/>
  <c r="H13"/>
  <c r="G13"/>
  <c r="F13"/>
  <c r="E13"/>
  <c r="D13"/>
  <c r="C13"/>
  <c r="B13"/>
  <c r="A13"/>
  <c r="O21" i="4" l="1"/>
  <c r="T17" i="2" l="1"/>
  <c r="A14"/>
  <c r="A22" s="1"/>
  <c r="B17"/>
  <c r="P18"/>
  <c r="Q14"/>
  <c r="Q17" s="1"/>
  <c r="T19" i="4"/>
  <c r="T18"/>
  <c r="T17"/>
  <c r="U14" i="2" l="1"/>
  <c r="U17" s="1"/>
  <c r="S17"/>
  <c r="M18"/>
  <c r="G27" i="4"/>
  <c r="E94" i="1"/>
  <c r="C47" i="4" l="1"/>
  <c r="G42"/>
  <c r="G45" s="1"/>
  <c r="C42"/>
  <c r="C45" s="1"/>
  <c r="B3"/>
  <c r="C15"/>
  <c r="C13"/>
  <c r="G29"/>
  <c r="G25"/>
  <c r="G23"/>
  <c r="G19"/>
  <c r="G17"/>
  <c r="L9"/>
  <c r="I25"/>
  <c r="G46" l="1"/>
  <c r="S21"/>
  <c r="R21"/>
  <c r="R13"/>
  <c r="T11"/>
  <c r="R23" l="1"/>
  <c r="P8"/>
  <c r="P13" s="1"/>
  <c r="T13"/>
  <c r="S13" s="1"/>
  <c r="T21"/>
  <c r="P27" l="1"/>
  <c r="P30" s="1"/>
  <c r="P22"/>
  <c r="P23" s="1"/>
  <c r="M105" i="1"/>
  <c r="M112"/>
  <c r="S23" i="4"/>
  <c r="T23"/>
  <c r="A6" i="3" l="1"/>
  <c r="D3" i="2" l="1"/>
  <c r="D11" s="1"/>
  <c r="E95" i="1"/>
  <c r="I112"/>
  <c r="I16" i="4" s="1"/>
  <c r="H100" i="1"/>
  <c r="P86"/>
  <c r="P85"/>
  <c r="P84"/>
  <c r="P81"/>
  <c r="P79"/>
  <c r="P77"/>
  <c r="P30"/>
  <c r="P29"/>
  <c r="P24"/>
  <c r="P10"/>
  <c r="P9"/>
  <c r="O88"/>
  <c r="O91" s="1"/>
  <c r="N88"/>
  <c r="N91" s="1"/>
  <c r="H105"/>
  <c r="I105" s="1"/>
  <c r="I109"/>
  <c r="I14" i="4" s="1"/>
  <c r="H103" i="1"/>
  <c r="G21" i="4" s="1"/>
  <c r="I102" i="1"/>
  <c r="H102"/>
  <c r="I111"/>
  <c r="I15" i="4" s="1"/>
  <c r="I110" i="1"/>
  <c r="L13" i="4" s="1"/>
  <c r="L20" s="1"/>
  <c r="I108" i="1"/>
  <c r="I13" i="4" s="1"/>
  <c r="I107" i="1"/>
  <c r="I9" i="4" s="1"/>
  <c r="K80" i="1"/>
  <c r="P80" s="1"/>
  <c r="I80"/>
  <c r="F80"/>
  <c r="I79"/>
  <c r="K79" s="1"/>
  <c r="F79"/>
  <c r="I78"/>
  <c r="K78" s="1"/>
  <c r="F78"/>
  <c r="H101"/>
  <c r="C106"/>
  <c r="H106" s="1"/>
  <c r="M78" l="1"/>
  <c r="P78"/>
  <c r="I101"/>
  <c r="I29" i="4"/>
  <c r="I100" i="1"/>
  <c r="I20" i="4"/>
  <c r="I22" s="1"/>
  <c r="L25"/>
  <c r="L22"/>
  <c r="L24" s="1"/>
  <c r="G11"/>
  <c r="N89" i="1"/>
  <c r="I115"/>
  <c r="J115"/>
  <c r="C117"/>
  <c r="B117" s="1"/>
  <c r="C35" i="4" s="1"/>
  <c r="J20" l="1"/>
  <c r="G9"/>
  <c r="I23"/>
  <c r="J34"/>
  <c r="I34"/>
  <c r="F16"/>
  <c r="I106" i="1"/>
  <c r="I10"/>
  <c r="K10" s="1"/>
  <c r="F10"/>
  <c r="C130"/>
  <c r="C9" i="4" s="1"/>
  <c r="E111" i="1"/>
  <c r="M114"/>
  <c r="N29" i="4" s="1"/>
  <c r="M107" i="1"/>
  <c r="N28" i="4" s="1"/>
  <c r="C138" i="1"/>
  <c r="I86"/>
  <c r="K86" s="1"/>
  <c r="I85"/>
  <c r="K85" s="1"/>
  <c r="I84"/>
  <c r="K84" s="1"/>
  <c r="I83"/>
  <c r="K83" s="1"/>
  <c r="P83" s="1"/>
  <c r="I82"/>
  <c r="K82" s="1"/>
  <c r="P82" s="1"/>
  <c r="I77"/>
  <c r="K77" s="1"/>
  <c r="I76"/>
  <c r="K76" s="1"/>
  <c r="P76" s="1"/>
  <c r="I75"/>
  <c r="K75" s="1"/>
  <c r="I74"/>
  <c r="K74" s="1"/>
  <c r="I72"/>
  <c r="K72" s="1"/>
  <c r="I71"/>
  <c r="K71" s="1"/>
  <c r="P71" s="1"/>
  <c r="I70"/>
  <c r="K70" s="1"/>
  <c r="P70" s="1"/>
  <c r="I69"/>
  <c r="K69" s="1"/>
  <c r="P69" s="1"/>
  <c r="I68"/>
  <c r="K68" s="1"/>
  <c r="I67"/>
  <c r="K67" s="1"/>
  <c r="P67" s="1"/>
  <c r="I66"/>
  <c r="K66" s="1"/>
  <c r="P66" s="1"/>
  <c r="I65"/>
  <c r="K65" s="1"/>
  <c r="P65" s="1"/>
  <c r="I64"/>
  <c r="K64" s="1"/>
  <c r="P64" s="1"/>
  <c r="I63"/>
  <c r="K63" s="1"/>
  <c r="P63" s="1"/>
  <c r="I62"/>
  <c r="K62" s="1"/>
  <c r="P62" s="1"/>
  <c r="K61"/>
  <c r="P61" s="1"/>
  <c r="I60"/>
  <c r="K60" s="1"/>
  <c r="P60" s="1"/>
  <c r="I59"/>
  <c r="K59" s="1"/>
  <c r="P59" s="1"/>
  <c r="I58"/>
  <c r="K58" s="1"/>
  <c r="P58" s="1"/>
  <c r="I57"/>
  <c r="K57" s="1"/>
  <c r="P57" s="1"/>
  <c r="I56"/>
  <c r="K56" s="1"/>
  <c r="P56" s="1"/>
  <c r="I55"/>
  <c r="K55" s="1"/>
  <c r="P55" s="1"/>
  <c r="I54"/>
  <c r="K54" s="1"/>
  <c r="P54" s="1"/>
  <c r="I53"/>
  <c r="K53" s="1"/>
  <c r="P53" s="1"/>
  <c r="I52"/>
  <c r="K52" s="1"/>
  <c r="P52" s="1"/>
  <c r="I51"/>
  <c r="K51" s="1"/>
  <c r="P51" s="1"/>
  <c r="I50"/>
  <c r="K50" s="1"/>
  <c r="P50" s="1"/>
  <c r="I49"/>
  <c r="K49" s="1"/>
  <c r="P49" s="1"/>
  <c r="I48"/>
  <c r="K48" s="1"/>
  <c r="P48" s="1"/>
  <c r="I47"/>
  <c r="K47" s="1"/>
  <c r="P47" s="1"/>
  <c r="I46"/>
  <c r="K46" s="1"/>
  <c r="P46" s="1"/>
  <c r="I45"/>
  <c r="K45" s="1"/>
  <c r="P45" s="1"/>
  <c r="I44"/>
  <c r="K44" s="1"/>
  <c r="P44" s="1"/>
  <c r="I43"/>
  <c r="K43" s="1"/>
  <c r="P43" s="1"/>
  <c r="I42"/>
  <c r="K42" s="1"/>
  <c r="P42" s="1"/>
  <c r="I41"/>
  <c r="K41" s="1"/>
  <c r="P41" s="1"/>
  <c r="I40"/>
  <c r="K40" s="1"/>
  <c r="P40" s="1"/>
  <c r="I39"/>
  <c r="K39" s="1"/>
  <c r="P39" s="1"/>
  <c r="I38"/>
  <c r="K38" s="1"/>
  <c r="P38" s="1"/>
  <c r="I37"/>
  <c r="K37" s="1"/>
  <c r="P37" s="1"/>
  <c r="I36"/>
  <c r="K36" s="1"/>
  <c r="P36" s="1"/>
  <c r="I35"/>
  <c r="K35" s="1"/>
  <c r="P35" s="1"/>
  <c r="I34"/>
  <c r="K34" s="1"/>
  <c r="P34" s="1"/>
  <c r="I33"/>
  <c r="K33" s="1"/>
  <c r="P33" s="1"/>
  <c r="I32"/>
  <c r="K32" s="1"/>
  <c r="P32" s="1"/>
  <c r="I31"/>
  <c r="K31" s="1"/>
  <c r="P31" s="1"/>
  <c r="I30"/>
  <c r="K30" s="1"/>
  <c r="I29"/>
  <c r="K29" s="1"/>
  <c r="I28"/>
  <c r="K28" s="1"/>
  <c r="P28" s="1"/>
  <c r="I27"/>
  <c r="K27" s="1"/>
  <c r="P27" s="1"/>
  <c r="I26"/>
  <c r="K26" s="1"/>
  <c r="P26" s="1"/>
  <c r="I25"/>
  <c r="K25" s="1"/>
  <c r="P25" s="1"/>
  <c r="I23"/>
  <c r="K23" s="1"/>
  <c r="P23" s="1"/>
  <c r="I22"/>
  <c r="K22" s="1"/>
  <c r="P22" s="1"/>
  <c r="I21"/>
  <c r="K21" s="1"/>
  <c r="I20"/>
  <c r="K20" s="1"/>
  <c r="I19"/>
  <c r="K19" s="1"/>
  <c r="P19" s="1"/>
  <c r="I18"/>
  <c r="K18" s="1"/>
  <c r="P18" s="1"/>
  <c r="I17"/>
  <c r="K17" s="1"/>
  <c r="P17" s="1"/>
  <c r="I16"/>
  <c r="K16" s="1"/>
  <c r="P16" s="1"/>
  <c r="I15"/>
  <c r="K15" s="1"/>
  <c r="P15" s="1"/>
  <c r="I14"/>
  <c r="K14" s="1"/>
  <c r="P14" s="1"/>
  <c r="I13"/>
  <c r="K13" s="1"/>
  <c r="P13" s="1"/>
  <c r="I12"/>
  <c r="K12" s="1"/>
  <c r="P12" s="1"/>
  <c r="I11"/>
  <c r="K11" s="1"/>
  <c r="P11" s="1"/>
  <c r="I9"/>
  <c r="K9" s="1"/>
  <c r="I8"/>
  <c r="K8" s="1"/>
  <c r="P8" s="1"/>
  <c r="I7"/>
  <c r="K7" s="1"/>
  <c r="P7" s="1"/>
  <c r="I6"/>
  <c r="K6" s="1"/>
  <c r="P6" s="1"/>
  <c r="J88"/>
  <c r="H88"/>
  <c r="F86"/>
  <c r="F85"/>
  <c r="F84"/>
  <c r="F83"/>
  <c r="F82"/>
  <c r="F77"/>
  <c r="F76"/>
  <c r="F75"/>
  <c r="F74"/>
  <c r="F72"/>
  <c r="F71"/>
  <c r="F70"/>
  <c r="F69"/>
  <c r="F68"/>
  <c r="F67"/>
  <c r="F66"/>
  <c r="F65"/>
  <c r="F64"/>
  <c r="F63"/>
  <c r="F62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3"/>
  <c r="F22"/>
  <c r="F21"/>
  <c r="F20"/>
  <c r="F19"/>
  <c r="F18"/>
  <c r="F17"/>
  <c r="F16"/>
  <c r="F15"/>
  <c r="F14"/>
  <c r="F13"/>
  <c r="F12"/>
  <c r="F11"/>
  <c r="F9"/>
  <c r="F8"/>
  <c r="F7"/>
  <c r="F6"/>
  <c r="E88"/>
  <c r="C88"/>
  <c r="E93" s="1"/>
  <c r="K105"/>
  <c r="M100"/>
  <c r="F111"/>
  <c r="G13" i="4" s="1"/>
  <c r="F14" s="1"/>
  <c r="M75" i="1" l="1"/>
  <c r="P75"/>
  <c r="M76"/>
  <c r="K6" i="2" s="1"/>
  <c r="K22" s="1"/>
  <c r="K25" s="1"/>
  <c r="I116" i="1"/>
  <c r="I36" i="4"/>
  <c r="G15"/>
  <c r="G36" s="1"/>
  <c r="M21" i="1"/>
  <c r="J6" i="2" s="1"/>
  <c r="J9" s="1"/>
  <c r="P21" i="1"/>
  <c r="M72"/>
  <c r="G6" i="2" s="1"/>
  <c r="P72" i="1"/>
  <c r="M74"/>
  <c r="H6" i="2" s="1"/>
  <c r="H9" s="1"/>
  <c r="P74" i="1"/>
  <c r="M43"/>
  <c r="P68"/>
  <c r="M19"/>
  <c r="P20"/>
  <c r="I104"/>
  <c r="O29" i="4"/>
  <c r="I103" i="1"/>
  <c r="O28" i="4"/>
  <c r="C96" i="1"/>
  <c r="O89"/>
  <c r="C34" i="4"/>
  <c r="C36" s="1"/>
  <c r="N8"/>
  <c r="M7" i="1"/>
  <c r="F88"/>
  <c r="I88"/>
  <c r="K2" i="2"/>
  <c r="B2" i="4" s="1"/>
  <c r="P88" i="1" l="1"/>
  <c r="G37" i="4"/>
  <c r="C37" s="1"/>
  <c r="G9" i="2"/>
  <c r="G22"/>
  <c r="G25" s="1"/>
  <c r="E96" i="1"/>
  <c r="I93"/>
  <c r="O98"/>
  <c r="P89"/>
  <c r="N13" i="4"/>
  <c r="N22" s="1"/>
  <c r="T14"/>
  <c r="T9" i="2"/>
  <c r="N23" i="4" l="1"/>
  <c r="O23" s="1"/>
  <c r="O22"/>
  <c r="O13"/>
  <c r="O27" s="1"/>
  <c r="N27" s="1"/>
  <c r="N30" s="1"/>
  <c r="O30" s="1"/>
  <c r="C50"/>
  <c r="K9" i="2"/>
  <c r="F50" i="4" l="1"/>
  <c r="G50"/>
  <c r="A8" i="1"/>
  <c r="A9" s="1"/>
  <c r="A10" s="1"/>
  <c r="A11" s="1"/>
  <c r="A7"/>
  <c r="F119"/>
  <c r="M82" l="1"/>
  <c r="S6" i="2" s="1"/>
  <c r="S9" l="1"/>
  <c r="S22"/>
  <c r="S25" s="1"/>
  <c r="M15" i="1"/>
  <c r="E6" i="2" s="1"/>
  <c r="E9" l="1"/>
  <c r="E22"/>
  <c r="E25" s="1"/>
  <c r="M6" i="1"/>
  <c r="M11"/>
  <c r="D6" i="2" s="1"/>
  <c r="M25" i="1"/>
  <c r="O6" i="2" s="1"/>
  <c r="C6"/>
  <c r="I6"/>
  <c r="M31" i="1"/>
  <c r="P6" i="2" s="1"/>
  <c r="M16" i="1"/>
  <c r="F6" i="2" s="1"/>
  <c r="M35" i="1"/>
  <c r="L6" i="2" s="1"/>
  <c r="L22" s="1"/>
  <c r="L25" s="1"/>
  <c r="F9" l="1"/>
  <c r="F22"/>
  <c r="F25" s="1"/>
  <c r="O9"/>
  <c r="O22"/>
  <c r="O25" s="1"/>
  <c r="C9"/>
  <c r="C22"/>
  <c r="C25" s="1"/>
  <c r="I9"/>
  <c r="I22"/>
  <c r="I25" s="1"/>
  <c r="P9"/>
  <c r="P22"/>
  <c r="P25" s="1"/>
  <c r="D9"/>
  <c r="D22"/>
  <c r="D25" s="1"/>
  <c r="B6"/>
  <c r="M88" i="1"/>
  <c r="K88"/>
  <c r="M6" i="2"/>
  <c r="P10"/>
  <c r="L9"/>
  <c r="P26" l="1"/>
  <c r="M9"/>
  <c r="M22"/>
  <c r="M25" s="1"/>
  <c r="B9"/>
  <c r="B22"/>
  <c r="B25" s="1"/>
  <c r="Q6"/>
  <c r="M26" l="1"/>
  <c r="M10"/>
  <c r="U6"/>
  <c r="Q22"/>
  <c r="Q25" s="1"/>
  <c r="Q9"/>
  <c r="A12" i="1"/>
  <c r="A13" s="1"/>
  <c r="A14" s="1"/>
  <c r="A26"/>
  <c r="U9" i="2" l="1"/>
  <c r="U10" s="1"/>
  <c r="U22"/>
  <c r="U25" s="1"/>
  <c r="A27" i="1"/>
  <c r="A15" l="1"/>
  <c r="A28"/>
  <c r="A29" s="1"/>
  <c r="A30" s="1"/>
  <c r="A16" l="1"/>
  <c r="A17" l="1"/>
  <c r="A31"/>
  <c r="A32" s="1"/>
  <c r="A33" s="1"/>
  <c r="A34" s="1"/>
  <c r="A35" s="1"/>
  <c r="A36" s="1"/>
  <c r="A37" l="1"/>
  <c r="A38" s="1"/>
  <c r="A39" s="1"/>
  <c r="A40" s="1"/>
  <c r="A41" s="1"/>
  <c r="A42" s="1"/>
  <c r="A43" s="1"/>
  <c r="A18"/>
  <c r="A19" l="1"/>
  <c r="A20" l="1"/>
  <c r="A21" s="1"/>
  <c r="A44" l="1"/>
  <c r="A45" l="1"/>
  <c r="A46" l="1"/>
  <c r="A47" l="1"/>
  <c r="A48" l="1"/>
  <c r="A49" l="1"/>
  <c r="A50" l="1"/>
  <c r="A51" l="1"/>
  <c r="A52" l="1"/>
  <c r="A53" l="1"/>
  <c r="A54" l="1"/>
  <c r="A55" l="1"/>
  <c r="A56" l="1"/>
  <c r="A57" l="1"/>
  <c r="A58" l="1"/>
  <c r="A59" l="1"/>
  <c r="A60" l="1"/>
  <c r="A61" l="1"/>
  <c r="A62" l="1"/>
  <c r="A63" s="1"/>
  <c r="A64" s="1"/>
  <c r="A65" s="1"/>
  <c r="A66" l="1"/>
  <c r="A67" s="1"/>
  <c r="A68" s="1"/>
  <c r="A69" s="1"/>
  <c r="A70" s="1"/>
  <c r="A71" s="1"/>
  <c r="A72" s="1"/>
  <c r="A77" s="1"/>
  <c r="A82" l="1"/>
  <c r="A83" s="1"/>
  <c r="A84" s="1"/>
  <c r="A85" s="1"/>
  <c r="A86" s="1"/>
  <c r="A78"/>
  <c r="A79" s="1"/>
  <c r="A80" s="1"/>
  <c r="F96" l="1"/>
  <c r="C119" l="1"/>
  <c r="C124" s="1"/>
  <c r="H119" l="1"/>
  <c r="E138"/>
  <c r="K119" l="1"/>
  <c r="C38" i="4"/>
</calcChain>
</file>

<file path=xl/sharedStrings.xml><?xml version="1.0" encoding="utf-8"?>
<sst xmlns="http://schemas.openxmlformats.org/spreadsheetml/2006/main" count="340" uniqueCount="254">
  <si>
    <t>Particulars</t>
  </si>
  <si>
    <t>Diff.</t>
  </si>
  <si>
    <t>TOTAL</t>
  </si>
  <si>
    <t>Committed Expenses :-</t>
  </si>
  <si>
    <t>Sl. No</t>
  </si>
  <si>
    <t>Cinema Disc</t>
  </si>
  <si>
    <t>Cir. Disc</t>
  </si>
  <si>
    <t>Cir. Bonus</t>
  </si>
  <si>
    <t>P. F. (Ded. &amp; Branch Contribution)</t>
  </si>
  <si>
    <t>ESI (Ded. &amp; Branch Contribution)</t>
  </si>
  <si>
    <t>Honorarium Charges Payable &amp; Paid</t>
  </si>
  <si>
    <t>Remuneration Payable &amp; Paid</t>
  </si>
  <si>
    <t>Transportation Outwards Payable</t>
  </si>
  <si>
    <t>Car Hire Charges for Cir. Payable</t>
  </si>
  <si>
    <t>Photo Charges Payable &amp; Paid</t>
  </si>
  <si>
    <t>D.T.P. Charges Payable &amp; Paid</t>
  </si>
  <si>
    <t>Cir. Commission Payable &amp; Paid</t>
  </si>
  <si>
    <t>Transport Inwards Payable &amp; Paid</t>
  </si>
  <si>
    <t xml:space="preserve">Professional Tax Payable </t>
  </si>
  <si>
    <t>Printing Charges Payable</t>
  </si>
  <si>
    <t>Plate Charges Payable</t>
  </si>
  <si>
    <t>T.D.S. Payable</t>
  </si>
  <si>
    <t>News paper &amp; periodicals</t>
  </si>
  <si>
    <t>Office Maintenance</t>
  </si>
  <si>
    <t>Rates &amp; Taxes (Fee)</t>
  </si>
  <si>
    <t>Refreshment charges</t>
  </si>
  <si>
    <t>BLDG. Maintenance</t>
  </si>
  <si>
    <t>Bank Charges</t>
  </si>
  <si>
    <t>Prepared On :</t>
  </si>
  <si>
    <t xml:space="preserve">Balance  </t>
  </si>
  <si>
    <t>Direct Exp.</t>
  </si>
  <si>
    <t>In Direct Exp.</t>
  </si>
  <si>
    <t>Additional Expenses</t>
  </si>
  <si>
    <t>Sales Return (Unsold)</t>
  </si>
  <si>
    <t>Revenue account</t>
  </si>
  <si>
    <t>Circulation</t>
  </si>
  <si>
    <t>Total</t>
  </si>
  <si>
    <t>Cr. Party</t>
  </si>
  <si>
    <t>L.I.C</t>
  </si>
  <si>
    <t>Cir. Prepaid Comm.</t>
  </si>
  <si>
    <t>Cir. Disc (Rot)</t>
  </si>
  <si>
    <t>Waste Paper</t>
  </si>
  <si>
    <t>Waste Plate</t>
  </si>
  <si>
    <t>Yearly Subs</t>
  </si>
  <si>
    <t>Purchase</t>
  </si>
  <si>
    <t>Paid in Same month</t>
  </si>
  <si>
    <t>Send On :</t>
  </si>
  <si>
    <t>HOSADIGANTHA KANNADA DAILY</t>
  </si>
  <si>
    <t>Prepared on :</t>
  </si>
  <si>
    <t>EDITION</t>
  </si>
  <si>
    <t>NEWS PRINT</t>
  </si>
  <si>
    <t>PRINTING</t>
  </si>
  <si>
    <t>TRANSPORT</t>
  </si>
  <si>
    <t>PACKING</t>
  </si>
  <si>
    <t>Photo charges</t>
  </si>
  <si>
    <t>Advt. Comm.</t>
  </si>
  <si>
    <t xml:space="preserve">Statutory (Govt.) </t>
  </si>
  <si>
    <t>Other Payable</t>
  </si>
  <si>
    <t xml:space="preserve">Total Salary </t>
  </si>
  <si>
    <t>PF/ ESI</t>
  </si>
  <si>
    <t>G.TOTAL</t>
  </si>
  <si>
    <t>Packing Charges &amp; Material Payable &amp; Paid</t>
  </si>
  <si>
    <t>Additional</t>
  </si>
  <si>
    <t>Sales return</t>
  </si>
  <si>
    <t>Sales Return (Unsold) detail</t>
  </si>
  <si>
    <t>Diff</t>
  </si>
  <si>
    <t xml:space="preserve">Diff </t>
  </si>
  <si>
    <t>Transfer to Payable A/c</t>
  </si>
  <si>
    <t>Weight</t>
  </si>
  <si>
    <t>Cir. Disc in S.Return</t>
  </si>
  <si>
    <t>Rotaion</t>
  </si>
  <si>
    <t>Transport Recd</t>
  </si>
  <si>
    <t>Advt.(Actual)</t>
  </si>
  <si>
    <t>News print Purchase</t>
  </si>
  <si>
    <t>Total Amount</t>
  </si>
  <si>
    <t>Rate</t>
  </si>
  <si>
    <t>Joint Suppl.</t>
  </si>
  <si>
    <t>Round Off</t>
  </si>
  <si>
    <t>Sales (If Any amount in debit side)</t>
  </si>
  <si>
    <t>Direct Income (If Any amount in debit side)</t>
  </si>
  <si>
    <t>2nd time delivery Ch.</t>
  </si>
  <si>
    <t>As per P/L Account (Tally)</t>
  </si>
  <si>
    <t>If Printing Charge (Adj)</t>
  </si>
  <si>
    <t>Interest Recd.</t>
  </si>
  <si>
    <t>If Advt. (Adj.)</t>
  </si>
  <si>
    <t>If Diff in Stock (O.B &amp; C.B)</t>
  </si>
  <si>
    <t xml:space="preserve">LPF / Tracing Sheet for Printing </t>
  </si>
  <si>
    <t>Distribution Charges Payable &amp; Paid</t>
  </si>
  <si>
    <t>PTI  Payable &amp; Paid</t>
  </si>
  <si>
    <t>Computer Maintenance</t>
  </si>
  <si>
    <t>Electricity Charges</t>
  </si>
  <si>
    <t>Entertainment charges</t>
  </si>
  <si>
    <t>Generator rent / Maint.</t>
  </si>
  <si>
    <t>Internet/ Fax</t>
  </si>
  <si>
    <t>Pooja Expenses</t>
  </si>
  <si>
    <t>Postage &amp; Courier</t>
  </si>
  <si>
    <t>Printing &amp; Stationeries</t>
  </si>
  <si>
    <t>Professional Charges</t>
  </si>
  <si>
    <t>Rent (All)</t>
  </si>
  <si>
    <t>Repairs &amp; Maintenance</t>
  </si>
  <si>
    <t>Security charges</t>
  </si>
  <si>
    <t>Special Allowance</t>
  </si>
  <si>
    <t>Travelling Exp.</t>
  </si>
  <si>
    <t>Telephone Charges</t>
  </si>
  <si>
    <t>Travelling Allowance (T.A)</t>
  </si>
  <si>
    <t>Misc. Exp.</t>
  </si>
  <si>
    <t>Interest Paid (Bank)</t>
  </si>
  <si>
    <t>Business Promotion</t>
  </si>
  <si>
    <t>Cir. Free copy Comm.</t>
  </si>
  <si>
    <t xml:space="preserve">Note: </t>
  </si>
  <si>
    <t>TOTAL EXP.</t>
  </si>
  <si>
    <t>Prepaid Comm.</t>
  </si>
  <si>
    <t>Free copy Comm.</t>
  </si>
  <si>
    <t>Cir. Income</t>
  </si>
  <si>
    <t>Other exp</t>
  </si>
  <si>
    <t>Advt. Disc</t>
  </si>
  <si>
    <t>Fixed Assets</t>
  </si>
  <si>
    <t>Report Lineage</t>
  </si>
  <si>
    <t>From Scroll</t>
  </si>
  <si>
    <t>From Month End</t>
  </si>
  <si>
    <t>Payable Entry came from</t>
  </si>
  <si>
    <t>&gt;&gt; Please verify with Tally Data</t>
  </si>
  <si>
    <t>Less :</t>
  </si>
  <si>
    <t>Other entries:</t>
  </si>
  <si>
    <t>As per Month End</t>
  </si>
  <si>
    <t>2) Advt. amount should be tallied with Advt. daily file.</t>
  </si>
  <si>
    <t>3) Cir. Amount (All head of account) should be tallied with Cir daily file &amp; (Monthly file whenever ready)</t>
  </si>
  <si>
    <t>1) Prepared By</t>
  </si>
  <si>
    <t>Name</t>
  </si>
  <si>
    <t>Observations</t>
  </si>
  <si>
    <t>Report</t>
  </si>
  <si>
    <t>Sl. No.</t>
  </si>
  <si>
    <t>Column No</t>
  </si>
  <si>
    <t>Row No.</t>
  </si>
  <si>
    <t>Actual Exp. Sheet</t>
  </si>
  <si>
    <t>Payable as per Actual Exp.</t>
  </si>
  <si>
    <t>&gt;&gt; If No Observations, Please delete</t>
  </si>
  <si>
    <t>Particulars (Details of Mistake)</t>
  </si>
  <si>
    <t>Remarks (if any)</t>
  </si>
  <si>
    <t>5) Complete file checked with Tally data, Cash Scroll, Month end file and Payable file, by</t>
  </si>
  <si>
    <t>4) Cash &amp; Bank amount should be taliied with Tally data, Cash Scroll file.</t>
  </si>
  <si>
    <t>Head of Expenditure</t>
  </si>
  <si>
    <t>T. Amount</t>
  </si>
  <si>
    <t>Head of Income</t>
  </si>
  <si>
    <t>Advt</t>
  </si>
  <si>
    <t>Amount</t>
  </si>
  <si>
    <t>News Print</t>
  </si>
  <si>
    <t>Circulation Revenue</t>
  </si>
  <si>
    <t>O.B.</t>
  </si>
  <si>
    <t>C.B</t>
  </si>
  <si>
    <t>Yearly Circulation  Revenue</t>
  </si>
  <si>
    <t>Loan</t>
  </si>
  <si>
    <t>Waste Sales</t>
  </si>
  <si>
    <t>Other</t>
  </si>
  <si>
    <t>2nd time suppl. Charges</t>
  </si>
  <si>
    <t>Cir. Sales</t>
  </si>
  <si>
    <t>Cir. Disc (Net) (-)</t>
  </si>
  <si>
    <t>Cir. Sales return (-)</t>
  </si>
  <si>
    <t>Prepaid Comm. (-)</t>
  </si>
  <si>
    <t>Prepaid Copy Delivery (-)</t>
  </si>
  <si>
    <t>F. Copy Delivery (-)</t>
  </si>
  <si>
    <t>Cir. Bonus (-)</t>
  </si>
  <si>
    <t>…… Sales</t>
  </si>
  <si>
    <t>Yearly Revenue</t>
  </si>
  <si>
    <t>Y.Subscription</t>
  </si>
  <si>
    <t>Bal.</t>
  </si>
  <si>
    <t xml:space="preserve">Advt. </t>
  </si>
  <si>
    <t>Advt. Disc (Net) (-)</t>
  </si>
  <si>
    <t>Rate(P.Kg)</t>
  </si>
  <si>
    <t>Trading and P.L.Account as per Tally</t>
  </si>
  <si>
    <t>Purchase Account</t>
  </si>
  <si>
    <t>Indirect Exp.</t>
  </si>
  <si>
    <t>This Month Profit / Loss</t>
  </si>
  <si>
    <t>Transportation Charges Recd</t>
  </si>
  <si>
    <t>Prepaid incentive Paid</t>
  </si>
  <si>
    <t>Adustment entries (Exp.)</t>
  </si>
  <si>
    <t>Adustment entries (Revenue)</t>
  </si>
  <si>
    <t>Printing Charge (Adj)</t>
  </si>
  <si>
    <t>Advt. (Adj)</t>
  </si>
  <si>
    <t>Amount Reced.</t>
  </si>
  <si>
    <t>Cash Scroll</t>
  </si>
  <si>
    <t>Month End</t>
  </si>
  <si>
    <t>Verify with Godown Stock</t>
  </si>
  <si>
    <t>If formula to be change inform</t>
  </si>
  <si>
    <t>News Print (Purchase)</t>
  </si>
  <si>
    <t>Transportation (Inward)</t>
  </si>
  <si>
    <t>Actual Recd.</t>
  </si>
  <si>
    <t>Bal. due</t>
  </si>
  <si>
    <t>P.L Account</t>
  </si>
  <si>
    <t xml:space="preserve">&gt;&gt; </t>
  </si>
  <si>
    <t>&gt;&gt; Which Head</t>
  </si>
  <si>
    <t>If no figur in column "F" then make zero in "H"</t>
  </si>
  <si>
    <t>As per Budget sent for the month of</t>
  </si>
  <si>
    <t>Difference</t>
  </si>
  <si>
    <t>&gt;&gt; As per Month End file.(Verify)</t>
  </si>
  <si>
    <t>Advertisement Revenue</t>
  </si>
  <si>
    <t>Incentive</t>
  </si>
  <si>
    <t>Vicharaputa</t>
  </si>
  <si>
    <t>News print Diff</t>
  </si>
  <si>
    <t>Profit / Loss</t>
  </si>
  <si>
    <t>Actual Expenses as per Tally</t>
  </si>
  <si>
    <r>
      <t xml:space="preserve">Business Pramotion </t>
    </r>
    <r>
      <rPr>
        <sz val="12"/>
        <color rgb="FFFF0000"/>
        <rFont val="Calibri"/>
        <family val="2"/>
        <scheme val="minor"/>
      </rPr>
      <t>(Nos.   )</t>
    </r>
  </si>
  <si>
    <t>O.B. &amp; C.B Diff</t>
  </si>
  <si>
    <t>Diff Between consumption &amp; Purchase</t>
  </si>
  <si>
    <t xml:space="preserve">Laon/Branch Transfer </t>
  </si>
  <si>
    <r>
      <t xml:space="preserve">Stringer Linage      </t>
    </r>
    <r>
      <rPr>
        <sz val="12"/>
        <color rgb="FFFF0000"/>
        <rFont val="Calibri"/>
        <family val="2"/>
        <scheme val="minor"/>
      </rPr>
      <t>(Nos.   )</t>
    </r>
  </si>
  <si>
    <t>If Diff. please verify</t>
  </si>
  <si>
    <t>&gt;&gt; Cir. Exp.</t>
  </si>
  <si>
    <t xml:space="preserve">&gt;&gt; All </t>
  </si>
  <si>
    <t>As per Tally (Debit balance as per P/L Account for the month)</t>
  </si>
  <si>
    <t>Calculation if you have weight &amp; Rate: for Amount</t>
  </si>
  <si>
    <t>P/L</t>
  </si>
  <si>
    <r>
      <t xml:space="preserve">J. Suppl. </t>
    </r>
    <r>
      <rPr>
        <b/>
        <sz val="11"/>
        <color rgb="FFFFFF00"/>
        <rFont val="Times New Roman"/>
        <family val="2"/>
      </rPr>
      <t>(Income Rs. )</t>
    </r>
  </si>
  <si>
    <t>&gt;&gt; Must be zero.</t>
  </si>
  <si>
    <t>As per Month End File</t>
  </si>
  <si>
    <t>As per Cash Scroll</t>
  </si>
  <si>
    <t>Total Used</t>
  </si>
  <si>
    <t>Rotation</t>
  </si>
  <si>
    <t>Own Use</t>
  </si>
  <si>
    <t xml:space="preserve"> &gt;&gt;Verify with Godown Stock Report</t>
  </si>
  <si>
    <t>Total Used Details</t>
  </si>
  <si>
    <t>Advt. (Adj.)</t>
  </si>
  <si>
    <t>Advertisement Revenue (Adj)</t>
  </si>
  <si>
    <t>&gt;&gt; if not specify ?</t>
  </si>
  <si>
    <t>Xerox Charges (Trf to Printing &amp; Stattionery)</t>
  </si>
  <si>
    <t>If any addition or deletion in head of account take approval first then make.</t>
  </si>
  <si>
    <t>Head of Accounts</t>
  </si>
  <si>
    <t>Loading And Unloading charges</t>
  </si>
  <si>
    <t>Staff Welfare</t>
  </si>
  <si>
    <t>Salaries Payable &amp; Paid</t>
  </si>
  <si>
    <t>Payable as per Actual Exp for the     &gt;&gt;&gt;</t>
  </si>
  <si>
    <r>
      <t xml:space="preserve">Incentive Payable &amp; Paid </t>
    </r>
    <r>
      <rPr>
        <sz val="12"/>
        <color rgb="FFFF0000"/>
        <rFont val="Calibri"/>
        <family val="2"/>
        <scheme val="minor"/>
      </rPr>
      <t>(Nos.39)</t>
    </r>
  </si>
  <si>
    <r>
      <t xml:space="preserve">Vicharputa Writer    </t>
    </r>
    <r>
      <rPr>
        <sz val="12"/>
        <color rgb="FFFF0000"/>
        <rFont val="Calibri"/>
        <family val="2"/>
        <scheme val="minor"/>
      </rPr>
      <t>(Nos. 41  )</t>
    </r>
  </si>
  <si>
    <t xml:space="preserve"> </t>
  </si>
  <si>
    <t>Usha.M.S</t>
  </si>
  <si>
    <t>10.07.2017</t>
  </si>
  <si>
    <t>Branch : Mangalore</t>
  </si>
  <si>
    <t>Mangalore</t>
  </si>
  <si>
    <t>Prepared On 25.05.2017</t>
  </si>
  <si>
    <t xml:space="preserve">twds Rent </t>
  </si>
  <si>
    <t>printing charges</t>
  </si>
  <si>
    <t>Art work</t>
  </si>
  <si>
    <t>Publicity</t>
  </si>
  <si>
    <t>Fixed Assets Computer</t>
  </si>
  <si>
    <r>
      <t xml:space="preserve">Rotation </t>
    </r>
    <r>
      <rPr>
        <b/>
        <sz val="12"/>
        <color rgb="FFFFFF00"/>
        <rFont val="Times New Roman"/>
        <family val="2"/>
      </rPr>
      <t>(Income Rs. ) 108488</t>
    </r>
  </si>
  <si>
    <t>July month of 2017</t>
  </si>
  <si>
    <t>June Month (A/c) Exp.</t>
  </si>
  <si>
    <t>July Month (A/c) Exp.</t>
  </si>
  <si>
    <r>
      <t xml:space="preserve">Advt. Commission Payable &amp; Paid </t>
    </r>
    <r>
      <rPr>
        <sz val="12"/>
        <color rgb="FFFF0000"/>
        <rFont val="Calibri"/>
        <family val="2"/>
        <scheme val="minor"/>
      </rPr>
      <t>(Nos. 55  )</t>
    </r>
  </si>
  <si>
    <r>
      <t xml:space="preserve">Reporters Lineage    </t>
    </r>
    <r>
      <rPr>
        <sz val="12"/>
        <color rgb="FFFF0000"/>
        <rFont val="Calibri"/>
        <family val="2"/>
        <scheme val="minor"/>
      </rPr>
      <t>(Nos. 42  )</t>
    </r>
  </si>
  <si>
    <t>11.08.2017</t>
  </si>
  <si>
    <t>Rounded off</t>
  </si>
  <si>
    <t>Fixed Asset</t>
  </si>
  <si>
    <t>GST PAYABLE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</si>
</sst>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#,##0_ ;[Red]\-#,##0\ "/>
    <numFmt numFmtId="167" formatCode="0_ ;[Red]\-0\ "/>
    <numFmt numFmtId="168" formatCode="#,##0.0"/>
  </numFmts>
  <fonts count="30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Times New Roman"/>
      <family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2"/>
    </font>
    <font>
      <b/>
      <u/>
      <sz val="11"/>
      <color theme="1"/>
      <name val="Times New Roman"/>
      <family val="1"/>
    </font>
    <font>
      <u/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sz val="11"/>
      <color rgb="FFFFFF00"/>
      <name val="Times New Roman"/>
      <family val="2"/>
    </font>
    <font>
      <b/>
      <u/>
      <sz val="12"/>
      <color rgb="FFFF0000"/>
      <name val="Calibri"/>
      <family val="2"/>
      <scheme val="minor"/>
    </font>
    <font>
      <b/>
      <sz val="12"/>
      <color rgb="FFFFFF00"/>
      <name val="Times New Roman"/>
      <family val="2"/>
    </font>
    <font>
      <b/>
      <sz val="11"/>
      <color rgb="FFFFFF00"/>
      <name val="Times New Roman"/>
      <family val="2"/>
    </font>
    <font>
      <b/>
      <sz val="11"/>
      <color rgb="FFFFFF0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52BB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</cellStyleXfs>
  <cellXfs count="166">
    <xf numFmtId="0" fontId="0" fillId="0" borderId="0" xfId="0"/>
    <xf numFmtId="0" fontId="4" fillId="0" borderId="1" xfId="0" applyFont="1" applyFill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8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/>
    <xf numFmtId="0" fontId="9" fillId="0" borderId="1" xfId="0" applyFont="1" applyBorder="1"/>
    <xf numFmtId="14" fontId="0" fillId="0" borderId="0" xfId="0" applyNumberFormat="1"/>
    <xf numFmtId="0" fontId="6" fillId="0" borderId="1" xfId="0" applyFont="1" applyFill="1" applyBorder="1"/>
    <xf numFmtId="14" fontId="6" fillId="0" borderId="1" xfId="0" applyNumberFormat="1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Fill="1" applyBorder="1" applyAlignment="1"/>
    <xf numFmtId="0" fontId="0" fillId="0" borderId="1" xfId="0" applyFill="1" applyBorder="1"/>
    <xf numFmtId="165" fontId="5" fillId="0" borderId="1" xfId="0" applyNumberFormat="1" applyFont="1" applyBorder="1"/>
    <xf numFmtId="0" fontId="7" fillId="0" borderId="1" xfId="0" applyFont="1" applyBorder="1"/>
    <xf numFmtId="165" fontId="6" fillId="0" borderId="1" xfId="0" applyNumberFormat="1" applyFont="1" applyBorder="1"/>
    <xf numFmtId="165" fontId="6" fillId="0" borderId="1" xfId="0" applyNumberFormat="1" applyFont="1" applyFill="1" applyBorder="1"/>
    <xf numFmtId="165" fontId="7" fillId="0" borderId="1" xfId="0" applyNumberFormat="1" applyFont="1" applyBorder="1"/>
    <xf numFmtId="166" fontId="12" fillId="0" borderId="0" xfId="0" applyNumberFormat="1" applyFont="1" applyBorder="1"/>
    <xf numFmtId="0" fontId="7" fillId="0" borderId="2" xfId="0" applyFont="1" applyFill="1" applyBorder="1" applyAlignment="1"/>
    <xf numFmtId="166" fontId="0" fillId="0" borderId="1" xfId="0" applyNumberFormat="1" applyBorder="1"/>
    <xf numFmtId="14" fontId="7" fillId="0" borderId="1" xfId="0" applyNumberFormat="1" applyFont="1" applyFill="1" applyBorder="1" applyAlignment="1"/>
    <xf numFmtId="167" fontId="0" fillId="0" borderId="1" xfId="1" applyNumberFormat="1" applyFont="1" applyBorder="1"/>
    <xf numFmtId="167" fontId="0" fillId="0" borderId="0" xfId="0" applyNumberFormat="1"/>
    <xf numFmtId="167" fontId="0" fillId="2" borderId="1" xfId="1" applyNumberFormat="1" applyFont="1" applyFill="1" applyBorder="1"/>
    <xf numFmtId="167" fontId="0" fillId="0" borderId="0" xfId="0" applyNumberFormat="1" applyAlignment="1">
      <alignment horizontal="left"/>
    </xf>
    <xf numFmtId="167" fontId="0" fillId="0" borderId="1" xfId="0" applyNumberFormat="1" applyBorder="1"/>
    <xf numFmtId="10" fontId="0" fillId="3" borderId="1" xfId="0" applyNumberFormat="1" applyFill="1" applyBorder="1"/>
    <xf numFmtId="3" fontId="0" fillId="0" borderId="1" xfId="1" applyNumberFormat="1" applyFont="1" applyBorder="1"/>
    <xf numFmtId="166" fontId="0" fillId="3" borderId="1" xfId="0" applyNumberFormat="1" applyFill="1" applyBorder="1"/>
    <xf numFmtId="3" fontId="0" fillId="4" borderId="1" xfId="0" applyNumberFormat="1" applyFill="1" applyBorder="1"/>
    <xf numFmtId="166" fontId="0" fillId="4" borderId="1" xfId="0" applyNumberFormat="1" applyFill="1" applyBorder="1"/>
    <xf numFmtId="3" fontId="7" fillId="4" borderId="1" xfId="0" applyNumberFormat="1" applyFont="1" applyFill="1" applyBorder="1"/>
    <xf numFmtId="0" fontId="0" fillId="3" borderId="1" xfId="0" applyFill="1" applyBorder="1" applyAlignment="1">
      <alignment horizontal="right"/>
    </xf>
    <xf numFmtId="167" fontId="0" fillId="4" borderId="1" xfId="0" applyNumberFormat="1" applyFill="1" applyBorder="1"/>
    <xf numFmtId="0" fontId="0" fillId="5" borderId="1" xfId="0" applyFill="1" applyBorder="1"/>
    <xf numFmtId="0" fontId="9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0" borderId="1" xfId="0" applyBorder="1" applyAlignment="1"/>
    <xf numFmtId="14" fontId="7" fillId="0" borderId="0" xfId="0" applyNumberFormat="1" applyFont="1" applyFill="1" applyBorder="1" applyAlignment="1"/>
    <xf numFmtId="3" fontId="0" fillId="5" borderId="1" xfId="0" applyNumberFormat="1" applyFill="1" applyBorder="1"/>
    <xf numFmtId="166" fontId="0" fillId="4" borderId="2" xfId="0" applyNumberFormat="1" applyFill="1" applyBorder="1"/>
    <xf numFmtId="3" fontId="0" fillId="3" borderId="1" xfId="0" applyNumberFormat="1" applyFill="1" applyBorder="1"/>
    <xf numFmtId="167" fontId="13" fillId="6" borderId="1" xfId="0" applyNumberFormat="1" applyFont="1" applyFill="1" applyBorder="1"/>
    <xf numFmtId="3" fontId="13" fillId="7" borderId="1" xfId="0" applyNumberFormat="1" applyFont="1" applyFill="1" applyBorder="1"/>
    <xf numFmtId="0" fontId="0" fillId="0" borderId="0" xfId="0" applyAlignment="1">
      <alignment horizontal="center"/>
    </xf>
    <xf numFmtId="0" fontId="3" fillId="0" borderId="0" xfId="4" applyAlignment="1">
      <alignment horizontal="center"/>
    </xf>
    <xf numFmtId="0" fontId="3" fillId="0" borderId="0" xfId="4"/>
    <xf numFmtId="0" fontId="3" fillId="0" borderId="0" xfId="4" applyAlignment="1"/>
    <xf numFmtId="0" fontId="9" fillId="0" borderId="0" xfId="5" applyFont="1"/>
    <xf numFmtId="3" fontId="15" fillId="0" borderId="0" xfId="5" applyNumberFormat="1" applyFont="1"/>
    <xf numFmtId="2" fontId="9" fillId="0" borderId="0" xfId="5" applyNumberFormat="1" applyFont="1" applyBorder="1"/>
    <xf numFmtId="3" fontId="9" fillId="0" borderId="0" xfId="5" applyNumberFormat="1" applyFont="1"/>
    <xf numFmtId="0" fontId="9" fillId="0" borderId="0" xfId="5" applyFont="1" applyBorder="1"/>
    <xf numFmtId="0" fontId="9" fillId="0" borderId="0" xfId="5" applyFont="1" applyAlignment="1">
      <alignment horizontal="center"/>
    </xf>
    <xf numFmtId="0" fontId="17" fillId="0" borderId="0" xfId="5" applyFont="1"/>
    <xf numFmtId="0" fontId="18" fillId="0" borderId="0" xfId="5" applyFont="1"/>
    <xf numFmtId="3" fontId="9" fillId="0" borderId="1" xfId="5" applyNumberFormat="1" applyFont="1" applyBorder="1"/>
    <xf numFmtId="0" fontId="19" fillId="0" borderId="0" xfId="5" applyFont="1" applyAlignment="1">
      <alignment horizontal="center"/>
    </xf>
    <xf numFmtId="0" fontId="19" fillId="0" borderId="0" xfId="5" applyFont="1"/>
    <xf numFmtId="3" fontId="15" fillId="0" borderId="0" xfId="5" applyNumberFormat="1" applyFont="1" applyFill="1"/>
    <xf numFmtId="0" fontId="9" fillId="0" borderId="1" xfId="5" applyFont="1" applyBorder="1"/>
    <xf numFmtId="3" fontId="9" fillId="3" borderId="1" xfId="5" applyNumberFormat="1" applyFont="1" applyFill="1" applyBorder="1"/>
    <xf numFmtId="0" fontId="9" fillId="0" borderId="1" xfId="5" applyFont="1" applyBorder="1" applyAlignment="1">
      <alignment horizontal="center"/>
    </xf>
    <xf numFmtId="3" fontId="15" fillId="0" borderId="1" xfId="5" applyNumberFormat="1" applyFont="1" applyBorder="1"/>
    <xf numFmtId="17" fontId="16" fillId="0" borderId="0" xfId="5" applyNumberFormat="1" applyFont="1" applyBorder="1" applyAlignment="1">
      <alignment horizontal="center"/>
    </xf>
    <xf numFmtId="2" fontId="9" fillId="0" borderId="1" xfId="5" applyNumberFormat="1" applyFont="1" applyBorder="1"/>
    <xf numFmtId="0" fontId="9" fillId="3" borderId="1" xfId="5" applyFont="1" applyFill="1" applyBorder="1"/>
    <xf numFmtId="3" fontId="13" fillId="6" borderId="1" xfId="0" applyNumberFormat="1" applyFont="1" applyFill="1" applyBorder="1"/>
    <xf numFmtId="166" fontId="7" fillId="5" borderId="1" xfId="0" applyNumberFormat="1" applyFont="1" applyFill="1" applyBorder="1"/>
    <xf numFmtId="166" fontId="6" fillId="3" borderId="1" xfId="0" applyNumberFormat="1" applyFont="1" applyFill="1" applyBorder="1"/>
    <xf numFmtId="166" fontId="7" fillId="3" borderId="1" xfId="0" applyNumberFormat="1" applyFont="1" applyFill="1" applyBorder="1"/>
    <xf numFmtId="3" fontId="21" fillId="3" borderId="1" xfId="5" applyNumberFormat="1" applyFont="1" applyFill="1" applyBorder="1"/>
    <xf numFmtId="0" fontId="20" fillId="0" borderId="1" xfId="5" applyFont="1" applyBorder="1"/>
    <xf numFmtId="17" fontId="16" fillId="0" borderId="1" xfId="5" applyNumberFormat="1" applyFont="1" applyBorder="1" applyAlignment="1"/>
    <xf numFmtId="3" fontId="9" fillId="5" borderId="1" xfId="5" applyNumberFormat="1" applyFont="1" applyFill="1" applyBorder="1"/>
    <xf numFmtId="2" fontId="9" fillId="5" borderId="1" xfId="5" applyNumberFormat="1" applyFont="1" applyFill="1" applyBorder="1"/>
    <xf numFmtId="3" fontId="20" fillId="0" borderId="5" xfId="5" applyNumberFormat="1" applyFont="1" applyBorder="1"/>
    <xf numFmtId="0" fontId="0" fillId="3" borderId="1" xfId="0" applyFill="1" applyBorder="1"/>
    <xf numFmtId="3" fontId="9" fillId="4" borderId="1" xfId="5" applyNumberFormat="1" applyFont="1" applyFill="1" applyBorder="1"/>
    <xf numFmtId="0" fontId="9" fillId="4" borderId="1" xfId="5" applyFont="1" applyFill="1" applyBorder="1"/>
    <xf numFmtId="3" fontId="22" fillId="6" borderId="1" xfId="5" applyNumberFormat="1" applyFont="1" applyFill="1" applyBorder="1"/>
    <xf numFmtId="0" fontId="22" fillId="6" borderId="0" xfId="5" applyFont="1" applyFill="1" applyAlignment="1">
      <alignment horizontal="center"/>
    </xf>
    <xf numFmtId="2" fontId="20" fillId="5" borderId="1" xfId="5" applyNumberFormat="1" applyFont="1" applyFill="1" applyBorder="1" applyAlignment="1">
      <alignment horizontal="center"/>
    </xf>
    <xf numFmtId="167" fontId="0" fillId="3" borderId="1" xfId="0" applyNumberFormat="1" applyFill="1" applyBorder="1"/>
    <xf numFmtId="167" fontId="0" fillId="3" borderId="1" xfId="0" applyNumberFormat="1" applyFill="1" applyBorder="1" applyAlignment="1">
      <alignment horizontal="center"/>
    </xf>
    <xf numFmtId="0" fontId="13" fillId="7" borderId="0" xfId="0" applyFont="1" applyFill="1"/>
    <xf numFmtId="166" fontId="5" fillId="0" borderId="1" xfId="0" applyNumberFormat="1" applyFont="1" applyBorder="1"/>
    <xf numFmtId="0" fontId="23" fillId="0" borderId="0" xfId="0" applyFont="1"/>
    <xf numFmtId="0" fontId="13" fillId="7" borderId="1" xfId="0" applyFont="1" applyFill="1" applyBorder="1"/>
    <xf numFmtId="0" fontId="0" fillId="0" borderId="0" xfId="0" applyBorder="1" applyAlignment="1"/>
    <xf numFmtId="3" fontId="0" fillId="5" borderId="0" xfId="0" applyNumberFormat="1" applyFill="1"/>
    <xf numFmtId="1" fontId="13" fillId="6" borderId="1" xfId="0" applyNumberFormat="1" applyFont="1" applyFill="1" applyBorder="1"/>
    <xf numFmtId="0" fontId="20" fillId="0" borderId="8" xfId="5" applyFont="1" applyBorder="1"/>
    <xf numFmtId="0" fontId="9" fillId="0" borderId="10" xfId="5" applyFont="1" applyBorder="1"/>
    <xf numFmtId="0" fontId="9" fillId="0" borderId="10" xfId="5" applyFont="1" applyBorder="1" applyAlignment="1">
      <alignment horizontal="center"/>
    </xf>
    <xf numFmtId="0" fontId="20" fillId="0" borderId="9" xfId="5" applyFont="1" applyBorder="1"/>
    <xf numFmtId="166" fontId="15" fillId="0" borderId="7" xfId="5" applyNumberFormat="1" applyFont="1" applyBorder="1"/>
    <xf numFmtId="168" fontId="9" fillId="0" borderId="7" xfId="5" applyNumberFormat="1" applyFont="1" applyBorder="1"/>
    <xf numFmtId="3" fontId="21" fillId="3" borderId="7" xfId="5" applyNumberFormat="1" applyFont="1" applyFill="1" applyBorder="1"/>
    <xf numFmtId="0" fontId="20" fillId="0" borderId="0" xfId="5" applyFont="1" applyBorder="1"/>
    <xf numFmtId="0" fontId="9" fillId="0" borderId="0" xfId="5" applyFont="1" applyBorder="1" applyAlignment="1">
      <alignment horizontal="center"/>
    </xf>
    <xf numFmtId="3" fontId="15" fillId="0" borderId="1" xfId="5" applyNumberFormat="1" applyFont="1" applyBorder="1" applyAlignment="1">
      <alignment horizontal="center"/>
    </xf>
    <xf numFmtId="2" fontId="9" fillId="3" borderId="1" xfId="5" applyNumberFormat="1" applyFont="1" applyFill="1" applyBorder="1"/>
    <xf numFmtId="0" fontId="9" fillId="3" borderId="0" xfId="5" applyFont="1" applyFill="1"/>
    <xf numFmtId="166" fontId="12" fillId="3" borderId="1" xfId="0" applyNumberFormat="1" applyFont="1" applyFill="1" applyBorder="1"/>
    <xf numFmtId="3" fontId="13" fillId="8" borderId="1" xfId="0" applyNumberFormat="1" applyFont="1" applyFill="1" applyBorder="1"/>
    <xf numFmtId="3" fontId="22" fillId="6" borderId="0" xfId="5" applyNumberFormat="1" applyFont="1" applyFill="1"/>
    <xf numFmtId="3" fontId="22" fillId="8" borderId="1" xfId="5" applyNumberFormat="1" applyFont="1" applyFill="1" applyBorder="1" applyAlignment="1">
      <alignment horizontal="center"/>
    </xf>
    <xf numFmtId="3" fontId="26" fillId="8" borderId="6" xfId="5" applyNumberFormat="1" applyFont="1" applyFill="1" applyBorder="1"/>
    <xf numFmtId="3" fontId="27" fillId="3" borderId="1" xfId="5" applyNumberFormat="1" applyFont="1" applyFill="1" applyBorder="1"/>
    <xf numFmtId="0" fontId="28" fillId="3" borderId="1" xfId="5" applyFont="1" applyFill="1" applyBorder="1"/>
    <xf numFmtId="3" fontId="27" fillId="4" borderId="1" xfId="5" applyNumberFormat="1" applyFont="1" applyFill="1" applyBorder="1"/>
    <xf numFmtId="0" fontId="28" fillId="4" borderId="1" xfId="5" applyFont="1" applyFill="1" applyBorder="1"/>
    <xf numFmtId="3" fontId="27" fillId="0" borderId="1" xfId="5" applyNumberFormat="1" applyFont="1" applyFill="1" applyBorder="1"/>
    <xf numFmtId="3" fontId="29" fillId="6" borderId="1" xfId="5" applyNumberFormat="1" applyFont="1" applyFill="1" applyBorder="1"/>
    <xf numFmtId="3" fontId="9" fillId="0" borderId="0" xfId="5" applyNumberFormat="1" applyFont="1" applyBorder="1"/>
    <xf numFmtId="0" fontId="9" fillId="4" borderId="0" xfId="5" applyFont="1" applyFill="1" applyAlignment="1">
      <alignment horizontal="center"/>
    </xf>
    <xf numFmtId="0" fontId="9" fillId="4" borderId="0" xfId="5" applyFont="1" applyFill="1"/>
    <xf numFmtId="3" fontId="9" fillId="4" borderId="0" xfId="5" applyNumberFormat="1" applyFont="1" applyFill="1"/>
    <xf numFmtId="0" fontId="22" fillId="7" borderId="0" xfId="5" applyFont="1" applyFill="1" applyAlignment="1">
      <alignment horizontal="center"/>
    </xf>
    <xf numFmtId="0" fontId="22" fillId="7" borderId="0" xfId="5" applyFont="1" applyFill="1"/>
    <xf numFmtId="3" fontId="20" fillId="0" borderId="1" xfId="5" applyNumberFormat="1" applyFont="1" applyBorder="1"/>
    <xf numFmtId="166" fontId="20" fillId="3" borderId="1" xfId="5" applyNumberFormat="1" applyFont="1" applyFill="1" applyBorder="1"/>
    <xf numFmtId="3" fontId="20" fillId="3" borderId="1" xfId="5" applyNumberFormat="1" applyFont="1" applyFill="1" applyBorder="1"/>
    <xf numFmtId="3" fontId="26" fillId="6" borderId="1" xfId="5" applyNumberFormat="1" applyFont="1" applyFill="1" applyBorder="1"/>
    <xf numFmtId="4" fontId="0" fillId="0" borderId="1" xfId="0" applyNumberFormat="1" applyBorder="1"/>
    <xf numFmtId="0" fontId="22" fillId="9" borderId="0" xfId="0" applyFont="1" applyFill="1"/>
    <xf numFmtId="0" fontId="6" fillId="0" borderId="8" xfId="0" applyFont="1" applyFill="1" applyBorder="1"/>
    <xf numFmtId="0" fontId="6" fillId="3" borderId="2" xfId="0" applyFont="1" applyFill="1" applyBorder="1"/>
    <xf numFmtId="0" fontId="6" fillId="3" borderId="4" xfId="0" applyFont="1" applyFill="1" applyBorder="1"/>
    <xf numFmtId="0" fontId="11" fillId="3" borderId="3" xfId="0" applyFont="1" applyFill="1" applyBorder="1"/>
    <xf numFmtId="3" fontId="0" fillId="2" borderId="1" xfId="0" applyNumberFormat="1" applyFill="1" applyBorder="1"/>
    <xf numFmtId="3" fontId="0" fillId="10" borderId="1" xfId="0" applyNumberFormat="1" applyFill="1" applyBorder="1"/>
    <xf numFmtId="3" fontId="9" fillId="10" borderId="1" xfId="5" applyNumberFormat="1" applyFont="1" applyFill="1" applyBorder="1"/>
    <xf numFmtId="0" fontId="22" fillId="10" borderId="0" xfId="5" applyFont="1" applyFill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0" fontId="9" fillId="0" borderId="2" xfId="5" applyFont="1" applyBorder="1" applyAlignment="1">
      <alignment horizontal="center"/>
    </xf>
    <xf numFmtId="0" fontId="9" fillId="0" borderId="3" xfId="5" applyFont="1" applyBorder="1" applyAlignment="1">
      <alignment horizontal="center"/>
    </xf>
    <xf numFmtId="0" fontId="9" fillId="0" borderId="4" xfId="5" applyFont="1" applyBorder="1" applyAlignment="1">
      <alignment horizontal="center"/>
    </xf>
    <xf numFmtId="0" fontId="20" fillId="0" borderId="2" xfId="5" applyFont="1" applyBorder="1" applyAlignment="1">
      <alignment horizontal="center"/>
    </xf>
    <xf numFmtId="0" fontId="20" fillId="0" borderId="4" xfId="5" applyFont="1" applyBorder="1" applyAlignment="1">
      <alignment horizontal="center"/>
    </xf>
    <xf numFmtId="0" fontId="20" fillId="0" borderId="3" xfId="5" applyFont="1" applyBorder="1" applyAlignment="1">
      <alignment horizontal="center"/>
    </xf>
    <xf numFmtId="0" fontId="9" fillId="3" borderId="2" xfId="5" applyFont="1" applyFill="1" applyBorder="1" applyAlignment="1">
      <alignment horizontal="center"/>
    </xf>
    <xf numFmtId="0" fontId="9" fillId="3" borderId="4" xfId="5" applyFont="1" applyFill="1" applyBorder="1" applyAlignment="1">
      <alignment horizontal="center"/>
    </xf>
    <xf numFmtId="0" fontId="9" fillId="3" borderId="3" xfId="5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</cellXfs>
  <cellStyles count="6">
    <cellStyle name="Comma" xfId="1" builtinId="3"/>
    <cellStyle name="Comma 2" xfId="3"/>
    <cellStyle name="Normal" xfId="0" builtinId="0"/>
    <cellStyle name="Normal 2" xfId="5"/>
    <cellStyle name="Normal 4" xfId="4"/>
    <cellStyle name="Normal 6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workbookViewId="0">
      <pane xSplit="1" ySplit="7" topLeftCell="B8" activePane="bottomRight" state="frozen"/>
      <selection pane="topRight" activeCell="C1" sqref="C1"/>
      <selection pane="bottomLeft" activeCell="A5" sqref="A5"/>
      <selection pane="bottomRight" activeCell="G3" sqref="G3"/>
    </sheetView>
  </sheetViews>
  <sheetFormatPr defaultRowHeight="15"/>
  <cols>
    <col min="1" max="1" width="5.28515625" style="60" customWidth="1"/>
    <col min="2" max="2" width="30" style="60" customWidth="1"/>
    <col min="3" max="3" width="14.140625" style="60" customWidth="1"/>
    <col min="4" max="4" width="2" style="60" customWidth="1"/>
    <col min="5" max="5" width="5.28515625" style="60" customWidth="1"/>
    <col min="6" max="6" width="28.7109375" style="60" customWidth="1"/>
    <col min="7" max="7" width="13.28515625" style="60" customWidth="1"/>
    <col min="8" max="8" width="2.85546875" style="60" customWidth="1"/>
    <col min="9" max="9" width="10.5703125" style="60" customWidth="1"/>
    <col min="10" max="10" width="16.5703125" style="60" bestFit="1" customWidth="1"/>
    <col min="11" max="11" width="14.42578125" style="60" customWidth="1"/>
    <col min="12" max="12" width="9.140625" style="60" customWidth="1"/>
    <col min="13" max="13" width="1.28515625" style="60" customWidth="1"/>
    <col min="14" max="16" width="9.140625" style="60"/>
    <col min="17" max="17" width="3.28515625" style="60" customWidth="1"/>
    <col min="18" max="18" width="9.140625" style="60" customWidth="1"/>
    <col min="19" max="20" width="10.85546875" style="60" bestFit="1" customWidth="1"/>
    <col min="21" max="21" width="2.85546875" style="60" customWidth="1"/>
    <col min="22" max="16384" width="9.140625" style="60"/>
  </cols>
  <sheetData>
    <row r="1" spans="1:20">
      <c r="C1" s="61"/>
      <c r="J1" s="72" t="s">
        <v>145</v>
      </c>
      <c r="K1" s="72" t="s">
        <v>68</v>
      </c>
      <c r="L1" s="72" t="s">
        <v>75</v>
      </c>
      <c r="N1" s="60" t="s">
        <v>210</v>
      </c>
      <c r="S1" s="62"/>
      <c r="T1" s="62"/>
    </row>
    <row r="2" spans="1:20" ht="15.95" customHeight="1">
      <c r="B2" s="147" t="str">
        <f>'Payable as per Actual Exp.'!K2</f>
        <v>Branch : Mangalore</v>
      </c>
      <c r="C2" s="148"/>
      <c r="J2" s="72"/>
      <c r="K2" s="72"/>
      <c r="L2" s="72" t="e">
        <f>J2/K2</f>
        <v>#DIV/0!</v>
      </c>
      <c r="N2" s="72" t="s">
        <v>145</v>
      </c>
      <c r="O2" s="72" t="s">
        <v>75</v>
      </c>
      <c r="P2" s="72" t="s">
        <v>68</v>
      </c>
      <c r="S2" s="64"/>
      <c r="T2" s="64"/>
    </row>
    <row r="3" spans="1:20" ht="15.75">
      <c r="B3" s="85" t="str">
        <f>'Actual Exp Details'!B1</f>
        <v>July month of 2017</v>
      </c>
      <c r="J3" s="72"/>
      <c r="K3" s="72"/>
      <c r="L3" s="72" t="e">
        <f>J3/K3</f>
        <v>#DIV/0!</v>
      </c>
      <c r="N3" s="68">
        <f>P3*O3</f>
        <v>0</v>
      </c>
      <c r="O3" s="77"/>
      <c r="P3" s="68"/>
      <c r="S3" s="62"/>
      <c r="T3" s="62"/>
    </row>
    <row r="4" spans="1:20" ht="15.75">
      <c r="B4" s="76"/>
      <c r="J4" s="72"/>
      <c r="K4" s="72"/>
      <c r="L4" s="72" t="e">
        <f>J4/K4</f>
        <v>#DIV/0!</v>
      </c>
      <c r="N4" s="68">
        <f>P4*O4</f>
        <v>0</v>
      </c>
      <c r="O4" s="77"/>
      <c r="P4" s="68"/>
      <c r="S4" s="62"/>
      <c r="T4" s="62"/>
    </row>
    <row r="5" spans="1:20" ht="15" customHeight="1">
      <c r="A5" s="65"/>
      <c r="C5" s="66" t="s">
        <v>169</v>
      </c>
      <c r="J5" s="72">
        <f>SUM(J3:J4)</f>
        <v>0</v>
      </c>
      <c r="K5" s="72">
        <f>SUM(K3:K4)</f>
        <v>0</v>
      </c>
      <c r="L5" s="72" t="s">
        <v>36</v>
      </c>
      <c r="N5" s="68">
        <f>P5*O5</f>
        <v>0</v>
      </c>
      <c r="O5" s="77"/>
      <c r="P5" s="68"/>
      <c r="S5" s="62"/>
      <c r="T5" s="62"/>
    </row>
    <row r="6" spans="1:20" ht="15.75" customHeight="1">
      <c r="A6" s="65"/>
      <c r="E6" s="65"/>
      <c r="S6" s="62"/>
      <c r="T6" s="62"/>
    </row>
    <row r="7" spans="1:20" ht="15" customHeight="1">
      <c r="A7" s="65"/>
      <c r="B7" s="67" t="s">
        <v>141</v>
      </c>
      <c r="C7" s="67" t="s">
        <v>142</v>
      </c>
      <c r="E7" s="65"/>
      <c r="F7" s="67" t="s">
        <v>143</v>
      </c>
      <c r="G7" s="67" t="s">
        <v>142</v>
      </c>
      <c r="I7" s="149" t="s">
        <v>147</v>
      </c>
      <c r="J7" s="150"/>
      <c r="K7" s="149" t="s">
        <v>163</v>
      </c>
      <c r="L7" s="150"/>
      <c r="N7" s="72" t="s">
        <v>145</v>
      </c>
      <c r="P7" s="72" t="s">
        <v>68</v>
      </c>
      <c r="R7" s="149" t="s">
        <v>184</v>
      </c>
      <c r="S7" s="151"/>
      <c r="T7" s="150"/>
    </row>
    <row r="8" spans="1:20" ht="15" customHeight="1">
      <c r="A8" s="69"/>
      <c r="B8" s="70"/>
      <c r="C8" s="63"/>
      <c r="E8" s="69"/>
      <c r="F8" s="70"/>
      <c r="G8" s="63"/>
      <c r="I8" s="74" t="s">
        <v>145</v>
      </c>
      <c r="J8" s="74" t="s">
        <v>0</v>
      </c>
      <c r="K8" s="74" t="s">
        <v>0</v>
      </c>
      <c r="L8" s="74" t="s">
        <v>145</v>
      </c>
      <c r="N8" s="68">
        <f>C9</f>
        <v>1594826</v>
      </c>
      <c r="O8" s="72" t="s">
        <v>146</v>
      </c>
      <c r="P8" s="86">
        <f>R13</f>
        <v>21015.05</v>
      </c>
      <c r="R8" s="72" t="s">
        <v>68</v>
      </c>
      <c r="S8" s="72" t="s">
        <v>168</v>
      </c>
      <c r="T8" s="72" t="s">
        <v>145</v>
      </c>
    </row>
    <row r="9" spans="1:20">
      <c r="A9" s="65"/>
      <c r="B9" s="60" t="s">
        <v>170</v>
      </c>
      <c r="C9" s="63">
        <f>'Actual Exp Details'!C130</f>
        <v>1594826</v>
      </c>
      <c r="E9" s="65">
        <v>1</v>
      </c>
      <c r="F9" s="60" t="s">
        <v>147</v>
      </c>
      <c r="G9" s="71">
        <f>I20</f>
        <v>657087.5</v>
      </c>
      <c r="I9" s="68">
        <f>'Actual Exp Details'!I107</f>
        <v>1231950</v>
      </c>
      <c r="J9" s="68" t="s">
        <v>155</v>
      </c>
      <c r="K9" s="68" t="s">
        <v>164</v>
      </c>
      <c r="L9" s="68">
        <f>'Actual Exp Details'!F105</f>
        <v>102707</v>
      </c>
      <c r="N9" s="86">
        <v>951759</v>
      </c>
      <c r="O9" s="72" t="s">
        <v>148</v>
      </c>
      <c r="P9" s="86">
        <v>25797</v>
      </c>
      <c r="R9" s="86">
        <v>21.05</v>
      </c>
      <c r="S9" s="87">
        <v>36.894399999999997</v>
      </c>
      <c r="T9" s="68">
        <v>798475</v>
      </c>
    </row>
    <row r="10" spans="1:20">
      <c r="A10" s="65"/>
      <c r="C10" s="71"/>
      <c r="G10" s="61"/>
      <c r="I10" s="68"/>
      <c r="J10" s="68" t="s">
        <v>162</v>
      </c>
      <c r="K10" s="68"/>
      <c r="L10" s="68"/>
      <c r="N10" s="86">
        <v>0</v>
      </c>
      <c r="O10" s="72" t="s">
        <v>149</v>
      </c>
      <c r="P10" s="86">
        <v>7566</v>
      </c>
      <c r="R10" s="86">
        <v>20994</v>
      </c>
      <c r="S10" s="87">
        <v>36.894379999999998</v>
      </c>
      <c r="T10" s="68">
        <v>796351</v>
      </c>
    </row>
    <row r="11" spans="1:20">
      <c r="A11" s="65"/>
      <c r="B11" s="60" t="s">
        <v>78</v>
      </c>
      <c r="C11" s="71">
        <f>'Actual Exp Details'!C129+'Actual Exp Details'!C131</f>
        <v>359996.25</v>
      </c>
      <c r="E11" s="65">
        <v>2</v>
      </c>
      <c r="F11" s="60" t="s">
        <v>150</v>
      </c>
      <c r="G11" s="63">
        <f>L20</f>
        <v>66737</v>
      </c>
      <c r="I11" s="68"/>
      <c r="J11" s="68" t="s">
        <v>162</v>
      </c>
      <c r="K11" s="68"/>
      <c r="L11" s="68"/>
      <c r="N11" s="73">
        <v>0</v>
      </c>
      <c r="O11" s="78" t="s">
        <v>151</v>
      </c>
      <c r="P11" s="73">
        <v>0</v>
      </c>
      <c r="R11" s="86"/>
      <c r="S11" s="87"/>
      <c r="T11" s="68">
        <f>R11*S11</f>
        <v>0</v>
      </c>
    </row>
    <row r="12" spans="1:20">
      <c r="A12" s="65"/>
      <c r="C12" s="63"/>
      <c r="G12" s="63"/>
      <c r="I12" s="68"/>
      <c r="J12" s="68"/>
      <c r="K12" s="68"/>
      <c r="L12" s="68"/>
      <c r="N12" s="90"/>
      <c r="O12" s="91"/>
      <c r="P12" s="90"/>
      <c r="R12" s="68"/>
      <c r="S12" s="77"/>
      <c r="T12" s="72"/>
    </row>
    <row r="13" spans="1:20">
      <c r="A13" s="65"/>
      <c r="B13" s="60" t="s">
        <v>30</v>
      </c>
      <c r="C13" s="63">
        <f>'Actual Exp Details'!C132</f>
        <v>1381083.24</v>
      </c>
      <c r="E13" s="65">
        <v>3</v>
      </c>
      <c r="F13" s="60" t="s">
        <v>154</v>
      </c>
      <c r="G13" s="63">
        <f>'Actual Exp Details'!F111</f>
        <v>19047</v>
      </c>
      <c r="I13" s="68">
        <f>'Actual Exp Details'!I108</f>
        <v>178091</v>
      </c>
      <c r="J13" s="68" t="s">
        <v>157</v>
      </c>
      <c r="K13" s="68" t="s">
        <v>159</v>
      </c>
      <c r="L13" s="68">
        <f>'Actual Exp Details'!I110</f>
        <v>35970</v>
      </c>
      <c r="N13" s="68">
        <f>N8+N9-N10+N11-N12</f>
        <v>2546585</v>
      </c>
      <c r="O13" s="77">
        <f>N13/P13</f>
        <v>64.887676594205018</v>
      </c>
      <c r="P13" s="68">
        <f>P8+P9-P10+P11-P12</f>
        <v>39246.050000000003</v>
      </c>
      <c r="R13" s="68">
        <f>SUM(R9:R12)</f>
        <v>21015.05</v>
      </c>
      <c r="S13" s="77">
        <f>T13/R13</f>
        <v>75.889707614304996</v>
      </c>
      <c r="T13" s="68">
        <f>SUM(T9:T12)</f>
        <v>1594826</v>
      </c>
    </row>
    <row r="14" spans="1:20">
      <c r="A14" s="65"/>
      <c r="C14" s="61"/>
      <c r="E14" s="65"/>
      <c r="F14" s="119">
        <f>SUM(G9:G13)</f>
        <v>742871.5</v>
      </c>
      <c r="G14" s="63"/>
      <c r="I14" s="68">
        <f>'Actual Exp Details'!I109</f>
        <v>368483</v>
      </c>
      <c r="J14" s="68" t="s">
        <v>156</v>
      </c>
      <c r="K14" s="68"/>
      <c r="L14" s="68"/>
      <c r="N14" s="155" t="s">
        <v>183</v>
      </c>
      <c r="O14" s="156"/>
      <c r="P14" s="157"/>
      <c r="S14" s="93" t="s">
        <v>65</v>
      </c>
      <c r="T14" s="92">
        <f>T13-N8</f>
        <v>0</v>
      </c>
    </row>
    <row r="15" spans="1:20">
      <c r="A15" s="65"/>
      <c r="B15" s="60" t="s">
        <v>171</v>
      </c>
      <c r="C15" s="61">
        <f>'Actual Exp Details'!C133</f>
        <v>2420080</v>
      </c>
      <c r="E15" s="65">
        <v>4</v>
      </c>
      <c r="F15" s="60" t="s">
        <v>195</v>
      </c>
      <c r="G15" s="63">
        <f>I34</f>
        <v>2565252.75</v>
      </c>
      <c r="I15" s="68">
        <f>'Actual Exp Details'!I111</f>
        <v>14040</v>
      </c>
      <c r="J15" s="68" t="s">
        <v>160</v>
      </c>
      <c r="K15" s="68" t="s">
        <v>158</v>
      </c>
      <c r="L15" s="72"/>
      <c r="N15" s="152" t="s">
        <v>182</v>
      </c>
      <c r="O15" s="153"/>
      <c r="P15" s="154"/>
      <c r="R15" s="149" t="s">
        <v>185</v>
      </c>
      <c r="S15" s="151"/>
      <c r="T15" s="150"/>
    </row>
    <row r="16" spans="1:20">
      <c r="A16" s="65"/>
      <c r="C16" s="61"/>
      <c r="E16" s="65"/>
      <c r="F16" s="119">
        <f>I25-I29</f>
        <v>2565252.75</v>
      </c>
      <c r="G16" s="63"/>
      <c r="I16" s="68">
        <f>'Actual Exp Details'!I112</f>
        <v>14248.5</v>
      </c>
      <c r="J16" s="68" t="s">
        <v>161</v>
      </c>
      <c r="K16" s="68"/>
      <c r="L16" s="72"/>
      <c r="N16" s="84" t="s">
        <v>130</v>
      </c>
      <c r="R16" s="72" t="s">
        <v>68</v>
      </c>
      <c r="S16" s="72" t="s">
        <v>145</v>
      </c>
      <c r="T16" s="72" t="s">
        <v>168</v>
      </c>
    </row>
    <row r="17" spans="1:23">
      <c r="A17" s="65"/>
      <c r="C17" s="61"/>
      <c r="E17" s="65">
        <v>5</v>
      </c>
      <c r="F17" s="60" t="s">
        <v>152</v>
      </c>
      <c r="G17" s="63">
        <f>'Actual Exp Details'!F109+'Actual Exp Details'!F110</f>
        <v>66023</v>
      </c>
      <c r="I17" s="75"/>
      <c r="J17" s="75"/>
      <c r="K17" s="75"/>
      <c r="L17" s="72"/>
      <c r="R17" s="86">
        <f>R9</f>
        <v>21.05</v>
      </c>
      <c r="S17" s="86">
        <v>87150</v>
      </c>
      <c r="T17" s="77">
        <f>S17/R17</f>
        <v>4140.1425178147265</v>
      </c>
    </row>
    <row r="18" spans="1:23">
      <c r="A18" s="65"/>
      <c r="C18" s="61"/>
      <c r="E18" s="65"/>
      <c r="H18" s="63"/>
      <c r="I18" s="75"/>
      <c r="J18" s="75"/>
      <c r="K18" s="75"/>
      <c r="L18" s="72"/>
      <c r="R18" s="86">
        <f t="shared" ref="R18:R19" si="0">R10</f>
        <v>20994</v>
      </c>
      <c r="S18" s="86">
        <v>87270</v>
      </c>
      <c r="T18" s="77">
        <f t="shared" ref="T18:T19" si="1">S18/R18</f>
        <v>4.1569019719919975</v>
      </c>
    </row>
    <row r="19" spans="1:23">
      <c r="A19" s="65"/>
      <c r="C19" s="61"/>
      <c r="E19" s="65">
        <v>6</v>
      </c>
      <c r="F19" s="60" t="s">
        <v>77</v>
      </c>
      <c r="G19" s="63">
        <f>'Actual Exp Details'!F116</f>
        <v>6.64</v>
      </c>
      <c r="I19" s="72"/>
      <c r="J19" s="72"/>
      <c r="K19" s="72"/>
      <c r="L19" s="72"/>
      <c r="R19" s="86">
        <f t="shared" si="0"/>
        <v>0</v>
      </c>
      <c r="S19" s="86"/>
      <c r="T19" s="77" t="e">
        <f t="shared" si="1"/>
        <v>#DIV/0!</v>
      </c>
    </row>
    <row r="20" spans="1:23">
      <c r="A20" s="65"/>
      <c r="C20" s="61"/>
      <c r="E20" s="65"/>
      <c r="I20" s="133">
        <f>I9+I10+I11-I13-I14-I15-I16-I17</f>
        <v>657087.5</v>
      </c>
      <c r="J20" s="135">
        <f>I20+L20</f>
        <v>723824.5</v>
      </c>
      <c r="K20" s="133">
        <v>0</v>
      </c>
      <c r="L20" s="133">
        <f>L9+L10+L11-L13-L14-L15-L16-L17</f>
        <v>66737</v>
      </c>
      <c r="R20" s="72"/>
      <c r="S20" s="77"/>
      <c r="T20" s="72"/>
    </row>
    <row r="21" spans="1:23" ht="15.75">
      <c r="A21" s="65"/>
      <c r="C21" s="61"/>
      <c r="E21" s="65">
        <v>7</v>
      </c>
      <c r="F21" s="146" t="s">
        <v>244</v>
      </c>
      <c r="G21" s="63">
        <f>'Actual Exp Details'!H103</f>
        <v>375584</v>
      </c>
      <c r="I21" s="86">
        <v>482842</v>
      </c>
      <c r="J21" s="86" t="s">
        <v>179</v>
      </c>
      <c r="K21" s="86" t="s">
        <v>179</v>
      </c>
      <c r="L21" s="86">
        <v>73000</v>
      </c>
      <c r="N21" s="86">
        <f>N10-N9</f>
        <v>-951759</v>
      </c>
      <c r="O21" s="87">
        <f>N21/P21</f>
        <v>52.205529043936153</v>
      </c>
      <c r="P21" s="86">
        <f>P10-P9</f>
        <v>-18231</v>
      </c>
      <c r="Q21" s="86" t="s">
        <v>202</v>
      </c>
      <c r="R21" s="68">
        <f>SUM(R17:R20)</f>
        <v>21015.05</v>
      </c>
      <c r="S21" s="68">
        <f>SUM(S17:S20)</f>
        <v>174420</v>
      </c>
      <c r="T21" s="68">
        <f t="shared" ref="T21" si="2">R21/S21</f>
        <v>0.12048532278408439</v>
      </c>
    </row>
    <row r="22" spans="1:23">
      <c r="A22" s="65"/>
      <c r="C22" s="61"/>
      <c r="E22" s="65"/>
      <c r="F22" s="65" t="s">
        <v>233</v>
      </c>
      <c r="G22" s="63"/>
      <c r="I22" s="68">
        <f>I20-I21</f>
        <v>174245.5</v>
      </c>
      <c r="J22" s="68" t="s">
        <v>165</v>
      </c>
      <c r="K22" s="68" t="s">
        <v>165</v>
      </c>
      <c r="L22" s="68">
        <f>L20-L21</f>
        <v>-6263</v>
      </c>
      <c r="N22" s="68">
        <f>N13-N8</f>
        <v>951759</v>
      </c>
      <c r="O22" s="77">
        <f>N22/P22</f>
        <v>52.205529043936146</v>
      </c>
      <c r="P22" s="68">
        <f>P13-P8</f>
        <v>18231.000000000004</v>
      </c>
      <c r="Q22" s="60" t="s">
        <v>203</v>
      </c>
      <c r="R22" s="72" t="s">
        <v>68</v>
      </c>
      <c r="S22" s="72" t="s">
        <v>145</v>
      </c>
      <c r="T22" s="72" t="s">
        <v>168</v>
      </c>
    </row>
    <row r="23" spans="1:23">
      <c r="A23" s="65"/>
      <c r="C23" s="61"/>
      <c r="E23" s="65">
        <v>8</v>
      </c>
      <c r="F23" s="138" t="s">
        <v>212</v>
      </c>
      <c r="G23" s="63">
        <f>'Actual Exp Details'!F104</f>
        <v>0</v>
      </c>
      <c r="I23" s="135">
        <f>I20-I21</f>
        <v>174245.5</v>
      </c>
      <c r="J23" s="73" t="s">
        <v>187</v>
      </c>
      <c r="K23" s="86" t="s">
        <v>174</v>
      </c>
      <c r="L23" s="145">
        <v>35970</v>
      </c>
      <c r="N23" s="73">
        <f>N21+N22</f>
        <v>0</v>
      </c>
      <c r="O23" s="114" t="e">
        <f>N23/P23</f>
        <v>#DIV/0!</v>
      </c>
      <c r="P23" s="73">
        <f>P21+P22</f>
        <v>0</v>
      </c>
      <c r="Q23" s="115" t="s">
        <v>204</v>
      </c>
      <c r="R23" s="86">
        <f>R13</f>
        <v>21015.05</v>
      </c>
      <c r="S23" s="86">
        <f>S21+T13</f>
        <v>1769246</v>
      </c>
      <c r="T23" s="94">
        <f>S23/R23</f>
        <v>84.189473734299952</v>
      </c>
    </row>
    <row r="24" spans="1:23">
      <c r="A24" s="65"/>
      <c r="C24" s="61"/>
      <c r="E24" s="65"/>
      <c r="F24" s="46"/>
      <c r="G24" s="63"/>
      <c r="I24" s="74" t="s">
        <v>144</v>
      </c>
      <c r="J24" s="74" t="s">
        <v>0</v>
      </c>
      <c r="K24" s="72" t="s">
        <v>186</v>
      </c>
      <c r="L24" s="68">
        <f>L22-L23</f>
        <v>-42233</v>
      </c>
    </row>
    <row r="25" spans="1:23" ht="15" customHeight="1">
      <c r="A25" s="65"/>
      <c r="C25" s="61"/>
      <c r="E25" s="65">
        <v>9</v>
      </c>
      <c r="F25" s="46" t="s">
        <v>173</v>
      </c>
      <c r="G25" s="63">
        <f>'Actual Exp Details'!F112</f>
        <v>63630</v>
      </c>
      <c r="I25" s="68">
        <f>'Actual Exp Details'!F100</f>
        <v>2747158</v>
      </c>
      <c r="J25" s="68" t="s">
        <v>166</v>
      </c>
      <c r="K25" s="93" t="s">
        <v>65</v>
      </c>
      <c r="L25" s="136">
        <f>L20-L21</f>
        <v>-6263</v>
      </c>
      <c r="N25" s="149" t="s">
        <v>220</v>
      </c>
      <c r="O25" s="151"/>
      <c r="P25" s="150"/>
    </row>
    <row r="26" spans="1:23" ht="15" customHeight="1">
      <c r="A26" s="65"/>
      <c r="C26" s="61"/>
      <c r="E26" s="65"/>
      <c r="G26" s="63"/>
      <c r="I26" s="68">
        <f>'Actual Exp Details'!F101</f>
        <v>0</v>
      </c>
      <c r="J26" s="68" t="s">
        <v>221</v>
      </c>
      <c r="N26" s="72" t="s">
        <v>145</v>
      </c>
      <c r="O26" s="72" t="s">
        <v>75</v>
      </c>
      <c r="P26" s="72" t="s">
        <v>68</v>
      </c>
    </row>
    <row r="27" spans="1:23" ht="15" customHeight="1">
      <c r="A27" s="65"/>
      <c r="C27" s="61"/>
      <c r="E27" s="65">
        <v>10</v>
      </c>
      <c r="F27" s="60" t="s">
        <v>153</v>
      </c>
      <c r="G27" s="63">
        <f>'Actual Exp Details'!F113+'Actual Exp Details'!F114+'Actual Exp Details'!F115</f>
        <v>61</v>
      </c>
      <c r="I27" s="68"/>
      <c r="J27" s="68"/>
      <c r="N27" s="68">
        <f>P27*O27</f>
        <v>2546585</v>
      </c>
      <c r="O27" s="77">
        <f>O13</f>
        <v>64.887676594205018</v>
      </c>
      <c r="P27" s="145">
        <f>P13</f>
        <v>39246.050000000003</v>
      </c>
      <c r="R27" s="72" t="s">
        <v>216</v>
      </c>
      <c r="S27" s="115" t="s">
        <v>219</v>
      </c>
      <c r="T27" s="115"/>
      <c r="U27" s="115"/>
      <c r="V27" s="115"/>
    </row>
    <row r="28" spans="1:23">
      <c r="A28" s="65"/>
      <c r="C28" s="61"/>
      <c r="E28" s="65"/>
      <c r="G28" s="63"/>
      <c r="I28" s="68"/>
      <c r="J28" s="68"/>
      <c r="N28" s="68">
        <f>'Actual Exp Details'!M107-'Actual Exp Details'!M106</f>
        <v>526591.09216490085</v>
      </c>
      <c r="O28" s="77">
        <f>N28/P28</f>
        <v>75.889707614304982</v>
      </c>
      <c r="P28" s="73">
        <f>'Actual Exp Details'!M104</f>
        <v>6938.9</v>
      </c>
      <c r="R28" s="72" t="s">
        <v>217</v>
      </c>
      <c r="S28" s="115" t="s">
        <v>219</v>
      </c>
      <c r="T28" s="115"/>
      <c r="U28" s="115"/>
      <c r="V28" s="115"/>
    </row>
    <row r="29" spans="1:23">
      <c r="A29" s="65"/>
      <c r="C29" s="61"/>
      <c r="E29" s="131">
        <v>11</v>
      </c>
      <c r="F29" s="132" t="s">
        <v>85</v>
      </c>
      <c r="G29" s="132">
        <f>'Actual Exp Details'!F117</f>
        <v>0</v>
      </c>
      <c r="I29" s="68">
        <f>'Actual Exp Details'!H100</f>
        <v>181905.25</v>
      </c>
      <c r="J29" s="68" t="s">
        <v>167</v>
      </c>
      <c r="N29" s="68">
        <f>'Actual Exp Details'!M114-'Actual Exp Details'!M113</f>
        <v>0</v>
      </c>
      <c r="O29" s="77" t="e">
        <f t="shared" ref="O29:O30" si="3">N29/P29</f>
        <v>#DIV/0!</v>
      </c>
      <c r="P29" s="73">
        <f>'Actual Exp Details'!M111</f>
        <v>0</v>
      </c>
      <c r="R29" s="72" t="s">
        <v>76</v>
      </c>
      <c r="S29" s="115" t="s">
        <v>219</v>
      </c>
      <c r="T29" s="115"/>
      <c r="U29" s="115"/>
      <c r="V29" s="115"/>
    </row>
    <row r="30" spans="1:23">
      <c r="A30" s="65"/>
      <c r="C30" s="61"/>
      <c r="E30" s="65"/>
      <c r="I30" s="72"/>
      <c r="J30" s="68"/>
      <c r="N30" s="68">
        <f>N27-N28-N29</f>
        <v>2019993.9078350991</v>
      </c>
      <c r="O30" s="77">
        <f t="shared" si="3"/>
        <v>62.524670478055135</v>
      </c>
      <c r="P30" s="145">
        <f>P27-P28-P29</f>
        <v>32307.15</v>
      </c>
      <c r="R30" s="72" t="s">
        <v>218</v>
      </c>
      <c r="S30" s="115" t="s">
        <v>219</v>
      </c>
      <c r="T30" s="115"/>
      <c r="U30" s="115"/>
      <c r="V30" s="115"/>
    </row>
    <row r="31" spans="1:23">
      <c r="A31" s="65"/>
      <c r="C31" s="61"/>
      <c r="E31" s="128">
        <v>12</v>
      </c>
      <c r="F31" s="129" t="s">
        <v>222</v>
      </c>
      <c r="G31" s="130">
        <f>I26</f>
        <v>0</v>
      </c>
      <c r="I31" s="72"/>
      <c r="J31" s="68"/>
      <c r="N31" s="127"/>
      <c r="O31" s="62"/>
      <c r="P31" s="62"/>
      <c r="R31" s="64"/>
      <c r="S31" s="64"/>
      <c r="T31" s="64"/>
      <c r="U31" s="64"/>
      <c r="V31" s="64"/>
      <c r="W31" s="64"/>
    </row>
    <row r="32" spans="1:23">
      <c r="A32" s="65"/>
      <c r="C32" s="61"/>
      <c r="E32" s="65"/>
      <c r="I32" s="72"/>
      <c r="J32" s="68"/>
      <c r="N32" s="127"/>
      <c r="O32" s="62"/>
      <c r="P32" s="62"/>
      <c r="R32" s="64"/>
      <c r="S32" s="64"/>
      <c r="T32" s="64"/>
      <c r="U32" s="64"/>
      <c r="V32" s="64"/>
      <c r="W32" s="64"/>
    </row>
    <row r="33" spans="1:10">
      <c r="A33" s="65"/>
      <c r="B33" s="60" t="s">
        <v>251</v>
      </c>
      <c r="C33" s="61">
        <v>6.48</v>
      </c>
      <c r="E33" s="65"/>
      <c r="I33" s="72"/>
      <c r="J33" s="68"/>
    </row>
    <row r="34" spans="1:10">
      <c r="A34" s="65"/>
      <c r="C34" s="61">
        <f>SUM(C8:C33)</f>
        <v>5755991.9700000007</v>
      </c>
      <c r="E34" s="65"/>
      <c r="I34" s="133">
        <f>I25-I29</f>
        <v>2565252.75</v>
      </c>
      <c r="J34" s="133">
        <f>I25+I26+I27-I29-I30-I33</f>
        <v>2565252.75</v>
      </c>
    </row>
    <row r="35" spans="1:10">
      <c r="A35" s="65"/>
      <c r="B35" s="60" t="s">
        <v>122</v>
      </c>
      <c r="C35" s="61">
        <f>'Actual Exp Details'!B117+'Actual Exp Details'!E94</f>
        <v>995952.75</v>
      </c>
      <c r="E35" s="65"/>
      <c r="I35" s="86">
        <v>1620650</v>
      </c>
      <c r="J35" s="86" t="s">
        <v>179</v>
      </c>
    </row>
    <row r="36" spans="1:10" ht="15.75" thickBot="1">
      <c r="A36" s="65"/>
      <c r="C36" s="120">
        <f>C34-C35</f>
        <v>4760039.2200000007</v>
      </c>
      <c r="E36" s="65"/>
      <c r="G36" s="88">
        <f>SUM(G9:G35)</f>
        <v>3813428.89</v>
      </c>
      <c r="I36" s="134">
        <f>I34-I35</f>
        <v>944602.75</v>
      </c>
      <c r="J36" s="73" t="s">
        <v>187</v>
      </c>
    </row>
    <row r="37" spans="1:10" ht="16.5" thickTop="1">
      <c r="A37" s="65"/>
      <c r="B37" s="84" t="s">
        <v>172</v>
      </c>
      <c r="C37" s="83">
        <f>G37</f>
        <v>-946610.33000000054</v>
      </c>
      <c r="E37" s="65"/>
      <c r="G37" s="83">
        <f>G36-C36</f>
        <v>-946610.33000000054</v>
      </c>
    </row>
    <row r="38" spans="1:10">
      <c r="A38" s="65"/>
      <c r="B38" s="79" t="s">
        <v>206</v>
      </c>
      <c r="C38" s="79">
        <f>C37-'Actual Exp Details'!H119</f>
        <v>40181.779999999795</v>
      </c>
      <c r="E38" s="65"/>
    </row>
    <row r="39" spans="1:10">
      <c r="A39" s="65"/>
      <c r="C39" s="61"/>
      <c r="E39" s="65"/>
    </row>
    <row r="40" spans="1:10">
      <c r="A40" s="65"/>
      <c r="C40" s="61"/>
      <c r="E40" s="65"/>
    </row>
    <row r="41" spans="1:10">
      <c r="A41" s="65"/>
      <c r="B41" s="84" t="s">
        <v>175</v>
      </c>
      <c r="C41" s="61"/>
      <c r="E41" s="65"/>
      <c r="F41" s="84" t="s">
        <v>176</v>
      </c>
    </row>
    <row r="42" spans="1:10">
      <c r="A42" s="65"/>
      <c r="B42" s="60" t="s">
        <v>177</v>
      </c>
      <c r="C42" s="61">
        <f>'Actual Exp Details'!C108</f>
        <v>157555</v>
      </c>
      <c r="E42" s="65"/>
      <c r="F42" s="60" t="s">
        <v>178</v>
      </c>
      <c r="G42" s="61">
        <f>'Actual Exp Details'!F101</f>
        <v>0</v>
      </c>
    </row>
    <row r="43" spans="1:10">
      <c r="A43" s="65"/>
      <c r="C43" s="61"/>
      <c r="E43" s="65"/>
      <c r="G43" s="61"/>
    </row>
    <row r="44" spans="1:10">
      <c r="A44" s="65"/>
      <c r="C44" s="61"/>
      <c r="E44" s="65"/>
      <c r="G44" s="61">
        <v>150052</v>
      </c>
    </row>
    <row r="45" spans="1:10">
      <c r="A45" s="65"/>
      <c r="C45" s="61">
        <f>SUM(C42:C44)</f>
        <v>157555</v>
      </c>
      <c r="E45" s="65"/>
      <c r="G45" s="61">
        <f>SUM(G42:G44)</f>
        <v>150052</v>
      </c>
    </row>
    <row r="46" spans="1:10">
      <c r="A46" s="65"/>
      <c r="C46" s="61"/>
      <c r="E46" s="65"/>
      <c r="G46" s="118">
        <f>C45-G45</f>
        <v>7503</v>
      </c>
      <c r="H46" s="60" t="s">
        <v>213</v>
      </c>
    </row>
    <row r="47" spans="1:10">
      <c r="A47" s="65"/>
      <c r="B47" s="104" t="s">
        <v>116</v>
      </c>
      <c r="C47" s="61">
        <f>'Actual Exp Details'!C95</f>
        <v>51000</v>
      </c>
      <c r="E47" s="65"/>
      <c r="G47" s="63"/>
      <c r="H47" s="60" t="s">
        <v>223</v>
      </c>
    </row>
    <row r="48" spans="1:10">
      <c r="A48" s="65"/>
      <c r="B48" s="107"/>
      <c r="C48" s="61"/>
      <c r="E48" s="65"/>
      <c r="G48" s="63"/>
    </row>
    <row r="49" spans="1:7">
      <c r="A49" s="65"/>
      <c r="B49" s="111"/>
      <c r="C49" s="113" t="s">
        <v>145</v>
      </c>
      <c r="D49" s="64"/>
      <c r="E49" s="112"/>
      <c r="F49" s="74" t="s">
        <v>68</v>
      </c>
      <c r="G49" s="68" t="s">
        <v>199</v>
      </c>
    </row>
    <row r="50" spans="1:7" ht="15.75">
      <c r="A50" s="65"/>
      <c r="B50" s="72" t="s">
        <v>198</v>
      </c>
      <c r="C50" s="108">
        <f>C9-N13</f>
        <v>-951759</v>
      </c>
      <c r="D50" s="105"/>
      <c r="E50" s="106"/>
      <c r="F50" s="109">
        <f>C50/O13</f>
        <v>-14667.79286846895</v>
      </c>
      <c r="G50" s="110">
        <f>G37+C50</f>
        <v>-1898369.3300000005</v>
      </c>
    </row>
    <row r="51" spans="1:7">
      <c r="A51" s="65"/>
      <c r="C51" s="61"/>
      <c r="E51" s="65"/>
      <c r="G51" s="63"/>
    </row>
    <row r="52" spans="1:7">
      <c r="A52" s="65"/>
      <c r="C52" s="61"/>
      <c r="E52" s="65"/>
      <c r="G52" s="63"/>
    </row>
    <row r="53" spans="1:7">
      <c r="A53" s="65"/>
      <c r="C53" s="61"/>
      <c r="E53" s="65"/>
      <c r="G53" s="63"/>
    </row>
    <row r="54" spans="1:7">
      <c r="A54" s="65"/>
      <c r="C54" s="61"/>
      <c r="E54" s="65"/>
      <c r="G54" s="63"/>
    </row>
    <row r="55" spans="1:7">
      <c r="A55" s="65"/>
      <c r="C55" s="61"/>
      <c r="E55" s="65"/>
      <c r="G55" s="63"/>
    </row>
    <row r="56" spans="1:7">
      <c r="A56" s="65"/>
      <c r="C56" s="61"/>
      <c r="E56" s="65"/>
      <c r="G56" s="63"/>
    </row>
    <row r="57" spans="1:7">
      <c r="A57" s="65"/>
      <c r="C57" s="61"/>
      <c r="E57" s="65"/>
      <c r="G57" s="63"/>
    </row>
    <row r="58" spans="1:7">
      <c r="A58" s="65"/>
      <c r="C58" s="61"/>
      <c r="E58" s="65"/>
      <c r="G58" s="63"/>
    </row>
    <row r="59" spans="1:7">
      <c r="A59" s="65"/>
      <c r="C59" s="61"/>
      <c r="E59" s="65"/>
      <c r="G59" s="63"/>
    </row>
    <row r="60" spans="1:7">
      <c r="A60" s="65"/>
      <c r="C60" s="61"/>
      <c r="E60" s="65"/>
      <c r="G60" s="63"/>
    </row>
    <row r="61" spans="1:7">
      <c r="A61" s="65"/>
      <c r="C61" s="61"/>
      <c r="E61" s="65"/>
      <c r="G61" s="63"/>
    </row>
  </sheetData>
  <mergeCells count="8">
    <mergeCell ref="B2:C2"/>
    <mergeCell ref="I7:J7"/>
    <mergeCell ref="K7:L7"/>
    <mergeCell ref="N25:P25"/>
    <mergeCell ref="R7:T7"/>
    <mergeCell ref="R15:T15"/>
    <mergeCell ref="N15:P15"/>
    <mergeCell ref="N14:P14"/>
  </mergeCells>
  <pageMargins left="0.23622047244094491" right="0.11811023622047245" top="0.35433070866141736" bottom="0.19685039370078741" header="0.19685039370078741" footer="0.11811023622047245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8"/>
  <sheetViews>
    <sheetView tabSelected="1" workbookViewId="0">
      <pane xSplit="2" ySplit="5" topLeftCell="C33" activePane="bottomRight" state="frozen"/>
      <selection pane="topRight" activeCell="C1" sqref="C1"/>
      <selection pane="bottomLeft" activeCell="A4" sqref="A4"/>
      <selection pane="bottomRight" activeCell="H40" sqref="H40"/>
    </sheetView>
  </sheetViews>
  <sheetFormatPr defaultRowHeight="15"/>
  <cols>
    <col min="1" max="1" width="4.85546875" customWidth="1"/>
    <col min="2" max="2" width="40.85546875" customWidth="1"/>
    <col min="3" max="3" width="14.5703125" customWidth="1"/>
    <col min="4" max="4" width="3.42578125" customWidth="1"/>
    <col min="5" max="5" width="14.5703125" customWidth="1"/>
    <col min="6" max="6" width="13.7109375" customWidth="1"/>
    <col min="7" max="7" width="3.42578125" customWidth="1"/>
    <col min="8" max="8" width="13.42578125" customWidth="1"/>
    <col min="9" max="9" width="14.5703125" customWidth="1"/>
    <col min="10" max="10" width="22" customWidth="1"/>
    <col min="11" max="11" width="15" customWidth="1"/>
    <col min="12" max="12" width="3.42578125" customWidth="1"/>
    <col min="13" max="15" width="13.7109375" customWidth="1"/>
    <col min="16" max="16" width="13.5703125" customWidth="1"/>
    <col min="17" max="17" width="3.140625" customWidth="1"/>
  </cols>
  <sheetData>
    <row r="1" spans="1:16" ht="18.75">
      <c r="B1" s="1" t="s">
        <v>245</v>
      </c>
      <c r="C1" s="158" t="s">
        <v>236</v>
      </c>
      <c r="D1" s="159"/>
      <c r="E1" s="160"/>
      <c r="I1" s="17" t="s">
        <v>28</v>
      </c>
      <c r="J1" s="18" t="s">
        <v>250</v>
      </c>
      <c r="K1" s="16"/>
    </row>
    <row r="2" spans="1:16" ht="15.75">
      <c r="I2" s="139" t="s">
        <v>46</v>
      </c>
      <c r="J2" s="18" t="s">
        <v>233</v>
      </c>
    </row>
    <row r="3" spans="1:16" ht="18.75">
      <c r="B3" s="1" t="s">
        <v>200</v>
      </c>
      <c r="C3" s="140" t="s">
        <v>225</v>
      </c>
      <c r="D3" s="141"/>
      <c r="E3" s="141"/>
      <c r="F3" s="141"/>
      <c r="G3" s="141"/>
      <c r="H3" s="141"/>
      <c r="I3" s="142"/>
    </row>
    <row r="4" spans="1:16">
      <c r="I4" s="7"/>
      <c r="N4" s="161" t="s">
        <v>120</v>
      </c>
      <c r="O4" s="162"/>
      <c r="P4" s="163"/>
    </row>
    <row r="5" spans="1:16" ht="43.5" customHeight="1">
      <c r="A5" s="10" t="s">
        <v>4</v>
      </c>
      <c r="B5" s="2" t="s">
        <v>226</v>
      </c>
      <c r="C5" s="11" t="s">
        <v>247</v>
      </c>
      <c r="E5" s="11" t="s">
        <v>246</v>
      </c>
      <c r="F5" s="2" t="s">
        <v>1</v>
      </c>
      <c r="H5" s="8" t="s">
        <v>45</v>
      </c>
      <c r="I5" s="12" t="s">
        <v>29</v>
      </c>
      <c r="J5" s="13">
        <v>0</v>
      </c>
      <c r="K5" s="9" t="s">
        <v>67</v>
      </c>
      <c r="N5" s="5" t="s">
        <v>118</v>
      </c>
      <c r="O5" s="8" t="s">
        <v>119</v>
      </c>
      <c r="P5" s="5" t="s">
        <v>65</v>
      </c>
    </row>
    <row r="6" spans="1:16" ht="19.5" customHeight="1">
      <c r="A6" s="3">
        <v>1</v>
      </c>
      <c r="B6" s="4" t="s">
        <v>73</v>
      </c>
      <c r="C6" s="53">
        <v>1594826</v>
      </c>
      <c r="D6" s="33" t="s">
        <v>233</v>
      </c>
      <c r="E6" s="14">
        <v>1547314</v>
      </c>
      <c r="F6" s="30">
        <f>E6-C6</f>
        <v>-47512</v>
      </c>
      <c r="G6" s="33"/>
      <c r="H6" s="30"/>
      <c r="I6" s="30">
        <f>C6-H6</f>
        <v>1594826</v>
      </c>
      <c r="J6" s="38"/>
      <c r="K6" s="30">
        <f>I6-J6</f>
        <v>1594826</v>
      </c>
      <c r="L6" s="33"/>
      <c r="M6" s="33">
        <f>K6</f>
        <v>1594826</v>
      </c>
      <c r="N6" s="143">
        <v>1547314</v>
      </c>
      <c r="O6" s="14"/>
      <c r="P6" s="36">
        <f>K6-N6-O6</f>
        <v>47512</v>
      </c>
    </row>
    <row r="7" spans="1:16" ht="19.5" customHeight="1">
      <c r="A7" s="3">
        <f>A6+1</f>
        <v>2</v>
      </c>
      <c r="B7" s="4" t="s">
        <v>19</v>
      </c>
      <c r="C7" s="14">
        <v>0</v>
      </c>
      <c r="D7" s="33"/>
      <c r="E7" s="14"/>
      <c r="F7" s="30">
        <f t="shared" ref="F7:F71" si="0">E7-C7</f>
        <v>0</v>
      </c>
      <c r="G7" s="33"/>
      <c r="H7" s="30"/>
      <c r="I7" s="30">
        <f t="shared" ref="I7:I71" si="1">C7-H7</f>
        <v>0</v>
      </c>
      <c r="J7" s="32"/>
      <c r="K7" s="30">
        <f t="shared" ref="K7:K71" si="2">I7-J7</f>
        <v>0</v>
      </c>
      <c r="L7" s="33"/>
      <c r="M7" s="33">
        <f>SUM(K7:K10)</f>
        <v>159300</v>
      </c>
      <c r="N7" s="143"/>
      <c r="O7" s="14"/>
      <c r="P7" s="36">
        <f t="shared" ref="P7:P70" si="3">K7-N7-O7</f>
        <v>0</v>
      </c>
    </row>
    <row r="8" spans="1:16" ht="19.5" customHeight="1">
      <c r="A8" s="3">
        <f t="shared" ref="A8:A11" si="4">A7+1</f>
        <v>3</v>
      </c>
      <c r="B8" s="4" t="s">
        <v>20</v>
      </c>
      <c r="C8" s="53">
        <v>159300</v>
      </c>
      <c r="D8" s="33">
        <v>0</v>
      </c>
      <c r="E8" s="14">
        <v>389197</v>
      </c>
      <c r="F8" s="30">
        <f t="shared" si="0"/>
        <v>229897</v>
      </c>
      <c r="G8" s="33"/>
      <c r="H8" s="30"/>
      <c r="I8" s="30">
        <f t="shared" si="1"/>
        <v>159300</v>
      </c>
      <c r="J8" s="32"/>
      <c r="K8" s="30">
        <f t="shared" si="2"/>
        <v>159300</v>
      </c>
      <c r="L8" s="33"/>
      <c r="M8" s="35">
        <v>0</v>
      </c>
      <c r="N8" s="143">
        <v>389197</v>
      </c>
      <c r="O8" s="14"/>
      <c r="P8" s="36">
        <f t="shared" si="3"/>
        <v>-229897</v>
      </c>
    </row>
    <row r="9" spans="1:16" ht="19.5" customHeight="1">
      <c r="A9" s="3">
        <f t="shared" si="4"/>
        <v>4</v>
      </c>
      <c r="B9" s="4" t="s">
        <v>86</v>
      </c>
      <c r="C9" s="14"/>
      <c r="D9" s="33"/>
      <c r="E9" s="14"/>
      <c r="F9" s="30">
        <f t="shared" si="0"/>
        <v>0</v>
      </c>
      <c r="G9" s="33"/>
      <c r="H9" s="30"/>
      <c r="I9" s="30">
        <f t="shared" si="1"/>
        <v>0</v>
      </c>
      <c r="J9" s="32"/>
      <c r="K9" s="30">
        <f t="shared" si="2"/>
        <v>0</v>
      </c>
      <c r="L9" s="33"/>
      <c r="M9" s="35">
        <v>0</v>
      </c>
      <c r="N9" s="143"/>
      <c r="O9" s="14"/>
      <c r="P9" s="36">
        <f t="shared" si="3"/>
        <v>0</v>
      </c>
    </row>
    <row r="10" spans="1:16" ht="19.5" customHeight="1">
      <c r="A10" s="3">
        <f t="shared" si="4"/>
        <v>5</v>
      </c>
      <c r="B10" s="4" t="s">
        <v>227</v>
      </c>
      <c r="C10" s="14"/>
      <c r="D10" s="33"/>
      <c r="E10" s="14"/>
      <c r="F10" s="30">
        <f t="shared" ref="F10" si="5">E10-C10</f>
        <v>0</v>
      </c>
      <c r="G10" s="33"/>
      <c r="H10" s="30"/>
      <c r="I10" s="30">
        <f t="shared" ref="I10" si="6">C10-H10</f>
        <v>0</v>
      </c>
      <c r="J10" s="32"/>
      <c r="K10" s="30">
        <f t="shared" ref="K10" si="7">I10-J10</f>
        <v>0</v>
      </c>
      <c r="L10" s="33"/>
      <c r="M10" s="35">
        <v>0</v>
      </c>
      <c r="N10" s="143"/>
      <c r="O10" s="14"/>
      <c r="P10" s="36">
        <f t="shared" si="3"/>
        <v>0</v>
      </c>
    </row>
    <row r="11" spans="1:16" ht="19.5" customHeight="1">
      <c r="A11" s="3">
        <f t="shared" si="4"/>
        <v>6</v>
      </c>
      <c r="B11" s="4" t="s">
        <v>17</v>
      </c>
      <c r="C11" s="53">
        <v>174508</v>
      </c>
      <c r="D11" s="33">
        <v>0</v>
      </c>
      <c r="E11" s="14">
        <v>174420</v>
      </c>
      <c r="F11" s="30">
        <f t="shared" si="0"/>
        <v>-88</v>
      </c>
      <c r="G11" s="33"/>
      <c r="H11" s="30">
        <v>0</v>
      </c>
      <c r="I11" s="30">
        <f t="shared" si="1"/>
        <v>174508</v>
      </c>
      <c r="J11" s="32"/>
      <c r="K11" s="30">
        <f t="shared" si="2"/>
        <v>174508</v>
      </c>
      <c r="L11" s="33"/>
      <c r="M11" s="33">
        <f>SUM(K11:K14)</f>
        <v>458969</v>
      </c>
      <c r="N11" s="143">
        <v>174420</v>
      </c>
      <c r="O11" s="14"/>
      <c r="P11" s="36">
        <f t="shared" si="3"/>
        <v>88</v>
      </c>
    </row>
    <row r="12" spans="1:16" ht="19.5" customHeight="1">
      <c r="A12" s="3">
        <f t="shared" ref="A12:A21" si="8">A11+1</f>
        <v>7</v>
      </c>
      <c r="B12" s="4" t="s">
        <v>12</v>
      </c>
      <c r="C12" s="14">
        <v>49320</v>
      </c>
      <c r="D12" s="33"/>
      <c r="E12" s="14">
        <v>43260</v>
      </c>
      <c r="F12" s="30">
        <f t="shared" si="0"/>
        <v>-6060</v>
      </c>
      <c r="G12" s="33"/>
      <c r="H12" s="30">
        <v>31520</v>
      </c>
      <c r="I12" s="30">
        <f t="shared" si="1"/>
        <v>17800</v>
      </c>
      <c r="J12" s="32"/>
      <c r="K12" s="30">
        <f t="shared" si="2"/>
        <v>17800</v>
      </c>
      <c r="L12" s="33"/>
      <c r="M12" s="35">
        <v>0</v>
      </c>
      <c r="N12" s="143"/>
      <c r="O12" s="143">
        <v>17800</v>
      </c>
      <c r="P12" s="36">
        <f t="shared" si="3"/>
        <v>0</v>
      </c>
    </row>
    <row r="13" spans="1:16" ht="19.5" customHeight="1">
      <c r="A13" s="3">
        <f t="shared" si="8"/>
        <v>8</v>
      </c>
      <c r="B13" s="4" t="s">
        <v>13</v>
      </c>
      <c r="C13" s="14">
        <v>289263</v>
      </c>
      <c r="D13" s="33">
        <v>0</v>
      </c>
      <c r="E13" s="14">
        <v>281188</v>
      </c>
      <c r="F13" s="30">
        <f t="shared" si="0"/>
        <v>-8075</v>
      </c>
      <c r="G13" s="33"/>
      <c r="H13" s="30">
        <v>22602</v>
      </c>
      <c r="I13" s="30">
        <f t="shared" si="1"/>
        <v>266661</v>
      </c>
      <c r="J13" s="32"/>
      <c r="K13" s="30">
        <f t="shared" si="2"/>
        <v>266661</v>
      </c>
      <c r="L13" s="33"/>
      <c r="M13" s="35">
        <v>0</v>
      </c>
      <c r="N13" s="143"/>
      <c r="O13" s="143">
        <v>259303</v>
      </c>
      <c r="P13" s="36">
        <f t="shared" si="3"/>
        <v>7358</v>
      </c>
    </row>
    <row r="14" spans="1:16" ht="19.5" customHeight="1">
      <c r="A14" s="3">
        <f t="shared" si="8"/>
        <v>9</v>
      </c>
      <c r="B14" s="4" t="s">
        <v>87</v>
      </c>
      <c r="C14" s="14">
        <v>0</v>
      </c>
      <c r="D14" s="33"/>
      <c r="E14" s="14"/>
      <c r="F14" s="30">
        <f t="shared" si="0"/>
        <v>0</v>
      </c>
      <c r="G14" s="33"/>
      <c r="H14" s="30"/>
      <c r="I14" s="30">
        <f t="shared" si="1"/>
        <v>0</v>
      </c>
      <c r="J14" s="32"/>
      <c r="K14" s="30">
        <f t="shared" si="2"/>
        <v>0</v>
      </c>
      <c r="L14" s="33"/>
      <c r="M14" s="35">
        <v>0</v>
      </c>
      <c r="N14" s="143"/>
      <c r="O14" s="14"/>
      <c r="P14" s="36">
        <f t="shared" si="3"/>
        <v>0</v>
      </c>
    </row>
    <row r="15" spans="1:16" ht="19.5" customHeight="1">
      <c r="A15" s="3">
        <f t="shared" si="8"/>
        <v>10</v>
      </c>
      <c r="B15" s="4" t="s">
        <v>61</v>
      </c>
      <c r="C15" s="53">
        <v>72240</v>
      </c>
      <c r="D15" s="33">
        <v>0</v>
      </c>
      <c r="E15" s="14">
        <v>131055</v>
      </c>
      <c r="F15" s="30">
        <f t="shared" si="0"/>
        <v>58815</v>
      </c>
      <c r="G15" s="33"/>
      <c r="H15" s="30">
        <v>0</v>
      </c>
      <c r="I15" s="30">
        <f t="shared" si="1"/>
        <v>72240</v>
      </c>
      <c r="J15" s="32"/>
      <c r="K15" s="30">
        <f t="shared" si="2"/>
        <v>72240</v>
      </c>
      <c r="L15" s="33"/>
      <c r="M15" s="33">
        <f>K15</f>
        <v>72240</v>
      </c>
      <c r="N15" s="143">
        <v>42218</v>
      </c>
      <c r="O15" s="14">
        <v>85408</v>
      </c>
      <c r="P15" s="36">
        <f t="shared" si="3"/>
        <v>-55386</v>
      </c>
    </row>
    <row r="16" spans="1:16" ht="19.5" customHeight="1">
      <c r="A16" s="3">
        <f t="shared" si="8"/>
        <v>11</v>
      </c>
      <c r="B16" s="4" t="s">
        <v>14</v>
      </c>
      <c r="C16" s="53">
        <v>4120</v>
      </c>
      <c r="D16" s="33">
        <v>0</v>
      </c>
      <c r="E16" s="14">
        <v>4640</v>
      </c>
      <c r="F16" s="30">
        <f t="shared" si="0"/>
        <v>520</v>
      </c>
      <c r="G16" s="33"/>
      <c r="H16" s="30">
        <v>620</v>
      </c>
      <c r="I16" s="30">
        <f t="shared" si="1"/>
        <v>3500</v>
      </c>
      <c r="J16" s="32"/>
      <c r="K16" s="30">
        <f t="shared" si="2"/>
        <v>3500</v>
      </c>
      <c r="L16" s="33"/>
      <c r="M16" s="33">
        <f>SUM(K16:K18)</f>
        <v>3500</v>
      </c>
      <c r="N16" s="143">
        <v>1000</v>
      </c>
      <c r="O16" s="14">
        <v>2500</v>
      </c>
      <c r="P16" s="36">
        <f t="shared" si="3"/>
        <v>0</v>
      </c>
    </row>
    <row r="17" spans="1:16" ht="19.5" customHeight="1">
      <c r="A17" s="3">
        <f t="shared" si="8"/>
        <v>12</v>
      </c>
      <c r="B17" s="4" t="s">
        <v>88</v>
      </c>
      <c r="C17" s="14">
        <v>34980</v>
      </c>
      <c r="D17" s="33">
        <v>0</v>
      </c>
      <c r="E17" s="14">
        <v>34980</v>
      </c>
      <c r="F17" s="30">
        <f t="shared" si="0"/>
        <v>0</v>
      </c>
      <c r="G17" s="33"/>
      <c r="H17" s="30">
        <v>34980</v>
      </c>
      <c r="I17" s="30">
        <f t="shared" si="1"/>
        <v>0</v>
      </c>
      <c r="J17" s="32"/>
      <c r="K17" s="30">
        <f t="shared" si="2"/>
        <v>0</v>
      </c>
      <c r="L17" s="33"/>
      <c r="M17" s="35">
        <v>0</v>
      </c>
      <c r="N17" s="143"/>
      <c r="O17" s="14"/>
      <c r="P17" s="36">
        <f t="shared" si="3"/>
        <v>0</v>
      </c>
    </row>
    <row r="18" spans="1:16" ht="19.5" customHeight="1">
      <c r="A18" s="3">
        <f t="shared" si="8"/>
        <v>13</v>
      </c>
      <c r="B18" s="4" t="s">
        <v>15</v>
      </c>
      <c r="C18" s="53">
        <v>3000</v>
      </c>
      <c r="D18" s="33">
        <v>0</v>
      </c>
      <c r="E18" s="14">
        <v>3000</v>
      </c>
      <c r="F18" s="30">
        <f t="shared" si="0"/>
        <v>0</v>
      </c>
      <c r="G18" s="33"/>
      <c r="H18" s="30">
        <v>3000</v>
      </c>
      <c r="I18" s="30">
        <f t="shared" si="1"/>
        <v>0</v>
      </c>
      <c r="J18" s="32"/>
      <c r="K18" s="30">
        <f t="shared" si="2"/>
        <v>0</v>
      </c>
      <c r="L18" s="33"/>
      <c r="M18" s="35">
        <v>0</v>
      </c>
      <c r="N18" s="143"/>
      <c r="O18" s="14"/>
      <c r="P18" s="36">
        <f t="shared" si="3"/>
        <v>0</v>
      </c>
    </row>
    <row r="19" spans="1:16" ht="19.5" customHeight="1">
      <c r="A19" s="3">
        <f t="shared" si="8"/>
        <v>14</v>
      </c>
      <c r="B19" s="4" t="s">
        <v>248</v>
      </c>
      <c r="C19" s="53">
        <v>267393</v>
      </c>
      <c r="D19" s="33">
        <v>0</v>
      </c>
      <c r="E19" s="14">
        <v>212593</v>
      </c>
      <c r="F19" s="30">
        <f t="shared" si="0"/>
        <v>-54800</v>
      </c>
      <c r="G19" s="33"/>
      <c r="H19" s="30">
        <v>34715</v>
      </c>
      <c r="I19" s="30">
        <f t="shared" si="1"/>
        <v>232678</v>
      </c>
      <c r="J19" s="32"/>
      <c r="K19" s="30">
        <f t="shared" si="2"/>
        <v>232678</v>
      </c>
      <c r="L19" s="33"/>
      <c r="M19" s="33">
        <f>SUM(K19:K20)</f>
        <v>232678</v>
      </c>
      <c r="N19" s="143">
        <v>95047</v>
      </c>
      <c r="O19" s="14"/>
      <c r="P19" s="36">
        <f t="shared" si="3"/>
        <v>137631</v>
      </c>
    </row>
    <row r="20" spans="1:16" ht="19.5" customHeight="1">
      <c r="A20" s="3">
        <f t="shared" si="8"/>
        <v>15</v>
      </c>
      <c r="B20" s="4" t="s">
        <v>16</v>
      </c>
      <c r="C20" s="14">
        <v>0</v>
      </c>
      <c r="D20" s="33"/>
      <c r="E20" s="14"/>
      <c r="F20" s="30">
        <f t="shared" si="0"/>
        <v>0</v>
      </c>
      <c r="G20" s="33"/>
      <c r="H20" s="30">
        <v>0</v>
      </c>
      <c r="I20" s="30">
        <f t="shared" si="1"/>
        <v>0</v>
      </c>
      <c r="J20" s="32"/>
      <c r="K20" s="30">
        <f t="shared" si="2"/>
        <v>0</v>
      </c>
      <c r="L20" s="33"/>
      <c r="M20" s="35">
        <v>0</v>
      </c>
      <c r="N20" s="143"/>
      <c r="O20" s="14"/>
      <c r="P20" s="36">
        <f t="shared" si="3"/>
        <v>0</v>
      </c>
    </row>
    <row r="21" spans="1:16" ht="19.5" customHeight="1">
      <c r="A21" s="3">
        <f t="shared" si="8"/>
        <v>16</v>
      </c>
      <c r="B21" s="4" t="s">
        <v>231</v>
      </c>
      <c r="C21" s="14">
        <v>39418</v>
      </c>
      <c r="D21" s="33">
        <v>0</v>
      </c>
      <c r="E21" s="14">
        <v>18711</v>
      </c>
      <c r="F21" s="30">
        <f t="shared" si="0"/>
        <v>-20707</v>
      </c>
      <c r="G21" s="33"/>
      <c r="H21" s="30">
        <v>10288</v>
      </c>
      <c r="I21" s="30">
        <f t="shared" si="1"/>
        <v>29130</v>
      </c>
      <c r="J21" s="32"/>
      <c r="K21" s="30">
        <f t="shared" si="2"/>
        <v>29130</v>
      </c>
      <c r="L21" s="33"/>
      <c r="M21" s="33">
        <f>K21</f>
        <v>29130</v>
      </c>
      <c r="N21" s="143">
        <v>9415</v>
      </c>
      <c r="O21" s="14"/>
      <c r="P21" s="36">
        <f t="shared" si="3"/>
        <v>19715</v>
      </c>
    </row>
    <row r="22" spans="1:16" ht="19.5" customHeight="1">
      <c r="A22" s="3">
        <v>17</v>
      </c>
      <c r="B22" s="4" t="s">
        <v>227</v>
      </c>
      <c r="C22" s="53">
        <v>3060</v>
      </c>
      <c r="D22" s="33">
        <v>0</v>
      </c>
      <c r="E22" s="14">
        <v>4090</v>
      </c>
      <c r="F22" s="30">
        <f t="shared" si="0"/>
        <v>1030</v>
      </c>
      <c r="G22" s="33"/>
      <c r="H22" s="30">
        <v>3060</v>
      </c>
      <c r="I22" s="30">
        <f t="shared" si="1"/>
        <v>0</v>
      </c>
      <c r="J22" s="32"/>
      <c r="K22" s="30">
        <f t="shared" si="2"/>
        <v>0</v>
      </c>
      <c r="L22" s="33"/>
      <c r="M22" s="35">
        <v>0</v>
      </c>
      <c r="N22" s="143"/>
      <c r="O22" s="14"/>
      <c r="P22" s="36">
        <f t="shared" si="3"/>
        <v>0</v>
      </c>
    </row>
    <row r="23" spans="1:16" ht="19.5" customHeight="1">
      <c r="A23" s="3">
        <v>18</v>
      </c>
      <c r="B23" s="4" t="s">
        <v>241</v>
      </c>
      <c r="C23" s="14">
        <v>0</v>
      </c>
      <c r="D23" s="33"/>
      <c r="E23" s="14">
        <v>0</v>
      </c>
      <c r="F23" s="30">
        <f t="shared" si="0"/>
        <v>0</v>
      </c>
      <c r="G23" s="33"/>
      <c r="H23" s="30">
        <v>0</v>
      </c>
      <c r="I23" s="30">
        <f t="shared" si="1"/>
        <v>0</v>
      </c>
      <c r="J23" s="32"/>
      <c r="K23" s="30">
        <f t="shared" si="2"/>
        <v>0</v>
      </c>
      <c r="L23" s="33"/>
      <c r="M23" s="35">
        <v>0</v>
      </c>
      <c r="N23" s="143"/>
      <c r="O23" s="14"/>
      <c r="P23" s="36">
        <f t="shared" si="3"/>
        <v>0</v>
      </c>
    </row>
    <row r="24" spans="1:16" ht="19.5" customHeight="1">
      <c r="A24" s="3"/>
      <c r="B24" s="6" t="s">
        <v>3</v>
      </c>
      <c r="C24" s="14">
        <v>0</v>
      </c>
      <c r="D24" s="33"/>
      <c r="E24" s="14"/>
      <c r="F24" s="30"/>
      <c r="G24" s="33"/>
      <c r="H24" s="30">
        <v>0</v>
      </c>
      <c r="I24" s="30">
        <f t="shared" si="1"/>
        <v>0</v>
      </c>
      <c r="J24" s="32"/>
      <c r="K24" s="30">
        <f t="shared" si="2"/>
        <v>0</v>
      </c>
      <c r="L24" s="33"/>
      <c r="M24" s="35">
        <v>0</v>
      </c>
      <c r="N24" s="143"/>
      <c r="O24" s="14"/>
      <c r="P24" s="36">
        <f t="shared" si="3"/>
        <v>0</v>
      </c>
    </row>
    <row r="25" spans="1:16" ht="19.5" customHeight="1">
      <c r="A25" s="3">
        <v>1</v>
      </c>
      <c r="B25" s="4" t="s">
        <v>229</v>
      </c>
      <c r="C25" s="14">
        <v>945180</v>
      </c>
      <c r="D25" s="33">
        <v>0</v>
      </c>
      <c r="E25" s="14">
        <v>929994</v>
      </c>
      <c r="F25" s="30">
        <f t="shared" si="0"/>
        <v>-15186</v>
      </c>
      <c r="G25" s="33"/>
      <c r="H25" s="30">
        <v>107353</v>
      </c>
      <c r="I25" s="30">
        <f t="shared" si="1"/>
        <v>837827</v>
      </c>
      <c r="J25" s="32"/>
      <c r="K25" s="30">
        <f t="shared" si="2"/>
        <v>837827</v>
      </c>
      <c r="L25" s="33"/>
      <c r="M25" s="33">
        <f>SUM(K25:K30)</f>
        <v>1240109</v>
      </c>
      <c r="N25" s="143"/>
      <c r="O25" s="14">
        <v>823658</v>
      </c>
      <c r="P25" s="36">
        <f t="shared" si="3"/>
        <v>14169</v>
      </c>
    </row>
    <row r="26" spans="1:16" ht="19.5" customHeight="1">
      <c r="A26" s="3">
        <f t="shared" ref="A26:A54" si="9">A25+1</f>
        <v>2</v>
      </c>
      <c r="B26" s="4" t="s">
        <v>10</v>
      </c>
      <c r="C26" s="14">
        <v>403892</v>
      </c>
      <c r="D26" s="33">
        <v>0</v>
      </c>
      <c r="E26" s="14">
        <v>392964</v>
      </c>
      <c r="F26" s="30">
        <f t="shared" si="0"/>
        <v>-10928</v>
      </c>
      <c r="G26" s="33"/>
      <c r="H26" s="30">
        <v>1610</v>
      </c>
      <c r="I26" s="30">
        <f t="shared" si="1"/>
        <v>402282</v>
      </c>
      <c r="J26" s="32"/>
      <c r="K26" s="30">
        <f t="shared" si="2"/>
        <v>402282</v>
      </c>
      <c r="L26" s="33"/>
      <c r="M26" s="35">
        <v>0</v>
      </c>
      <c r="N26" s="143"/>
      <c r="O26" s="14">
        <v>391314</v>
      </c>
      <c r="P26" s="36">
        <f t="shared" si="3"/>
        <v>10968</v>
      </c>
    </row>
    <row r="27" spans="1:16" ht="19.5" customHeight="1">
      <c r="A27" s="3">
        <f t="shared" si="9"/>
        <v>3</v>
      </c>
      <c r="B27" s="4" t="s">
        <v>233</v>
      </c>
      <c r="C27" s="14">
        <v>0</v>
      </c>
      <c r="D27" s="33"/>
      <c r="E27" s="14"/>
      <c r="F27" s="30">
        <f t="shared" si="0"/>
        <v>0</v>
      </c>
      <c r="G27" s="33"/>
      <c r="H27" s="30">
        <v>0</v>
      </c>
      <c r="I27" s="30">
        <f t="shared" si="1"/>
        <v>0</v>
      </c>
      <c r="J27" s="32"/>
      <c r="K27" s="30">
        <f t="shared" si="2"/>
        <v>0</v>
      </c>
      <c r="L27" s="33"/>
      <c r="M27" s="35">
        <v>0</v>
      </c>
      <c r="N27" s="143"/>
      <c r="O27" s="14"/>
      <c r="P27" s="36">
        <f t="shared" si="3"/>
        <v>0</v>
      </c>
    </row>
    <row r="28" spans="1:16" ht="19.5" customHeight="1">
      <c r="A28" s="3">
        <f t="shared" si="9"/>
        <v>4</v>
      </c>
      <c r="B28" s="4" t="s">
        <v>11</v>
      </c>
      <c r="C28" s="14">
        <v>0</v>
      </c>
      <c r="D28" s="33"/>
      <c r="E28" s="14"/>
      <c r="F28" s="30">
        <f t="shared" si="0"/>
        <v>0</v>
      </c>
      <c r="G28" s="33"/>
      <c r="H28" s="30"/>
      <c r="I28" s="30">
        <f t="shared" si="1"/>
        <v>0</v>
      </c>
      <c r="J28" s="32"/>
      <c r="K28" s="30">
        <f t="shared" si="2"/>
        <v>0</v>
      </c>
      <c r="L28" s="33"/>
      <c r="M28" s="35">
        <v>0</v>
      </c>
      <c r="N28" s="143"/>
      <c r="O28" s="14"/>
      <c r="P28" s="36">
        <f t="shared" si="3"/>
        <v>0</v>
      </c>
    </row>
    <row r="29" spans="1:16" ht="19.5" customHeight="1">
      <c r="A29" s="3">
        <f t="shared" si="9"/>
        <v>5</v>
      </c>
      <c r="B29" s="4"/>
      <c r="C29" s="14"/>
      <c r="D29" s="33"/>
      <c r="E29" s="14"/>
      <c r="F29" s="30">
        <f t="shared" si="0"/>
        <v>0</v>
      </c>
      <c r="G29" s="33"/>
      <c r="H29" s="30"/>
      <c r="I29" s="30">
        <f t="shared" si="1"/>
        <v>0</v>
      </c>
      <c r="J29" s="32"/>
      <c r="K29" s="30">
        <f t="shared" si="2"/>
        <v>0</v>
      </c>
      <c r="L29" s="33"/>
      <c r="M29" s="35">
        <v>0</v>
      </c>
      <c r="N29" s="143"/>
      <c r="O29" s="14"/>
      <c r="P29" s="36">
        <f t="shared" si="3"/>
        <v>0</v>
      </c>
    </row>
    <row r="30" spans="1:16" ht="19.5" customHeight="1">
      <c r="A30" s="3">
        <f t="shared" si="9"/>
        <v>6</v>
      </c>
      <c r="B30" s="4">
        <v>0</v>
      </c>
      <c r="C30" s="14"/>
      <c r="D30" s="33"/>
      <c r="E30" s="14"/>
      <c r="F30" s="30">
        <f t="shared" si="0"/>
        <v>0</v>
      </c>
      <c r="G30" s="33"/>
      <c r="H30" s="30"/>
      <c r="I30" s="30">
        <f t="shared" si="1"/>
        <v>0</v>
      </c>
      <c r="J30" s="32"/>
      <c r="K30" s="30">
        <f t="shared" si="2"/>
        <v>0</v>
      </c>
      <c r="L30" s="33"/>
      <c r="M30" s="35">
        <v>0</v>
      </c>
      <c r="N30" s="143"/>
      <c r="O30" s="14"/>
      <c r="P30" s="36">
        <f t="shared" si="3"/>
        <v>0</v>
      </c>
    </row>
    <row r="31" spans="1:16" ht="19.5" customHeight="1">
      <c r="A31" s="3">
        <f t="shared" si="9"/>
        <v>7</v>
      </c>
      <c r="B31" s="4" t="s">
        <v>8</v>
      </c>
      <c r="C31" s="14">
        <v>85827</v>
      </c>
      <c r="D31" s="33">
        <v>0</v>
      </c>
      <c r="E31" s="14">
        <v>84226</v>
      </c>
      <c r="F31" s="30">
        <f t="shared" si="0"/>
        <v>-1601</v>
      </c>
      <c r="G31" s="33"/>
      <c r="H31" s="30">
        <v>-78321</v>
      </c>
      <c r="I31" s="30">
        <f t="shared" si="1"/>
        <v>164148</v>
      </c>
      <c r="J31" s="32"/>
      <c r="K31" s="30">
        <f t="shared" si="2"/>
        <v>164148</v>
      </c>
      <c r="L31" s="33"/>
      <c r="M31" s="33">
        <f>SUM(K31:K34)</f>
        <v>204210</v>
      </c>
      <c r="N31" s="143"/>
      <c r="O31" s="14">
        <v>161086</v>
      </c>
      <c r="P31" s="36">
        <f t="shared" si="3"/>
        <v>3062</v>
      </c>
    </row>
    <row r="32" spans="1:16" ht="19.5" customHeight="1">
      <c r="A32" s="3">
        <f t="shared" si="9"/>
        <v>8</v>
      </c>
      <c r="B32" s="4">
        <v>0</v>
      </c>
      <c r="C32" s="14">
        <v>0</v>
      </c>
      <c r="D32" s="33"/>
      <c r="E32" s="14"/>
      <c r="F32" s="30">
        <f t="shared" si="0"/>
        <v>0</v>
      </c>
      <c r="G32" s="33"/>
      <c r="H32" s="30">
        <v>0</v>
      </c>
      <c r="I32" s="30">
        <f t="shared" si="1"/>
        <v>0</v>
      </c>
      <c r="J32" s="32"/>
      <c r="K32" s="30">
        <f t="shared" si="2"/>
        <v>0</v>
      </c>
      <c r="L32" s="33"/>
      <c r="M32" s="35">
        <v>0</v>
      </c>
      <c r="N32" s="143"/>
      <c r="O32" s="14"/>
      <c r="P32" s="36">
        <f t="shared" si="3"/>
        <v>0</v>
      </c>
    </row>
    <row r="33" spans="1:16" ht="19.5" customHeight="1">
      <c r="A33" s="3">
        <f t="shared" si="9"/>
        <v>9</v>
      </c>
      <c r="B33" s="4" t="s">
        <v>9</v>
      </c>
      <c r="C33" s="14">
        <v>29276</v>
      </c>
      <c r="D33" s="33">
        <v>0</v>
      </c>
      <c r="E33" s="14">
        <v>28647</v>
      </c>
      <c r="F33" s="30">
        <f t="shared" si="0"/>
        <v>-629</v>
      </c>
      <c r="G33" s="33"/>
      <c r="H33" s="30">
        <v>-10786</v>
      </c>
      <c r="I33" s="30">
        <f t="shared" si="1"/>
        <v>40062</v>
      </c>
      <c r="J33" s="32"/>
      <c r="K33" s="30">
        <f t="shared" si="2"/>
        <v>40062</v>
      </c>
      <c r="L33" s="33"/>
      <c r="M33" s="35">
        <v>0</v>
      </c>
      <c r="N33" s="143"/>
      <c r="O33" s="14">
        <v>39225</v>
      </c>
      <c r="P33" s="36">
        <f t="shared" si="3"/>
        <v>837</v>
      </c>
    </row>
    <row r="34" spans="1:16" ht="19.5" customHeight="1">
      <c r="A34" s="3">
        <f t="shared" si="9"/>
        <v>10</v>
      </c>
      <c r="B34" s="4">
        <v>0</v>
      </c>
      <c r="C34" s="14">
        <v>0</v>
      </c>
      <c r="D34" s="33"/>
      <c r="E34" s="14"/>
      <c r="F34" s="30">
        <f t="shared" si="0"/>
        <v>0</v>
      </c>
      <c r="G34" s="33"/>
      <c r="H34" s="30">
        <v>0</v>
      </c>
      <c r="I34" s="30">
        <f t="shared" si="1"/>
        <v>0</v>
      </c>
      <c r="J34" s="32"/>
      <c r="K34" s="30">
        <f t="shared" si="2"/>
        <v>0</v>
      </c>
      <c r="L34" s="33"/>
      <c r="M34" s="35">
        <v>0</v>
      </c>
      <c r="N34" s="143"/>
      <c r="O34" s="14"/>
      <c r="P34" s="36">
        <f t="shared" si="3"/>
        <v>0</v>
      </c>
    </row>
    <row r="35" spans="1:16" ht="19.5" customHeight="1">
      <c r="A35" s="3">
        <f t="shared" si="9"/>
        <v>11</v>
      </c>
      <c r="B35" s="4" t="s">
        <v>21</v>
      </c>
      <c r="C35" s="14">
        <v>0</v>
      </c>
      <c r="D35" s="33"/>
      <c r="E35" s="14"/>
      <c r="F35" s="30">
        <f t="shared" si="0"/>
        <v>0</v>
      </c>
      <c r="G35" s="33"/>
      <c r="H35" s="30">
        <v>-18914</v>
      </c>
      <c r="I35" s="30">
        <f t="shared" si="1"/>
        <v>18914</v>
      </c>
      <c r="J35" s="32"/>
      <c r="K35" s="30">
        <f t="shared" si="2"/>
        <v>18914</v>
      </c>
      <c r="L35" s="33"/>
      <c r="M35" s="33">
        <f>SUM(K35:K42)</f>
        <v>170114.22</v>
      </c>
      <c r="N35" s="143">
        <v>8088</v>
      </c>
      <c r="O35" s="14">
        <v>14761</v>
      </c>
      <c r="P35" s="36">
        <f t="shared" si="3"/>
        <v>-3935</v>
      </c>
    </row>
    <row r="36" spans="1:16" ht="19.5" customHeight="1">
      <c r="A36" s="3">
        <f t="shared" si="9"/>
        <v>12</v>
      </c>
      <c r="B36" s="4"/>
      <c r="C36" s="14">
        <v>0</v>
      </c>
      <c r="D36" s="33"/>
      <c r="E36" s="14"/>
      <c r="F36" s="30">
        <f t="shared" si="0"/>
        <v>0</v>
      </c>
      <c r="G36" s="33"/>
      <c r="H36" s="30"/>
      <c r="I36" s="30">
        <f t="shared" si="1"/>
        <v>0</v>
      </c>
      <c r="J36" s="32"/>
      <c r="K36" s="30">
        <f t="shared" si="2"/>
        <v>0</v>
      </c>
      <c r="L36" s="33"/>
      <c r="M36" s="35">
        <v>0</v>
      </c>
      <c r="N36" s="143"/>
      <c r="O36" s="14"/>
      <c r="P36" s="36">
        <f t="shared" si="3"/>
        <v>0</v>
      </c>
    </row>
    <row r="37" spans="1:16" ht="19.5" customHeight="1">
      <c r="A37" s="3">
        <f t="shared" si="9"/>
        <v>13</v>
      </c>
      <c r="B37" s="4">
        <v>0</v>
      </c>
      <c r="C37" s="14">
        <v>0</v>
      </c>
      <c r="D37" s="33"/>
      <c r="E37" s="14"/>
      <c r="F37" s="30">
        <f t="shared" si="0"/>
        <v>0</v>
      </c>
      <c r="G37" s="33"/>
      <c r="H37" s="30"/>
      <c r="I37" s="30">
        <f t="shared" si="1"/>
        <v>0</v>
      </c>
      <c r="J37" s="32"/>
      <c r="K37" s="30">
        <f t="shared" si="2"/>
        <v>0</v>
      </c>
      <c r="L37" s="33"/>
      <c r="M37" s="35">
        <v>0</v>
      </c>
      <c r="N37" s="143"/>
      <c r="O37" s="14"/>
      <c r="P37" s="36">
        <f t="shared" si="3"/>
        <v>0</v>
      </c>
    </row>
    <row r="38" spans="1:16" ht="19.5" customHeight="1">
      <c r="A38" s="3">
        <f t="shared" si="9"/>
        <v>14</v>
      </c>
      <c r="B38" s="4" t="s">
        <v>18</v>
      </c>
      <c r="C38" s="14">
        <v>0</v>
      </c>
      <c r="D38" s="33"/>
      <c r="E38" s="14"/>
      <c r="F38" s="30">
        <f t="shared" si="0"/>
        <v>0</v>
      </c>
      <c r="G38" s="33"/>
      <c r="H38" s="30">
        <v>-8200</v>
      </c>
      <c r="I38" s="30">
        <f t="shared" si="1"/>
        <v>8200</v>
      </c>
      <c r="J38" s="32"/>
      <c r="K38" s="30">
        <f t="shared" si="2"/>
        <v>8200</v>
      </c>
      <c r="L38" s="33"/>
      <c r="M38" s="35">
        <v>0</v>
      </c>
      <c r="N38" s="143"/>
      <c r="O38" s="14">
        <v>8200</v>
      </c>
      <c r="P38" s="36">
        <f t="shared" si="3"/>
        <v>0</v>
      </c>
    </row>
    <row r="39" spans="1:16" ht="19.5" customHeight="1">
      <c r="A39" s="3">
        <f t="shared" si="9"/>
        <v>15</v>
      </c>
      <c r="B39" s="4" t="s">
        <v>38</v>
      </c>
      <c r="C39" s="14">
        <v>0</v>
      </c>
      <c r="D39" s="33"/>
      <c r="E39" s="14"/>
      <c r="F39" s="30">
        <f t="shared" si="0"/>
        <v>0</v>
      </c>
      <c r="G39" s="33"/>
      <c r="H39" s="30">
        <v>-5375</v>
      </c>
      <c r="I39" s="30">
        <f t="shared" si="1"/>
        <v>5375</v>
      </c>
      <c r="J39" s="32"/>
      <c r="K39" s="30">
        <f t="shared" si="2"/>
        <v>5375</v>
      </c>
      <c r="L39" s="33"/>
      <c r="M39" s="35">
        <v>0</v>
      </c>
      <c r="N39" s="143"/>
      <c r="O39" s="14">
        <v>5357</v>
      </c>
      <c r="P39" s="36">
        <f t="shared" si="3"/>
        <v>18</v>
      </c>
    </row>
    <row r="40" spans="1:16" ht="19.5" customHeight="1">
      <c r="A40" s="3">
        <f t="shared" si="9"/>
        <v>16</v>
      </c>
      <c r="B40" s="4" t="s">
        <v>253</v>
      </c>
      <c r="C40" s="14">
        <v>0</v>
      </c>
      <c r="D40" s="33"/>
      <c r="E40" s="14"/>
      <c r="F40" s="30">
        <f t="shared" si="0"/>
        <v>0</v>
      </c>
      <c r="G40" s="33"/>
      <c r="H40" s="30">
        <v>-137625.22</v>
      </c>
      <c r="I40" s="30">
        <f t="shared" si="1"/>
        <v>137625.22</v>
      </c>
      <c r="J40" s="32"/>
      <c r="K40" s="30">
        <f t="shared" si="2"/>
        <v>137625.22</v>
      </c>
      <c r="L40" s="33"/>
      <c r="M40" s="35">
        <v>0</v>
      </c>
      <c r="N40" s="143">
        <v>4060</v>
      </c>
      <c r="O40" s="14"/>
      <c r="P40" s="36">
        <f t="shared" si="3"/>
        <v>133565.22</v>
      </c>
    </row>
    <row r="41" spans="1:16" ht="19.5" customHeight="1">
      <c r="A41" s="3">
        <f t="shared" si="9"/>
        <v>17</v>
      </c>
      <c r="B41" s="4">
        <v>0</v>
      </c>
      <c r="C41" s="14">
        <v>0</v>
      </c>
      <c r="D41" s="33"/>
      <c r="E41" s="14"/>
      <c r="F41" s="30">
        <f t="shared" si="0"/>
        <v>0</v>
      </c>
      <c r="G41" s="33"/>
      <c r="H41" s="30"/>
      <c r="I41" s="30">
        <f t="shared" si="1"/>
        <v>0</v>
      </c>
      <c r="J41" s="32"/>
      <c r="K41" s="30">
        <f t="shared" si="2"/>
        <v>0</v>
      </c>
      <c r="L41" s="33"/>
      <c r="M41" s="35">
        <v>0</v>
      </c>
      <c r="N41" s="143"/>
      <c r="O41" s="14"/>
      <c r="P41" s="36">
        <f t="shared" si="3"/>
        <v>0</v>
      </c>
    </row>
    <row r="42" spans="1:16" ht="19.5" customHeight="1">
      <c r="A42" s="3">
        <f t="shared" si="9"/>
        <v>18</v>
      </c>
      <c r="B42" s="4">
        <v>0</v>
      </c>
      <c r="C42" s="14">
        <v>0</v>
      </c>
      <c r="D42" s="33"/>
      <c r="E42" s="14"/>
      <c r="F42" s="30">
        <f t="shared" si="0"/>
        <v>0</v>
      </c>
      <c r="G42" s="33"/>
      <c r="H42" s="30"/>
      <c r="I42" s="30">
        <f t="shared" si="1"/>
        <v>0</v>
      </c>
      <c r="J42" s="32"/>
      <c r="K42" s="30">
        <f t="shared" si="2"/>
        <v>0</v>
      </c>
      <c r="L42" s="33"/>
      <c r="M42" s="35">
        <v>0</v>
      </c>
      <c r="N42" s="143"/>
      <c r="O42" s="14"/>
      <c r="P42" s="36">
        <f t="shared" si="3"/>
        <v>0</v>
      </c>
    </row>
    <row r="43" spans="1:16" ht="19.5" customHeight="1">
      <c r="A43" s="3">
        <f t="shared" si="9"/>
        <v>19</v>
      </c>
      <c r="B43" s="4" t="s">
        <v>27</v>
      </c>
      <c r="C43" s="14">
        <v>7475</v>
      </c>
      <c r="D43" s="33">
        <v>0</v>
      </c>
      <c r="E43" s="14">
        <v>6328</v>
      </c>
      <c r="F43" s="30">
        <f t="shared" si="0"/>
        <v>-1147</v>
      </c>
      <c r="G43" s="33"/>
      <c r="H43" s="30">
        <v>7475</v>
      </c>
      <c r="I43" s="30">
        <f t="shared" si="1"/>
        <v>0</v>
      </c>
      <c r="J43" s="32"/>
      <c r="K43" s="30">
        <f t="shared" si="2"/>
        <v>0</v>
      </c>
      <c r="L43" s="33"/>
      <c r="M43" s="33">
        <f>SUM(K43:K71)</f>
        <v>240450</v>
      </c>
      <c r="N43" s="143">
        <v>0</v>
      </c>
      <c r="O43" s="14"/>
      <c r="P43" s="36">
        <f t="shared" si="3"/>
        <v>0</v>
      </c>
    </row>
    <row r="44" spans="1:16" ht="19.5" customHeight="1">
      <c r="A44" s="3">
        <f t="shared" si="9"/>
        <v>20</v>
      </c>
      <c r="B44" s="15" t="s">
        <v>89</v>
      </c>
      <c r="C44" s="53">
        <v>2350</v>
      </c>
      <c r="D44" s="33">
        <v>0</v>
      </c>
      <c r="E44" s="14">
        <v>3670</v>
      </c>
      <c r="F44" s="30">
        <f t="shared" si="0"/>
        <v>1320</v>
      </c>
      <c r="G44" s="33"/>
      <c r="H44" s="30">
        <v>2350</v>
      </c>
      <c r="I44" s="30">
        <f t="shared" si="1"/>
        <v>0</v>
      </c>
      <c r="J44" s="32"/>
      <c r="K44" s="30">
        <f t="shared" si="2"/>
        <v>0</v>
      </c>
      <c r="L44" s="33"/>
      <c r="M44" s="35">
        <v>0</v>
      </c>
      <c r="N44" s="143"/>
      <c r="O44" s="14"/>
      <c r="P44" s="36">
        <f t="shared" si="3"/>
        <v>0</v>
      </c>
    </row>
    <row r="45" spans="1:16" ht="20.25" customHeight="1">
      <c r="A45" s="3">
        <f t="shared" si="9"/>
        <v>21</v>
      </c>
      <c r="B45" s="15" t="s">
        <v>90</v>
      </c>
      <c r="C45" s="53">
        <v>25029</v>
      </c>
      <c r="D45" s="33">
        <v>0</v>
      </c>
      <c r="E45" s="14">
        <v>30792</v>
      </c>
      <c r="F45" s="30">
        <f t="shared" si="0"/>
        <v>5763</v>
      </c>
      <c r="G45" s="33"/>
      <c r="H45" s="30">
        <v>3416</v>
      </c>
      <c r="I45" s="30">
        <f t="shared" si="1"/>
        <v>21613</v>
      </c>
      <c r="J45" s="32"/>
      <c r="K45" s="30">
        <f t="shared" si="2"/>
        <v>21613</v>
      </c>
      <c r="L45" s="33"/>
      <c r="M45" s="35">
        <v>0</v>
      </c>
      <c r="N45" s="143">
        <v>27480</v>
      </c>
      <c r="O45" s="14"/>
      <c r="P45" s="36">
        <f t="shared" si="3"/>
        <v>-5867</v>
      </c>
    </row>
    <row r="46" spans="1:16" ht="20.25" customHeight="1">
      <c r="A46" s="3">
        <f t="shared" si="9"/>
        <v>22</v>
      </c>
      <c r="B46" s="4" t="s">
        <v>91</v>
      </c>
      <c r="C46" s="14">
        <v>0</v>
      </c>
      <c r="D46" s="33"/>
      <c r="E46" s="14"/>
      <c r="F46" s="30">
        <f t="shared" si="0"/>
        <v>0</v>
      </c>
      <c r="G46" s="33"/>
      <c r="H46" s="30">
        <v>0</v>
      </c>
      <c r="I46" s="30">
        <f t="shared" si="1"/>
        <v>0</v>
      </c>
      <c r="J46" s="32"/>
      <c r="K46" s="30">
        <f t="shared" si="2"/>
        <v>0</v>
      </c>
      <c r="L46" s="33"/>
      <c r="M46" s="35">
        <v>0</v>
      </c>
      <c r="N46" s="143"/>
      <c r="O46" s="14"/>
      <c r="P46" s="36">
        <f t="shared" si="3"/>
        <v>0</v>
      </c>
    </row>
    <row r="47" spans="1:16" ht="20.25" customHeight="1">
      <c r="A47" s="3">
        <f t="shared" si="9"/>
        <v>23</v>
      </c>
      <c r="B47" s="15" t="s">
        <v>92</v>
      </c>
      <c r="C47" s="53">
        <v>8215</v>
      </c>
      <c r="D47" s="33">
        <v>0</v>
      </c>
      <c r="E47" s="14">
        <v>7970</v>
      </c>
      <c r="F47" s="30">
        <f t="shared" si="0"/>
        <v>-245</v>
      </c>
      <c r="G47" s="33"/>
      <c r="H47" s="30">
        <v>8215</v>
      </c>
      <c r="I47" s="30">
        <f t="shared" si="1"/>
        <v>0</v>
      </c>
      <c r="J47" s="32"/>
      <c r="K47" s="30">
        <f t="shared" si="2"/>
        <v>0</v>
      </c>
      <c r="L47" s="33"/>
      <c r="M47" s="35">
        <v>0</v>
      </c>
      <c r="N47" s="143"/>
      <c r="O47" s="14"/>
      <c r="P47" s="36">
        <f t="shared" si="3"/>
        <v>0</v>
      </c>
    </row>
    <row r="48" spans="1:16" ht="20.25" customHeight="1">
      <c r="A48" s="3">
        <f t="shared" si="9"/>
        <v>24</v>
      </c>
      <c r="B48" s="15" t="s">
        <v>93</v>
      </c>
      <c r="C48" s="53">
        <f>12683+1062</f>
        <v>13745</v>
      </c>
      <c r="D48" s="33"/>
      <c r="E48" s="14">
        <v>6784</v>
      </c>
      <c r="F48" s="30">
        <f t="shared" si="0"/>
        <v>-6961</v>
      </c>
      <c r="G48" s="33"/>
      <c r="H48" s="30">
        <f>5722+1062</f>
        <v>6784</v>
      </c>
      <c r="I48" s="30">
        <f t="shared" si="1"/>
        <v>6961</v>
      </c>
      <c r="J48" s="32"/>
      <c r="K48" s="30">
        <f t="shared" si="2"/>
        <v>6961</v>
      </c>
      <c r="L48" s="33"/>
      <c r="M48" s="35">
        <v>0</v>
      </c>
      <c r="N48" s="143"/>
      <c r="O48" s="14"/>
      <c r="P48" s="36">
        <f t="shared" si="3"/>
        <v>6961</v>
      </c>
    </row>
    <row r="49" spans="1:16" ht="20.25" customHeight="1">
      <c r="A49" s="3">
        <f t="shared" si="9"/>
        <v>25</v>
      </c>
      <c r="B49" s="46" t="s">
        <v>22</v>
      </c>
      <c r="C49" s="53">
        <v>3593</v>
      </c>
      <c r="D49" s="33">
        <v>0</v>
      </c>
      <c r="E49" s="14">
        <v>4366</v>
      </c>
      <c r="F49" s="30">
        <f t="shared" si="0"/>
        <v>773</v>
      </c>
      <c r="G49" s="33"/>
      <c r="H49" s="30">
        <v>3593</v>
      </c>
      <c r="I49" s="30">
        <f t="shared" si="1"/>
        <v>0</v>
      </c>
      <c r="J49" s="32"/>
      <c r="K49" s="30">
        <f t="shared" si="2"/>
        <v>0</v>
      </c>
      <c r="L49" s="33"/>
      <c r="M49" s="35">
        <v>0</v>
      </c>
      <c r="N49" s="143"/>
      <c r="O49" s="14"/>
      <c r="P49" s="36">
        <f t="shared" si="3"/>
        <v>0</v>
      </c>
    </row>
    <row r="50" spans="1:16" ht="20.25" customHeight="1">
      <c r="A50" s="3">
        <f t="shared" si="9"/>
        <v>26</v>
      </c>
      <c r="B50" s="15" t="s">
        <v>23</v>
      </c>
      <c r="C50" s="53">
        <v>4535</v>
      </c>
      <c r="D50" s="33">
        <v>0</v>
      </c>
      <c r="E50" s="14">
        <v>3805</v>
      </c>
      <c r="F50" s="30">
        <f t="shared" si="0"/>
        <v>-730</v>
      </c>
      <c r="G50" s="33"/>
      <c r="H50" s="30">
        <v>4535</v>
      </c>
      <c r="I50" s="30">
        <f t="shared" si="1"/>
        <v>0</v>
      </c>
      <c r="J50" s="32"/>
      <c r="K50" s="30">
        <f t="shared" si="2"/>
        <v>0</v>
      </c>
      <c r="L50" s="33"/>
      <c r="M50" s="35">
        <v>0</v>
      </c>
      <c r="N50" s="143"/>
      <c r="O50" s="14"/>
      <c r="P50" s="36">
        <f t="shared" si="3"/>
        <v>0</v>
      </c>
    </row>
    <row r="51" spans="1:16" ht="20.25" customHeight="1">
      <c r="A51" s="3">
        <f t="shared" si="9"/>
        <v>27</v>
      </c>
      <c r="B51" s="4" t="s">
        <v>94</v>
      </c>
      <c r="C51" s="53">
        <v>1670</v>
      </c>
      <c r="D51" s="33">
        <v>0</v>
      </c>
      <c r="E51" s="14">
        <v>130</v>
      </c>
      <c r="F51" s="30">
        <f t="shared" si="0"/>
        <v>-1540</v>
      </c>
      <c r="G51" s="33"/>
      <c r="H51" s="30">
        <v>1670</v>
      </c>
      <c r="I51" s="30">
        <f t="shared" si="1"/>
        <v>0</v>
      </c>
      <c r="J51" s="32"/>
      <c r="K51" s="30">
        <f t="shared" si="2"/>
        <v>0</v>
      </c>
      <c r="L51" s="33"/>
      <c r="M51" s="35">
        <v>0</v>
      </c>
      <c r="N51" s="143"/>
      <c r="O51" s="14"/>
      <c r="P51" s="36">
        <f t="shared" si="3"/>
        <v>0</v>
      </c>
    </row>
    <row r="52" spans="1:16" ht="20.25" customHeight="1">
      <c r="A52" s="3">
        <f t="shared" si="9"/>
        <v>28</v>
      </c>
      <c r="B52" s="4" t="s">
        <v>95</v>
      </c>
      <c r="C52" s="53">
        <v>11461</v>
      </c>
      <c r="D52" s="33"/>
      <c r="E52" s="14">
        <v>9753</v>
      </c>
      <c r="F52" s="30">
        <f t="shared" si="0"/>
        <v>-1708</v>
      </c>
      <c r="G52" s="33"/>
      <c r="H52" s="30">
        <v>1875</v>
      </c>
      <c r="I52" s="30">
        <f t="shared" si="1"/>
        <v>9586</v>
      </c>
      <c r="J52" s="32"/>
      <c r="K52" s="30">
        <f t="shared" si="2"/>
        <v>9586</v>
      </c>
      <c r="L52" s="33"/>
      <c r="M52" s="35">
        <v>0</v>
      </c>
      <c r="N52" s="143"/>
      <c r="O52" s="14">
        <v>8377</v>
      </c>
      <c r="P52" s="36">
        <f t="shared" si="3"/>
        <v>1209</v>
      </c>
    </row>
    <row r="53" spans="1:16" ht="20.25" customHeight="1">
      <c r="A53" s="3">
        <f t="shared" si="9"/>
        <v>29</v>
      </c>
      <c r="B53" s="4" t="s">
        <v>96</v>
      </c>
      <c r="C53" s="53">
        <v>9147</v>
      </c>
      <c r="D53" s="33">
        <v>0</v>
      </c>
      <c r="E53" s="14">
        <v>21895</v>
      </c>
      <c r="F53" s="30">
        <f t="shared" si="0"/>
        <v>12748</v>
      </c>
      <c r="G53" s="33"/>
      <c r="H53" s="30">
        <v>2597</v>
      </c>
      <c r="I53" s="30">
        <f t="shared" si="1"/>
        <v>6550</v>
      </c>
      <c r="J53" s="32"/>
      <c r="K53" s="30">
        <f t="shared" si="2"/>
        <v>6550</v>
      </c>
      <c r="L53" s="33"/>
      <c r="M53" s="35">
        <v>0</v>
      </c>
      <c r="N53" s="143">
        <v>6815</v>
      </c>
      <c r="O53" s="14">
        <v>11394</v>
      </c>
      <c r="P53" s="36">
        <f t="shared" si="3"/>
        <v>-11659</v>
      </c>
    </row>
    <row r="54" spans="1:16" ht="20.25" customHeight="1">
      <c r="A54" s="3">
        <f t="shared" si="9"/>
        <v>30</v>
      </c>
      <c r="B54" s="15" t="s">
        <v>97</v>
      </c>
      <c r="C54" s="53">
        <f>19950+1162</f>
        <v>21112</v>
      </c>
      <c r="D54" s="33">
        <v>0</v>
      </c>
      <c r="E54" s="14">
        <v>1200</v>
      </c>
      <c r="F54" s="30">
        <f t="shared" si="0"/>
        <v>-19912</v>
      </c>
      <c r="G54" s="33"/>
      <c r="H54" s="30">
        <v>0</v>
      </c>
      <c r="I54" s="30">
        <f t="shared" si="1"/>
        <v>21112</v>
      </c>
      <c r="J54" s="32"/>
      <c r="K54" s="30">
        <f t="shared" si="2"/>
        <v>21112</v>
      </c>
      <c r="L54" s="33"/>
      <c r="M54" s="35">
        <v>0</v>
      </c>
      <c r="N54" s="143">
        <v>1200</v>
      </c>
      <c r="O54" s="14"/>
      <c r="P54" s="36">
        <f t="shared" si="3"/>
        <v>19912</v>
      </c>
    </row>
    <row r="55" spans="1:16" ht="20.25" customHeight="1">
      <c r="A55" s="3">
        <f t="shared" ref="A55:A86" si="10">A54+1</f>
        <v>31</v>
      </c>
      <c r="B55" s="15" t="s">
        <v>24</v>
      </c>
      <c r="C55" s="14">
        <v>0</v>
      </c>
      <c r="D55" s="33"/>
      <c r="E55" s="14">
        <v>0</v>
      </c>
      <c r="F55" s="30">
        <f t="shared" si="0"/>
        <v>0</v>
      </c>
      <c r="G55" s="33"/>
      <c r="H55" s="30">
        <v>0</v>
      </c>
      <c r="I55" s="30">
        <f t="shared" si="1"/>
        <v>0</v>
      </c>
      <c r="J55" s="32"/>
      <c r="K55" s="30">
        <f t="shared" si="2"/>
        <v>0</v>
      </c>
      <c r="L55" s="33"/>
      <c r="M55" s="35">
        <v>0</v>
      </c>
      <c r="N55" s="143"/>
      <c r="O55" s="14"/>
      <c r="P55" s="36">
        <f t="shared" si="3"/>
        <v>0</v>
      </c>
    </row>
    <row r="56" spans="1:16" ht="20.25" customHeight="1">
      <c r="A56" s="3">
        <f t="shared" si="10"/>
        <v>32</v>
      </c>
      <c r="B56" s="4" t="s">
        <v>25</v>
      </c>
      <c r="C56" s="53">
        <v>2658</v>
      </c>
      <c r="D56" s="33">
        <v>0</v>
      </c>
      <c r="E56" s="14">
        <v>12252</v>
      </c>
      <c r="F56" s="30">
        <f t="shared" si="0"/>
        <v>9594</v>
      </c>
      <c r="G56" s="33"/>
      <c r="H56" s="30">
        <v>2658</v>
      </c>
      <c r="I56" s="30">
        <f t="shared" si="1"/>
        <v>0</v>
      </c>
      <c r="J56" s="32"/>
      <c r="K56" s="30">
        <f t="shared" si="2"/>
        <v>0</v>
      </c>
      <c r="L56" s="33"/>
      <c r="M56" s="35">
        <v>0</v>
      </c>
      <c r="N56" s="143"/>
      <c r="O56" s="14"/>
      <c r="P56" s="36">
        <f t="shared" si="3"/>
        <v>0</v>
      </c>
    </row>
    <row r="57" spans="1:16" ht="20.25" customHeight="1">
      <c r="A57" s="3">
        <f t="shared" si="10"/>
        <v>33</v>
      </c>
      <c r="B57" s="4" t="s">
        <v>98</v>
      </c>
      <c r="C57" s="53">
        <f>36350+1620</f>
        <v>37970</v>
      </c>
      <c r="D57" s="33">
        <v>0</v>
      </c>
      <c r="E57" s="14">
        <v>39300</v>
      </c>
      <c r="F57" s="30">
        <f t="shared" si="0"/>
        <v>1330</v>
      </c>
      <c r="G57" s="33"/>
      <c r="H57" s="30">
        <v>8350</v>
      </c>
      <c r="I57" s="30">
        <f t="shared" si="1"/>
        <v>29620</v>
      </c>
      <c r="J57" s="32"/>
      <c r="K57" s="30">
        <f t="shared" si="2"/>
        <v>29620</v>
      </c>
      <c r="L57" s="33"/>
      <c r="M57" s="35">
        <v>0</v>
      </c>
      <c r="N57" s="143">
        <v>24350</v>
      </c>
      <c r="O57" s="14"/>
      <c r="P57" s="36">
        <f t="shared" si="3"/>
        <v>5270</v>
      </c>
    </row>
    <row r="58" spans="1:16" ht="20.25" customHeight="1">
      <c r="A58" s="3">
        <f t="shared" si="10"/>
        <v>34</v>
      </c>
      <c r="B58" s="4" t="s">
        <v>99</v>
      </c>
      <c r="C58" s="14">
        <v>12273</v>
      </c>
      <c r="D58" s="33">
        <v>0</v>
      </c>
      <c r="E58" s="14">
        <v>17666</v>
      </c>
      <c r="F58" s="30">
        <f t="shared" si="0"/>
        <v>5393</v>
      </c>
      <c r="G58" s="33"/>
      <c r="H58" s="30">
        <v>12273</v>
      </c>
      <c r="I58" s="30">
        <f t="shared" si="1"/>
        <v>0</v>
      </c>
      <c r="J58" s="32"/>
      <c r="K58" s="30">
        <f t="shared" si="2"/>
        <v>0</v>
      </c>
      <c r="L58" s="33"/>
      <c r="M58" s="35">
        <v>0</v>
      </c>
      <c r="N58" s="143">
        <v>5803</v>
      </c>
      <c r="O58" s="14"/>
      <c r="P58" s="36">
        <f t="shared" si="3"/>
        <v>-5803</v>
      </c>
    </row>
    <row r="59" spans="1:16" ht="20.25" customHeight="1">
      <c r="A59" s="3">
        <f t="shared" si="10"/>
        <v>35</v>
      </c>
      <c r="B59" s="4" t="s">
        <v>228</v>
      </c>
      <c r="C59" s="14">
        <v>0</v>
      </c>
      <c r="D59" s="33"/>
      <c r="E59" s="14"/>
      <c r="F59" s="30">
        <f t="shared" si="0"/>
        <v>0</v>
      </c>
      <c r="G59" s="33"/>
      <c r="H59" s="30">
        <v>0</v>
      </c>
      <c r="I59" s="30">
        <f t="shared" si="1"/>
        <v>0</v>
      </c>
      <c r="J59" s="32"/>
      <c r="K59" s="30">
        <f t="shared" si="2"/>
        <v>0</v>
      </c>
      <c r="L59" s="33"/>
      <c r="M59" s="35">
        <v>0</v>
      </c>
      <c r="N59" s="143"/>
      <c r="O59" s="14"/>
      <c r="P59" s="36">
        <f t="shared" si="3"/>
        <v>0</v>
      </c>
    </row>
    <row r="60" spans="1:16" ht="20.25" customHeight="1">
      <c r="A60" s="3">
        <f t="shared" si="10"/>
        <v>36</v>
      </c>
      <c r="B60" s="4" t="s">
        <v>100</v>
      </c>
      <c r="C60" s="14">
        <v>0</v>
      </c>
      <c r="D60" s="33"/>
      <c r="E60" s="14"/>
      <c r="F60" s="30">
        <f t="shared" si="0"/>
        <v>0</v>
      </c>
      <c r="G60" s="33"/>
      <c r="H60" s="30">
        <v>0</v>
      </c>
      <c r="I60" s="30">
        <f t="shared" si="1"/>
        <v>0</v>
      </c>
      <c r="J60" s="32"/>
      <c r="K60" s="30">
        <f t="shared" si="2"/>
        <v>0</v>
      </c>
      <c r="L60" s="33"/>
      <c r="M60" s="35">
        <v>0</v>
      </c>
      <c r="N60" s="143"/>
      <c r="O60" s="14"/>
      <c r="P60" s="36">
        <f t="shared" si="3"/>
        <v>0</v>
      </c>
    </row>
    <row r="61" spans="1:16" ht="20.25" customHeight="1">
      <c r="A61" s="3">
        <f t="shared" si="10"/>
        <v>37</v>
      </c>
      <c r="B61" s="4" t="s">
        <v>243</v>
      </c>
      <c r="C61" s="14"/>
      <c r="D61" s="33"/>
      <c r="E61" s="14">
        <v>43000</v>
      </c>
      <c r="F61" s="30">
        <f t="shared" si="0"/>
        <v>43000</v>
      </c>
      <c r="G61" s="33"/>
      <c r="H61" s="30">
        <v>-51000</v>
      </c>
      <c r="I61" s="30">
        <f t="shared" si="1"/>
        <v>51000</v>
      </c>
      <c r="J61" s="32"/>
      <c r="K61" s="30">
        <f t="shared" si="2"/>
        <v>51000</v>
      </c>
      <c r="L61" s="33"/>
      <c r="M61" s="35">
        <v>0</v>
      </c>
      <c r="N61" s="143"/>
      <c r="O61" s="14"/>
      <c r="P61" s="36">
        <f t="shared" si="3"/>
        <v>51000</v>
      </c>
    </row>
    <row r="62" spans="1:16" ht="20.25" customHeight="1">
      <c r="A62" s="3">
        <f t="shared" si="10"/>
        <v>38</v>
      </c>
      <c r="B62" s="4" t="s">
        <v>101</v>
      </c>
      <c r="C62" s="14">
        <v>0</v>
      </c>
      <c r="D62" s="33"/>
      <c r="E62" s="14">
        <v>0</v>
      </c>
      <c r="F62" s="30">
        <f t="shared" si="0"/>
        <v>0</v>
      </c>
      <c r="G62" s="33"/>
      <c r="H62" s="30"/>
      <c r="I62" s="30">
        <f t="shared" si="1"/>
        <v>0</v>
      </c>
      <c r="J62" s="32"/>
      <c r="K62" s="30">
        <f t="shared" si="2"/>
        <v>0</v>
      </c>
      <c r="L62" s="33"/>
      <c r="M62" s="35">
        <v>0</v>
      </c>
      <c r="N62" s="143"/>
      <c r="O62" s="14"/>
      <c r="P62" s="36">
        <f t="shared" si="3"/>
        <v>0</v>
      </c>
    </row>
    <row r="63" spans="1:16" ht="20.25" customHeight="1">
      <c r="A63" s="3">
        <f t="shared" si="10"/>
        <v>39</v>
      </c>
      <c r="B63" s="4" t="s">
        <v>102</v>
      </c>
      <c r="C63" s="14">
        <v>18773</v>
      </c>
      <c r="D63" s="33">
        <v>0</v>
      </c>
      <c r="E63" s="14">
        <v>23296</v>
      </c>
      <c r="F63" s="30">
        <f t="shared" si="0"/>
        <v>4523</v>
      </c>
      <c r="G63" s="33"/>
      <c r="H63" s="30">
        <v>18773</v>
      </c>
      <c r="I63" s="30">
        <f t="shared" si="1"/>
        <v>0</v>
      </c>
      <c r="J63" s="32"/>
      <c r="K63" s="30">
        <f t="shared" si="2"/>
        <v>0</v>
      </c>
      <c r="L63" s="33"/>
      <c r="M63" s="35">
        <v>0</v>
      </c>
      <c r="N63" s="143"/>
      <c r="O63" s="14">
        <v>3544</v>
      </c>
      <c r="P63" s="36">
        <f t="shared" si="3"/>
        <v>-3544</v>
      </c>
    </row>
    <row r="64" spans="1:16" ht="20.25" customHeight="1">
      <c r="A64" s="3">
        <f t="shared" si="10"/>
        <v>40</v>
      </c>
      <c r="B64" s="4" t="s">
        <v>103</v>
      </c>
      <c r="C64" s="14">
        <f>30645</f>
        <v>30645</v>
      </c>
      <c r="D64" s="33">
        <v>0</v>
      </c>
      <c r="E64" s="14">
        <v>24211</v>
      </c>
      <c r="F64" s="30">
        <f t="shared" si="0"/>
        <v>-6434</v>
      </c>
      <c r="G64" s="33"/>
      <c r="H64" s="30">
        <v>8637</v>
      </c>
      <c r="I64" s="30">
        <f t="shared" si="1"/>
        <v>22008</v>
      </c>
      <c r="J64" s="32"/>
      <c r="K64" s="30">
        <f t="shared" si="2"/>
        <v>22008</v>
      </c>
      <c r="L64" s="33"/>
      <c r="M64" s="35">
        <v>0</v>
      </c>
      <c r="N64" s="143">
        <v>2500</v>
      </c>
      <c r="O64" s="14">
        <v>17526</v>
      </c>
      <c r="P64" s="36">
        <f t="shared" si="3"/>
        <v>1982</v>
      </c>
    </row>
    <row r="65" spans="1:16" ht="20.25" customHeight="1">
      <c r="A65" s="3">
        <f t="shared" si="10"/>
        <v>41</v>
      </c>
      <c r="B65" s="4" t="s">
        <v>104</v>
      </c>
      <c r="C65" s="14">
        <v>71400</v>
      </c>
      <c r="D65" s="33">
        <v>0</v>
      </c>
      <c r="E65" s="14">
        <v>64000</v>
      </c>
      <c r="F65" s="30">
        <f t="shared" si="0"/>
        <v>-7400</v>
      </c>
      <c r="G65" s="33"/>
      <c r="H65" s="30">
        <v>2400</v>
      </c>
      <c r="I65" s="30">
        <f t="shared" si="1"/>
        <v>69000</v>
      </c>
      <c r="J65" s="32"/>
      <c r="K65" s="30">
        <f t="shared" si="2"/>
        <v>69000</v>
      </c>
      <c r="L65" s="33"/>
      <c r="M65" s="35">
        <v>0</v>
      </c>
      <c r="N65" s="143">
        <v>60000</v>
      </c>
      <c r="O65" s="14">
        <v>4000</v>
      </c>
      <c r="P65" s="36">
        <f t="shared" si="3"/>
        <v>5000</v>
      </c>
    </row>
    <row r="66" spans="1:16" ht="20.25" customHeight="1">
      <c r="A66" s="3">
        <f t="shared" si="10"/>
        <v>42</v>
      </c>
      <c r="B66" s="4">
        <v>0</v>
      </c>
      <c r="C66" s="14">
        <v>0</v>
      </c>
      <c r="D66" s="33"/>
      <c r="E66" s="14"/>
      <c r="F66" s="30">
        <f t="shared" si="0"/>
        <v>0</v>
      </c>
      <c r="G66" s="33"/>
      <c r="H66" s="30"/>
      <c r="I66" s="30">
        <f t="shared" si="1"/>
        <v>0</v>
      </c>
      <c r="J66" s="32"/>
      <c r="K66" s="30">
        <f t="shared" si="2"/>
        <v>0</v>
      </c>
      <c r="L66" s="33"/>
      <c r="M66" s="35">
        <v>0</v>
      </c>
      <c r="N66" s="143"/>
      <c r="O66" s="14"/>
      <c r="P66" s="36">
        <f t="shared" si="3"/>
        <v>0</v>
      </c>
    </row>
    <row r="67" spans="1:16" ht="20.25" customHeight="1">
      <c r="A67" s="3">
        <f t="shared" si="10"/>
        <v>43</v>
      </c>
      <c r="B67" s="4" t="s">
        <v>105</v>
      </c>
      <c r="C67" s="53">
        <v>1400</v>
      </c>
      <c r="D67" s="33">
        <v>0</v>
      </c>
      <c r="E67" s="14">
        <v>500</v>
      </c>
      <c r="F67" s="30">
        <f t="shared" si="0"/>
        <v>-900</v>
      </c>
      <c r="G67" s="33"/>
      <c r="H67" s="30">
        <v>1400</v>
      </c>
      <c r="I67" s="30">
        <f t="shared" si="1"/>
        <v>0</v>
      </c>
      <c r="J67" s="32"/>
      <c r="K67" s="30">
        <f t="shared" si="2"/>
        <v>0</v>
      </c>
      <c r="L67" s="33"/>
      <c r="M67" s="35">
        <v>0</v>
      </c>
      <c r="N67" s="143"/>
      <c r="O67" s="14"/>
      <c r="P67" s="36">
        <f t="shared" si="3"/>
        <v>0</v>
      </c>
    </row>
    <row r="68" spans="1:16" ht="20.25" customHeight="1">
      <c r="A68" s="3">
        <f t="shared" si="10"/>
        <v>44</v>
      </c>
      <c r="B68" s="4" t="s">
        <v>26</v>
      </c>
      <c r="C68" s="53">
        <v>6675</v>
      </c>
      <c r="D68" s="33">
        <v>0</v>
      </c>
      <c r="E68" s="14">
        <v>6670</v>
      </c>
      <c r="F68" s="30">
        <f t="shared" si="0"/>
        <v>-5</v>
      </c>
      <c r="G68" s="33"/>
      <c r="H68" s="30">
        <v>6675</v>
      </c>
      <c r="I68" s="30">
        <f t="shared" si="1"/>
        <v>0</v>
      </c>
      <c r="J68" s="32"/>
      <c r="K68" s="30">
        <f t="shared" si="2"/>
        <v>0</v>
      </c>
      <c r="L68" s="33"/>
      <c r="M68" s="35">
        <v>0</v>
      </c>
      <c r="N68" s="143"/>
      <c r="O68" s="14"/>
      <c r="P68" s="36">
        <f t="shared" si="3"/>
        <v>0</v>
      </c>
    </row>
    <row r="69" spans="1:16" ht="20.25" customHeight="1">
      <c r="A69" s="3">
        <f t="shared" si="10"/>
        <v>45</v>
      </c>
      <c r="B69" s="4" t="s">
        <v>106</v>
      </c>
      <c r="C69" s="14">
        <v>74700</v>
      </c>
      <c r="D69" s="33">
        <v>0</v>
      </c>
      <c r="E69" s="14">
        <v>74036</v>
      </c>
      <c r="F69" s="30">
        <f t="shared" si="0"/>
        <v>-664</v>
      </c>
      <c r="G69" s="33"/>
      <c r="H69" s="30">
        <v>74700</v>
      </c>
      <c r="I69" s="30">
        <f t="shared" si="1"/>
        <v>0</v>
      </c>
      <c r="J69" s="32"/>
      <c r="K69" s="30">
        <f t="shared" si="2"/>
        <v>0</v>
      </c>
      <c r="L69" s="33"/>
      <c r="M69" s="35">
        <v>0</v>
      </c>
      <c r="N69" s="143"/>
      <c r="O69" s="14"/>
      <c r="P69" s="36">
        <f t="shared" si="3"/>
        <v>0</v>
      </c>
    </row>
    <row r="70" spans="1:16" ht="20.25" customHeight="1">
      <c r="A70" s="3">
        <f t="shared" si="10"/>
        <v>46</v>
      </c>
      <c r="B70" s="4" t="s">
        <v>224</v>
      </c>
      <c r="C70" s="14">
        <v>0</v>
      </c>
      <c r="D70" s="33"/>
      <c r="E70" s="14"/>
      <c r="F70" s="30">
        <f t="shared" si="0"/>
        <v>0</v>
      </c>
      <c r="G70" s="33"/>
      <c r="H70" s="30"/>
      <c r="I70" s="30">
        <f t="shared" si="1"/>
        <v>0</v>
      </c>
      <c r="J70" s="32"/>
      <c r="K70" s="30">
        <f t="shared" si="2"/>
        <v>0</v>
      </c>
      <c r="L70" s="33"/>
      <c r="M70" s="35">
        <v>0</v>
      </c>
      <c r="N70" s="143"/>
      <c r="O70" s="14"/>
      <c r="P70" s="36">
        <f t="shared" si="3"/>
        <v>0</v>
      </c>
    </row>
    <row r="71" spans="1:16" ht="20.25" customHeight="1">
      <c r="A71" s="3">
        <f t="shared" si="10"/>
        <v>47</v>
      </c>
      <c r="B71" s="4" t="s">
        <v>10</v>
      </c>
      <c r="C71" s="14">
        <v>3000</v>
      </c>
      <c r="D71" s="33"/>
      <c r="E71" s="14">
        <v>3000</v>
      </c>
      <c r="F71" s="30">
        <f t="shared" si="0"/>
        <v>0</v>
      </c>
      <c r="G71" s="33"/>
      <c r="H71" s="30">
        <v>0</v>
      </c>
      <c r="I71" s="30">
        <f t="shared" si="1"/>
        <v>3000</v>
      </c>
      <c r="J71" s="32"/>
      <c r="K71" s="30">
        <f t="shared" si="2"/>
        <v>3000</v>
      </c>
      <c r="L71" s="33"/>
      <c r="M71" s="35">
        <v>0</v>
      </c>
      <c r="N71" s="143">
        <v>3000</v>
      </c>
      <c r="O71" s="14"/>
      <c r="P71" s="36">
        <f t="shared" ref="P71:P86" si="11">K71-N71-O71</f>
        <v>0</v>
      </c>
    </row>
    <row r="72" spans="1:16" ht="20.25" customHeight="1">
      <c r="A72" s="3">
        <f t="shared" si="10"/>
        <v>48</v>
      </c>
      <c r="B72" s="4" t="s">
        <v>249</v>
      </c>
      <c r="C72" s="14">
        <v>92087</v>
      </c>
      <c r="D72" s="33"/>
      <c r="E72" s="14">
        <v>94441</v>
      </c>
      <c r="F72" s="30">
        <f t="shared" ref="F72:F86" si="12">E72-C72</f>
        <v>2354</v>
      </c>
      <c r="G72" s="33"/>
      <c r="H72" s="30"/>
      <c r="I72" s="30">
        <f t="shared" ref="I72:I86" si="13">C72-H72</f>
        <v>92087</v>
      </c>
      <c r="J72" s="32"/>
      <c r="K72" s="30">
        <f t="shared" ref="K72:K86" si="14">I72-J72</f>
        <v>92087</v>
      </c>
      <c r="L72" s="33"/>
      <c r="M72" s="33">
        <f>K72+K73</f>
        <v>92087</v>
      </c>
      <c r="N72" s="143"/>
      <c r="O72" s="14">
        <v>94441</v>
      </c>
      <c r="P72" s="36">
        <f t="shared" si="11"/>
        <v>-2354</v>
      </c>
    </row>
    <row r="73" spans="1:16" ht="20.25" customHeight="1">
      <c r="A73" s="3">
        <f t="shared" si="10"/>
        <v>49</v>
      </c>
      <c r="B73" s="4" t="s">
        <v>205</v>
      </c>
      <c r="C73" s="14">
        <v>0</v>
      </c>
      <c r="D73" s="33"/>
      <c r="E73" s="14"/>
      <c r="F73" s="30">
        <f t="shared" ref="F73" si="15">E73-C73</f>
        <v>0</v>
      </c>
      <c r="G73" s="33"/>
      <c r="H73" s="30"/>
      <c r="I73" s="30">
        <f t="shared" ref="I73" si="16">C73-H73</f>
        <v>0</v>
      </c>
      <c r="J73" s="32"/>
      <c r="K73" s="30">
        <f t="shared" ref="K73" si="17">I73-J73</f>
        <v>0</v>
      </c>
      <c r="L73" s="33"/>
      <c r="M73" s="35">
        <v>0</v>
      </c>
      <c r="N73" s="143"/>
      <c r="O73" s="14"/>
      <c r="P73" s="36">
        <f t="shared" ref="P73" si="18">K73-N73-O73</f>
        <v>0</v>
      </c>
    </row>
    <row r="74" spans="1:16" ht="20.25" customHeight="1">
      <c r="A74" s="3">
        <f t="shared" si="10"/>
        <v>50</v>
      </c>
      <c r="B74" s="4" t="s">
        <v>232</v>
      </c>
      <c r="C74" s="14">
        <v>27150</v>
      </c>
      <c r="D74" s="33">
        <v>0</v>
      </c>
      <c r="E74" s="14">
        <v>24900</v>
      </c>
      <c r="F74" s="30">
        <f t="shared" si="12"/>
        <v>-2250</v>
      </c>
      <c r="G74" s="33"/>
      <c r="H74" s="30">
        <v>3150</v>
      </c>
      <c r="I74" s="30">
        <f t="shared" si="13"/>
        <v>24000</v>
      </c>
      <c r="J74" s="32"/>
      <c r="K74" s="30">
        <f t="shared" si="14"/>
        <v>24000</v>
      </c>
      <c r="L74" s="33"/>
      <c r="M74" s="33">
        <f>K74</f>
        <v>24000</v>
      </c>
      <c r="N74" s="143"/>
      <c r="O74" s="14">
        <v>24900</v>
      </c>
      <c r="P74" s="36">
        <f t="shared" si="11"/>
        <v>-900</v>
      </c>
    </row>
    <row r="75" spans="1:16" ht="20.25" customHeight="1">
      <c r="A75" s="3">
        <f t="shared" si="10"/>
        <v>51</v>
      </c>
      <c r="B75" s="4"/>
      <c r="C75" s="14">
        <v>0</v>
      </c>
      <c r="D75" s="33"/>
      <c r="E75" s="14"/>
      <c r="F75" s="30">
        <f t="shared" si="12"/>
        <v>0</v>
      </c>
      <c r="G75" s="33"/>
      <c r="H75" s="30"/>
      <c r="I75" s="30">
        <f t="shared" si="13"/>
        <v>0</v>
      </c>
      <c r="J75" s="32"/>
      <c r="K75" s="30">
        <f t="shared" si="14"/>
        <v>0</v>
      </c>
      <c r="L75" s="33"/>
      <c r="M75" s="33">
        <f>K75</f>
        <v>0</v>
      </c>
      <c r="N75" s="143"/>
      <c r="O75" s="14"/>
      <c r="P75" s="36">
        <f t="shared" si="11"/>
        <v>0</v>
      </c>
    </row>
    <row r="76" spans="1:16" ht="20.25" customHeight="1">
      <c r="A76" s="3">
        <f t="shared" si="10"/>
        <v>52</v>
      </c>
      <c r="B76" s="4" t="s">
        <v>201</v>
      </c>
      <c r="C76" s="14">
        <v>0</v>
      </c>
      <c r="D76" s="33"/>
      <c r="E76" s="14">
        <v>0</v>
      </c>
      <c r="F76" s="30">
        <f t="shared" si="12"/>
        <v>0</v>
      </c>
      <c r="G76" s="33"/>
      <c r="H76" s="30"/>
      <c r="I76" s="30">
        <f t="shared" si="13"/>
        <v>0</v>
      </c>
      <c r="J76" s="32"/>
      <c r="K76" s="30">
        <f t="shared" si="14"/>
        <v>0</v>
      </c>
      <c r="L76" s="33"/>
      <c r="M76" s="33">
        <f>K76</f>
        <v>0</v>
      </c>
      <c r="N76" s="143"/>
      <c r="O76" s="14"/>
      <c r="P76" s="36">
        <f t="shared" si="11"/>
        <v>0</v>
      </c>
    </row>
    <row r="77" spans="1:16" ht="20.25" customHeight="1">
      <c r="A77" s="3">
        <f t="shared" si="10"/>
        <v>53</v>
      </c>
      <c r="B77" s="4" t="s">
        <v>242</v>
      </c>
      <c r="C77" s="14"/>
      <c r="D77" s="33"/>
      <c r="E77" s="14">
        <v>0</v>
      </c>
      <c r="F77" s="30">
        <f t="shared" si="12"/>
        <v>0</v>
      </c>
      <c r="G77" s="33"/>
      <c r="H77" s="30"/>
      <c r="I77" s="30">
        <f t="shared" si="13"/>
        <v>0</v>
      </c>
      <c r="J77" s="32"/>
      <c r="K77" s="30">
        <f t="shared" si="14"/>
        <v>0</v>
      </c>
      <c r="L77" s="33"/>
      <c r="M77" s="35"/>
      <c r="N77" s="143"/>
      <c r="O77" s="14"/>
      <c r="P77" s="36">
        <f t="shared" si="11"/>
        <v>0</v>
      </c>
    </row>
    <row r="78" spans="1:16" ht="20.25" customHeight="1">
      <c r="A78" s="3">
        <f t="shared" si="10"/>
        <v>54</v>
      </c>
      <c r="B78" s="5" t="s">
        <v>233</v>
      </c>
      <c r="C78" s="14"/>
      <c r="D78" s="33"/>
      <c r="E78" s="14"/>
      <c r="F78" s="30">
        <f t="shared" ref="F78:F80" si="19">E78-C78</f>
        <v>0</v>
      </c>
      <c r="G78" s="33"/>
      <c r="H78" s="30">
        <v>0</v>
      </c>
      <c r="I78" s="30">
        <f t="shared" ref="I78:I80" si="20">C78-H78</f>
        <v>0</v>
      </c>
      <c r="J78" s="32"/>
      <c r="K78" s="30">
        <f t="shared" ref="K78:K80" si="21">I78-J78</f>
        <v>0</v>
      </c>
      <c r="L78" s="33"/>
      <c r="M78" s="33">
        <f>SUM(K78:K80)</f>
        <v>0</v>
      </c>
      <c r="N78" s="143"/>
      <c r="O78" s="14"/>
      <c r="P78" s="36">
        <f t="shared" si="11"/>
        <v>0</v>
      </c>
    </row>
    <row r="79" spans="1:16" ht="20.25" customHeight="1">
      <c r="A79" s="3">
        <f t="shared" si="10"/>
        <v>55</v>
      </c>
      <c r="B79" s="5"/>
      <c r="C79" s="14"/>
      <c r="D79" s="33"/>
      <c r="E79" s="14"/>
      <c r="F79" s="30">
        <f t="shared" si="19"/>
        <v>0</v>
      </c>
      <c r="G79" s="33"/>
      <c r="H79" s="30"/>
      <c r="I79" s="30">
        <f t="shared" si="20"/>
        <v>0</v>
      </c>
      <c r="J79" s="32"/>
      <c r="K79" s="30">
        <f t="shared" si="21"/>
        <v>0</v>
      </c>
      <c r="L79" s="33"/>
      <c r="M79" s="35"/>
      <c r="N79" s="143"/>
      <c r="O79" s="14"/>
      <c r="P79" s="36">
        <f t="shared" si="11"/>
        <v>0</v>
      </c>
    </row>
    <row r="80" spans="1:16" ht="20.25" customHeight="1">
      <c r="A80" s="3">
        <f t="shared" si="10"/>
        <v>56</v>
      </c>
      <c r="B80" s="5"/>
      <c r="C80" s="14"/>
      <c r="D80" s="33"/>
      <c r="E80" s="14"/>
      <c r="F80" s="30">
        <f t="shared" si="19"/>
        <v>0</v>
      </c>
      <c r="G80" s="33"/>
      <c r="H80" s="30"/>
      <c r="I80" s="30">
        <f t="shared" si="20"/>
        <v>0</v>
      </c>
      <c r="J80" s="32"/>
      <c r="K80" s="30">
        <f t="shared" si="21"/>
        <v>0</v>
      </c>
      <c r="L80" s="33"/>
      <c r="M80" s="35"/>
      <c r="N80" s="143"/>
      <c r="O80" s="14"/>
      <c r="P80" s="36">
        <f t="shared" si="11"/>
        <v>0</v>
      </c>
    </row>
    <row r="81" spans="1:18" ht="20.25" customHeight="1">
      <c r="A81" s="3"/>
      <c r="B81" s="6" t="s">
        <v>32</v>
      </c>
      <c r="C81" s="14"/>
      <c r="D81" s="33"/>
      <c r="E81" s="14"/>
      <c r="F81" s="30"/>
      <c r="G81" s="33"/>
      <c r="H81" s="30"/>
      <c r="I81" s="30"/>
      <c r="J81" s="32"/>
      <c r="K81" s="30"/>
      <c r="L81" s="33"/>
      <c r="M81" s="33"/>
      <c r="N81" s="143"/>
      <c r="O81" s="14"/>
      <c r="P81" s="36">
        <f t="shared" si="11"/>
        <v>0</v>
      </c>
    </row>
    <row r="82" spans="1:18" ht="20.25" customHeight="1">
      <c r="A82" s="3">
        <f t="shared" si="10"/>
        <v>1</v>
      </c>
      <c r="B82" s="4"/>
      <c r="C82" s="14"/>
      <c r="D82" s="33"/>
      <c r="E82" s="14"/>
      <c r="F82" s="30">
        <f t="shared" si="12"/>
        <v>0</v>
      </c>
      <c r="G82" s="33"/>
      <c r="H82" s="30"/>
      <c r="I82" s="30">
        <f t="shared" si="13"/>
        <v>0</v>
      </c>
      <c r="J82" s="32"/>
      <c r="K82" s="30">
        <f t="shared" si="14"/>
        <v>0</v>
      </c>
      <c r="L82" s="33"/>
      <c r="M82" s="33">
        <f>SUM(K82:K86)</f>
        <v>0</v>
      </c>
      <c r="N82" s="143">
        <v>13500</v>
      </c>
      <c r="O82" s="14">
        <v>29500</v>
      </c>
      <c r="P82" s="36">
        <f t="shared" si="11"/>
        <v>-43000</v>
      </c>
    </row>
    <row r="83" spans="1:18" ht="20.25" customHeight="1">
      <c r="A83" s="3">
        <f t="shared" si="10"/>
        <v>2</v>
      </c>
      <c r="B83" s="4" t="s">
        <v>233</v>
      </c>
      <c r="C83" s="14">
        <v>0</v>
      </c>
      <c r="D83" s="33"/>
      <c r="E83" s="14"/>
      <c r="F83" s="30">
        <f t="shared" si="12"/>
        <v>0</v>
      </c>
      <c r="G83" s="33"/>
      <c r="H83" s="30"/>
      <c r="I83" s="30">
        <f t="shared" si="13"/>
        <v>0</v>
      </c>
      <c r="J83" s="32"/>
      <c r="K83" s="30">
        <f t="shared" si="14"/>
        <v>0</v>
      </c>
      <c r="L83" s="33"/>
      <c r="M83" s="35">
        <v>0</v>
      </c>
      <c r="N83" s="14"/>
      <c r="O83" s="14"/>
      <c r="P83" s="36">
        <f t="shared" si="11"/>
        <v>0</v>
      </c>
    </row>
    <row r="84" spans="1:18" ht="20.25" customHeight="1">
      <c r="A84" s="3">
        <f t="shared" si="10"/>
        <v>3</v>
      </c>
      <c r="B84" s="4"/>
      <c r="C84" s="14"/>
      <c r="D84" s="33"/>
      <c r="E84" s="14"/>
      <c r="F84" s="30">
        <f t="shared" si="12"/>
        <v>0</v>
      </c>
      <c r="G84" s="33"/>
      <c r="H84" s="30"/>
      <c r="I84" s="30">
        <f t="shared" si="13"/>
        <v>0</v>
      </c>
      <c r="J84" s="32"/>
      <c r="K84" s="30">
        <f t="shared" si="14"/>
        <v>0</v>
      </c>
      <c r="L84" s="33"/>
      <c r="M84" s="35">
        <v>0</v>
      </c>
      <c r="N84" s="14"/>
      <c r="O84" s="14"/>
      <c r="P84" s="36">
        <f t="shared" si="11"/>
        <v>0</v>
      </c>
    </row>
    <row r="85" spans="1:18" ht="20.25" customHeight="1">
      <c r="A85" s="3">
        <f t="shared" si="10"/>
        <v>4</v>
      </c>
      <c r="B85" s="4"/>
      <c r="C85" s="14"/>
      <c r="D85" s="33"/>
      <c r="E85" s="14"/>
      <c r="F85" s="30">
        <f t="shared" si="12"/>
        <v>0</v>
      </c>
      <c r="G85" s="33"/>
      <c r="H85" s="30"/>
      <c r="I85" s="30">
        <f t="shared" si="13"/>
        <v>0</v>
      </c>
      <c r="J85" s="32"/>
      <c r="K85" s="30">
        <f t="shared" si="14"/>
        <v>0</v>
      </c>
      <c r="L85" s="33"/>
      <c r="M85" s="35">
        <v>0</v>
      </c>
      <c r="N85" s="14"/>
      <c r="O85" s="14"/>
      <c r="P85" s="36">
        <f t="shared" si="11"/>
        <v>0</v>
      </c>
    </row>
    <row r="86" spans="1:18" ht="20.25" customHeight="1">
      <c r="A86" s="3">
        <f t="shared" si="10"/>
        <v>5</v>
      </c>
      <c r="B86" s="4"/>
      <c r="C86" s="14"/>
      <c r="D86" s="33"/>
      <c r="E86" s="14"/>
      <c r="F86" s="30">
        <f t="shared" si="12"/>
        <v>0</v>
      </c>
      <c r="G86" s="33"/>
      <c r="H86" s="30"/>
      <c r="I86" s="30">
        <f t="shared" si="13"/>
        <v>0</v>
      </c>
      <c r="J86" s="32"/>
      <c r="K86" s="30">
        <f t="shared" si="14"/>
        <v>0</v>
      </c>
      <c r="L86" s="33"/>
      <c r="M86" s="35">
        <v>0</v>
      </c>
      <c r="N86" s="14"/>
      <c r="O86" s="14"/>
      <c r="P86" s="36">
        <f t="shared" si="11"/>
        <v>0</v>
      </c>
    </row>
    <row r="87" spans="1:18" ht="20.25" customHeight="1">
      <c r="A87" s="3"/>
      <c r="B87" s="4"/>
      <c r="C87" s="14"/>
      <c r="D87" s="33"/>
      <c r="E87" s="14"/>
      <c r="F87" s="34"/>
      <c r="G87" s="33"/>
      <c r="H87" s="30"/>
      <c r="I87" s="30"/>
      <c r="J87" s="32"/>
      <c r="K87" s="30"/>
      <c r="L87" s="33"/>
      <c r="M87" s="33"/>
      <c r="N87" s="5"/>
      <c r="O87" s="5"/>
      <c r="P87" s="36"/>
    </row>
    <row r="88" spans="1:18" ht="19.5" customHeight="1">
      <c r="A88" s="5"/>
      <c r="B88" s="2" t="s">
        <v>2</v>
      </c>
      <c r="C88" s="40">
        <f>SUM(C6:C87)</f>
        <v>4642666</v>
      </c>
      <c r="D88" s="33"/>
      <c r="E88" s="40">
        <f>SUM(E6:E87)</f>
        <v>4804244</v>
      </c>
      <c r="F88" s="39">
        <f>SUM(F6:F87)</f>
        <v>161578</v>
      </c>
      <c r="G88" s="33"/>
      <c r="H88" s="41">
        <f>SUM(H6:H87)</f>
        <v>121052.78</v>
      </c>
      <c r="I88" s="41">
        <f t="shared" ref="I88:K88" si="22">SUM(I6:I87)</f>
        <v>4521613.2200000007</v>
      </c>
      <c r="J88" s="41">
        <f t="shared" si="22"/>
        <v>0</v>
      </c>
      <c r="K88" s="39">
        <f t="shared" si="22"/>
        <v>4521613.2200000007</v>
      </c>
      <c r="L88" s="33"/>
      <c r="M88" s="52">
        <f t="shared" ref="M88" si="23">SUM(M6:M87)</f>
        <v>4521613.2200000007</v>
      </c>
      <c r="N88" s="14">
        <f>SUM(N6:N87)</f>
        <v>2415407</v>
      </c>
      <c r="O88" s="14">
        <f t="shared" ref="O88:P88" si="24">SUM(O6:O87)</f>
        <v>2002294</v>
      </c>
      <c r="P88" s="36">
        <f t="shared" si="24"/>
        <v>103912.22</v>
      </c>
    </row>
    <row r="89" spans="1:18">
      <c r="E89" t="s">
        <v>233</v>
      </c>
      <c r="F89" t="s">
        <v>233</v>
      </c>
      <c r="N89" s="40">
        <f>N88+O88</f>
        <v>4417701</v>
      </c>
      <c r="O89" s="40">
        <f>N89-C88</f>
        <v>-224965</v>
      </c>
      <c r="P89" s="54">
        <f>O89+H88</f>
        <v>-103912.22</v>
      </c>
    </row>
    <row r="90" spans="1:18">
      <c r="B90" s="5" t="s">
        <v>39</v>
      </c>
      <c r="C90" s="14">
        <v>35970</v>
      </c>
      <c r="D90">
        <v>0</v>
      </c>
      <c r="E90" t="s">
        <v>233</v>
      </c>
      <c r="I90" s="121">
        <v>2695023</v>
      </c>
      <c r="J90" s="122" t="s">
        <v>214</v>
      </c>
      <c r="M90" s="89" t="s">
        <v>180</v>
      </c>
      <c r="N90" s="53">
        <v>2415407</v>
      </c>
      <c r="O90" s="102">
        <v>2002294</v>
      </c>
      <c r="P90" s="45" t="s">
        <v>181</v>
      </c>
    </row>
    <row r="91" spans="1:18">
      <c r="B91" s="5" t="s">
        <v>108</v>
      </c>
      <c r="C91" s="14">
        <v>14040</v>
      </c>
      <c r="D91">
        <v>0</v>
      </c>
      <c r="I91" s="123">
        <v>2769405</v>
      </c>
      <c r="J91" s="124" t="s">
        <v>215</v>
      </c>
      <c r="N91" s="103">
        <f>N88-N90</f>
        <v>0</v>
      </c>
      <c r="O91" s="103">
        <f>O88-O90</f>
        <v>0</v>
      </c>
      <c r="P91" t="s">
        <v>233</v>
      </c>
      <c r="R91" t="s">
        <v>239</v>
      </c>
    </row>
    <row r="92" spans="1:18">
      <c r="B92" s="5" t="s">
        <v>7</v>
      </c>
      <c r="C92" s="14">
        <v>14248.5</v>
      </c>
      <c r="D92">
        <v>0</v>
      </c>
      <c r="I92" s="125">
        <f>SUM(I90:I91)</f>
        <v>5464428</v>
      </c>
      <c r="J92" s="5" t="s">
        <v>36</v>
      </c>
    </row>
    <row r="93" spans="1:18">
      <c r="B93" s="5"/>
      <c r="C93" s="14">
        <v>0</v>
      </c>
      <c r="E93" s="40">
        <f>C88+C94+C95</f>
        <v>4693666</v>
      </c>
      <c r="F93" t="s">
        <v>211</v>
      </c>
      <c r="I93" s="126">
        <f>C96-I92</f>
        <v>-706503.5</v>
      </c>
      <c r="J93" s="103" t="s">
        <v>66</v>
      </c>
    </row>
    <row r="94" spans="1:18">
      <c r="B94" s="5"/>
      <c r="C94" s="14"/>
      <c r="E94" s="51">
        <f>SUM(C90:C94)</f>
        <v>64258.5</v>
      </c>
      <c r="F94" t="s">
        <v>207</v>
      </c>
      <c r="J94" t="s">
        <v>240</v>
      </c>
      <c r="N94" s="14" t="s">
        <v>123</v>
      </c>
      <c r="O94" s="14">
        <v>215462</v>
      </c>
      <c r="P94" s="14"/>
    </row>
    <row r="95" spans="1:18">
      <c r="B95" s="5" t="s">
        <v>116</v>
      </c>
      <c r="C95" s="144">
        <v>51000</v>
      </c>
      <c r="E95" s="40">
        <f>SUM(C90:C95)</f>
        <v>115258.5</v>
      </c>
      <c r="F95" t="s">
        <v>208</v>
      </c>
      <c r="O95" s="14"/>
      <c r="P95" s="14"/>
    </row>
    <row r="96" spans="1:18" ht="18.75">
      <c r="B96" s="48" t="s">
        <v>110</v>
      </c>
      <c r="C96" s="40">
        <f>C88+E95</f>
        <v>4757924.5</v>
      </c>
      <c r="E96" s="53">
        <f>C96-C95</f>
        <v>4706924.5</v>
      </c>
      <c r="F96" s="55">
        <f>C96+C108</f>
        <v>4915479.5</v>
      </c>
      <c r="G96" s="97" t="s">
        <v>194</v>
      </c>
      <c r="H96" s="97"/>
      <c r="I96" s="97"/>
      <c r="O96" s="14"/>
      <c r="P96" s="14"/>
    </row>
    <row r="97" spans="2:16">
      <c r="O97" s="14"/>
      <c r="P97" s="14"/>
    </row>
    <row r="98" spans="2:16">
      <c r="B98" s="5" t="s">
        <v>5</v>
      </c>
      <c r="C98" s="14"/>
      <c r="E98" s="19" t="s">
        <v>34</v>
      </c>
      <c r="J98" s="19" t="s">
        <v>64</v>
      </c>
      <c r="O98" s="14">
        <f>SUM(O89:O97)</f>
        <v>1992791</v>
      </c>
      <c r="P98" s="5" t="s">
        <v>124</v>
      </c>
    </row>
    <row r="99" spans="2:16">
      <c r="B99" s="5" t="s">
        <v>115</v>
      </c>
      <c r="C99" s="14">
        <v>181905.25</v>
      </c>
      <c r="D99">
        <v>0</v>
      </c>
    </row>
    <row r="100" spans="2:16">
      <c r="B100" s="5"/>
      <c r="C100" s="14"/>
      <c r="E100" s="5" t="s">
        <v>72</v>
      </c>
      <c r="F100" s="14">
        <f>2118045+629113</f>
        <v>2747158</v>
      </c>
      <c r="G100">
        <v>0</v>
      </c>
      <c r="H100" s="40">
        <f>C98+C99</f>
        <v>181905.25</v>
      </c>
      <c r="I100" s="117">
        <f>F100-H100</f>
        <v>2565252.75</v>
      </c>
      <c r="J100" s="5" t="s">
        <v>63</v>
      </c>
      <c r="K100" s="14">
        <v>178091</v>
      </c>
      <c r="M100" s="37">
        <f>K100/F102</f>
        <v>0.14456025001014652</v>
      </c>
    </row>
    <row r="101" spans="2:16">
      <c r="B101" s="5"/>
      <c r="C101" s="14"/>
      <c r="E101" s="5" t="s">
        <v>84</v>
      </c>
      <c r="F101" s="14">
        <v>0</v>
      </c>
      <c r="H101" s="40">
        <f>F100+F101</f>
        <v>2747158</v>
      </c>
      <c r="I101" s="40">
        <f>H101-H100</f>
        <v>2565252.75</v>
      </c>
      <c r="J101" s="5" t="s">
        <v>69</v>
      </c>
      <c r="K101" s="14">
        <v>62388</v>
      </c>
    </row>
    <row r="102" spans="2:16">
      <c r="B102" s="5" t="s">
        <v>6</v>
      </c>
      <c r="C102" s="14">
        <v>430871</v>
      </c>
      <c r="E102" s="5" t="s">
        <v>35</v>
      </c>
      <c r="F102" s="14">
        <v>1231950</v>
      </c>
      <c r="G102">
        <v>0</v>
      </c>
      <c r="H102" s="40">
        <f>F102-C102</f>
        <v>801079</v>
      </c>
      <c r="I102" s="40">
        <f>F102+F103+F104</f>
        <v>1810749</v>
      </c>
      <c r="J102" s="5"/>
      <c r="K102" s="14"/>
    </row>
    <row r="103" spans="2:16">
      <c r="B103" s="5" t="s">
        <v>40</v>
      </c>
      <c r="C103" s="14">
        <v>203215</v>
      </c>
      <c r="E103" s="5" t="s">
        <v>70</v>
      </c>
      <c r="F103" s="14">
        <v>578799</v>
      </c>
      <c r="G103">
        <v>0</v>
      </c>
      <c r="H103" s="40">
        <f>F103-C103</f>
        <v>375584</v>
      </c>
      <c r="I103" s="55">
        <f>H103-M107</f>
        <v>-180542.09216490085</v>
      </c>
      <c r="J103" s="5" t="s">
        <v>80</v>
      </c>
      <c r="K103" s="14">
        <v>19047</v>
      </c>
      <c r="M103" s="14" t="s">
        <v>70</v>
      </c>
    </row>
    <row r="104" spans="2:16">
      <c r="B104" s="5"/>
      <c r="C104" s="14"/>
      <c r="D104" s="33"/>
      <c r="E104" s="5" t="s">
        <v>76</v>
      </c>
      <c r="F104" s="14"/>
      <c r="I104" s="55">
        <f>F104-M114</f>
        <v>0</v>
      </c>
      <c r="J104" s="5"/>
      <c r="K104" s="14"/>
      <c r="M104" s="14">
        <v>6938.9</v>
      </c>
      <c r="N104" s="14" t="s">
        <v>68</v>
      </c>
    </row>
    <row r="105" spans="2:16">
      <c r="B105" s="5"/>
      <c r="C105" s="32"/>
      <c r="D105" s="33"/>
      <c r="E105" s="5" t="s">
        <v>43</v>
      </c>
      <c r="F105" s="14">
        <v>102707</v>
      </c>
      <c r="G105">
        <v>0</v>
      </c>
      <c r="H105" s="40">
        <f>F105+F104+F103+F102</f>
        <v>1913456</v>
      </c>
      <c r="I105" s="40">
        <f>H105-K100</f>
        <v>1735365</v>
      </c>
      <c r="J105" s="5" t="s">
        <v>37</v>
      </c>
      <c r="K105" s="40">
        <f>K100-K101-K103</f>
        <v>96656</v>
      </c>
      <c r="M105" s="137">
        <f>P.L.Account!S13</f>
        <v>75.889707614304996</v>
      </c>
      <c r="N105" s="14" t="s">
        <v>75</v>
      </c>
    </row>
    <row r="106" spans="2:16">
      <c r="B106" s="5" t="s">
        <v>33</v>
      </c>
      <c r="C106" s="40">
        <f>K100-K101</f>
        <v>115703</v>
      </c>
      <c r="D106" s="33"/>
      <c r="E106" s="36"/>
      <c r="F106" s="14"/>
      <c r="H106" s="40">
        <f>H105-C102-C103-C106-E94</f>
        <v>1099408.5</v>
      </c>
      <c r="I106" s="79">
        <f>H106-F103-F104-F105-I115+C103</f>
        <v>0</v>
      </c>
      <c r="M106" s="14">
        <v>29535</v>
      </c>
      <c r="N106" s="14" t="s">
        <v>114</v>
      </c>
      <c r="P106" t="s">
        <v>233</v>
      </c>
    </row>
    <row r="107" spans="2:16">
      <c r="B107" s="5"/>
      <c r="C107" s="14"/>
      <c r="D107" s="33"/>
      <c r="E107" s="36"/>
      <c r="F107" s="14"/>
      <c r="H107" s="5" t="s">
        <v>35</v>
      </c>
      <c r="I107" s="14">
        <f>F102</f>
        <v>1231950</v>
      </c>
      <c r="M107" s="40">
        <f>(M104*M105)+M106</f>
        <v>556126.09216490085</v>
      </c>
      <c r="N107" s="14" t="s">
        <v>74</v>
      </c>
      <c r="P107" t="s">
        <v>233</v>
      </c>
    </row>
    <row r="108" spans="2:16">
      <c r="B108" s="100" t="s">
        <v>82</v>
      </c>
      <c r="C108" s="55">
        <v>157555</v>
      </c>
      <c r="D108" s="33">
        <v>0</v>
      </c>
      <c r="E108" s="36"/>
      <c r="F108" s="14"/>
      <c r="H108" s="5" t="s">
        <v>63</v>
      </c>
      <c r="I108" s="14">
        <f>K100</f>
        <v>178091</v>
      </c>
    </row>
    <row r="109" spans="2:16">
      <c r="B109" s="5"/>
      <c r="C109" s="14" t="s">
        <v>233</v>
      </c>
      <c r="D109" s="33"/>
      <c r="E109" s="36" t="s">
        <v>41</v>
      </c>
      <c r="F109" s="14">
        <v>25875</v>
      </c>
      <c r="G109">
        <v>0</v>
      </c>
      <c r="H109" s="5" t="s">
        <v>6</v>
      </c>
      <c r="I109" s="14">
        <f>C102-K101</f>
        <v>368483</v>
      </c>
    </row>
    <row r="110" spans="2:16">
      <c r="B110" s="5"/>
      <c r="C110" s="14"/>
      <c r="D110" s="33"/>
      <c r="E110" s="36" t="s">
        <v>42</v>
      </c>
      <c r="F110" s="14">
        <v>40148</v>
      </c>
      <c r="G110">
        <v>0</v>
      </c>
      <c r="H110" s="5" t="s">
        <v>111</v>
      </c>
      <c r="I110" s="14">
        <f>C90</f>
        <v>35970</v>
      </c>
      <c r="M110" s="14" t="s">
        <v>76</v>
      </c>
    </row>
    <row r="111" spans="2:16">
      <c r="B111" s="5"/>
      <c r="C111" s="14">
        <v>0</v>
      </c>
      <c r="D111" s="33"/>
      <c r="E111" s="44" t="str">
        <f>J103</f>
        <v>2nd time delivery Ch.</v>
      </c>
      <c r="F111" s="40">
        <f>K103</f>
        <v>19047</v>
      </c>
      <c r="H111" s="5" t="s">
        <v>112</v>
      </c>
      <c r="I111" s="14">
        <f>C91</f>
        <v>14040</v>
      </c>
      <c r="M111" s="14"/>
      <c r="N111" s="14" t="s">
        <v>68</v>
      </c>
    </row>
    <row r="112" spans="2:16">
      <c r="B112" s="5"/>
      <c r="C112" s="14"/>
      <c r="D112" s="33"/>
      <c r="E112" s="5" t="s">
        <v>71</v>
      </c>
      <c r="F112" s="14">
        <v>63630</v>
      </c>
      <c r="G112">
        <v>0</v>
      </c>
      <c r="H112" s="5" t="s">
        <v>7</v>
      </c>
      <c r="I112" s="14">
        <f>C92</f>
        <v>14248.5</v>
      </c>
      <c r="M112" s="137">
        <f>P.L.Account!S13</f>
        <v>75.889707614304996</v>
      </c>
      <c r="N112" s="14" t="s">
        <v>75</v>
      </c>
    </row>
    <row r="113" spans="2:14">
      <c r="B113" s="5"/>
      <c r="C113" s="14"/>
      <c r="D113" s="33"/>
      <c r="E113" s="5" t="s">
        <v>83</v>
      </c>
      <c r="F113" s="14">
        <v>61</v>
      </c>
      <c r="G113">
        <v>0</v>
      </c>
      <c r="H113" s="5"/>
      <c r="I113" s="14"/>
      <c r="M113" s="14"/>
      <c r="N113" s="14" t="s">
        <v>114</v>
      </c>
    </row>
    <row r="114" spans="2:14">
      <c r="B114" s="5"/>
      <c r="C114" s="14"/>
      <c r="D114" s="33"/>
      <c r="E114" s="36"/>
      <c r="F114" s="14"/>
      <c r="H114" s="5"/>
      <c r="I114" s="14"/>
      <c r="M114" s="40">
        <f>(M111*M112)+M113</f>
        <v>0</v>
      </c>
      <c r="N114" s="14" t="s">
        <v>74</v>
      </c>
    </row>
    <row r="115" spans="2:14">
      <c r="B115" s="5"/>
      <c r="C115" s="14"/>
      <c r="D115" s="33"/>
      <c r="E115" s="36"/>
      <c r="F115" s="14"/>
      <c r="H115" s="5" t="s">
        <v>36</v>
      </c>
      <c r="I115" s="40">
        <f>I107-I108-I109-I110-I111-I112-I113-I114</f>
        <v>621117.5</v>
      </c>
      <c r="J115" s="40">
        <f>SUM(I108:I114)</f>
        <v>610832.5</v>
      </c>
    </row>
    <row r="116" spans="2:14">
      <c r="B116" s="5"/>
      <c r="C116" s="14"/>
      <c r="D116" s="33"/>
      <c r="E116" s="36" t="s">
        <v>77</v>
      </c>
      <c r="F116" s="14">
        <v>6.64</v>
      </c>
      <c r="H116" s="5" t="s">
        <v>113</v>
      </c>
      <c r="I116" s="40">
        <f>I115+F105+F111</f>
        <v>742871.5</v>
      </c>
      <c r="J116" t="s">
        <v>121</v>
      </c>
    </row>
    <row r="117" spans="2:14">
      <c r="B117" s="40">
        <f>C117-C108</f>
        <v>931694.25</v>
      </c>
      <c r="C117" s="40">
        <f>SUM(C98:C116)</f>
        <v>1089249.25</v>
      </c>
      <c r="D117" s="33"/>
      <c r="E117" s="5" t="s">
        <v>85</v>
      </c>
      <c r="F117" s="30"/>
    </row>
    <row r="118" spans="2:14">
      <c r="D118" s="33"/>
      <c r="E118" s="36"/>
      <c r="F118" s="14"/>
    </row>
    <row r="119" spans="2:14" ht="15.75">
      <c r="C119" s="42">
        <f>C117+C96</f>
        <v>5847173.75</v>
      </c>
      <c r="D119" s="33"/>
      <c r="E119" s="36" t="s">
        <v>36</v>
      </c>
      <c r="F119" s="40">
        <f>SUM(F100:F118)</f>
        <v>4809381.6399999997</v>
      </c>
      <c r="H119" s="81">
        <f>F119-C124</f>
        <v>-986792.11000000034</v>
      </c>
      <c r="J119" s="80">
        <v>-870666.04</v>
      </c>
      <c r="K119" s="82">
        <f>H119-J119</f>
        <v>-116126.0700000003</v>
      </c>
    </row>
    <row r="120" spans="2:14">
      <c r="B120" t="s">
        <v>122</v>
      </c>
      <c r="C120" s="33"/>
      <c r="D120" s="33"/>
      <c r="E120" s="33"/>
      <c r="J120" s="45" t="s">
        <v>81</v>
      </c>
      <c r="K120" s="43" t="s">
        <v>65</v>
      </c>
    </row>
    <row r="121" spans="2:14">
      <c r="B121" s="5" t="s">
        <v>252</v>
      </c>
      <c r="C121" s="14">
        <v>51000</v>
      </c>
      <c r="D121" s="33"/>
      <c r="E121" s="33"/>
    </row>
    <row r="122" spans="2:14">
      <c r="B122" s="5"/>
      <c r="C122" s="14"/>
      <c r="D122" s="33"/>
      <c r="E122" s="33"/>
      <c r="H122" s="19" t="s">
        <v>128</v>
      </c>
      <c r="I122" s="19" t="s">
        <v>109</v>
      </c>
    </row>
    <row r="123" spans="2:14">
      <c r="B123" s="5"/>
      <c r="C123" s="14"/>
      <c r="D123" s="33"/>
      <c r="E123" s="33"/>
      <c r="H123" s="24" t="s">
        <v>234</v>
      </c>
      <c r="I123" s="47" t="s">
        <v>127</v>
      </c>
    </row>
    <row r="124" spans="2:14">
      <c r="C124" s="42">
        <f>C119-C121-C122-C123</f>
        <v>5796173.75</v>
      </c>
      <c r="D124" s="33"/>
      <c r="E124" s="33"/>
      <c r="H124" s="24"/>
      <c r="I124" s="47" t="s">
        <v>125</v>
      </c>
    </row>
    <row r="125" spans="2:14">
      <c r="C125" s="33"/>
      <c r="D125" s="33"/>
      <c r="E125" s="33"/>
      <c r="H125" s="24"/>
      <c r="I125" s="47" t="s">
        <v>126</v>
      </c>
    </row>
    <row r="126" spans="2:14">
      <c r="C126" s="33"/>
      <c r="D126" s="33"/>
      <c r="E126" s="33"/>
      <c r="H126" s="24"/>
      <c r="I126" s="47" t="s">
        <v>140</v>
      </c>
    </row>
    <row r="127" spans="2:14">
      <c r="B127" s="19" t="s">
        <v>209</v>
      </c>
      <c r="C127" s="33"/>
      <c r="D127" s="33"/>
      <c r="E127" s="33"/>
      <c r="H127" s="24"/>
      <c r="I127" s="47" t="s">
        <v>139</v>
      </c>
    </row>
    <row r="128" spans="2:14">
      <c r="C128" s="33" t="s">
        <v>233</v>
      </c>
      <c r="D128" s="33"/>
      <c r="E128" s="95" t="s">
        <v>190</v>
      </c>
      <c r="F128" s="96" t="s">
        <v>145</v>
      </c>
    </row>
    <row r="129" spans="2:11">
      <c r="B129" s="5" t="s">
        <v>78</v>
      </c>
      <c r="C129" s="14">
        <v>359996.25</v>
      </c>
      <c r="D129" s="33"/>
      <c r="E129" s="5" t="s">
        <v>189</v>
      </c>
      <c r="F129" s="14"/>
      <c r="H129" s="14">
        <v>0</v>
      </c>
      <c r="I129" s="97" t="s">
        <v>191</v>
      </c>
      <c r="J129" s="97"/>
      <c r="K129" s="97"/>
    </row>
    <row r="130" spans="2:11">
      <c r="B130" s="5" t="s">
        <v>44</v>
      </c>
      <c r="C130" s="40">
        <f>C6</f>
        <v>1594826</v>
      </c>
      <c r="D130" s="33"/>
      <c r="E130" s="33"/>
    </row>
    <row r="131" spans="2:11">
      <c r="B131" s="5" t="s">
        <v>79</v>
      </c>
      <c r="C131" s="14"/>
      <c r="D131" s="33"/>
      <c r="E131" s="5" t="s">
        <v>189</v>
      </c>
      <c r="F131" s="14"/>
      <c r="H131" s="14">
        <v>0</v>
      </c>
      <c r="I131" s="97" t="s">
        <v>191</v>
      </c>
      <c r="J131" s="97"/>
      <c r="K131" s="97"/>
    </row>
    <row r="132" spans="2:11">
      <c r="B132" s="5" t="s">
        <v>30</v>
      </c>
      <c r="C132" s="14">
        <v>1381083.24</v>
      </c>
      <c r="D132" s="33"/>
      <c r="E132" s="5" t="s">
        <v>189</v>
      </c>
      <c r="F132" s="14"/>
      <c r="H132" s="14">
        <v>0</v>
      </c>
      <c r="I132" s="97" t="s">
        <v>191</v>
      </c>
      <c r="J132" s="97"/>
      <c r="K132" s="97"/>
    </row>
    <row r="133" spans="2:11">
      <c r="B133" s="5" t="s">
        <v>31</v>
      </c>
      <c r="C133" s="14">
        <v>2420080</v>
      </c>
      <c r="D133" s="33"/>
      <c r="E133" s="33"/>
    </row>
    <row r="134" spans="2:11">
      <c r="B134" s="5"/>
      <c r="C134" s="14"/>
      <c r="D134" s="33"/>
      <c r="E134" s="33"/>
    </row>
    <row r="135" spans="2:11">
      <c r="B135" s="5"/>
      <c r="C135" s="14"/>
      <c r="D135" s="33"/>
      <c r="E135" s="33"/>
    </row>
    <row r="136" spans="2:11">
      <c r="B136" s="36" t="s">
        <v>77</v>
      </c>
      <c r="C136" s="14">
        <v>6.64</v>
      </c>
      <c r="D136" s="33"/>
      <c r="E136" s="33"/>
    </row>
    <row r="137" spans="2:11">
      <c r="B137" s="30" t="s">
        <v>66</v>
      </c>
      <c r="C137" s="14"/>
      <c r="D137" s="33"/>
      <c r="E137" s="33"/>
    </row>
    <row r="138" spans="2:11">
      <c r="B138" s="5"/>
      <c r="C138" s="42">
        <f>SUM(C129:C137)</f>
        <v>5755992.1299999999</v>
      </c>
      <c r="D138" s="33"/>
      <c r="E138" s="42">
        <f>C124-C138</f>
        <v>40181.620000000112</v>
      </c>
    </row>
  </sheetData>
  <sortState ref="B45:B68">
    <sortCondition ref="B44"/>
  </sortState>
  <mergeCells count="2">
    <mergeCell ref="C1:E1"/>
    <mergeCell ref="N4:P4"/>
  </mergeCells>
  <pageMargins left="0.23" right="0.35" top="0.26" bottom="0.39" header="0.2" footer="0.3"/>
  <pageSetup paperSize="9" orientation="portrait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RowHeight="15"/>
  <cols>
    <col min="1" max="1" width="16.7109375" customWidth="1"/>
    <col min="2" max="2" width="12.7109375" customWidth="1"/>
    <col min="3" max="3" width="12.28515625" customWidth="1"/>
    <col min="4" max="4" width="12.7109375" customWidth="1"/>
    <col min="5" max="5" width="12.85546875" customWidth="1"/>
    <col min="6" max="12" width="14" customWidth="1"/>
    <col min="13" max="13" width="13.28515625" customWidth="1"/>
    <col min="14" max="14" width="2.140625" customWidth="1"/>
    <col min="15" max="16" width="13.28515625" customWidth="1"/>
    <col min="17" max="17" width="14.140625" customWidth="1"/>
    <col min="18" max="18" width="3" customWidth="1"/>
    <col min="19" max="21" width="14.140625" customWidth="1"/>
    <col min="22" max="22" width="3.5703125" customWidth="1"/>
  </cols>
  <sheetData>
    <row r="1" spans="1:21">
      <c r="E1" s="29" t="s">
        <v>48</v>
      </c>
      <c r="F1" s="31" t="s">
        <v>235</v>
      </c>
    </row>
    <row r="2" spans="1:21" ht="15.75">
      <c r="A2" s="20" t="s">
        <v>47</v>
      </c>
      <c r="G2" s="50"/>
      <c r="H2" s="50"/>
      <c r="I2" s="21"/>
      <c r="J2" s="21"/>
      <c r="K2" s="164" t="str">
        <f>'Actual Exp Details'!C1</f>
        <v>Branch : Mangalore</v>
      </c>
      <c r="L2" s="165"/>
    </row>
    <row r="3" spans="1:21" ht="15.75">
      <c r="A3" s="20" t="s">
        <v>230</v>
      </c>
      <c r="D3" s="20" t="str">
        <f>'Actual Exp Details'!B1</f>
        <v>July month of 2017</v>
      </c>
    </row>
    <row r="4" spans="1:21">
      <c r="H4" s="101"/>
    </row>
    <row r="5" spans="1:21">
      <c r="A5" s="5" t="s">
        <v>49</v>
      </c>
      <c r="B5" s="5" t="s">
        <v>50</v>
      </c>
      <c r="C5" s="5" t="s">
        <v>51</v>
      </c>
      <c r="D5" s="5" t="s">
        <v>52</v>
      </c>
      <c r="E5" s="5" t="s">
        <v>53</v>
      </c>
      <c r="F5" s="5" t="s">
        <v>54</v>
      </c>
      <c r="G5" s="49" t="s">
        <v>117</v>
      </c>
      <c r="H5" s="49" t="s">
        <v>197</v>
      </c>
      <c r="I5" s="5" t="s">
        <v>55</v>
      </c>
      <c r="J5" s="5" t="s">
        <v>196</v>
      </c>
      <c r="K5" s="5" t="s">
        <v>107</v>
      </c>
      <c r="L5" s="5" t="s">
        <v>56</v>
      </c>
      <c r="M5" s="5" t="s">
        <v>57</v>
      </c>
      <c r="O5" s="22" t="s">
        <v>58</v>
      </c>
      <c r="P5" s="5" t="s">
        <v>59</v>
      </c>
      <c r="Q5" s="5" t="s">
        <v>2</v>
      </c>
      <c r="S5" s="5" t="s">
        <v>62</v>
      </c>
      <c r="T5" s="5">
        <v>0</v>
      </c>
      <c r="U5" s="5" t="s">
        <v>60</v>
      </c>
    </row>
    <row r="6" spans="1:21" ht="15.75">
      <c r="A6" s="5" t="s">
        <v>237</v>
      </c>
      <c r="B6" s="23">
        <f>'Actual Exp Details'!M6</f>
        <v>1594826</v>
      </c>
      <c r="C6" s="23">
        <f>'Actual Exp Details'!M7</f>
        <v>159300</v>
      </c>
      <c r="D6" s="23">
        <f>'Actual Exp Details'!M11</f>
        <v>458969</v>
      </c>
      <c r="E6" s="23">
        <f>'Actual Exp Details'!M15</f>
        <v>72240</v>
      </c>
      <c r="F6" s="23">
        <f>'Actual Exp Details'!M16</f>
        <v>3500</v>
      </c>
      <c r="G6" s="23">
        <f>'Actual Exp Details'!M72</f>
        <v>92087</v>
      </c>
      <c r="H6" s="23">
        <f>'Actual Exp Details'!M74</f>
        <v>24000</v>
      </c>
      <c r="I6" s="23">
        <f>'Actual Exp Details'!M19</f>
        <v>232678</v>
      </c>
      <c r="J6" s="23">
        <f>'Actual Exp Details'!M21</f>
        <v>29130</v>
      </c>
      <c r="K6" s="23">
        <f>'Actual Exp Details'!M76</f>
        <v>0</v>
      </c>
      <c r="L6" s="23">
        <f>'Actual Exp Details'!M35</f>
        <v>170114.22</v>
      </c>
      <c r="M6" s="23">
        <f>'Actual Exp Details'!M43</f>
        <v>240450</v>
      </c>
      <c r="O6" s="23">
        <f>'Actual Exp Details'!M25</f>
        <v>1240109</v>
      </c>
      <c r="P6" s="23">
        <f>'Actual Exp Details'!M31</f>
        <v>204210</v>
      </c>
      <c r="Q6" s="23">
        <f>SUM(B6:P6)</f>
        <v>4521613.2200000007</v>
      </c>
      <c r="S6" s="23">
        <f>'Actual Exp Details'!M82</f>
        <v>0</v>
      </c>
      <c r="T6" s="23"/>
      <c r="U6" s="23">
        <f>Q6+S6+T6</f>
        <v>4521613.2200000007</v>
      </c>
    </row>
    <row r="7" spans="1:21" ht="15.75">
      <c r="A7" s="5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O7" s="23"/>
      <c r="P7" s="23"/>
      <c r="Q7" s="23"/>
      <c r="S7" s="23"/>
      <c r="T7" s="23"/>
      <c r="U7" s="23"/>
    </row>
    <row r="8" spans="1:21" ht="15.75">
      <c r="A8" s="5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O8" s="23"/>
      <c r="P8" s="23"/>
      <c r="Q8" s="23"/>
      <c r="S8" s="23"/>
      <c r="T8" s="23"/>
      <c r="U8" s="23"/>
    </row>
    <row r="9" spans="1:21" ht="15.75">
      <c r="A9" s="24" t="s">
        <v>2</v>
      </c>
      <c r="B9" s="25">
        <f t="shared" ref="B9:M9" si="0">SUM(B6:B8)</f>
        <v>1594826</v>
      </c>
      <c r="C9" s="25">
        <f t="shared" si="0"/>
        <v>159300</v>
      </c>
      <c r="D9" s="25">
        <f t="shared" si="0"/>
        <v>458969</v>
      </c>
      <c r="E9" s="25">
        <f t="shared" si="0"/>
        <v>72240</v>
      </c>
      <c r="F9" s="25">
        <f t="shared" si="0"/>
        <v>3500</v>
      </c>
      <c r="G9" s="25">
        <f t="shared" si="0"/>
        <v>92087</v>
      </c>
      <c r="H9" s="25">
        <f t="shared" si="0"/>
        <v>24000</v>
      </c>
      <c r="I9" s="25">
        <f t="shared" si="0"/>
        <v>232678</v>
      </c>
      <c r="J9" s="25">
        <f t="shared" si="0"/>
        <v>29130</v>
      </c>
      <c r="K9" s="25">
        <f t="shared" si="0"/>
        <v>0</v>
      </c>
      <c r="L9" s="25">
        <f t="shared" si="0"/>
        <v>170114.22</v>
      </c>
      <c r="M9" s="25">
        <f t="shared" si="0"/>
        <v>240450</v>
      </c>
      <c r="O9" s="26">
        <f>SUM(O6:O8)</f>
        <v>1240109</v>
      </c>
      <c r="P9" s="25">
        <f>SUM(P6:P8)</f>
        <v>204210</v>
      </c>
      <c r="Q9" s="25">
        <f>SUM(Q6:Q8)</f>
        <v>4521613.2200000007</v>
      </c>
      <c r="S9" s="25">
        <f>SUM(S6:S8)</f>
        <v>0</v>
      </c>
      <c r="T9" s="25">
        <f>SUM(T6:T8)</f>
        <v>0</v>
      </c>
      <c r="U9" s="26">
        <f>SUM(U6:U8)</f>
        <v>4521613.2200000007</v>
      </c>
    </row>
    <row r="10" spans="1:21" ht="18.75">
      <c r="M10" s="27">
        <f>SUM(B9:M9)</f>
        <v>3077294.22</v>
      </c>
      <c r="P10" s="25">
        <f>SUM(O9:P9)</f>
        <v>1444319</v>
      </c>
      <c r="S10" s="28"/>
      <c r="T10" s="28"/>
      <c r="U10" s="116">
        <f>U9-'Actual Exp Details'!K88</f>
        <v>0</v>
      </c>
    </row>
    <row r="11" spans="1:21" ht="15.75">
      <c r="A11" s="20" t="s">
        <v>192</v>
      </c>
      <c r="D11" s="20" t="str">
        <f>D3</f>
        <v>July month of 2017</v>
      </c>
      <c r="F11" s="20" t="s">
        <v>238</v>
      </c>
    </row>
    <row r="12" spans="1:21">
      <c r="H12" s="101"/>
    </row>
    <row r="13" spans="1:21">
      <c r="A13" s="5" t="str">
        <f>A5</f>
        <v>EDITION</v>
      </c>
      <c r="B13" s="5" t="str">
        <f t="shared" ref="B13:U13" si="1">B5</f>
        <v>NEWS PRINT</v>
      </c>
      <c r="C13" s="5" t="str">
        <f t="shared" si="1"/>
        <v>PRINTING</v>
      </c>
      <c r="D13" s="5" t="str">
        <f t="shared" si="1"/>
        <v>TRANSPORT</v>
      </c>
      <c r="E13" s="5" t="str">
        <f t="shared" si="1"/>
        <v>PACKING</v>
      </c>
      <c r="F13" s="5" t="str">
        <f t="shared" si="1"/>
        <v>Photo charges</v>
      </c>
      <c r="G13" s="5" t="str">
        <f t="shared" si="1"/>
        <v>Report Lineage</v>
      </c>
      <c r="H13" s="5" t="str">
        <f t="shared" si="1"/>
        <v>Vicharaputa</v>
      </c>
      <c r="I13" s="5" t="str">
        <f t="shared" si="1"/>
        <v>Advt. Comm.</v>
      </c>
      <c r="J13" s="5" t="str">
        <f t="shared" si="1"/>
        <v>Incentive</v>
      </c>
      <c r="K13" s="5" t="str">
        <f t="shared" si="1"/>
        <v>Business Promotion</v>
      </c>
      <c r="L13" s="5" t="str">
        <f t="shared" si="1"/>
        <v xml:space="preserve">Statutory (Govt.) </v>
      </c>
      <c r="M13" s="5" t="str">
        <f t="shared" si="1"/>
        <v>Other Payable</v>
      </c>
      <c r="O13" s="5" t="str">
        <f t="shared" si="1"/>
        <v xml:space="preserve">Total Salary </v>
      </c>
      <c r="P13" s="5" t="str">
        <f t="shared" si="1"/>
        <v>PF/ ESI</v>
      </c>
      <c r="Q13" s="5" t="str">
        <f t="shared" si="1"/>
        <v>TOTAL</v>
      </c>
      <c r="S13" s="5" t="str">
        <f t="shared" si="1"/>
        <v>Additional</v>
      </c>
      <c r="T13" s="5">
        <v>0</v>
      </c>
      <c r="U13" s="5" t="str">
        <f t="shared" si="1"/>
        <v>G.TOTAL</v>
      </c>
    </row>
    <row r="14" spans="1:21" ht="15.75">
      <c r="A14" s="5" t="str">
        <f>A6</f>
        <v>Mangalore</v>
      </c>
      <c r="B14" s="23">
        <v>1540000</v>
      </c>
      <c r="C14" s="23">
        <v>194000</v>
      </c>
      <c r="D14" s="23">
        <v>513000</v>
      </c>
      <c r="E14" s="23">
        <v>107000</v>
      </c>
      <c r="F14" s="23">
        <v>5000</v>
      </c>
      <c r="G14" s="23">
        <v>95000</v>
      </c>
      <c r="H14" s="23">
        <v>25000</v>
      </c>
      <c r="I14" s="23">
        <v>200000</v>
      </c>
      <c r="J14" s="23">
        <v>35000</v>
      </c>
      <c r="K14" s="23"/>
      <c r="L14" s="23">
        <v>50000</v>
      </c>
      <c r="M14" s="23">
        <v>385000</v>
      </c>
      <c r="O14" s="23">
        <v>1337000</v>
      </c>
      <c r="P14" s="23">
        <v>114000</v>
      </c>
      <c r="Q14" s="23">
        <f>SUM(B14:P14)</f>
        <v>4600000</v>
      </c>
      <c r="S14" s="23"/>
      <c r="T14" s="23"/>
      <c r="U14" s="23">
        <f>Q14+S14+T14</f>
        <v>4600000</v>
      </c>
    </row>
    <row r="15" spans="1:21" ht="15.75">
      <c r="A15" s="5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O15" s="23"/>
      <c r="P15" s="23"/>
      <c r="Q15" s="23"/>
      <c r="S15" s="23"/>
      <c r="T15" s="23"/>
      <c r="U15" s="23"/>
    </row>
    <row r="16" spans="1:21" ht="15.75">
      <c r="A16" s="5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O16" s="23"/>
      <c r="P16" s="23"/>
      <c r="Q16" s="23"/>
      <c r="S16" s="23"/>
      <c r="T16" s="23"/>
      <c r="U16" s="23"/>
    </row>
    <row r="17" spans="1:21" ht="15.75">
      <c r="A17" s="24" t="s">
        <v>2</v>
      </c>
      <c r="B17" s="25">
        <f t="shared" ref="B17:Q17" si="2">SUM(B14:B16)</f>
        <v>1540000</v>
      </c>
      <c r="C17" s="25">
        <f t="shared" si="2"/>
        <v>194000</v>
      </c>
      <c r="D17" s="25">
        <f t="shared" si="2"/>
        <v>513000</v>
      </c>
      <c r="E17" s="25">
        <f t="shared" si="2"/>
        <v>107000</v>
      </c>
      <c r="F17" s="25">
        <f t="shared" si="2"/>
        <v>5000</v>
      </c>
      <c r="G17" s="25">
        <f t="shared" si="2"/>
        <v>95000</v>
      </c>
      <c r="H17" s="25">
        <f t="shared" si="2"/>
        <v>25000</v>
      </c>
      <c r="I17" s="25">
        <f t="shared" si="2"/>
        <v>200000</v>
      </c>
      <c r="J17" s="25">
        <f t="shared" si="2"/>
        <v>35000</v>
      </c>
      <c r="K17" s="25">
        <f t="shared" si="2"/>
        <v>0</v>
      </c>
      <c r="L17" s="25">
        <f t="shared" si="2"/>
        <v>50000</v>
      </c>
      <c r="M17" s="25">
        <f t="shared" si="2"/>
        <v>385000</v>
      </c>
      <c r="O17" s="25">
        <f t="shared" si="2"/>
        <v>1337000</v>
      </c>
      <c r="P17" s="25">
        <f t="shared" si="2"/>
        <v>114000</v>
      </c>
      <c r="Q17" s="25">
        <f t="shared" si="2"/>
        <v>4600000</v>
      </c>
      <c r="S17" s="25">
        <f>SUM(S14:S16)</f>
        <v>0</v>
      </c>
      <c r="T17" s="25">
        <f>SUM(T14:T16)</f>
        <v>0</v>
      </c>
      <c r="U17" s="26">
        <f>SUM(U14:U16)</f>
        <v>4600000</v>
      </c>
    </row>
    <row r="18" spans="1:21" ht="18.75">
      <c r="M18" s="27">
        <f>SUM(B17:M17)</f>
        <v>3149000</v>
      </c>
      <c r="P18" s="25">
        <f>SUM(O17:P17)</f>
        <v>1451000</v>
      </c>
      <c r="S18" s="28"/>
      <c r="T18" s="28"/>
      <c r="U18" s="28"/>
    </row>
    <row r="19" spans="1:21" ht="15.75">
      <c r="A19" s="99" t="s">
        <v>193</v>
      </c>
      <c r="D19" s="20"/>
    </row>
    <row r="20" spans="1:21">
      <c r="H20" s="101"/>
    </row>
    <row r="21" spans="1:21">
      <c r="A21" s="5" t="str">
        <f>A13</f>
        <v>EDITION</v>
      </c>
      <c r="B21" s="5" t="str">
        <f t="shared" ref="B21:U21" si="3">B13</f>
        <v>NEWS PRINT</v>
      </c>
      <c r="C21" s="5" t="str">
        <f t="shared" si="3"/>
        <v>PRINTING</v>
      </c>
      <c r="D21" s="5" t="str">
        <f t="shared" si="3"/>
        <v>TRANSPORT</v>
      </c>
      <c r="E21" s="5" t="str">
        <f t="shared" si="3"/>
        <v>PACKING</v>
      </c>
      <c r="F21" s="5" t="str">
        <f t="shared" si="3"/>
        <v>Photo charges</v>
      </c>
      <c r="G21" s="5" t="str">
        <f t="shared" si="3"/>
        <v>Report Lineage</v>
      </c>
      <c r="H21" s="5" t="str">
        <f t="shared" si="3"/>
        <v>Vicharaputa</v>
      </c>
      <c r="I21" s="5" t="str">
        <f t="shared" si="3"/>
        <v>Advt. Comm.</v>
      </c>
      <c r="J21" s="5" t="str">
        <f t="shared" si="3"/>
        <v>Incentive</v>
      </c>
      <c r="K21" s="5" t="str">
        <f t="shared" si="3"/>
        <v>Business Promotion</v>
      </c>
      <c r="L21" s="5" t="str">
        <f t="shared" si="3"/>
        <v xml:space="preserve">Statutory (Govt.) </v>
      </c>
      <c r="M21" s="5" t="str">
        <f t="shared" si="3"/>
        <v>Other Payable</v>
      </c>
      <c r="O21" s="5" t="str">
        <f t="shared" si="3"/>
        <v xml:space="preserve">Total Salary </v>
      </c>
      <c r="P21" s="5" t="str">
        <f t="shared" si="3"/>
        <v>PF/ ESI</v>
      </c>
      <c r="Q21" s="5" t="str">
        <f t="shared" si="3"/>
        <v>TOTAL</v>
      </c>
      <c r="S21" s="5" t="str">
        <f t="shared" si="3"/>
        <v>Additional</v>
      </c>
      <c r="T21" s="5">
        <v>0</v>
      </c>
      <c r="U21" s="5" t="str">
        <f t="shared" si="3"/>
        <v>G.TOTAL</v>
      </c>
    </row>
    <row r="22" spans="1:21" ht="15.75">
      <c r="A22" s="5" t="str">
        <f>A14</f>
        <v>Mangalore</v>
      </c>
      <c r="B22" s="98">
        <f>B6-B14</f>
        <v>54826</v>
      </c>
      <c r="C22" s="98">
        <f t="shared" ref="C22:U22" si="4">C6-C14</f>
        <v>-34700</v>
      </c>
      <c r="D22" s="98">
        <f t="shared" si="4"/>
        <v>-54031</v>
      </c>
      <c r="E22" s="98">
        <f t="shared" si="4"/>
        <v>-34760</v>
      </c>
      <c r="F22" s="98">
        <f t="shared" si="4"/>
        <v>-1500</v>
      </c>
      <c r="G22" s="98">
        <f t="shared" si="4"/>
        <v>-2913</v>
      </c>
      <c r="H22" s="98"/>
      <c r="I22" s="98">
        <f t="shared" si="4"/>
        <v>32678</v>
      </c>
      <c r="J22" s="98"/>
      <c r="K22" s="98">
        <f t="shared" si="4"/>
        <v>0</v>
      </c>
      <c r="L22" s="98">
        <f t="shared" si="4"/>
        <v>120114.22</v>
      </c>
      <c r="M22" s="98">
        <f t="shared" si="4"/>
        <v>-144550</v>
      </c>
      <c r="O22" s="98">
        <f t="shared" si="4"/>
        <v>-96891</v>
      </c>
      <c r="P22" s="98">
        <f t="shared" si="4"/>
        <v>90210</v>
      </c>
      <c r="Q22" s="98">
        <f t="shared" si="4"/>
        <v>-78386.779999999329</v>
      </c>
      <c r="S22" s="98">
        <f t="shared" si="4"/>
        <v>0</v>
      </c>
      <c r="T22" s="98"/>
      <c r="U22" s="98">
        <f t="shared" si="4"/>
        <v>-78386.779999999329</v>
      </c>
    </row>
    <row r="23" spans="1:21" ht="15.75">
      <c r="A23" s="5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 s="23"/>
      <c r="P23" s="23"/>
      <c r="Q23" s="23"/>
      <c r="S23" s="23"/>
      <c r="T23" s="23"/>
      <c r="U23" s="23"/>
    </row>
    <row r="24" spans="1:21" ht="15.75">
      <c r="A24" s="5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O24" s="23"/>
      <c r="P24" s="23"/>
      <c r="Q24" s="23"/>
      <c r="S24" s="23"/>
      <c r="T24" s="23"/>
      <c r="U24" s="23"/>
    </row>
    <row r="25" spans="1:21" ht="15.75">
      <c r="A25" s="24" t="s">
        <v>2</v>
      </c>
      <c r="B25" s="25">
        <f t="shared" ref="B25:U25" si="5">SUM(B22:B24)</f>
        <v>54826</v>
      </c>
      <c r="C25" s="25">
        <f t="shared" si="5"/>
        <v>-34700</v>
      </c>
      <c r="D25" s="25">
        <f t="shared" si="5"/>
        <v>-54031</v>
      </c>
      <c r="E25" s="25">
        <f t="shared" si="5"/>
        <v>-34760</v>
      </c>
      <c r="F25" s="25">
        <f t="shared" si="5"/>
        <v>-1500</v>
      </c>
      <c r="G25" s="25">
        <f t="shared" si="5"/>
        <v>-2913</v>
      </c>
      <c r="H25" s="25">
        <f t="shared" si="5"/>
        <v>0</v>
      </c>
      <c r="I25" s="25">
        <f t="shared" si="5"/>
        <v>32678</v>
      </c>
      <c r="J25" s="25">
        <f t="shared" si="5"/>
        <v>0</v>
      </c>
      <c r="K25" s="25">
        <f t="shared" si="5"/>
        <v>0</v>
      </c>
      <c r="L25" s="25">
        <f t="shared" si="5"/>
        <v>120114.22</v>
      </c>
      <c r="M25" s="25">
        <f t="shared" si="5"/>
        <v>-144550</v>
      </c>
      <c r="N25" s="33"/>
      <c r="O25" s="25">
        <f t="shared" si="5"/>
        <v>-96891</v>
      </c>
      <c r="P25" s="25">
        <f t="shared" si="5"/>
        <v>90210</v>
      </c>
      <c r="Q25" s="25">
        <f t="shared" si="5"/>
        <v>-78386.779999999329</v>
      </c>
      <c r="S25" s="25">
        <f t="shared" si="5"/>
        <v>0</v>
      </c>
      <c r="T25" s="25">
        <f t="shared" si="5"/>
        <v>0</v>
      </c>
      <c r="U25" s="25">
        <f t="shared" si="5"/>
        <v>-78386.779999999329</v>
      </c>
    </row>
    <row r="26" spans="1:21" ht="18.7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27">
        <f>SUM(B25:M25)</f>
        <v>-64835.78</v>
      </c>
      <c r="N26" s="33"/>
      <c r="O26" s="33"/>
      <c r="P26" s="25">
        <f>SUM(O25:P25)</f>
        <v>-6681</v>
      </c>
      <c r="Q26" s="33"/>
      <c r="S26" s="28"/>
      <c r="T26" s="28"/>
      <c r="U26" s="28"/>
    </row>
  </sheetData>
  <mergeCells count="1">
    <mergeCell ref="K2:L2"/>
  </mergeCells>
  <pageMargins left="0.22" right="0.17" top="0.05" bottom="0.01" header="0.06" footer="0.06"/>
  <pageSetup paperSize="9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B5" sqref="B5"/>
    </sheetView>
  </sheetViews>
  <sheetFormatPr defaultRowHeight="15"/>
  <cols>
    <col min="1" max="1" width="6.7109375" bestFit="1" customWidth="1"/>
    <col min="2" max="2" width="10.85546875" bestFit="1" customWidth="1"/>
    <col min="3" max="3" width="10.85546875" customWidth="1"/>
    <col min="4" max="4" width="51.140625" bestFit="1" customWidth="1"/>
    <col min="5" max="5" width="19" customWidth="1"/>
    <col min="6" max="6" width="16.42578125" customWidth="1"/>
  </cols>
  <sheetData>
    <row r="1" spans="1:7">
      <c r="D1" s="19" t="s">
        <v>129</v>
      </c>
    </row>
    <row r="3" spans="1:7">
      <c r="A3" s="19" t="s">
        <v>131</v>
      </c>
      <c r="B3" s="19" t="s">
        <v>132</v>
      </c>
      <c r="C3" s="19" t="s">
        <v>133</v>
      </c>
      <c r="D3" s="19" t="s">
        <v>137</v>
      </c>
      <c r="E3" s="19" t="s">
        <v>130</v>
      </c>
      <c r="F3" s="19" t="s">
        <v>138</v>
      </c>
    </row>
    <row r="4" spans="1:7">
      <c r="A4" s="57">
        <v>0</v>
      </c>
      <c r="B4" s="57">
        <v>0</v>
      </c>
      <c r="C4" s="57">
        <v>0</v>
      </c>
      <c r="D4" s="19" t="s">
        <v>134</v>
      </c>
      <c r="E4" s="59">
        <v>0</v>
      </c>
      <c r="F4" s="58">
        <v>0</v>
      </c>
      <c r="G4" t="s">
        <v>136</v>
      </c>
    </row>
    <row r="5" spans="1:7">
      <c r="A5" s="57">
        <v>1</v>
      </c>
      <c r="B5" s="57"/>
      <c r="C5" s="57"/>
    </row>
    <row r="6" spans="1:7">
      <c r="A6" s="57">
        <f>A5+1</f>
        <v>2</v>
      </c>
      <c r="B6" s="57"/>
      <c r="C6" s="57"/>
    </row>
    <row r="7" spans="1:7">
      <c r="A7" s="56"/>
      <c r="B7" s="56"/>
      <c r="C7" s="56"/>
    </row>
    <row r="8" spans="1:7">
      <c r="A8" s="56"/>
      <c r="B8" s="56"/>
      <c r="C8" s="56"/>
    </row>
    <row r="9" spans="1:7">
      <c r="A9" s="56"/>
      <c r="B9" s="56"/>
      <c r="C9" s="56"/>
    </row>
    <row r="10" spans="1:7">
      <c r="A10" s="56"/>
      <c r="B10" s="56"/>
      <c r="C10" s="56"/>
    </row>
    <row r="11" spans="1:7">
      <c r="A11" s="56"/>
      <c r="B11" s="56"/>
      <c r="C11" s="56"/>
    </row>
    <row r="12" spans="1:7">
      <c r="A12" s="56"/>
      <c r="B12" s="56"/>
      <c r="C12" s="56"/>
    </row>
    <row r="13" spans="1:7">
      <c r="A13" s="57">
        <v>0</v>
      </c>
      <c r="B13" s="57">
        <v>0</v>
      </c>
      <c r="C13" s="57">
        <v>0</v>
      </c>
      <c r="D13" s="19" t="s">
        <v>135</v>
      </c>
      <c r="E13" s="59">
        <v>0</v>
      </c>
      <c r="F13" s="58">
        <v>0</v>
      </c>
      <c r="G13" t="s">
        <v>136</v>
      </c>
    </row>
    <row r="14" spans="1:7">
      <c r="A14" s="56"/>
      <c r="B14" s="56"/>
      <c r="C14" s="56"/>
    </row>
    <row r="15" spans="1:7">
      <c r="A15" s="56"/>
      <c r="B15" s="56"/>
      <c r="C15" s="56"/>
    </row>
    <row r="16" spans="1:7">
      <c r="A16" s="56"/>
      <c r="B16" s="56"/>
      <c r="C16" s="56"/>
    </row>
    <row r="17" spans="1:7">
      <c r="A17" s="56"/>
      <c r="B17" s="56"/>
      <c r="C17" s="56"/>
    </row>
    <row r="18" spans="1:7">
      <c r="A18" s="56"/>
      <c r="B18" s="56"/>
      <c r="C18" s="56"/>
    </row>
    <row r="19" spans="1:7">
      <c r="A19" s="57">
        <v>0</v>
      </c>
      <c r="B19" s="57">
        <v>0</v>
      </c>
      <c r="C19" s="57">
        <v>0</v>
      </c>
      <c r="D19" s="19" t="s">
        <v>188</v>
      </c>
      <c r="E19" s="59">
        <v>0</v>
      </c>
      <c r="F19" s="58">
        <v>0</v>
      </c>
      <c r="G19" t="s">
        <v>136</v>
      </c>
    </row>
    <row r="20" spans="1:7">
      <c r="A20" s="56"/>
      <c r="B20" s="56"/>
      <c r="C20" s="56"/>
    </row>
    <row r="21" spans="1:7">
      <c r="A21" s="56"/>
      <c r="B21" s="56"/>
      <c r="C21" s="56"/>
    </row>
    <row r="22" spans="1:7">
      <c r="A22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P.L.Account</vt:lpstr>
      <vt:lpstr>Actual Exp Details</vt:lpstr>
      <vt:lpstr>Payable as per Actual Exp.</vt:lpstr>
      <vt:lpstr>Observations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hd63</cp:lastModifiedBy>
  <dcterms:created xsi:type="dcterms:W3CDTF">2015-03-29T05:08:27Z</dcterms:created>
  <dcterms:modified xsi:type="dcterms:W3CDTF">2017-08-18T10:01:59Z</dcterms:modified>
</cp:coreProperties>
</file>