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YDEEPPARMAR\Desktop\"/>
    </mc:Choice>
  </mc:AlternateContent>
  <xr:revisionPtr revIDLastSave="0" documentId="13_ncr:1_{E3385345-9B9F-49C0-AD9E-1015DE5A3E6C}" xr6:coauthVersionLast="47" xr6:coauthVersionMax="47" xr10:uidLastSave="{00000000-0000-0000-0000-000000000000}"/>
  <bookViews>
    <workbookView xWindow="27228" yWindow="4512" windowWidth="34560" windowHeight="18600" xr2:uid="{00000000-000D-0000-FFFF-FFFF00000000}"/>
  </bookViews>
  <sheets>
    <sheet name="Frequency Plan" sheetId="6" r:id="rId1"/>
    <sheet name="DDC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5" i="6" s="1"/>
  <c r="B6" i="7"/>
  <c r="C179" i="7"/>
  <c r="C176" i="7"/>
  <c r="H173" i="7"/>
  <c r="C173" i="7"/>
  <c r="H170" i="7"/>
  <c r="H167" i="7"/>
  <c r="C161" i="7"/>
  <c r="C158" i="7"/>
  <c r="H155" i="7"/>
  <c r="H152" i="7"/>
  <c r="C143" i="7"/>
  <c r="C140" i="7"/>
  <c r="H137" i="7"/>
  <c r="C137" i="7"/>
  <c r="H134" i="7"/>
  <c r="H131" i="7"/>
  <c r="C125" i="7"/>
  <c r="C122" i="7"/>
  <c r="H119" i="7"/>
  <c r="H116" i="7"/>
  <c r="C94" i="7"/>
  <c r="C164" i="7" s="1"/>
  <c r="G21" i="7"/>
  <c r="F21" i="7"/>
  <c r="G20" i="7"/>
  <c r="F20" i="7"/>
  <c r="G14" i="7"/>
  <c r="F14" i="7"/>
  <c r="G13" i="7"/>
  <c r="F13" i="7"/>
  <c r="G12" i="7"/>
  <c r="F12" i="7"/>
  <c r="G8" i="7"/>
  <c r="F8" i="7"/>
  <c r="G7" i="7"/>
  <c r="F7" i="7"/>
  <c r="B6" i="6" l="1"/>
  <c r="C149" i="7"/>
  <c r="C182" i="7"/>
  <c r="C134" i="7"/>
  <c r="C146" i="7"/>
  <c r="C170" i="7"/>
  <c r="C119" i="7"/>
  <c r="C131" i="7"/>
  <c r="C155" i="7"/>
  <c r="C167" i="7"/>
  <c r="C185" i="7"/>
  <c r="C128" i="7"/>
  <c r="C152" i="7"/>
  <c r="P47" i="6" l="1"/>
  <c r="Q47" i="6" s="1"/>
  <c r="P46" i="6"/>
  <c r="Q46" i="6" s="1"/>
  <c r="B3" i="7" l="1"/>
  <c r="L8" i="7" s="1"/>
  <c r="G118" i="7" s="1"/>
  <c r="G119" i="7" s="1"/>
  <c r="L12" i="7" l="1"/>
  <c r="G130" i="7" s="1"/>
  <c r="G131" i="7" s="1"/>
  <c r="F9" i="7"/>
  <c r="G9" i="7" s="1"/>
  <c r="M14" i="7"/>
  <c r="G172" i="7" s="1"/>
  <c r="G173" i="7" s="1"/>
  <c r="B99" i="7"/>
  <c r="B100" i="7" s="1"/>
  <c r="B104" i="7" s="1"/>
  <c r="B106" i="7" s="1"/>
  <c r="F4" i="7"/>
  <c r="G4" i="7" s="1"/>
  <c r="K101" i="7" s="1"/>
  <c r="K102" i="7" s="1"/>
  <c r="M20" i="7"/>
  <c r="F19" i="7"/>
  <c r="G19" i="7" s="1"/>
  <c r="M8" i="7"/>
  <c r="G154" i="7" s="1"/>
  <c r="G155" i="7" s="1"/>
  <c r="F15" i="7"/>
  <c r="G15" i="7" s="1"/>
  <c r="B101" i="7"/>
  <c r="B102" i="7" s="1"/>
  <c r="F16" i="7"/>
  <c r="G16" i="7" s="1"/>
  <c r="B108" i="7"/>
  <c r="G106" i="7" s="1"/>
  <c r="L7" i="7"/>
  <c r="G115" i="7" s="1"/>
  <c r="G116" i="7" s="1"/>
  <c r="M7" i="7"/>
  <c r="G151" i="7" s="1"/>
  <c r="G152" i="7" s="1"/>
  <c r="L14" i="7"/>
  <c r="G136" i="7" s="1"/>
  <c r="G137" i="7" s="1"/>
  <c r="L21" i="7"/>
  <c r="B107" i="7"/>
  <c r="G107" i="7" s="1"/>
  <c r="L13" i="7"/>
  <c r="G133" i="7" s="1"/>
  <c r="M12" i="7"/>
  <c r="G166" i="7" s="1"/>
  <c r="G167" i="7" s="1"/>
  <c r="G99" i="7"/>
  <c r="G100" i="7" s="1"/>
  <c r="F10" i="7"/>
  <c r="G10" i="7" s="1"/>
  <c r="M13" i="7"/>
  <c r="G169" i="7" s="1"/>
  <c r="G170" i="7" s="1"/>
  <c r="M21" i="7"/>
  <c r="F11" i="7"/>
  <c r="G11" i="7" s="1"/>
  <c r="L20" i="7"/>
  <c r="B8" i="7"/>
  <c r="M46" i="6"/>
  <c r="L47" i="6"/>
  <c r="M47" i="6"/>
  <c r="L46" i="6"/>
  <c r="BI12" i="6"/>
  <c r="BQ12" i="6"/>
  <c r="BR12" i="6"/>
  <c r="BS12" i="6"/>
  <c r="BI14" i="6"/>
  <c r="BI15" i="6"/>
  <c r="CC60" i="6"/>
  <c r="CC61" i="6"/>
  <c r="B109" i="7" l="1"/>
  <c r="G105" i="7" s="1"/>
  <c r="B113" i="7"/>
  <c r="B105" i="7"/>
  <c r="B112" i="7" s="1"/>
  <c r="F6" i="7"/>
  <c r="I6" i="7" s="1"/>
  <c r="G134" i="7"/>
  <c r="K98" i="7"/>
  <c r="K99" i="7" s="1"/>
  <c r="B110" i="7"/>
  <c r="G104" i="7" s="1"/>
  <c r="I11" i="7"/>
  <c r="L11" i="7" s="1"/>
  <c r="G127" i="7" s="1"/>
  <c r="G128" i="7" s="1"/>
  <c r="G101" i="7"/>
  <c r="G102" i="7" s="1"/>
  <c r="J19" i="7"/>
  <c r="M19" i="7" s="1"/>
  <c r="I15" i="7"/>
  <c r="J10" i="7"/>
  <c r="K104" i="7"/>
  <c r="I21" i="7"/>
  <c r="J20" i="7"/>
  <c r="I13" i="7"/>
  <c r="B139" i="7" s="1"/>
  <c r="B140" i="7" s="1"/>
  <c r="J8" i="7"/>
  <c r="B160" i="7" s="1"/>
  <c r="B161" i="7" s="1"/>
  <c r="J21" i="7"/>
  <c r="B202" i="7" s="1"/>
  <c r="B203" i="7" s="1"/>
  <c r="I14" i="7"/>
  <c r="B142" i="7" s="1"/>
  <c r="B143" i="7" s="1"/>
  <c r="F22" i="7"/>
  <c r="I12" i="7"/>
  <c r="B136" i="7" s="1"/>
  <c r="B137" i="7" s="1"/>
  <c r="I20" i="7"/>
  <c r="J12" i="7"/>
  <c r="B172" i="7" s="1"/>
  <c r="B173" i="7" s="1"/>
  <c r="I7" i="7"/>
  <c r="B121" i="7" s="1"/>
  <c r="B122" i="7" s="1"/>
  <c r="J14" i="7"/>
  <c r="B178" i="7" s="1"/>
  <c r="B179" i="7" s="1"/>
  <c r="J13" i="7"/>
  <c r="B175" i="7" s="1"/>
  <c r="B176" i="7" s="1"/>
  <c r="J7" i="7"/>
  <c r="B157" i="7" s="1"/>
  <c r="B158" i="7" s="1"/>
  <c r="I8" i="7"/>
  <c r="I19" i="7"/>
  <c r="L19" i="7" s="1"/>
  <c r="B111" i="7"/>
  <c r="I4" i="7"/>
  <c r="J9" i="7"/>
  <c r="I10" i="7"/>
  <c r="J11" i="7"/>
  <c r="J4" i="7"/>
  <c r="J16" i="7"/>
  <c r="J15" i="7"/>
  <c r="I16" i="7"/>
  <c r="I9" i="7"/>
  <c r="BI96" i="6"/>
  <c r="BQ96" i="6" s="1"/>
  <c r="BI84" i="6"/>
  <c r="BQ84" i="6" s="1"/>
  <c r="BI119" i="6"/>
  <c r="BQ119" i="6" s="1"/>
  <c r="BI53" i="6"/>
  <c r="BR53" i="6" s="1"/>
  <c r="BI120" i="6"/>
  <c r="BS120" i="6" s="1"/>
  <c r="BI117" i="6"/>
  <c r="BS117" i="6" s="1"/>
  <c r="BI100" i="6"/>
  <c r="BS100" i="6" s="1"/>
  <c r="BI81" i="6"/>
  <c r="BQ81" i="6" s="1"/>
  <c r="BI48" i="6"/>
  <c r="BQ48" i="6" s="1"/>
  <c r="BI33" i="6"/>
  <c r="BQ33" i="6" s="1"/>
  <c r="BI66" i="6"/>
  <c r="BQ66" i="6" s="1"/>
  <c r="BI112" i="6"/>
  <c r="BR112" i="6" s="1"/>
  <c r="BI21" i="6"/>
  <c r="BS21" i="6" s="1"/>
  <c r="BI38" i="6"/>
  <c r="BQ38" i="6" s="1"/>
  <c r="BI55" i="6"/>
  <c r="BQ55" i="6" s="1"/>
  <c r="BI76" i="6"/>
  <c r="BQ76" i="6" s="1"/>
  <c r="BI89" i="6"/>
  <c r="BQ89" i="6" s="1"/>
  <c r="BI94" i="6"/>
  <c r="BQ94" i="6" s="1"/>
  <c r="BI37" i="6"/>
  <c r="BQ37" i="6" s="1"/>
  <c r="BI54" i="6"/>
  <c r="BQ54" i="6" s="1"/>
  <c r="BI61" i="6"/>
  <c r="BQ61" i="6" s="1"/>
  <c r="BI62" i="6"/>
  <c r="BQ62" i="6" s="1"/>
  <c r="BI82" i="6"/>
  <c r="BQ82" i="6" s="1"/>
  <c r="BI88" i="6"/>
  <c r="BQ88" i="6" s="1"/>
  <c r="BI26" i="6"/>
  <c r="BQ26" i="6" s="1"/>
  <c r="BI45" i="6"/>
  <c r="BQ45" i="6" s="1"/>
  <c r="BI51" i="6"/>
  <c r="BS51" i="6" s="1"/>
  <c r="BI58" i="6"/>
  <c r="BQ58" i="6" s="1"/>
  <c r="BI65" i="6"/>
  <c r="BQ65" i="6" s="1"/>
  <c r="BI86" i="6"/>
  <c r="BR86" i="6" s="1"/>
  <c r="BI109" i="6"/>
  <c r="BQ109" i="6" s="1"/>
  <c r="BI115" i="6"/>
  <c r="BR115" i="6" s="1"/>
  <c r="BI25" i="6"/>
  <c r="BQ25" i="6" s="1"/>
  <c r="BI44" i="6"/>
  <c r="BQ44" i="6" s="1"/>
  <c r="BI50" i="6"/>
  <c r="BR50" i="6" s="1"/>
  <c r="BI85" i="6"/>
  <c r="BR85" i="6" s="1"/>
  <c r="BI104" i="6"/>
  <c r="BR104" i="6" s="1"/>
  <c r="BI105" i="6"/>
  <c r="BR105" i="6" s="1"/>
  <c r="BI106" i="6"/>
  <c r="BR106" i="6" s="1"/>
  <c r="BI107" i="6"/>
  <c r="BR107" i="6" s="1"/>
  <c r="BI108" i="6"/>
  <c r="BS108" i="6" s="1"/>
  <c r="BI34" i="6"/>
  <c r="BQ34" i="6" s="1"/>
  <c r="BI49" i="6"/>
  <c r="BS49" i="6" s="1"/>
  <c r="BI22" i="6"/>
  <c r="BQ22" i="6" s="1"/>
  <c r="BI103" i="6"/>
  <c r="BR103" i="6" s="1"/>
  <c r="BI121" i="6"/>
  <c r="BQ121" i="6" s="1"/>
  <c r="BI90" i="6"/>
  <c r="BI56" i="6"/>
  <c r="BI80" i="6"/>
  <c r="BQ80" i="6" s="1"/>
  <c r="BI99" i="6"/>
  <c r="BQ99" i="6" s="1"/>
  <c r="BI101" i="6"/>
  <c r="BR101" i="6" s="1"/>
  <c r="BI113" i="6"/>
  <c r="BI116" i="6"/>
  <c r="BQ116" i="6" s="1"/>
  <c r="BI78" i="6"/>
  <c r="BI97" i="6"/>
  <c r="BQ97" i="6" s="1"/>
  <c r="BI52" i="6"/>
  <c r="BI59" i="6"/>
  <c r="BQ59" i="6" s="1"/>
  <c r="BI95" i="6"/>
  <c r="BQ95" i="6" s="1"/>
  <c r="BI111" i="6"/>
  <c r="BI77" i="6"/>
  <c r="BI63" i="6"/>
  <c r="BI60" i="6"/>
  <c r="BR60" i="6" s="1"/>
  <c r="CB58" i="6"/>
  <c r="CB61" i="6" s="1"/>
  <c r="CB57" i="6"/>
  <c r="CB60" i="6" s="1"/>
  <c r="BI57" i="6"/>
  <c r="BI42" i="6"/>
  <c r="BI41" i="6"/>
  <c r="BS41" i="6" s="1"/>
  <c r="BI40" i="6"/>
  <c r="BQ40" i="6" s="1"/>
  <c r="BI39" i="6"/>
  <c r="BI118" i="6"/>
  <c r="BS118" i="6" s="1"/>
  <c r="BI110" i="6"/>
  <c r="BS110" i="6" s="1"/>
  <c r="BI98" i="6"/>
  <c r="BR98" i="6" s="1"/>
  <c r="BI87" i="6"/>
  <c r="BI79" i="6"/>
  <c r="BI64" i="6"/>
  <c r="BI43" i="6"/>
  <c r="BQ43" i="6" s="1"/>
  <c r="BI32" i="6"/>
  <c r="BI67" i="6"/>
  <c r="BQ67" i="6" s="1"/>
  <c r="BI46" i="6"/>
  <c r="BI35" i="6"/>
  <c r="BS35" i="6" s="1"/>
  <c r="BI29" i="6"/>
  <c r="BQ29" i="6" s="1"/>
  <c r="BI23" i="6"/>
  <c r="BQ23" i="6" s="1"/>
  <c r="BI114" i="6"/>
  <c r="BI102" i="6"/>
  <c r="BI93" i="6"/>
  <c r="BQ93" i="6" s="1"/>
  <c r="BI92" i="6"/>
  <c r="BQ92" i="6" s="1"/>
  <c r="BI91" i="6"/>
  <c r="BI83" i="6"/>
  <c r="BI75" i="6"/>
  <c r="BQ75" i="6" s="1"/>
  <c r="BI74" i="6"/>
  <c r="BQ74" i="6" s="1"/>
  <c r="BI73" i="6"/>
  <c r="BI72" i="6"/>
  <c r="BI71" i="6"/>
  <c r="BQ71" i="6" s="1"/>
  <c r="BI70" i="6"/>
  <c r="BQ70" i="6" s="1"/>
  <c r="BI69" i="6"/>
  <c r="BI68" i="6"/>
  <c r="BI47" i="6"/>
  <c r="BI36" i="6"/>
  <c r="BS36" i="6" s="1"/>
  <c r="BI24" i="6"/>
  <c r="BQ24" i="6" s="1"/>
  <c r="BI31" i="6"/>
  <c r="BR31" i="6" s="1"/>
  <c r="BI27" i="6"/>
  <c r="BQ27" i="6" s="1"/>
  <c r="BI28" i="6"/>
  <c r="BI13" i="6"/>
  <c r="BI30" i="6"/>
  <c r="BS89" i="6" l="1"/>
  <c r="BS81" i="6"/>
  <c r="BS54" i="6"/>
  <c r="BR54" i="6"/>
  <c r="BR61" i="6"/>
  <c r="BS45" i="6"/>
  <c r="BR119" i="6"/>
  <c r="BS84" i="6"/>
  <c r="BR76" i="6"/>
  <c r="BS106" i="6"/>
  <c r="BS66" i="6"/>
  <c r="BS119" i="6"/>
  <c r="BR37" i="6"/>
  <c r="BS55" i="6"/>
  <c r="BR26" i="6"/>
  <c r="BS58" i="6"/>
  <c r="BR21" i="6"/>
  <c r="BS96" i="6"/>
  <c r="BR45" i="6"/>
  <c r="BS44" i="6"/>
  <c r="BR58" i="6"/>
  <c r="BS48" i="6"/>
  <c r="BS93" i="6"/>
  <c r="BR48" i="6"/>
  <c r="BS33" i="6"/>
  <c r="BR96" i="6"/>
  <c r="BS116" i="6"/>
  <c r="BR44" i="6"/>
  <c r="BS88" i="6"/>
  <c r="BS82" i="6"/>
  <c r="BR65" i="6"/>
  <c r="G6" i="7"/>
  <c r="J6" i="7" s="1"/>
  <c r="M6" i="7" s="1"/>
  <c r="G148" i="7" s="1"/>
  <c r="G149" i="7" s="1"/>
  <c r="B133" i="7"/>
  <c r="B134" i="7" s="1"/>
  <c r="H128" i="7"/>
  <c r="K105" i="7"/>
  <c r="K107" i="7"/>
  <c r="K110" i="7"/>
  <c r="K111" i="7"/>
  <c r="M15" i="7"/>
  <c r="G175" i="7" s="1"/>
  <c r="G176" i="7" s="1"/>
  <c r="B181" i="7"/>
  <c r="B182" i="7" s="1"/>
  <c r="H176" i="7"/>
  <c r="L10" i="7"/>
  <c r="G124" i="7" s="1"/>
  <c r="G125" i="7" s="1"/>
  <c r="B130" i="7"/>
  <c r="B131" i="7" s="1"/>
  <c r="B124" i="7"/>
  <c r="B125" i="7"/>
  <c r="I22" i="7"/>
  <c r="L22" i="7" s="1"/>
  <c r="G22" i="7"/>
  <c r="J22" i="7" s="1"/>
  <c r="M22" i="7" s="1"/>
  <c r="K116" i="7"/>
  <c r="B184" i="7"/>
  <c r="B185" i="7" s="1"/>
  <c r="H179" i="7"/>
  <c r="M16" i="7"/>
  <c r="G178" i="7" s="1"/>
  <c r="G179" i="7" s="1"/>
  <c r="K112" i="7"/>
  <c r="M10" i="7"/>
  <c r="G160" i="7" s="1"/>
  <c r="G161" i="7" s="1"/>
  <c r="B166" i="7"/>
  <c r="B167" i="7" s="1"/>
  <c r="H161" i="7"/>
  <c r="L16" i="7"/>
  <c r="G142" i="7" s="1"/>
  <c r="G143" i="7" s="1"/>
  <c r="B148" i="7"/>
  <c r="B149" i="7" s="1"/>
  <c r="H143" i="7"/>
  <c r="H146" i="7"/>
  <c r="B151" i="7"/>
  <c r="B152" i="7" s="1"/>
  <c r="M4" i="7"/>
  <c r="G145" i="7" s="1"/>
  <c r="G146" i="7" s="1"/>
  <c r="B145" i="7"/>
  <c r="B146" i="7" s="1"/>
  <c r="L15" i="7"/>
  <c r="G139" i="7" s="1"/>
  <c r="G140" i="7" s="1"/>
  <c r="H140" i="7"/>
  <c r="K108" i="7"/>
  <c r="H158" i="7"/>
  <c r="M9" i="7"/>
  <c r="G157" i="7" s="1"/>
  <c r="G158" i="7" s="1"/>
  <c r="B163" i="7"/>
  <c r="B164" i="7" s="1"/>
  <c r="B169" i="7"/>
  <c r="B170" i="7" s="1"/>
  <c r="M11" i="7"/>
  <c r="G163" i="7" s="1"/>
  <c r="G164" i="7" s="1"/>
  <c r="H164" i="7"/>
  <c r="L9" i="7"/>
  <c r="G121" i="7" s="1"/>
  <c r="G122" i="7" s="1"/>
  <c r="B127" i="7"/>
  <c r="B128" i="7" s="1"/>
  <c r="H122" i="7"/>
  <c r="H125" i="7"/>
  <c r="K115" i="7"/>
  <c r="L4" i="7"/>
  <c r="G109" i="7" s="1"/>
  <c r="G110" i="7" s="1"/>
  <c r="B115" i="7"/>
  <c r="B116" i="7" s="1"/>
  <c r="H110" i="7"/>
  <c r="K113" i="7"/>
  <c r="K109" i="7"/>
  <c r="L6" i="7"/>
  <c r="G112" i="7" s="1"/>
  <c r="G113" i="7" s="1"/>
  <c r="H113" i="7"/>
  <c r="B118" i="7"/>
  <c r="B119" i="7" s="1"/>
  <c r="K114" i="7"/>
  <c r="BQ21" i="6"/>
  <c r="BL13" i="6"/>
  <c r="CA14" i="6" s="1"/>
  <c r="BQ51" i="6"/>
  <c r="BQ53" i="6"/>
  <c r="BQ107" i="6"/>
  <c r="BS40" i="6"/>
  <c r="BS105" i="6"/>
  <c r="BS59" i="6"/>
  <c r="BQ104" i="6"/>
  <c r="BS25" i="6"/>
  <c r="BS37" i="6"/>
  <c r="BS62" i="6"/>
  <c r="BR51" i="6"/>
  <c r="BR70" i="6"/>
  <c r="BR55" i="6"/>
  <c r="BS99" i="6"/>
  <c r="BQ106" i="6"/>
  <c r="BS104" i="6"/>
  <c r="BR67" i="6"/>
  <c r="BS80" i="6"/>
  <c r="BR66" i="6"/>
  <c r="BR84" i="6"/>
  <c r="BQ105" i="6"/>
  <c r="BS74" i="6"/>
  <c r="BR34" i="6"/>
  <c r="BS70" i="6"/>
  <c r="BR38" i="6"/>
  <c r="BR24" i="6"/>
  <c r="BR40" i="6"/>
  <c r="BR99" i="6"/>
  <c r="BR97" i="6"/>
  <c r="BS97" i="6"/>
  <c r="BS75" i="6"/>
  <c r="BR80" i="6"/>
  <c r="BR33" i="6"/>
  <c r="BQ73" i="6"/>
  <c r="BR73" i="6"/>
  <c r="BS52" i="6"/>
  <c r="BR52" i="6"/>
  <c r="BQ52" i="6"/>
  <c r="BS22" i="6"/>
  <c r="BR22" i="6"/>
  <c r="BQ31" i="6"/>
  <c r="BS31" i="6"/>
  <c r="BQ79" i="6"/>
  <c r="BS79" i="6"/>
  <c r="BR79" i="6"/>
  <c r="BQ42" i="6"/>
  <c r="BR42" i="6"/>
  <c r="BQ108" i="6"/>
  <c r="BR108" i="6"/>
  <c r="BQ114" i="6"/>
  <c r="BR114" i="6"/>
  <c r="BS114" i="6"/>
  <c r="BQ111" i="6"/>
  <c r="BS111" i="6"/>
  <c r="BQ101" i="6"/>
  <c r="BS101" i="6"/>
  <c r="BQ30" i="6"/>
  <c r="BS30" i="6"/>
  <c r="BR30" i="6"/>
  <c r="BR68" i="6"/>
  <c r="BS68" i="6"/>
  <c r="BQ68" i="6"/>
  <c r="BQ83" i="6"/>
  <c r="BR83" i="6"/>
  <c r="BS83" i="6"/>
  <c r="BQ35" i="6"/>
  <c r="BR35" i="6"/>
  <c r="BQ87" i="6"/>
  <c r="BS87" i="6"/>
  <c r="BR87" i="6"/>
  <c r="BQ57" i="6"/>
  <c r="BS57" i="6"/>
  <c r="BR57" i="6"/>
  <c r="BQ78" i="6"/>
  <c r="BS78" i="6"/>
  <c r="BR78" i="6"/>
  <c r="BQ56" i="6"/>
  <c r="BR56" i="6"/>
  <c r="BS56" i="6"/>
  <c r="BQ85" i="6"/>
  <c r="BS85" i="6"/>
  <c r="BR69" i="6"/>
  <c r="BS69" i="6"/>
  <c r="BQ46" i="6"/>
  <c r="BR46" i="6"/>
  <c r="BS46" i="6"/>
  <c r="BQ113" i="6"/>
  <c r="BR113" i="6"/>
  <c r="BS113" i="6"/>
  <c r="BS121" i="6"/>
  <c r="BR121" i="6"/>
  <c r="BQ77" i="6"/>
  <c r="BS77" i="6"/>
  <c r="BR77" i="6"/>
  <c r="BR111" i="6"/>
  <c r="BQ47" i="6"/>
  <c r="BS47" i="6"/>
  <c r="BR47" i="6"/>
  <c r="BQ69" i="6"/>
  <c r="BQ118" i="6"/>
  <c r="BR118" i="6"/>
  <c r="BQ60" i="6"/>
  <c r="BS60" i="6"/>
  <c r="BQ28" i="6"/>
  <c r="BR28" i="6"/>
  <c r="BS28" i="6"/>
  <c r="BQ91" i="6"/>
  <c r="BR91" i="6"/>
  <c r="BS91" i="6"/>
  <c r="BQ90" i="6"/>
  <c r="BR90" i="6"/>
  <c r="BS90" i="6"/>
  <c r="BS73" i="6"/>
  <c r="BQ72" i="6"/>
  <c r="BR72" i="6"/>
  <c r="BS72" i="6"/>
  <c r="BQ102" i="6"/>
  <c r="BR102" i="6"/>
  <c r="BS102" i="6"/>
  <c r="BQ32" i="6"/>
  <c r="BR32" i="6"/>
  <c r="BQ39" i="6"/>
  <c r="BS39" i="6"/>
  <c r="BR39" i="6"/>
  <c r="BQ63" i="6"/>
  <c r="BR63" i="6"/>
  <c r="BS63" i="6"/>
  <c r="BS32" i="6"/>
  <c r="BS42" i="6"/>
  <c r="BR25" i="6"/>
  <c r="BR27" i="6"/>
  <c r="BQ103" i="6"/>
  <c r="BS103" i="6"/>
  <c r="BS26" i="6"/>
  <c r="BR74" i="6"/>
  <c r="BS95" i="6"/>
  <c r="BQ112" i="6"/>
  <c r="BS112" i="6"/>
  <c r="BS76" i="6"/>
  <c r="BS107" i="6"/>
  <c r="BQ36" i="6"/>
  <c r="BR36" i="6"/>
  <c r="BQ64" i="6"/>
  <c r="BR64" i="6"/>
  <c r="BQ41" i="6"/>
  <c r="BR41" i="6"/>
  <c r="BS65" i="6"/>
  <c r="BR82" i="6"/>
  <c r="BR62" i="6"/>
  <c r="BR92" i="6"/>
  <c r="BS53" i="6"/>
  <c r="BR94" i="6"/>
  <c r="BR95" i="6"/>
  <c r="BS34" i="6"/>
  <c r="BS24" i="6"/>
  <c r="BR43" i="6"/>
  <c r="BS43" i="6"/>
  <c r="BR23" i="6"/>
  <c r="BQ49" i="6"/>
  <c r="BQ98" i="6"/>
  <c r="BS98" i="6"/>
  <c r="BS50" i="6"/>
  <c r="BR88" i="6"/>
  <c r="BS94" i="6"/>
  <c r="BR75" i="6"/>
  <c r="BS92" i="6"/>
  <c r="BR116" i="6"/>
  <c r="BR59" i="6"/>
  <c r="BS64" i="6"/>
  <c r="BQ117" i="6"/>
  <c r="BR117" i="6"/>
  <c r="BS71" i="6"/>
  <c r="BQ50" i="6"/>
  <c r="BQ110" i="6"/>
  <c r="BR110" i="6"/>
  <c r="BR93" i="6"/>
  <c r="BS67" i="6"/>
  <c r="BR49" i="6"/>
  <c r="BR29" i="6"/>
  <c r="BR109" i="6"/>
  <c r="BQ115" i="6"/>
  <c r="BS115" i="6"/>
  <c r="BR89" i="6"/>
  <c r="BS29" i="6"/>
  <c r="BS61" i="6"/>
  <c r="BQ100" i="6"/>
  <c r="BR100" i="6"/>
  <c r="BQ120" i="6"/>
  <c r="BR120" i="6"/>
  <c r="BR81" i="6"/>
  <c r="BQ86" i="6"/>
  <c r="BS86" i="6"/>
  <c r="BS27" i="6"/>
  <c r="BS38" i="6"/>
  <c r="BS109" i="6"/>
  <c r="BR71" i="6"/>
  <c r="BS23" i="6"/>
  <c r="BL14" i="6"/>
  <c r="BJ27" i="6"/>
  <c r="BJ39" i="6"/>
  <c r="BJ40" i="6"/>
  <c r="BJ41" i="6"/>
  <c r="BJ57" i="6"/>
  <c r="BJ58" i="6"/>
  <c r="BJ59" i="6"/>
  <c r="BJ61" i="6"/>
  <c r="BJ63" i="6"/>
  <c r="BJ22" i="6"/>
  <c r="BJ23" i="6"/>
  <c r="BJ24" i="6"/>
  <c r="BJ25" i="6"/>
  <c r="BJ26" i="6"/>
  <c r="BJ36" i="6"/>
  <c r="BJ37" i="6"/>
  <c r="BJ38" i="6"/>
  <c r="BJ56" i="6"/>
  <c r="BJ62" i="6"/>
  <c r="BJ21" i="6"/>
  <c r="BJ33" i="6"/>
  <c r="BJ34" i="6"/>
  <c r="BJ35" i="6"/>
  <c r="BJ55" i="6"/>
  <c r="BJ75" i="6"/>
  <c r="BJ76" i="6"/>
  <c r="BJ77" i="6"/>
  <c r="BJ89" i="6"/>
  <c r="BJ32" i="6"/>
  <c r="BJ54" i="6"/>
  <c r="BJ74" i="6"/>
  <c r="BJ88" i="6"/>
  <c r="BJ31" i="6"/>
  <c r="BJ51" i="6"/>
  <c r="BJ52" i="6"/>
  <c r="BJ53" i="6"/>
  <c r="BJ71" i="6"/>
  <c r="BJ72" i="6"/>
  <c r="BJ73" i="6"/>
  <c r="BJ87" i="6"/>
  <c r="BJ30" i="6"/>
  <c r="BJ48" i="6"/>
  <c r="BJ49" i="6"/>
  <c r="BJ50" i="6"/>
  <c r="BJ68" i="6"/>
  <c r="BJ69" i="6"/>
  <c r="BJ70" i="6"/>
  <c r="BJ29" i="6"/>
  <c r="BJ45" i="6"/>
  <c r="BJ46" i="6"/>
  <c r="BJ47" i="6"/>
  <c r="BJ65" i="6"/>
  <c r="BJ66" i="6"/>
  <c r="BJ67" i="6"/>
  <c r="BJ85" i="6"/>
  <c r="BJ28" i="6"/>
  <c r="BJ42" i="6"/>
  <c r="BJ43" i="6"/>
  <c r="BJ44" i="6"/>
  <c r="BJ60" i="6"/>
  <c r="BJ64" i="6"/>
  <c r="BJ84" i="6"/>
  <c r="BJ79" i="6"/>
  <c r="BJ83" i="6"/>
  <c r="BJ90" i="6"/>
  <c r="BJ104" i="6"/>
  <c r="BJ112" i="6"/>
  <c r="BJ120" i="6"/>
  <c r="BJ118" i="6"/>
  <c r="BJ109" i="6"/>
  <c r="BJ117" i="6"/>
  <c r="BJ80" i="6"/>
  <c r="BJ95" i="6"/>
  <c r="BJ81" i="6"/>
  <c r="BJ91" i="6"/>
  <c r="BJ94" i="6"/>
  <c r="BJ102" i="6"/>
  <c r="BJ110" i="6"/>
  <c r="BJ101" i="6"/>
  <c r="BJ93" i="6"/>
  <c r="BJ100" i="6"/>
  <c r="BJ108" i="6"/>
  <c r="BJ116" i="6"/>
  <c r="BJ82" i="6"/>
  <c r="BJ99" i="6"/>
  <c r="BJ107" i="6"/>
  <c r="BJ115" i="6"/>
  <c r="BJ92" i="6"/>
  <c r="BJ98" i="6"/>
  <c r="BJ106" i="6"/>
  <c r="BJ114" i="6"/>
  <c r="BJ96" i="6"/>
  <c r="BJ103" i="6"/>
  <c r="BJ78" i="6"/>
  <c r="BJ86" i="6"/>
  <c r="BJ97" i="6"/>
  <c r="BJ105" i="6"/>
  <c r="BJ113" i="6"/>
  <c r="BJ121" i="6"/>
  <c r="BJ111" i="6"/>
  <c r="BJ119" i="6"/>
  <c r="H149" i="7" l="1"/>
  <c r="B154" i="7"/>
  <c r="B155" i="7" s="1"/>
  <c r="CB23" i="6"/>
  <c r="CB22" i="6" s="1"/>
  <c r="CB24" i="6"/>
  <c r="CB25" i="6" s="1"/>
  <c r="CA13" i="6"/>
  <c r="CE25" i="6"/>
  <c r="CE24" i="6"/>
  <c r="BQ14" i="6"/>
  <c r="CB45" i="6" s="1"/>
  <c r="BS13" i="6"/>
  <c r="CB52" i="6" s="1"/>
  <c r="BQ13" i="6"/>
  <c r="CB46" i="6" s="1"/>
  <c r="BR14" i="6"/>
  <c r="CB48" i="6" s="1"/>
  <c r="BR13" i="6"/>
  <c r="CB49" i="6" s="1"/>
  <c r="BS14" i="6"/>
  <c r="CB51" i="6" s="1"/>
  <c r="BM119" i="6"/>
  <c r="BN119" i="6"/>
  <c r="BO119" i="6"/>
  <c r="BP119" i="6"/>
  <c r="BM103" i="6"/>
  <c r="BN103" i="6"/>
  <c r="BO103" i="6"/>
  <c r="BP103" i="6"/>
  <c r="BM99" i="6"/>
  <c r="BN99" i="6"/>
  <c r="BO99" i="6"/>
  <c r="BP99" i="6"/>
  <c r="BM102" i="6"/>
  <c r="BN102" i="6"/>
  <c r="BO102" i="6"/>
  <c r="BP102" i="6"/>
  <c r="BN118" i="6"/>
  <c r="BO118" i="6"/>
  <c r="BP118" i="6"/>
  <c r="BM118" i="6"/>
  <c r="BM64" i="6"/>
  <c r="BN64" i="6"/>
  <c r="BO64" i="6"/>
  <c r="BP64" i="6"/>
  <c r="BN66" i="6"/>
  <c r="BO66" i="6"/>
  <c r="BP66" i="6"/>
  <c r="BM66" i="6"/>
  <c r="BO68" i="6"/>
  <c r="BP68" i="6"/>
  <c r="BM68" i="6"/>
  <c r="BN68" i="6"/>
  <c r="BP71" i="6"/>
  <c r="BM71" i="6"/>
  <c r="BN71" i="6"/>
  <c r="BO71" i="6"/>
  <c r="BM32" i="6"/>
  <c r="BN32" i="6"/>
  <c r="BO32" i="6"/>
  <c r="BP32" i="6"/>
  <c r="BM33" i="6"/>
  <c r="BN33" i="6"/>
  <c r="BO33" i="6"/>
  <c r="BP33" i="6"/>
  <c r="BM25" i="6"/>
  <c r="BN25" i="6"/>
  <c r="BO25" i="6"/>
  <c r="BP25" i="6"/>
  <c r="BM57" i="6"/>
  <c r="BN57" i="6"/>
  <c r="BO57" i="6"/>
  <c r="BP57" i="6"/>
  <c r="BO111" i="6"/>
  <c r="BP111" i="6"/>
  <c r="BM111" i="6"/>
  <c r="BN111" i="6"/>
  <c r="BM96" i="6"/>
  <c r="BN96" i="6"/>
  <c r="BO96" i="6"/>
  <c r="BP96" i="6"/>
  <c r="BN82" i="6"/>
  <c r="BO82" i="6"/>
  <c r="BP82" i="6"/>
  <c r="BM82" i="6"/>
  <c r="BM94" i="6"/>
  <c r="BN94" i="6"/>
  <c r="BO94" i="6"/>
  <c r="BP94" i="6"/>
  <c r="BN120" i="6"/>
  <c r="BP120" i="6"/>
  <c r="BM120" i="6"/>
  <c r="BO120" i="6"/>
  <c r="BM60" i="6"/>
  <c r="BN60" i="6"/>
  <c r="BO60" i="6"/>
  <c r="BP60" i="6"/>
  <c r="BN65" i="6"/>
  <c r="BO65" i="6"/>
  <c r="BP65" i="6"/>
  <c r="BM65" i="6"/>
  <c r="BO50" i="6"/>
  <c r="BP50" i="6"/>
  <c r="BM50" i="6"/>
  <c r="BN50" i="6"/>
  <c r="BP53" i="6"/>
  <c r="BM53" i="6"/>
  <c r="BN53" i="6"/>
  <c r="BO53" i="6"/>
  <c r="BM89" i="6"/>
  <c r="BN89" i="6"/>
  <c r="BP89" i="6"/>
  <c r="BO89" i="6"/>
  <c r="BM21" i="6"/>
  <c r="BN21" i="6"/>
  <c r="BO21" i="6"/>
  <c r="BP21" i="6"/>
  <c r="BM24" i="6"/>
  <c r="BN24" i="6"/>
  <c r="BO24" i="6"/>
  <c r="BP24" i="6"/>
  <c r="BM41" i="6"/>
  <c r="BN41" i="6"/>
  <c r="BO41" i="6"/>
  <c r="BP41" i="6"/>
  <c r="BM121" i="6"/>
  <c r="BP121" i="6"/>
  <c r="BN121" i="6"/>
  <c r="BO121" i="6"/>
  <c r="BN114" i="6"/>
  <c r="BO114" i="6"/>
  <c r="BP114" i="6"/>
  <c r="BM114" i="6"/>
  <c r="BM116" i="6"/>
  <c r="BN116" i="6"/>
  <c r="BP116" i="6"/>
  <c r="BO116" i="6"/>
  <c r="BO91" i="6"/>
  <c r="BP91" i="6"/>
  <c r="BM91" i="6"/>
  <c r="BN91" i="6"/>
  <c r="BO112" i="6"/>
  <c r="BP112" i="6"/>
  <c r="BN112" i="6"/>
  <c r="BM112" i="6"/>
  <c r="BM44" i="6"/>
  <c r="BN44" i="6"/>
  <c r="BO44" i="6"/>
  <c r="BP44" i="6"/>
  <c r="BN47" i="6"/>
  <c r="BO47" i="6"/>
  <c r="BP47" i="6"/>
  <c r="BM47" i="6"/>
  <c r="BO49" i="6"/>
  <c r="BP49" i="6"/>
  <c r="BM49" i="6"/>
  <c r="BN49" i="6"/>
  <c r="BP52" i="6"/>
  <c r="BM52" i="6"/>
  <c r="BN52" i="6"/>
  <c r="BO52" i="6"/>
  <c r="BM77" i="6"/>
  <c r="BN77" i="6"/>
  <c r="BO77" i="6"/>
  <c r="BP77" i="6"/>
  <c r="BM62" i="6"/>
  <c r="BN62" i="6"/>
  <c r="BO62" i="6"/>
  <c r="BP62" i="6"/>
  <c r="BM23" i="6"/>
  <c r="BN23" i="6"/>
  <c r="BO23" i="6"/>
  <c r="BP23" i="6"/>
  <c r="BM40" i="6"/>
  <c r="BN40" i="6"/>
  <c r="BO40" i="6"/>
  <c r="BP40" i="6"/>
  <c r="BM113" i="6"/>
  <c r="BO113" i="6"/>
  <c r="BP113" i="6"/>
  <c r="BN113" i="6"/>
  <c r="BP106" i="6"/>
  <c r="BN106" i="6"/>
  <c r="BM106" i="6"/>
  <c r="BO106" i="6"/>
  <c r="BP108" i="6"/>
  <c r="BM108" i="6"/>
  <c r="BN108" i="6"/>
  <c r="BO108" i="6"/>
  <c r="BN81" i="6"/>
  <c r="BO81" i="6"/>
  <c r="BP81" i="6"/>
  <c r="BM81" i="6"/>
  <c r="BM104" i="6"/>
  <c r="BN104" i="6"/>
  <c r="BO104" i="6"/>
  <c r="BP104" i="6"/>
  <c r="BM43" i="6"/>
  <c r="BN43" i="6"/>
  <c r="BO43" i="6"/>
  <c r="BP43" i="6"/>
  <c r="BN46" i="6"/>
  <c r="BO46" i="6"/>
  <c r="BP46" i="6"/>
  <c r="BM46" i="6"/>
  <c r="BO48" i="6"/>
  <c r="BP48" i="6"/>
  <c r="BM48" i="6"/>
  <c r="BN48" i="6"/>
  <c r="BP51" i="6"/>
  <c r="BM51" i="6"/>
  <c r="BN51" i="6"/>
  <c r="BO51" i="6"/>
  <c r="BM76" i="6"/>
  <c r="BN76" i="6"/>
  <c r="BO76" i="6"/>
  <c r="BP76" i="6"/>
  <c r="BM56" i="6"/>
  <c r="BN56" i="6"/>
  <c r="BO56" i="6"/>
  <c r="BP56" i="6"/>
  <c r="BM22" i="6"/>
  <c r="BN22" i="6"/>
  <c r="BO22" i="6"/>
  <c r="BP22" i="6"/>
  <c r="BM39" i="6"/>
  <c r="BN39" i="6"/>
  <c r="BO39" i="6"/>
  <c r="BP39" i="6"/>
  <c r="BM105" i="6"/>
  <c r="BO105" i="6"/>
  <c r="BP105" i="6"/>
  <c r="BN105" i="6"/>
  <c r="BO98" i="6"/>
  <c r="BP98" i="6"/>
  <c r="BN98" i="6"/>
  <c r="BM98" i="6"/>
  <c r="BM100" i="6"/>
  <c r="BN100" i="6"/>
  <c r="BO100" i="6"/>
  <c r="BP100" i="6"/>
  <c r="BM95" i="6"/>
  <c r="BN95" i="6"/>
  <c r="BO95" i="6"/>
  <c r="BP95" i="6"/>
  <c r="BM90" i="6"/>
  <c r="BN90" i="6"/>
  <c r="BO90" i="6"/>
  <c r="BP90" i="6"/>
  <c r="BM42" i="6"/>
  <c r="BN42" i="6"/>
  <c r="BO42" i="6"/>
  <c r="BP42" i="6"/>
  <c r="BN45" i="6"/>
  <c r="BO45" i="6"/>
  <c r="BP45" i="6"/>
  <c r="BM45" i="6"/>
  <c r="BO30" i="6"/>
  <c r="BP30" i="6"/>
  <c r="BM30" i="6"/>
  <c r="BN30" i="6"/>
  <c r="BP31" i="6"/>
  <c r="BM31" i="6"/>
  <c r="BN31" i="6"/>
  <c r="BO31" i="6"/>
  <c r="BM75" i="6"/>
  <c r="BN75" i="6"/>
  <c r="BO75" i="6"/>
  <c r="BP75" i="6"/>
  <c r="BM38" i="6"/>
  <c r="BN38" i="6"/>
  <c r="BO38" i="6"/>
  <c r="BP38" i="6"/>
  <c r="BM63" i="6"/>
  <c r="BN63" i="6"/>
  <c r="BO63" i="6"/>
  <c r="BP63" i="6"/>
  <c r="BM27" i="6"/>
  <c r="BN27" i="6"/>
  <c r="BO27" i="6"/>
  <c r="BP27" i="6"/>
  <c r="BN97" i="6"/>
  <c r="BO97" i="6"/>
  <c r="BP97" i="6"/>
  <c r="BM97" i="6"/>
  <c r="BP92" i="6"/>
  <c r="BN92" i="6"/>
  <c r="BO92" i="6"/>
  <c r="BM92" i="6"/>
  <c r="BP93" i="6"/>
  <c r="BM93" i="6"/>
  <c r="BN93" i="6"/>
  <c r="BO93" i="6"/>
  <c r="BM80" i="6"/>
  <c r="BN80" i="6"/>
  <c r="BO80" i="6"/>
  <c r="BP80" i="6"/>
  <c r="BN83" i="6"/>
  <c r="BO83" i="6"/>
  <c r="BP83" i="6"/>
  <c r="BM83" i="6"/>
  <c r="BM28" i="6"/>
  <c r="BN28" i="6"/>
  <c r="BO28" i="6"/>
  <c r="BP28" i="6"/>
  <c r="BN29" i="6"/>
  <c r="BO29" i="6"/>
  <c r="BP29" i="6"/>
  <c r="BM29" i="6"/>
  <c r="BN87" i="6"/>
  <c r="BO87" i="6"/>
  <c r="BM87" i="6"/>
  <c r="BP87" i="6"/>
  <c r="BM88" i="6"/>
  <c r="BO88" i="6"/>
  <c r="BP88" i="6"/>
  <c r="BN88" i="6"/>
  <c r="BM55" i="6"/>
  <c r="BN55" i="6"/>
  <c r="BO55" i="6"/>
  <c r="BP55" i="6"/>
  <c r="BM37" i="6"/>
  <c r="BN37" i="6"/>
  <c r="BO37" i="6"/>
  <c r="BP37" i="6"/>
  <c r="BM61" i="6"/>
  <c r="BN61" i="6"/>
  <c r="BO61" i="6"/>
  <c r="BP61" i="6"/>
  <c r="BM86" i="6"/>
  <c r="BN86" i="6"/>
  <c r="BO86" i="6"/>
  <c r="BP86" i="6"/>
  <c r="BM115" i="6"/>
  <c r="BO115" i="6"/>
  <c r="BP115" i="6"/>
  <c r="BN115" i="6"/>
  <c r="BM101" i="6"/>
  <c r="BN101" i="6"/>
  <c r="BO101" i="6"/>
  <c r="BP101" i="6"/>
  <c r="BM117" i="6"/>
  <c r="BN117" i="6"/>
  <c r="BO117" i="6"/>
  <c r="BP117" i="6"/>
  <c r="BM79" i="6"/>
  <c r="BN79" i="6"/>
  <c r="BO79" i="6"/>
  <c r="BP79" i="6"/>
  <c r="BP85" i="6"/>
  <c r="BM85" i="6"/>
  <c r="BN85" i="6"/>
  <c r="BO85" i="6"/>
  <c r="BO70" i="6"/>
  <c r="BP70" i="6"/>
  <c r="BM70" i="6"/>
  <c r="BN70" i="6"/>
  <c r="BP73" i="6"/>
  <c r="BM73" i="6"/>
  <c r="BN73" i="6"/>
  <c r="BO73" i="6"/>
  <c r="BM74" i="6"/>
  <c r="BN74" i="6"/>
  <c r="BO74" i="6"/>
  <c r="BP74" i="6"/>
  <c r="BM35" i="6"/>
  <c r="BN35" i="6"/>
  <c r="BO35" i="6"/>
  <c r="BP35" i="6"/>
  <c r="BM36" i="6"/>
  <c r="BN36" i="6"/>
  <c r="BO36" i="6"/>
  <c r="BP36" i="6"/>
  <c r="BM59" i="6"/>
  <c r="BN59" i="6"/>
  <c r="BO59" i="6"/>
  <c r="BP59" i="6"/>
  <c r="BM78" i="6"/>
  <c r="BN78" i="6"/>
  <c r="BO78" i="6"/>
  <c r="BP78" i="6"/>
  <c r="BM107" i="6"/>
  <c r="BO107" i="6"/>
  <c r="BP107" i="6"/>
  <c r="BN107" i="6"/>
  <c r="BM110" i="6"/>
  <c r="BN110" i="6"/>
  <c r="BO110" i="6"/>
  <c r="BP110" i="6"/>
  <c r="BM109" i="6"/>
  <c r="BN109" i="6"/>
  <c r="BO109" i="6"/>
  <c r="BP109" i="6"/>
  <c r="BO84" i="6"/>
  <c r="BP84" i="6"/>
  <c r="BM84" i="6"/>
  <c r="BN84" i="6"/>
  <c r="BN67" i="6"/>
  <c r="BO67" i="6"/>
  <c r="BP67" i="6"/>
  <c r="BM67" i="6"/>
  <c r="BO69" i="6"/>
  <c r="BP69" i="6"/>
  <c r="BM69" i="6"/>
  <c r="BN69" i="6"/>
  <c r="BP72" i="6"/>
  <c r="BM72" i="6"/>
  <c r="BN72" i="6"/>
  <c r="BO72" i="6"/>
  <c r="BM54" i="6"/>
  <c r="BN54" i="6"/>
  <c r="BO54" i="6"/>
  <c r="BP54" i="6"/>
  <c r="BM34" i="6"/>
  <c r="BN34" i="6"/>
  <c r="BO34" i="6"/>
  <c r="BP34" i="6"/>
  <c r="BM26" i="6"/>
  <c r="BN26" i="6"/>
  <c r="BO26" i="6"/>
  <c r="BP26" i="6"/>
  <c r="BM58" i="6"/>
  <c r="BN58" i="6"/>
  <c r="BO58" i="6"/>
  <c r="BP58" i="6"/>
  <c r="CE22" i="6" l="1"/>
  <c r="CE23" i="6"/>
  <c r="BQ15" i="6"/>
  <c r="BS15" i="6"/>
  <c r="BR15" i="6"/>
  <c r="BW26" i="6"/>
  <c r="BX26" i="6"/>
  <c r="BY26" i="6"/>
  <c r="BW54" i="6"/>
  <c r="BY54" i="6"/>
  <c r="BX54" i="6"/>
  <c r="BW110" i="6"/>
  <c r="BX110" i="6"/>
  <c r="BY110" i="6"/>
  <c r="BW78" i="6"/>
  <c r="BX78" i="6"/>
  <c r="BY78" i="6"/>
  <c r="BW70" i="6"/>
  <c r="BX70" i="6"/>
  <c r="BY70" i="6"/>
  <c r="BW61" i="6"/>
  <c r="BY61" i="6"/>
  <c r="BX61" i="6"/>
  <c r="BW55" i="6"/>
  <c r="BY55" i="6"/>
  <c r="BX55" i="6"/>
  <c r="BW28" i="6"/>
  <c r="BY28" i="6"/>
  <c r="BX28" i="6"/>
  <c r="BW80" i="6"/>
  <c r="BX80" i="6"/>
  <c r="BY80" i="6"/>
  <c r="BW92" i="6"/>
  <c r="BX92" i="6"/>
  <c r="BY92" i="6"/>
  <c r="BW27" i="6"/>
  <c r="BX27" i="6"/>
  <c r="BY27" i="6"/>
  <c r="BW38" i="6"/>
  <c r="BY38" i="6"/>
  <c r="BX38" i="6"/>
  <c r="BT31" i="6"/>
  <c r="BU31" i="6"/>
  <c r="BV31" i="6"/>
  <c r="BW90" i="6"/>
  <c r="BY90" i="6"/>
  <c r="BX90" i="6"/>
  <c r="BW100" i="6"/>
  <c r="BY100" i="6"/>
  <c r="BX100" i="6"/>
  <c r="BW48" i="6"/>
  <c r="BX48" i="6"/>
  <c r="BY48" i="6"/>
  <c r="BT81" i="6"/>
  <c r="BV81" i="6"/>
  <c r="BU81" i="6"/>
  <c r="BT47" i="6"/>
  <c r="BV47" i="6"/>
  <c r="BU47" i="6"/>
  <c r="BT112" i="6"/>
  <c r="BU112" i="6"/>
  <c r="BV112" i="6"/>
  <c r="BT41" i="6"/>
  <c r="BU41" i="6"/>
  <c r="BV41" i="6"/>
  <c r="BV21" i="6"/>
  <c r="BU21" i="6"/>
  <c r="BW65" i="6"/>
  <c r="BY65" i="6"/>
  <c r="BX65" i="6"/>
  <c r="BW120" i="6"/>
  <c r="BY120" i="6"/>
  <c r="BX120" i="6"/>
  <c r="BW82" i="6"/>
  <c r="BX82" i="6"/>
  <c r="BY82" i="6"/>
  <c r="BT25" i="6"/>
  <c r="BV25" i="6"/>
  <c r="BU25" i="6"/>
  <c r="BT32" i="6"/>
  <c r="BV32" i="6"/>
  <c r="BU32" i="6"/>
  <c r="BT64" i="6"/>
  <c r="BU64" i="6"/>
  <c r="BV64" i="6"/>
  <c r="BT102" i="6"/>
  <c r="BU102" i="6"/>
  <c r="BV102" i="6"/>
  <c r="BT103" i="6"/>
  <c r="BU103" i="6"/>
  <c r="BV103" i="6"/>
  <c r="BT26" i="6"/>
  <c r="BV26" i="6"/>
  <c r="BU26" i="6"/>
  <c r="BT54" i="6"/>
  <c r="BV54" i="6"/>
  <c r="BU54" i="6"/>
  <c r="BT110" i="6"/>
  <c r="BV110" i="6"/>
  <c r="BU110" i="6"/>
  <c r="BT78" i="6"/>
  <c r="BU78" i="6"/>
  <c r="BV78" i="6"/>
  <c r="BT70" i="6"/>
  <c r="BU70" i="6"/>
  <c r="BV70" i="6"/>
  <c r="BT61" i="6"/>
  <c r="BV61" i="6"/>
  <c r="BU61" i="6"/>
  <c r="BT55" i="6"/>
  <c r="BU55" i="6"/>
  <c r="BV55" i="6"/>
  <c r="BW87" i="6"/>
  <c r="BY87" i="6"/>
  <c r="BX87" i="6"/>
  <c r="BT28" i="6"/>
  <c r="BU28" i="6"/>
  <c r="BV28" i="6"/>
  <c r="BT80" i="6"/>
  <c r="BV80" i="6"/>
  <c r="BU80" i="6"/>
  <c r="BT27" i="6"/>
  <c r="BV27" i="6"/>
  <c r="BU27" i="6"/>
  <c r="BT38" i="6"/>
  <c r="BU38" i="6"/>
  <c r="BV38" i="6"/>
  <c r="BW45" i="6"/>
  <c r="BX45" i="6"/>
  <c r="BY45" i="6"/>
  <c r="BT90" i="6"/>
  <c r="BV90" i="6"/>
  <c r="BU90" i="6"/>
  <c r="BT100" i="6"/>
  <c r="BV100" i="6"/>
  <c r="BU100" i="6"/>
  <c r="BT105" i="6"/>
  <c r="BU105" i="6"/>
  <c r="BV105" i="6"/>
  <c r="BT48" i="6"/>
  <c r="BV48" i="6"/>
  <c r="BU48" i="6"/>
  <c r="BT106" i="6"/>
  <c r="BU106" i="6"/>
  <c r="BV106" i="6"/>
  <c r="BW52" i="6"/>
  <c r="BY52" i="6"/>
  <c r="BX52" i="6"/>
  <c r="BW112" i="6"/>
  <c r="BY112" i="6"/>
  <c r="BX112" i="6"/>
  <c r="BW121" i="6"/>
  <c r="BX121" i="6"/>
  <c r="BY121" i="6"/>
  <c r="BW50" i="6"/>
  <c r="BY50" i="6"/>
  <c r="BX50" i="6"/>
  <c r="BT66" i="6"/>
  <c r="BU66" i="6"/>
  <c r="BV66" i="6"/>
  <c r="BT118" i="6"/>
  <c r="BV118" i="6"/>
  <c r="BU118" i="6"/>
  <c r="BT67" i="6"/>
  <c r="BU67" i="6"/>
  <c r="BV67" i="6"/>
  <c r="BW107" i="6"/>
  <c r="BY107" i="6"/>
  <c r="BX107" i="6"/>
  <c r="BW36" i="6"/>
  <c r="BY36" i="6"/>
  <c r="BX36" i="6"/>
  <c r="BW74" i="6"/>
  <c r="BX74" i="6"/>
  <c r="BY74" i="6"/>
  <c r="BW79" i="6"/>
  <c r="BX79" i="6"/>
  <c r="BY79" i="6"/>
  <c r="BW101" i="6"/>
  <c r="BY101" i="6"/>
  <c r="BX101" i="6"/>
  <c r="BW86" i="6"/>
  <c r="BX86" i="6"/>
  <c r="BY86" i="6"/>
  <c r="BW88" i="6"/>
  <c r="BX88" i="6"/>
  <c r="BY88" i="6"/>
  <c r="BT29" i="6"/>
  <c r="BU29" i="6"/>
  <c r="BV29" i="6"/>
  <c r="BT83" i="6"/>
  <c r="BU83" i="6"/>
  <c r="BV83" i="6"/>
  <c r="BT97" i="6"/>
  <c r="BU97" i="6"/>
  <c r="BV97" i="6"/>
  <c r="BW30" i="6"/>
  <c r="BX30" i="6"/>
  <c r="BY30" i="6"/>
  <c r="BT98" i="6"/>
  <c r="BV98" i="6"/>
  <c r="BU98" i="6"/>
  <c r="BW22" i="6"/>
  <c r="BX22" i="6"/>
  <c r="BY22" i="6"/>
  <c r="BW76" i="6"/>
  <c r="BY76" i="6"/>
  <c r="BX76" i="6"/>
  <c r="BW43" i="6"/>
  <c r="BX43" i="6"/>
  <c r="BY43" i="6"/>
  <c r="BW106" i="6"/>
  <c r="BY106" i="6"/>
  <c r="BX106" i="6"/>
  <c r="BW40" i="6"/>
  <c r="BX40" i="6"/>
  <c r="BY40" i="6"/>
  <c r="BW62" i="6"/>
  <c r="BY62" i="6"/>
  <c r="BX62" i="6"/>
  <c r="BT52" i="6"/>
  <c r="BV52" i="6"/>
  <c r="BU52" i="6"/>
  <c r="BW116" i="6"/>
  <c r="BX116" i="6"/>
  <c r="BY116" i="6"/>
  <c r="BT50" i="6"/>
  <c r="BV50" i="6"/>
  <c r="BU50" i="6"/>
  <c r="BW71" i="6"/>
  <c r="BX71" i="6"/>
  <c r="BY71" i="6"/>
  <c r="BW72" i="6"/>
  <c r="BY72" i="6"/>
  <c r="BX72" i="6"/>
  <c r="BT36" i="6"/>
  <c r="BV36" i="6"/>
  <c r="BU36" i="6"/>
  <c r="BT74" i="6"/>
  <c r="BU74" i="6"/>
  <c r="BV74" i="6"/>
  <c r="BT79" i="6"/>
  <c r="BU79" i="6"/>
  <c r="BV79" i="6"/>
  <c r="BT101" i="6"/>
  <c r="BV101" i="6"/>
  <c r="BU101" i="6"/>
  <c r="BT86" i="6"/>
  <c r="BU86" i="6"/>
  <c r="BV86" i="6"/>
  <c r="BW93" i="6"/>
  <c r="BX93" i="6"/>
  <c r="BY93" i="6"/>
  <c r="BT30" i="6"/>
  <c r="BV30" i="6"/>
  <c r="BU30" i="6"/>
  <c r="BW98" i="6"/>
  <c r="BX98" i="6"/>
  <c r="BY98" i="6"/>
  <c r="BT22" i="6"/>
  <c r="BV22" i="6"/>
  <c r="BU22" i="6"/>
  <c r="BT76" i="6"/>
  <c r="BV76" i="6"/>
  <c r="BU76" i="6"/>
  <c r="BT43" i="6"/>
  <c r="BU43" i="6"/>
  <c r="BV43" i="6"/>
  <c r="BW81" i="6"/>
  <c r="BY81" i="6"/>
  <c r="BX81" i="6"/>
  <c r="BT40" i="6"/>
  <c r="BV40" i="6"/>
  <c r="BU40" i="6"/>
  <c r="BT62" i="6"/>
  <c r="BV62" i="6"/>
  <c r="BU62" i="6"/>
  <c r="BW47" i="6"/>
  <c r="BY47" i="6"/>
  <c r="BX47" i="6"/>
  <c r="BT116" i="6"/>
  <c r="BU116" i="6"/>
  <c r="BV116" i="6"/>
  <c r="BT121" i="6"/>
  <c r="BV121" i="6"/>
  <c r="BU121" i="6"/>
  <c r="BW24" i="6"/>
  <c r="BX24" i="6"/>
  <c r="BY24" i="6"/>
  <c r="BW89" i="6"/>
  <c r="BX89" i="6"/>
  <c r="BY89" i="6"/>
  <c r="BW60" i="6"/>
  <c r="BY60" i="6"/>
  <c r="BX60" i="6"/>
  <c r="BW94" i="6"/>
  <c r="BX94" i="6"/>
  <c r="BY94" i="6"/>
  <c r="BW96" i="6"/>
  <c r="BX96" i="6"/>
  <c r="BY96" i="6"/>
  <c r="BW57" i="6"/>
  <c r="BY57" i="6"/>
  <c r="BX57" i="6"/>
  <c r="BW33" i="6"/>
  <c r="BY33" i="6"/>
  <c r="BX33" i="6"/>
  <c r="BT71" i="6"/>
  <c r="BV71" i="6"/>
  <c r="BU71" i="6"/>
  <c r="BW99" i="6"/>
  <c r="BX99" i="6"/>
  <c r="BY99" i="6"/>
  <c r="BW119" i="6"/>
  <c r="BY119" i="6"/>
  <c r="BX119" i="6"/>
  <c r="BW58" i="6"/>
  <c r="BX58" i="6"/>
  <c r="BY58" i="6"/>
  <c r="BW34" i="6"/>
  <c r="BY34" i="6"/>
  <c r="BX34" i="6"/>
  <c r="BT72" i="6"/>
  <c r="BU72" i="6"/>
  <c r="BV72" i="6"/>
  <c r="BW109" i="6"/>
  <c r="BY109" i="6"/>
  <c r="BX109" i="6"/>
  <c r="BW115" i="6"/>
  <c r="BX115" i="6"/>
  <c r="BY115" i="6"/>
  <c r="BW37" i="6"/>
  <c r="BX37" i="6"/>
  <c r="BY37" i="6"/>
  <c r="BT93" i="6"/>
  <c r="BV93" i="6"/>
  <c r="BU93" i="6"/>
  <c r="BW63" i="6"/>
  <c r="BY63" i="6"/>
  <c r="BX63" i="6"/>
  <c r="BW75" i="6"/>
  <c r="BX75" i="6"/>
  <c r="BY75" i="6"/>
  <c r="BW42" i="6"/>
  <c r="BX42" i="6"/>
  <c r="BY42" i="6"/>
  <c r="BW95" i="6"/>
  <c r="BX95" i="6"/>
  <c r="BY95" i="6"/>
  <c r="BT46" i="6"/>
  <c r="BU46" i="6"/>
  <c r="BV46" i="6"/>
  <c r="BW113" i="6"/>
  <c r="BX113" i="6"/>
  <c r="BY113" i="6"/>
  <c r="BW49" i="6"/>
  <c r="BY49" i="6"/>
  <c r="BX49" i="6"/>
  <c r="BW91" i="6"/>
  <c r="BX91" i="6"/>
  <c r="BY91" i="6"/>
  <c r="BT114" i="6"/>
  <c r="BU114" i="6"/>
  <c r="BV114" i="6"/>
  <c r="BT24" i="6"/>
  <c r="BU24" i="6"/>
  <c r="BV24" i="6"/>
  <c r="BT89" i="6"/>
  <c r="BU89" i="6"/>
  <c r="BV89" i="6"/>
  <c r="BT60" i="6"/>
  <c r="BV60" i="6"/>
  <c r="BU60" i="6"/>
  <c r="BT94" i="6"/>
  <c r="BV94" i="6"/>
  <c r="BU94" i="6"/>
  <c r="BT96" i="6"/>
  <c r="BU96" i="6"/>
  <c r="BV96" i="6"/>
  <c r="BT57" i="6"/>
  <c r="BV57" i="6"/>
  <c r="BU57" i="6"/>
  <c r="BT33" i="6"/>
  <c r="BV33" i="6"/>
  <c r="BU33" i="6"/>
  <c r="BW66" i="6"/>
  <c r="BY66" i="6"/>
  <c r="BX66" i="6"/>
  <c r="BW118" i="6"/>
  <c r="BX118" i="6"/>
  <c r="BY118" i="6"/>
  <c r="BT99" i="6"/>
  <c r="BV99" i="6"/>
  <c r="BU99" i="6"/>
  <c r="BT119" i="6"/>
  <c r="BU119" i="6"/>
  <c r="BV119" i="6"/>
  <c r="BT58" i="6"/>
  <c r="BV58" i="6"/>
  <c r="BU58" i="6"/>
  <c r="BT34" i="6"/>
  <c r="BU34" i="6"/>
  <c r="BV34" i="6"/>
  <c r="BW67" i="6"/>
  <c r="BX67" i="6"/>
  <c r="BY67" i="6"/>
  <c r="BT109" i="6"/>
  <c r="BV109" i="6"/>
  <c r="BU109" i="6"/>
  <c r="BT107" i="6"/>
  <c r="BU107" i="6"/>
  <c r="BV107" i="6"/>
  <c r="BW73" i="6"/>
  <c r="BY73" i="6"/>
  <c r="BX73" i="6"/>
  <c r="BW85" i="6"/>
  <c r="BY85" i="6"/>
  <c r="BX85" i="6"/>
  <c r="BT37" i="6"/>
  <c r="BU37" i="6"/>
  <c r="BV37" i="6"/>
  <c r="BT88" i="6"/>
  <c r="BU88" i="6"/>
  <c r="BV88" i="6"/>
  <c r="BW29" i="6"/>
  <c r="BY29" i="6"/>
  <c r="BX29" i="6"/>
  <c r="BW83" i="6"/>
  <c r="BY83" i="6"/>
  <c r="BX83" i="6"/>
  <c r="BW97" i="6"/>
  <c r="BY97" i="6"/>
  <c r="BX97" i="6"/>
  <c r="BT63" i="6"/>
  <c r="BV63" i="6"/>
  <c r="BU63" i="6"/>
  <c r="BT75" i="6"/>
  <c r="BU75" i="6"/>
  <c r="BV75" i="6"/>
  <c r="BT42" i="6"/>
  <c r="BV42" i="6"/>
  <c r="BU42" i="6"/>
  <c r="BT95" i="6"/>
  <c r="BV95" i="6"/>
  <c r="BU95" i="6"/>
  <c r="BW51" i="6"/>
  <c r="BX51" i="6"/>
  <c r="BY51" i="6"/>
  <c r="BW108" i="6"/>
  <c r="BY108" i="6"/>
  <c r="BX108" i="6"/>
  <c r="BT49" i="6"/>
  <c r="BU49" i="6"/>
  <c r="BV49" i="6"/>
  <c r="BT91" i="6"/>
  <c r="BU91" i="6"/>
  <c r="BV91" i="6"/>
  <c r="BT65" i="6"/>
  <c r="BV65" i="6"/>
  <c r="BU65" i="6"/>
  <c r="BT82" i="6"/>
  <c r="BV82" i="6"/>
  <c r="BU82" i="6"/>
  <c r="BW111" i="6"/>
  <c r="BY111" i="6"/>
  <c r="BX111" i="6"/>
  <c r="BW68" i="6"/>
  <c r="BY68" i="6"/>
  <c r="BX68" i="6"/>
  <c r="BW69" i="6"/>
  <c r="BY69" i="6"/>
  <c r="BX69" i="6"/>
  <c r="BW84" i="6"/>
  <c r="BY84" i="6"/>
  <c r="BX84" i="6"/>
  <c r="BW59" i="6"/>
  <c r="BY59" i="6"/>
  <c r="BX59" i="6"/>
  <c r="BW35" i="6"/>
  <c r="BX35" i="6"/>
  <c r="BY35" i="6"/>
  <c r="BT73" i="6"/>
  <c r="BU73" i="6"/>
  <c r="BV73" i="6"/>
  <c r="BT85" i="6"/>
  <c r="BU85" i="6"/>
  <c r="BV85" i="6"/>
  <c r="BW117" i="6"/>
  <c r="BX117" i="6"/>
  <c r="BY117" i="6"/>
  <c r="BT92" i="6"/>
  <c r="BU92" i="6"/>
  <c r="BV92" i="6"/>
  <c r="BT45" i="6"/>
  <c r="BV45" i="6"/>
  <c r="BU45" i="6"/>
  <c r="BW105" i="6"/>
  <c r="BX105" i="6"/>
  <c r="BY105" i="6"/>
  <c r="BW39" i="6"/>
  <c r="BY39" i="6"/>
  <c r="BX39" i="6"/>
  <c r="BW56" i="6"/>
  <c r="BX56" i="6"/>
  <c r="BY56" i="6"/>
  <c r="BT51" i="6"/>
  <c r="BU51" i="6"/>
  <c r="BV51" i="6"/>
  <c r="BW104" i="6"/>
  <c r="BY104" i="6"/>
  <c r="BX104" i="6"/>
  <c r="BT108" i="6"/>
  <c r="BU108" i="6"/>
  <c r="BV108" i="6"/>
  <c r="BW23" i="6"/>
  <c r="BX23" i="6"/>
  <c r="BY23" i="6"/>
  <c r="BW77" i="6"/>
  <c r="BX77" i="6"/>
  <c r="BY77" i="6"/>
  <c r="BW44" i="6"/>
  <c r="BY44" i="6"/>
  <c r="BX44" i="6"/>
  <c r="BW53" i="6"/>
  <c r="BY53" i="6"/>
  <c r="BX53" i="6"/>
  <c r="BT120" i="6"/>
  <c r="BU120" i="6"/>
  <c r="BV120" i="6"/>
  <c r="BT111" i="6"/>
  <c r="BV111" i="6"/>
  <c r="BU111" i="6"/>
  <c r="BT68" i="6"/>
  <c r="BV68" i="6"/>
  <c r="BU68" i="6"/>
  <c r="BT69" i="6"/>
  <c r="BU69" i="6"/>
  <c r="BV69" i="6"/>
  <c r="BT84" i="6"/>
  <c r="BU84" i="6"/>
  <c r="BV84" i="6"/>
  <c r="BT59" i="6"/>
  <c r="BU59" i="6"/>
  <c r="BV59" i="6"/>
  <c r="BT35" i="6"/>
  <c r="BU35" i="6"/>
  <c r="BV35" i="6"/>
  <c r="BT117" i="6"/>
  <c r="BU117" i="6"/>
  <c r="BV117" i="6"/>
  <c r="BT115" i="6"/>
  <c r="BU115" i="6"/>
  <c r="BV115" i="6"/>
  <c r="BT87" i="6"/>
  <c r="BV87" i="6"/>
  <c r="BU87" i="6"/>
  <c r="BW31" i="6"/>
  <c r="BX31" i="6"/>
  <c r="BY31" i="6"/>
  <c r="BT39" i="6"/>
  <c r="BU39" i="6"/>
  <c r="BV39" i="6"/>
  <c r="BT56" i="6"/>
  <c r="BU56" i="6"/>
  <c r="BV56" i="6"/>
  <c r="BW46" i="6"/>
  <c r="BY46" i="6"/>
  <c r="BX46" i="6"/>
  <c r="BT104" i="6"/>
  <c r="BV104" i="6"/>
  <c r="BU104" i="6"/>
  <c r="BT113" i="6"/>
  <c r="BU113" i="6"/>
  <c r="BV113" i="6"/>
  <c r="BT23" i="6"/>
  <c r="BU23" i="6"/>
  <c r="BV23" i="6"/>
  <c r="BT77" i="6"/>
  <c r="BU77" i="6"/>
  <c r="BV77" i="6"/>
  <c r="BT44" i="6"/>
  <c r="BV44" i="6"/>
  <c r="BU44" i="6"/>
  <c r="BW114" i="6"/>
  <c r="BY114" i="6"/>
  <c r="BX114" i="6"/>
  <c r="BW41" i="6"/>
  <c r="BY41" i="6"/>
  <c r="BX41" i="6"/>
  <c r="BY21" i="6"/>
  <c r="BX21" i="6"/>
  <c r="BT53" i="6"/>
  <c r="BV53" i="6"/>
  <c r="BU53" i="6"/>
  <c r="BW25" i="6"/>
  <c r="BY25" i="6"/>
  <c r="BX25" i="6"/>
  <c r="BW32" i="6"/>
  <c r="BY32" i="6"/>
  <c r="BX32" i="6"/>
  <c r="BW64" i="6"/>
  <c r="BX64" i="6"/>
  <c r="BY64" i="6"/>
  <c r="BW102" i="6"/>
  <c r="BY102" i="6"/>
  <c r="BX102" i="6"/>
  <c r="BW103" i="6"/>
  <c r="BY103" i="6"/>
  <c r="BX103" i="6"/>
  <c r="BP14" i="6"/>
  <c r="CB42" i="6" s="1"/>
  <c r="BP13" i="6"/>
  <c r="BO14" i="6"/>
  <c r="CB40" i="6" s="1"/>
  <c r="BO13" i="6"/>
  <c r="BN13" i="6"/>
  <c r="BW21" i="6"/>
  <c r="BN14" i="6"/>
  <c r="CB37" i="6" s="1"/>
  <c r="BT21" i="6"/>
  <c r="BM14" i="6"/>
  <c r="CB34" i="6" s="1"/>
  <c r="BM13" i="6"/>
  <c r="BU13" i="6" l="1"/>
  <c r="BU14" i="6"/>
  <c r="CB69" i="6" s="1"/>
  <c r="BV14" i="6"/>
  <c r="CB72" i="6" s="1"/>
  <c r="BV13" i="6"/>
  <c r="BX13" i="6"/>
  <c r="BX14" i="6"/>
  <c r="CB79" i="6" s="1"/>
  <c r="BY14" i="6"/>
  <c r="CB82" i="6" s="1"/>
  <c r="BY13" i="6"/>
  <c r="BT14" i="6"/>
  <c r="CB66" i="6" s="1"/>
  <c r="BT13" i="6"/>
  <c r="BW14" i="6"/>
  <c r="CB76" i="6" s="1"/>
  <c r="BW13" i="6"/>
  <c r="BN15" i="6"/>
  <c r="CB36" i="6"/>
  <c r="BO15" i="6"/>
  <c r="CB39" i="6"/>
  <c r="CB33" i="6"/>
  <c r="BM15" i="6"/>
  <c r="CB43" i="6"/>
  <c r="BP15" i="6"/>
  <c r="CB81" i="6" l="1"/>
  <c r="BY15" i="6"/>
  <c r="CB78" i="6"/>
  <c r="BX15" i="6"/>
  <c r="CB71" i="6"/>
  <c r="BV15" i="6"/>
  <c r="CB68" i="6"/>
  <c r="BU15" i="6"/>
  <c r="BT15" i="6"/>
  <c r="CB65" i="6"/>
  <c r="CB75" i="6"/>
  <c r="BW15" i="6"/>
  <c r="F4" i="6" l="1"/>
</calcChain>
</file>

<file path=xl/sharedStrings.xml><?xml version="1.0" encoding="utf-8"?>
<sst xmlns="http://schemas.openxmlformats.org/spreadsheetml/2006/main" count="180" uniqueCount="91">
  <si>
    <t>FS/4+HD2</t>
  </si>
  <si>
    <t>FS/4-HD2</t>
  </si>
  <si>
    <t>HD3</t>
  </si>
  <si>
    <t>HD2</t>
  </si>
  <si>
    <t>FS/2-HD2</t>
  </si>
  <si>
    <t>FS/4+HD3</t>
  </si>
  <si>
    <t>FS/4-HD3</t>
  </si>
  <si>
    <t>FS/2-HD3</t>
  </si>
  <si>
    <t>HD5</t>
  </si>
  <si>
    <t>HD4</t>
  </si>
  <si>
    <t>IL3</t>
  </si>
  <si>
    <t>IL2</t>
  </si>
  <si>
    <t>IL1</t>
  </si>
  <si>
    <t>MHz</t>
  </si>
  <si>
    <t>Msps</t>
  </si>
  <si>
    <t>x</t>
  </si>
  <si>
    <t>User Entry</t>
  </si>
  <si>
    <t>Signal BW</t>
  </si>
  <si>
    <t>Filter BW</t>
  </si>
  <si>
    <t>Results</t>
  </si>
  <si>
    <t>Signal Center</t>
  </si>
  <si>
    <t>signal BW</t>
  </si>
  <si>
    <t>Signal</t>
  </si>
  <si>
    <t>Min Freq</t>
  </si>
  <si>
    <t>Signal Center Freq</t>
  </si>
  <si>
    <t>Max Freq</t>
  </si>
  <si>
    <t>ADC Sample Rate</t>
  </si>
  <si>
    <t>signal freq</t>
  </si>
  <si>
    <t>Interferer freq</t>
  </si>
  <si>
    <t>IL RX1</t>
  </si>
  <si>
    <t>IL RX2</t>
  </si>
  <si>
    <t>IL RX3</t>
  </si>
  <si>
    <t>Overlap?</t>
  </si>
  <si>
    <t>FS/4-hd2</t>
  </si>
  <si>
    <t>FS/2-hd2</t>
  </si>
  <si>
    <t>fs/4+hd2</t>
  </si>
  <si>
    <t>FS/2-hd3</t>
  </si>
  <si>
    <t>FS/4-hd3</t>
  </si>
  <si>
    <t>fs/4+hd3</t>
  </si>
  <si>
    <t>Overlaps Signal</t>
  </si>
  <si>
    <t>Frequency Plan Chart</t>
  </si>
  <si>
    <t>Inputs Entered</t>
  </si>
  <si>
    <t>ADC Sampling Rate</t>
  </si>
  <si>
    <t>Frequency Plan</t>
  </si>
  <si>
    <t>Interleaving Factor (ADC)</t>
  </si>
  <si>
    <t>DDC NCO</t>
  </si>
  <si>
    <t>Signal image</t>
  </si>
  <si>
    <t>Signal Image</t>
  </si>
  <si>
    <t>JMOD</t>
  </si>
  <si>
    <t>Decimation</t>
  </si>
  <si>
    <t>Fdac/Fadc</t>
  </si>
  <si>
    <t>ADC 
device clk</t>
  </si>
  <si>
    <t>DAC
device clk</t>
  </si>
  <si>
    <t>RM</t>
  </si>
  <si>
    <t>STATUS</t>
  </si>
  <si>
    <t>ADC samples
@clk</t>
  </si>
  <si>
    <t>DAC samples
@clk</t>
  </si>
  <si>
    <t>DAC
Interpolation</t>
  </si>
  <si>
    <t>DDC</t>
  </si>
  <si>
    <t>Spectrum after:</t>
  </si>
  <si>
    <t>Sampling</t>
  </si>
  <si>
    <t>shift by NCO</t>
  </si>
  <si>
    <t>Alias</t>
  </si>
  <si>
    <t>Image</t>
  </si>
  <si>
    <t>Input Frequency</t>
  </si>
  <si>
    <t>IL1 (FS/2 - FIN)</t>
  </si>
  <si>
    <t>Decimation by</t>
  </si>
  <si>
    <t>IL2 (FS/4 - FIN)</t>
  </si>
  <si>
    <t>NCO</t>
  </si>
  <si>
    <t>IL3 (FS/4 + FIN)</t>
  </si>
  <si>
    <t>HD2 Image</t>
  </si>
  <si>
    <t>FS/4</t>
  </si>
  <si>
    <t>HD3 Image</t>
  </si>
  <si>
    <t>FIN + NCO</t>
  </si>
  <si>
    <t>Inside passband of DDC before decimation</t>
  </si>
  <si>
    <t>Inband Amp</t>
  </si>
  <si>
    <t>Spur Amplitude</t>
  </si>
  <si>
    <t>Outofband Amp</t>
  </si>
  <si>
    <t>Spectrum before Decimation</t>
  </si>
  <si>
    <t>Spectrum after Decimation</t>
  </si>
  <si>
    <t>Spectrum after sampling</t>
  </si>
  <si>
    <t>Nyquist</t>
  </si>
  <si>
    <t>Nyquist zone</t>
  </si>
  <si>
    <t>Decimation Filter</t>
  </si>
  <si>
    <t>IL Spur</t>
  </si>
  <si>
    <t>IL Alias2</t>
  </si>
  <si>
    <t>IL Alias3</t>
  </si>
  <si>
    <t>DAC Sampling Rate</t>
  </si>
  <si>
    <t>Upper or lower</t>
  </si>
  <si>
    <t>DAC_ADC Ratio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</si>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</sst>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2" fillId="0" borderId="0"/>
    <xf numFmtId="9" fontId="5" fillId="0" borderId="0" applyFont="0" applyFill="0" applyBorder="0" applyAlignment="0" applyProtection="0"/>
  </cellStyleXfs>
  <cellXfs count="6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1" fillId="0" borderId="0" xfId="1" applyFont="1" applyAlignment="1">
      <alignment vertical="center"/>
    </xf>
    <xf numFmtId="0" fontId="8" fillId="0" borderId="0" xfId="0" applyFont="1"/>
    <xf numFmtId="0" fontId="9" fillId="0" borderId="0" xfId="0" applyFont="1"/>
    <xf numFmtId="0" fontId="9" fillId="3" borderId="0" xfId="0" applyFont="1" applyFill="1" applyAlignment="1">
      <alignment horizontal="right"/>
    </xf>
    <xf numFmtId="0" fontId="8" fillId="2" borderId="0" xfId="0" applyFont="1" applyFill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0" applyFont="1" applyProtection="1">
      <protection hidden="1"/>
    </xf>
    <xf numFmtId="11" fontId="1" fillId="0" borderId="0" xfId="0" applyNumberFormat="1" applyFont="1" applyProtection="1">
      <protection hidden="1"/>
    </xf>
    <xf numFmtId="0" fontId="1" fillId="0" borderId="0" xfId="1" applyFont="1" applyAlignment="1" applyProtection="1">
      <alignment vertical="center"/>
      <protection hidden="1"/>
    </xf>
    <xf numFmtId="11" fontId="1" fillId="0" borderId="0" xfId="1" applyNumberFormat="1" applyFont="1" applyAlignment="1" applyProtection="1">
      <alignment vertical="center"/>
      <protection hidden="1"/>
    </xf>
    <xf numFmtId="11" fontId="4" fillId="0" borderId="0" xfId="0" applyNumberFormat="1" applyFont="1"/>
    <xf numFmtId="11" fontId="4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10" fillId="0" borderId="0" xfId="0" applyFont="1" applyAlignment="1">
      <alignment horizontal="center"/>
    </xf>
    <xf numFmtId="2" fontId="1" fillId="0" borderId="0" xfId="0" applyNumberFormat="1" applyFont="1" applyProtection="1">
      <protection locked="0"/>
    </xf>
    <xf numFmtId="0" fontId="1" fillId="0" borderId="0" xfId="0" applyFont="1" applyAlignment="1">
      <alignment wrapText="1"/>
    </xf>
    <xf numFmtId="0" fontId="1" fillId="0" borderId="0" xfId="0" applyFont="1" applyAlignment="1" applyProtection="1">
      <alignment vertical="center"/>
      <protection locked="0"/>
    </xf>
    <xf numFmtId="2" fontId="4" fillId="0" borderId="0" xfId="0" applyNumberFormat="1" applyFont="1"/>
    <xf numFmtId="2" fontId="1" fillId="0" borderId="0" xfId="0" applyNumberFormat="1" applyFont="1"/>
    <xf numFmtId="11" fontId="1" fillId="0" borderId="0" xfId="0" applyNumberFormat="1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4" borderId="0" xfId="0" applyFill="1"/>
    <xf numFmtId="0" fontId="12" fillId="0" borderId="0" xfId="0" applyFont="1" applyAlignment="1">
      <alignment horizontal="center"/>
    </xf>
    <xf numFmtId="0" fontId="12" fillId="0" borderId="0" xfId="0" applyFont="1"/>
    <xf numFmtId="0" fontId="9" fillId="2" borderId="0" xfId="0" applyFont="1" applyFill="1"/>
    <xf numFmtId="0" fontId="13" fillId="0" borderId="1" xfId="0" applyFont="1" applyBorder="1"/>
    <xf numFmtId="0" fontId="14" fillId="5" borderId="1" xfId="0" applyFont="1" applyFill="1" applyBorder="1"/>
    <xf numFmtId="0" fontId="14" fillId="0" borderId="1" xfId="0" applyFont="1" applyBorder="1"/>
    <xf numFmtId="0" fontId="9" fillId="0" borderId="1" xfId="0" applyFont="1" applyBorder="1"/>
    <xf numFmtId="0" fontId="9" fillId="6" borderId="1" xfId="0" applyFont="1" applyFill="1" applyBorder="1"/>
    <xf numFmtId="0" fontId="15" fillId="0" borderId="0" xfId="0" applyFont="1" applyAlignment="1">
      <alignment horizontal="left"/>
    </xf>
    <xf numFmtId="0" fontId="16" fillId="5" borderId="0" xfId="0" applyFont="1" applyFill="1"/>
    <xf numFmtId="0" fontId="16" fillId="0" borderId="0" xfId="0" applyFont="1"/>
    <xf numFmtId="0" fontId="8" fillId="6" borderId="0" xfId="0" applyFont="1" applyFill="1"/>
    <xf numFmtId="0" fontId="14" fillId="5" borderId="0" xfId="0" applyFont="1" applyFill="1"/>
    <xf numFmtId="0" fontId="14" fillId="0" borderId="0" xfId="0" applyFont="1"/>
    <xf numFmtId="0" fontId="9" fillId="6" borderId="0" xfId="0" applyFont="1" applyFill="1"/>
    <xf numFmtId="0" fontId="13" fillId="0" borderId="0" xfId="0" applyFont="1" applyAlignment="1">
      <alignment horizontal="left"/>
    </xf>
    <xf numFmtId="0" fontId="17" fillId="0" borderId="0" xfId="0" applyFont="1"/>
    <xf numFmtId="0" fontId="13" fillId="0" borderId="0" xfId="0" applyFont="1"/>
    <xf numFmtId="0" fontId="14" fillId="7" borderId="0" xfId="0" applyFont="1" applyFill="1"/>
    <xf numFmtId="0" fontId="18" fillId="0" borderId="0" xfId="0" applyFont="1"/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9" fillId="0" borderId="0" xfId="2" applyFont="1" applyAlignment="1">
      <alignment horizontal="center" vertical="center" wrapText="1"/>
    </xf>
    <xf numFmtId="0" fontId="9" fillId="0" borderId="0" xfId="1" applyFont="1" applyAlignment="1">
      <alignment vertical="center"/>
    </xf>
    <xf numFmtId="0" fontId="9" fillId="0" borderId="0" xfId="1" applyFont="1" applyAlignment="1">
      <alignment horizontal="center" vertical="center"/>
    </xf>
    <xf numFmtId="0" fontId="9" fillId="4" borderId="0" xfId="0" applyFont="1" applyFill="1"/>
    <xf numFmtId="0" fontId="10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6" borderId="0" xfId="0" applyFont="1" applyFill="1" applyAlignment="1">
      <alignment horizontal="center"/>
    </xf>
    <xf numFmtId="0" fontId="13" fillId="0" borderId="0" xfId="0" applyFont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2 2" xfId="1" xr:uid="{00000000-0005-0000-0000-000002000000}"/>
    <cellStyle name="Normal 2 2 2" xfId="2" xr:uid="{00000000-0005-0000-0000-000003000000}"/>
    <cellStyle name="Normal 2 2 3" xfId="4" xr:uid="{00000000-0005-0000-0000-000004000000}"/>
    <cellStyle name="Normal 3" xfId="5" xr:uid="{00000000-0005-0000-0000-000005000000}"/>
    <cellStyle name="Percent 2" xfId="6" xr:uid="{00000000-0005-0000-0000-000006000000}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66FF33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FF"/>
      <color rgb="FF07A907"/>
      <color rgb="FF33CC33"/>
      <color rgb="FFF79646"/>
      <color rgb="FF33CCFF"/>
      <color rgb="FF66FF33"/>
      <color rgb="FF993300"/>
      <color rgb="FFFF00FF"/>
      <color rgb="FF99FF33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RX band</c:v>
          </c:tx>
          <c:spPr>
            <a:ln w="508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'Frequency Plan'!$CB$22:$CB$25</c:f>
              <c:numCache>
                <c:formatCode>0.00E+00</c:formatCode>
                <c:ptCount val="4"/>
                <c:pt idx="0">
                  <c:v>562</c:v>
                </c:pt>
                <c:pt idx="1">
                  <c:v>562</c:v>
                </c:pt>
                <c:pt idx="2">
                  <c:v>324.39999999999964</c:v>
                </c:pt>
                <c:pt idx="3">
                  <c:v>324.39999999999964</c:v>
                </c:pt>
              </c:numCache>
            </c:numRef>
          </c:xVal>
          <c:yVal>
            <c:numRef>
              <c:f>'Frequency Plan'!$CC$22:$CC$25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D-4048-85EB-A5823CAFD9EC}"/>
            </c:ext>
          </c:extLst>
        </c:ser>
        <c:ser>
          <c:idx val="1"/>
          <c:order val="1"/>
          <c:tx>
            <c:v>HD2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'Frequency Plan'!$CB$33:$CB$34</c:f>
              <c:numCache>
                <c:formatCode>0.00E+00</c:formatCode>
                <c:ptCount val="2"/>
                <c:pt idx="0">
                  <c:v>1124</c:v>
                </c:pt>
                <c:pt idx="1">
                  <c:v>644</c:v>
                </c:pt>
              </c:numCache>
            </c:numRef>
          </c:xVal>
          <c:yVal>
            <c:numRef>
              <c:f>'Frequency Plan'!$CC$33:$CC$34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0D-4048-85EB-A5823CAFD9EC}"/>
            </c:ext>
          </c:extLst>
        </c:ser>
        <c:ser>
          <c:idx val="2"/>
          <c:order val="2"/>
          <c:tx>
            <c:v>HD3</c:v>
          </c:tx>
          <c:spPr>
            <a:ln w="50800">
              <a:solidFill>
                <a:srgbClr val="33CC33"/>
              </a:solidFill>
            </a:ln>
          </c:spPr>
          <c:marker>
            <c:symbol val="none"/>
          </c:marker>
          <c:xVal>
            <c:numRef>
              <c:f>'Frequency Plan'!$CB$36:$CB$37</c:f>
              <c:numCache>
                <c:formatCode>0.00E+00</c:formatCode>
                <c:ptCount val="2"/>
                <c:pt idx="0">
                  <c:v>1174.8000000000011</c:v>
                </c:pt>
                <c:pt idx="1">
                  <c:v>668</c:v>
                </c:pt>
              </c:numCache>
            </c:numRef>
          </c:xVal>
          <c:yVal>
            <c:numRef>
              <c:f>'Frequency Plan'!$CC$36:$CC$37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0D-4048-85EB-A5823CAFD9EC}"/>
            </c:ext>
          </c:extLst>
        </c:ser>
        <c:ser>
          <c:idx val="3"/>
          <c:order val="3"/>
          <c:tx>
            <c:v>HD4</c:v>
          </c:tx>
          <c:spPr>
            <a:ln w="5080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'Frequency Plan'!$CB$39:$CB$40</c:f>
              <c:numCache>
                <c:formatCode>General</c:formatCode>
                <c:ptCount val="2"/>
                <c:pt idx="0">
                  <c:v>1066</c:v>
                </c:pt>
                <c:pt idx="1">
                  <c:v>106</c:v>
                </c:pt>
              </c:numCache>
            </c:numRef>
          </c:xVal>
          <c:yVal>
            <c:numRef>
              <c:f>'Frequency Plan'!$CC$39:$CC$40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0D-4048-85EB-A5823CAFD9EC}"/>
            </c:ext>
          </c:extLst>
        </c:ser>
        <c:ser>
          <c:idx val="4"/>
          <c:order val="4"/>
          <c:tx>
            <c:v>HD5</c:v>
          </c:tx>
          <c:spPr>
            <a:ln w="50800">
              <a:solidFill>
                <a:srgbClr val="33CCFF"/>
              </a:solidFill>
            </a:ln>
          </c:spPr>
          <c:marker>
            <c:symbol val="none"/>
          </c:marker>
          <c:xVal>
            <c:numRef>
              <c:f>'Frequency Plan'!$CB$42:$CB$43</c:f>
              <c:numCache>
                <c:formatCode>General</c:formatCode>
                <c:ptCount val="2"/>
                <c:pt idx="0">
                  <c:v>0</c:v>
                </c:pt>
                <c:pt idx="1">
                  <c:v>744</c:v>
                </c:pt>
              </c:numCache>
            </c:numRef>
          </c:xVal>
          <c:yVal>
            <c:numRef>
              <c:f>'Frequency Plan'!$CC$42:$CC$43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0D-4048-85EB-A5823CAFD9EC}"/>
            </c:ext>
          </c:extLst>
        </c:ser>
        <c:ser>
          <c:idx val="9"/>
          <c:order val="5"/>
          <c:tx>
            <c:v>Nyquist</c:v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'Frequency Plan'!$CB$57:$CB$58</c:f>
              <c:numCache>
                <c:formatCode>General</c:formatCode>
                <c:ptCount val="2"/>
                <c:pt idx="0">
                  <c:v>1177</c:v>
                </c:pt>
                <c:pt idx="1">
                  <c:v>1177</c:v>
                </c:pt>
              </c:numCache>
            </c:numRef>
          </c:xVal>
          <c:yVal>
            <c:numRef>
              <c:f>'Frequency Plan'!$CC$57:$CC$58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0D-4048-85EB-A5823CAFD9EC}"/>
            </c:ext>
          </c:extLst>
        </c:ser>
        <c:ser>
          <c:idx val="5"/>
          <c:order val="6"/>
          <c:tx>
            <c:v>IL</c:v>
          </c:tx>
          <c:spPr>
            <a:ln w="50800" cmpd="sng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'Frequency Plan'!$CB$45:$CB$46</c:f>
              <c:numCache>
                <c:formatCode>General</c:formatCode>
                <c:ptCount val="2"/>
                <c:pt idx="0">
                  <c:v>615</c:v>
                </c:pt>
                <c:pt idx="1">
                  <c:v>855</c:v>
                </c:pt>
              </c:numCache>
            </c:numRef>
          </c:xVal>
          <c:yVal>
            <c:numRef>
              <c:f>'Frequency Plan'!$CC$45:$CC$46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0D-4048-85EB-A5823CAFD9EC}"/>
            </c:ext>
          </c:extLst>
        </c:ser>
        <c:ser>
          <c:idx val="6"/>
          <c:order val="7"/>
          <c:tx>
            <c:strRef>
              <c:f>'Frequency Plan'!$CC$47</c:f>
              <c:strCache>
                <c:ptCount val="1"/>
                <c:pt idx="0">
                  <c:v>IL RX2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'Frequency Plan'!$CB$48:$CB$49</c:f>
              <c:numCache>
                <c:formatCode>General</c:formatCode>
                <c:ptCount val="2"/>
                <c:pt idx="0">
                  <c:v>26.5</c:v>
                </c:pt>
                <c:pt idx="1">
                  <c:v>266.5</c:v>
                </c:pt>
              </c:numCache>
            </c:numRef>
          </c:xVal>
          <c:yVal>
            <c:numRef>
              <c:f>'Frequency Plan'!$CC$48:$CC$49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0D-4048-85EB-A5823CAFD9EC}"/>
            </c:ext>
          </c:extLst>
        </c:ser>
        <c:ser>
          <c:idx val="7"/>
          <c:order val="8"/>
          <c:tx>
            <c:strRef>
              <c:f>'Frequency Plan'!$CC$50</c:f>
              <c:strCache>
                <c:ptCount val="1"/>
                <c:pt idx="0">
                  <c:v>IL RX3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'Frequency Plan'!$CB$51:$CB$52</c:f>
              <c:numCache>
                <c:formatCode>General</c:formatCode>
                <c:ptCount val="2"/>
                <c:pt idx="0">
                  <c:v>910.5</c:v>
                </c:pt>
                <c:pt idx="1">
                  <c:v>1150.5</c:v>
                </c:pt>
              </c:numCache>
            </c:numRef>
          </c:xVal>
          <c:yVal>
            <c:numRef>
              <c:f>'Frequency Plan'!$CC$51:$CC$52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0D-4048-85EB-A5823CAFD9EC}"/>
            </c:ext>
          </c:extLst>
        </c:ser>
        <c:ser>
          <c:idx val="8"/>
          <c:order val="9"/>
          <c:tx>
            <c:v>HD2 Image</c:v>
          </c:tx>
          <c:spPr>
            <a:ln w="508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'Frequency Plan'!$CB$65:$CB$66</c:f>
              <c:numCache>
                <c:formatCode>0.00E+00</c:formatCode>
                <c:ptCount val="2"/>
                <c:pt idx="0">
                  <c:v>533</c:v>
                </c:pt>
                <c:pt idx="1">
                  <c:v>53</c:v>
                </c:pt>
              </c:numCache>
            </c:numRef>
          </c:xVal>
          <c:yVal>
            <c:numRef>
              <c:f>'Frequency Plan'!$CC$65:$CC$66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0D-4048-85EB-A5823CAFD9EC}"/>
            </c:ext>
          </c:extLst>
        </c:ser>
        <c:ser>
          <c:idx val="10"/>
          <c:order val="10"/>
          <c:tx>
            <c:v>hd2imag</c:v>
          </c:tx>
          <c:spPr>
            <a:ln w="508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'Frequency Plan'!$CB$68:$CB$69</c:f>
              <c:numCache>
                <c:formatCode>0.00E+00</c:formatCode>
                <c:ptCount val="2"/>
                <c:pt idx="0">
                  <c:v>535.5</c:v>
                </c:pt>
                <c:pt idx="1">
                  <c:v>55.5</c:v>
                </c:pt>
              </c:numCache>
            </c:numRef>
          </c:xVal>
          <c:yVal>
            <c:numRef>
              <c:f>'Frequency Plan'!$CC$68:$CC$69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00D-4048-85EB-A5823CAFD9EC}"/>
            </c:ext>
          </c:extLst>
        </c:ser>
        <c:ser>
          <c:idx val="11"/>
          <c:order val="11"/>
          <c:tx>
            <c:v>hd2imag</c:v>
          </c:tx>
          <c:spPr>
            <a:ln w="508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'Frequency Plan'!$CB$71:$CB$72</c:f>
              <c:numCache>
                <c:formatCode>0.00E+00</c:formatCode>
                <c:ptCount val="2"/>
                <c:pt idx="0">
                  <c:v>1121.5</c:v>
                </c:pt>
                <c:pt idx="1">
                  <c:v>641.5</c:v>
                </c:pt>
              </c:numCache>
            </c:numRef>
          </c:xVal>
          <c:yVal>
            <c:numRef>
              <c:f>'Frequency Plan'!$CC$71:$CC$72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00D-4048-85EB-A5823CAFD9EC}"/>
            </c:ext>
          </c:extLst>
        </c:ser>
        <c:ser>
          <c:idx val="12"/>
          <c:order val="12"/>
          <c:tx>
            <c:v>HD3 Image</c:v>
          </c:tx>
          <c:spPr>
            <a:ln w="50800">
              <a:solidFill>
                <a:srgbClr val="33CC33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C-F00D-4048-85EB-A5823CAFD9EC}"/>
              </c:ext>
            </c:extLst>
          </c:dPt>
          <c:xVal>
            <c:numRef>
              <c:f>'Frequency Plan'!$CB$75:$CB$76</c:f>
              <c:numCache>
                <c:formatCode>0.00E+00</c:formatCode>
                <c:ptCount val="2"/>
                <c:pt idx="0">
                  <c:v>509</c:v>
                </c:pt>
                <c:pt idx="1">
                  <c:v>2.1999999999989086</c:v>
                </c:pt>
              </c:numCache>
            </c:numRef>
          </c:xVal>
          <c:yVal>
            <c:numRef>
              <c:f>'Frequency Plan'!$CC$75:$CC$76</c:f>
              <c:numCache>
                <c:formatCode>General</c:formatCode>
                <c:ptCount val="2"/>
                <c:pt idx="0">
                  <c:v>3.5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00D-4048-85EB-A5823CAFD9EC}"/>
            </c:ext>
          </c:extLst>
        </c:ser>
        <c:ser>
          <c:idx val="13"/>
          <c:order val="13"/>
          <c:tx>
            <c:v>HD3 Image</c:v>
          </c:tx>
          <c:spPr>
            <a:ln w="50800">
              <a:solidFill>
                <a:srgbClr val="33CC33"/>
              </a:solidFill>
              <a:prstDash val="sysDash"/>
            </a:ln>
          </c:spPr>
          <c:marker>
            <c:symbol val="none"/>
          </c:marker>
          <c:xVal>
            <c:numRef>
              <c:f>'Frequency Plan'!$CB$78:$CB$79</c:f>
              <c:numCache>
                <c:formatCode>0.00E+00</c:formatCode>
                <c:ptCount val="2"/>
                <c:pt idx="0">
                  <c:v>586.30000000000109</c:v>
                </c:pt>
                <c:pt idx="1">
                  <c:v>79.5</c:v>
                </c:pt>
              </c:numCache>
            </c:numRef>
          </c:xVal>
          <c:yVal>
            <c:numRef>
              <c:f>'Frequency Plan'!$CC$78:$CC$79</c:f>
              <c:numCache>
                <c:formatCode>General</c:formatCode>
                <c:ptCount val="2"/>
                <c:pt idx="0">
                  <c:v>3.5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00D-4048-85EB-A5823CAFD9EC}"/>
            </c:ext>
          </c:extLst>
        </c:ser>
        <c:ser>
          <c:idx val="14"/>
          <c:order val="14"/>
          <c:tx>
            <c:v>HD3 Image</c:v>
          </c:tx>
          <c:spPr>
            <a:ln w="50800">
              <a:solidFill>
                <a:srgbClr val="33CC33"/>
              </a:solidFill>
              <a:prstDash val="sysDash"/>
            </a:ln>
          </c:spPr>
          <c:marker>
            <c:symbol val="none"/>
          </c:marker>
          <c:xVal>
            <c:numRef>
              <c:f>'Frequency Plan'!$CB$81:$CB$82</c:f>
              <c:numCache>
                <c:formatCode>0.00E+00</c:formatCode>
                <c:ptCount val="2"/>
                <c:pt idx="0">
                  <c:v>1097.5</c:v>
                </c:pt>
                <c:pt idx="1">
                  <c:v>590.69999999999891</c:v>
                </c:pt>
              </c:numCache>
            </c:numRef>
          </c:xVal>
          <c:yVal>
            <c:numRef>
              <c:f>'Frequency Plan'!$CC$81:$CC$82</c:f>
              <c:numCache>
                <c:formatCode>General</c:formatCode>
                <c:ptCount val="2"/>
                <c:pt idx="0">
                  <c:v>3.5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00D-4048-85EB-A5823CAFD9EC}"/>
            </c:ext>
          </c:extLst>
        </c:ser>
        <c:ser>
          <c:idx val="15"/>
          <c:order val="15"/>
          <c:tx>
            <c:v>RX Image</c:v>
          </c:tx>
          <c:spPr>
            <a:ln w="508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'Frequency Plan'!$CE$22:$CE$25</c:f>
              <c:numCache>
                <c:formatCode>0.00</c:formatCode>
                <c:ptCount val="4"/>
                <c:pt idx="0">
                  <c:v>2029.6000000000004</c:v>
                </c:pt>
                <c:pt idx="1">
                  <c:v>2029.6000000000004</c:v>
                </c:pt>
                <c:pt idx="2" formatCode="0.00E+00">
                  <c:v>1792</c:v>
                </c:pt>
                <c:pt idx="3" formatCode="0.00E+00">
                  <c:v>1792</c:v>
                </c:pt>
              </c:numCache>
            </c:numRef>
          </c:xVal>
          <c:yVal>
            <c:numRef>
              <c:f>'Frequency Plan'!$CF$22:$CF$25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3B-4613-99E6-54F130A31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48800"/>
        <c:axId val="143959168"/>
      </c:scatterChart>
      <c:valAx>
        <c:axId val="143948800"/>
        <c:scaling>
          <c:orientation val="minMax"/>
        </c:scaling>
        <c:delete val="0"/>
        <c:axPos val="b"/>
        <c:majorGridlines>
          <c:spPr>
            <a:ln w="12700">
              <a:solidFill>
                <a:sysClr val="windowText" lastClr="000000">
                  <a:alpha val="50000"/>
                </a:sys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(MHz)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3959168"/>
        <c:crosses val="autoZero"/>
        <c:crossBetween val="midCat"/>
      </c:valAx>
      <c:valAx>
        <c:axId val="143959168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Harmonic No.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/>
        </c:spPr>
        <c:crossAx val="143948800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4"/>
        <c:delete val="1"/>
      </c:legendEntry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sz="1200" b="1" i="0" baseline="0"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FFT Spectrum </a:t>
            </a:r>
            <a:r>
              <a:rPr lang="en-US" sz="1400" u="sng"/>
              <a:t>after</a:t>
            </a:r>
            <a:r>
              <a:rPr lang="en-US" sz="1400"/>
              <a:t> Decimation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85782370932227"/>
          <c:y val="8.8607614447610061E-2"/>
          <c:w val="0.82921713065003944"/>
          <c:h val="0.81239648297841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DDC!$F$109</c:f>
              <c:strCache>
                <c:ptCount val="1"/>
                <c:pt idx="0">
                  <c:v>Alias</c:v>
                </c:pt>
              </c:strCache>
            </c:strRef>
          </c:tx>
          <c:spPr>
            <a:ln w="31750">
              <a:solidFill>
                <a:srgbClr val="0000FF"/>
              </a:solidFill>
              <a:tailEnd type="triangle" w="lg" len="lg"/>
            </a:ln>
          </c:spPr>
          <c:marker>
            <c:symbol val="none"/>
          </c:marker>
          <c:xVal>
            <c:numRef>
              <c:f>DDC!$G$109:$G$110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DDC!$H$109:$H$110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B-4612-884E-A2973621161E}"/>
            </c:ext>
          </c:extLst>
        </c:ser>
        <c:ser>
          <c:idx val="15"/>
          <c:order val="1"/>
          <c:tx>
            <c:strRef>
              <c:f>DDC!$F$145</c:f>
              <c:strCache>
                <c:ptCount val="1"/>
                <c:pt idx="0">
                  <c:v>Image</c:v>
                </c:pt>
              </c:strCache>
            </c:strRef>
          </c:tx>
          <c:spPr>
            <a:ln w="31750">
              <a:solidFill>
                <a:srgbClr val="0000FF"/>
              </a:solidFill>
              <a:prstDash val="dash"/>
              <a:tailEnd type="triangle" w="lg" len="lg"/>
            </a:ln>
          </c:spPr>
          <c:marker>
            <c:symbol val="none"/>
          </c:marker>
          <c:xVal>
            <c:numRef>
              <c:f>DDC!$G$145:$G$146</c:f>
              <c:numCache>
                <c:formatCode>General</c:formatCode>
                <c:ptCount val="2"/>
                <c:pt idx="0">
                  <c:v>293</c:v>
                </c:pt>
                <c:pt idx="1">
                  <c:v>293</c:v>
                </c:pt>
              </c:numCache>
            </c:numRef>
          </c:xVal>
          <c:yVal>
            <c:numRef>
              <c:f>DDC!$H$145:$H$146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3B-4612-884E-A2973621161E}"/>
            </c:ext>
          </c:extLst>
        </c:ser>
        <c:ser>
          <c:idx val="7"/>
          <c:order val="2"/>
          <c:tx>
            <c:v>HD2</c:v>
          </c:tx>
          <c:spPr>
            <a:ln>
              <a:solidFill>
                <a:srgbClr val="FF0000"/>
              </a:solidFill>
              <a:tailEnd type="triangle" w="lg" len="lg"/>
            </a:ln>
          </c:spPr>
          <c:marker>
            <c:symbol val="none"/>
          </c:marker>
          <c:xVal>
            <c:numRef>
              <c:f>DDC!$G$121:$G$122</c:f>
              <c:numCache>
                <c:formatCode>General</c:formatCode>
                <c:ptCount val="2"/>
                <c:pt idx="0">
                  <c:v>-146.5</c:v>
                </c:pt>
                <c:pt idx="1">
                  <c:v>-146.5</c:v>
                </c:pt>
              </c:numCache>
            </c:numRef>
          </c:xVal>
          <c:yVal>
            <c:numRef>
              <c:f>DDC!$H$121:$H$122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3B-4612-884E-A2973621161E}"/>
            </c:ext>
          </c:extLst>
        </c:ser>
        <c:ser>
          <c:idx val="9"/>
          <c:order val="3"/>
          <c:tx>
            <c:v>HD3</c:v>
          </c:tx>
          <c:spPr>
            <a:ln>
              <a:solidFill>
                <a:srgbClr val="33CC33"/>
              </a:solidFill>
              <a:tailEnd type="triangle" w="lg" len="lg"/>
            </a:ln>
          </c:spPr>
          <c:marker>
            <c:symbol val="none"/>
          </c:marker>
          <c:xVal>
            <c:numRef>
              <c:f>DDC!$G$124:$G$125</c:f>
              <c:numCache>
                <c:formatCode>General</c:formatCode>
                <c:ptCount val="2"/>
                <c:pt idx="0">
                  <c:v>-2.5</c:v>
                </c:pt>
                <c:pt idx="1">
                  <c:v>-2.5</c:v>
                </c:pt>
              </c:numCache>
            </c:numRef>
          </c:xVal>
          <c:yVal>
            <c:numRef>
              <c:f>DDC!$H$124:$H$125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3B-4612-884E-A2973621161E}"/>
            </c:ext>
          </c:extLst>
        </c:ser>
        <c:ser>
          <c:idx val="13"/>
          <c:order val="4"/>
          <c:tx>
            <c:strRef>
              <c:f>DDC!$F$139</c:f>
              <c:strCache>
                <c:ptCount val="1"/>
                <c:pt idx="0">
                  <c:v>HD4</c:v>
                </c:pt>
              </c:strCache>
            </c:strRef>
          </c:tx>
          <c:spPr>
            <a:ln w="28575">
              <a:solidFill>
                <a:srgbClr val="F79646"/>
              </a:solidFill>
              <a:tailEnd type="triangle" w="lg" len="lg"/>
            </a:ln>
          </c:spPr>
          <c:marker>
            <c:symbol val="none"/>
          </c:marker>
          <c:xVal>
            <c:numRef>
              <c:f>DDC!$G$139:$G$140</c:f>
              <c:numCache>
                <c:formatCode>General</c:formatCode>
                <c:ptCount val="2"/>
                <c:pt idx="0">
                  <c:v>144</c:v>
                </c:pt>
                <c:pt idx="1">
                  <c:v>144</c:v>
                </c:pt>
              </c:numCache>
            </c:numRef>
          </c:xVal>
          <c:yVal>
            <c:numRef>
              <c:f>DDC!$H$139:$H$140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3B-4612-884E-A2973621161E}"/>
            </c:ext>
          </c:extLst>
        </c:ser>
        <c:ser>
          <c:idx val="14"/>
          <c:order val="5"/>
          <c:tx>
            <c:strRef>
              <c:f>DDC!$F$142</c:f>
              <c:strCache>
                <c:ptCount val="1"/>
                <c:pt idx="0">
                  <c:v>HD5</c:v>
                </c:pt>
              </c:strCache>
            </c:strRef>
          </c:tx>
          <c:spPr>
            <a:ln w="28575">
              <a:solidFill>
                <a:srgbClr val="33CCFF"/>
              </a:solidFill>
              <a:tailEnd type="triangle" w="lg" len="lg"/>
            </a:ln>
          </c:spPr>
          <c:marker>
            <c:symbol val="none"/>
          </c:marker>
          <c:xVal>
            <c:numRef>
              <c:f>DDC!$G$142:$G$143</c:f>
              <c:numCache>
                <c:formatCode>General</c:formatCode>
                <c:ptCount val="2"/>
                <c:pt idx="0">
                  <c:v>290.5</c:v>
                </c:pt>
                <c:pt idx="1">
                  <c:v>290.5</c:v>
                </c:pt>
              </c:numCache>
            </c:numRef>
          </c:xVal>
          <c:yVal>
            <c:numRef>
              <c:f>DDC!$H$142:$H$143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3B-4612-884E-A2973621161E}"/>
            </c:ext>
          </c:extLst>
        </c:ser>
        <c:ser>
          <c:idx val="3"/>
          <c:order val="6"/>
          <c:tx>
            <c:v>IL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tailEnd type="triangle" w="lg" len="lg"/>
            </a:ln>
          </c:spPr>
          <c:marker>
            <c:symbol val="none"/>
          </c:marker>
          <c:xVal>
            <c:numRef>
              <c:f>DDC!$G$112:$G$113</c:f>
              <c:numCache>
                <c:formatCode>General</c:formatCode>
                <c:ptCount val="2"/>
                <c:pt idx="0">
                  <c:v>293</c:v>
                </c:pt>
                <c:pt idx="1">
                  <c:v>293</c:v>
                </c:pt>
              </c:numCache>
            </c:numRef>
          </c:xVal>
          <c:yVal>
            <c:numRef>
              <c:f>DDC!$H$112:$H$113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3B-4612-884E-A2973621161E}"/>
            </c:ext>
          </c:extLst>
        </c:ser>
        <c:ser>
          <c:idx val="4"/>
          <c:order val="7"/>
          <c:tx>
            <c:v>IL2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tailEnd type="triangle" w="lg" len="lg"/>
            </a:ln>
          </c:spPr>
          <c:marker>
            <c:symbol val="none"/>
          </c:marker>
          <c:xVal>
            <c:numRef>
              <c:f>DDC!$G$115:$G$116</c:f>
              <c:numCache>
                <c:formatCode>General</c:formatCode>
                <c:ptCount val="2"/>
                <c:pt idx="0">
                  <c:v>-294.25</c:v>
                </c:pt>
                <c:pt idx="1">
                  <c:v>-294.25</c:v>
                </c:pt>
              </c:numCache>
            </c:numRef>
          </c:xVal>
          <c:yVal>
            <c:numRef>
              <c:f>DDC!$H$115:$H$116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3B-4612-884E-A2973621161E}"/>
            </c:ext>
          </c:extLst>
        </c:ser>
        <c:ser>
          <c:idx val="5"/>
          <c:order val="8"/>
          <c:tx>
            <c:v>IL3</c:v>
          </c:tx>
          <c:spPr>
            <a:ln w="28575">
              <a:solidFill>
                <a:schemeClr val="tx1">
                  <a:lumMod val="50000"/>
                  <a:lumOff val="50000"/>
                </a:schemeClr>
              </a:solidFill>
              <a:tailEnd type="triangle" w="lg" len="lg"/>
            </a:ln>
          </c:spPr>
          <c:marker>
            <c:symbol val="none"/>
          </c:marker>
          <c:xVal>
            <c:numRef>
              <c:f>DDC!$G$118:$G$119</c:f>
              <c:numCache>
                <c:formatCode>General</c:formatCode>
                <c:ptCount val="2"/>
                <c:pt idx="0">
                  <c:v>-294.25</c:v>
                </c:pt>
                <c:pt idx="1">
                  <c:v>-294.25</c:v>
                </c:pt>
              </c:numCache>
            </c:numRef>
          </c:xVal>
          <c:yVal>
            <c:numRef>
              <c:f>DDC!$H$118:$H$119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3B-4612-884E-A2973621161E}"/>
            </c:ext>
          </c:extLst>
        </c:ser>
        <c:ser>
          <c:idx val="6"/>
          <c:order val="9"/>
          <c:tx>
            <c:v>HD2 Image</c:v>
          </c:tx>
          <c:spPr>
            <a:ln>
              <a:solidFill>
                <a:srgbClr val="FF0000"/>
              </a:solidFill>
              <a:prstDash val="sysDash"/>
              <a:tailEnd type="triangle" w="lg" len="lg"/>
            </a:ln>
          </c:spPr>
          <c:marker>
            <c:symbol val="none"/>
          </c:marker>
          <c:xVal>
            <c:numRef>
              <c:f>DDC!$G$127:$G$128</c:f>
              <c:numCache>
                <c:formatCode>General</c:formatCode>
                <c:ptCount val="2"/>
                <c:pt idx="0">
                  <c:v>-149</c:v>
                </c:pt>
                <c:pt idx="1">
                  <c:v>-149</c:v>
                </c:pt>
              </c:numCache>
            </c:numRef>
          </c:xVal>
          <c:yVal>
            <c:numRef>
              <c:f>DDC!$H$127:$H$128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3B-4612-884E-A2973621161E}"/>
            </c:ext>
          </c:extLst>
        </c:ser>
        <c:ser>
          <c:idx val="10"/>
          <c:order val="10"/>
          <c:tx>
            <c:v>FS/4 - HD2</c:v>
          </c:tx>
          <c:spPr>
            <a:ln>
              <a:solidFill>
                <a:srgbClr val="FF0000"/>
              </a:solidFill>
              <a:prstDash val="sysDash"/>
              <a:tailEnd type="triangle" w="lg" len="lg"/>
            </a:ln>
          </c:spPr>
          <c:marker>
            <c:symbol val="none"/>
          </c:marker>
          <c:xVal>
            <c:numRef>
              <c:f>DDC!$G$130:$G$131</c:f>
              <c:numCache>
                <c:formatCode>General</c:formatCode>
                <c:ptCount val="2"/>
                <c:pt idx="0">
                  <c:v>-294.25</c:v>
                </c:pt>
                <c:pt idx="1">
                  <c:v>-294.25</c:v>
                </c:pt>
              </c:numCache>
            </c:numRef>
          </c:xVal>
          <c:yVal>
            <c:numRef>
              <c:f>DDC!$H$130:$H$131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A3B-4612-884E-A2973621161E}"/>
            </c:ext>
          </c:extLst>
        </c:ser>
        <c:ser>
          <c:idx val="11"/>
          <c:order val="11"/>
          <c:tx>
            <c:v>FS/4 + HD2</c:v>
          </c:tx>
          <c:spPr>
            <a:ln>
              <a:solidFill>
                <a:srgbClr val="FF0000"/>
              </a:solidFill>
              <a:prstDash val="sysDash"/>
              <a:tailEnd type="triangle" w="lg" len="lg"/>
            </a:ln>
          </c:spPr>
          <c:marker>
            <c:symbol val="none"/>
          </c:marker>
          <c:xVal>
            <c:numRef>
              <c:f>DDC!$G$133:$G$134</c:f>
              <c:numCache>
                <c:formatCode>General</c:formatCode>
                <c:ptCount val="2"/>
                <c:pt idx="0">
                  <c:v>-294.25</c:v>
                </c:pt>
                <c:pt idx="1">
                  <c:v>-294.25</c:v>
                </c:pt>
              </c:numCache>
            </c:numRef>
          </c:xVal>
          <c:yVal>
            <c:numRef>
              <c:f>DDC!$H$133:$H$134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A3B-4612-884E-A2973621161E}"/>
            </c:ext>
          </c:extLst>
        </c:ser>
        <c:ser>
          <c:idx val="12"/>
          <c:order val="12"/>
          <c:tx>
            <c:strRef>
              <c:f>DDC!$F$136</c:f>
              <c:strCache>
                <c:ptCount val="1"/>
                <c:pt idx="0">
                  <c:v>FS/4</c:v>
                </c:pt>
              </c:strCache>
            </c:strRef>
          </c:tx>
          <c:spPr>
            <a:ln w="28575">
              <a:solidFill>
                <a:srgbClr val="7030A0"/>
              </a:solidFill>
              <a:tailEnd type="triangle" w="lg" len="lg"/>
            </a:ln>
          </c:spPr>
          <c:marker>
            <c:symbol val="none"/>
          </c:marker>
          <c:xVal>
            <c:numRef>
              <c:f>DDC!$G$136:$G$137</c:f>
              <c:numCache>
                <c:formatCode>General</c:formatCode>
                <c:ptCount val="2"/>
                <c:pt idx="0">
                  <c:v>-294.25</c:v>
                </c:pt>
                <c:pt idx="1">
                  <c:v>-294.25</c:v>
                </c:pt>
              </c:numCache>
            </c:numRef>
          </c:xVal>
          <c:yVal>
            <c:numRef>
              <c:f>DDC!$H$136:$H$137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A3B-4612-884E-A2973621161E}"/>
            </c:ext>
          </c:extLst>
        </c:ser>
        <c:ser>
          <c:idx val="2"/>
          <c:order val="13"/>
          <c:tx>
            <c:v>DDC BW</c:v>
          </c:tx>
          <c:spPr>
            <a:ln w="412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DDC!$G$104:$G$107</c:f>
              <c:numCache>
                <c:formatCode>General</c:formatCode>
                <c:ptCount val="4"/>
                <c:pt idx="0">
                  <c:v>347.21499999999997</c:v>
                </c:pt>
                <c:pt idx="1">
                  <c:v>241.285</c:v>
                </c:pt>
                <c:pt idx="2">
                  <c:v>-241.285</c:v>
                </c:pt>
                <c:pt idx="3">
                  <c:v>-347.21499999999997</c:v>
                </c:pt>
              </c:numCache>
            </c:numRef>
          </c:xVal>
          <c:yVal>
            <c:numRef>
              <c:f>DDC!$H$104:$H$107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A3B-4612-884E-A2973621161E}"/>
            </c:ext>
          </c:extLst>
        </c:ser>
        <c:ser>
          <c:idx val="16"/>
          <c:order val="14"/>
          <c:tx>
            <c:strRef>
              <c:f>DDC!$F$148</c:f>
              <c:strCache>
                <c:ptCount val="1"/>
                <c:pt idx="0">
                  <c:v>IL Spur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  <a:tailEnd type="triangle" w="lg" len="lg"/>
            </a:ln>
          </c:spPr>
          <c:marker>
            <c:symbol val="none"/>
          </c:marker>
          <c:xVal>
            <c:numRef>
              <c:f>DDC!$G$148:$G$149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DDC!$H$148:$H$149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A3B-4612-884E-A2973621161E}"/>
            </c:ext>
          </c:extLst>
        </c:ser>
        <c:ser>
          <c:idx val="17"/>
          <c:order val="15"/>
          <c:tx>
            <c:strRef>
              <c:f>DDC!$F$151</c:f>
              <c:strCache>
                <c:ptCount val="1"/>
                <c:pt idx="0">
                  <c:v>IL Alias2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  <a:tailEnd type="triangle" w="lg" len="lg"/>
            </a:ln>
          </c:spPr>
          <c:marker>
            <c:symbol val="none"/>
          </c:marker>
          <c:xVal>
            <c:numRef>
              <c:f>DDC!$G$151:$G$152</c:f>
              <c:numCache>
                <c:formatCode>General</c:formatCode>
                <c:ptCount val="2"/>
                <c:pt idx="0">
                  <c:v>-294.25</c:v>
                </c:pt>
                <c:pt idx="1">
                  <c:v>-294.25</c:v>
                </c:pt>
              </c:numCache>
            </c:numRef>
          </c:xVal>
          <c:yVal>
            <c:numRef>
              <c:f>DDC!$H$151:$H$152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A3B-4612-884E-A2973621161E}"/>
            </c:ext>
          </c:extLst>
        </c:ser>
        <c:ser>
          <c:idx val="18"/>
          <c:order val="16"/>
          <c:tx>
            <c:strRef>
              <c:f>DDC!$F$154</c:f>
              <c:strCache>
                <c:ptCount val="1"/>
                <c:pt idx="0">
                  <c:v>IL Alias3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  <a:tailEnd type="triangle" w="lg" len="lg"/>
            </a:ln>
          </c:spPr>
          <c:marker>
            <c:symbol val="none"/>
          </c:marker>
          <c:xVal>
            <c:numRef>
              <c:f>DDC!$G$154:$G$155</c:f>
              <c:numCache>
                <c:formatCode>General</c:formatCode>
                <c:ptCount val="2"/>
                <c:pt idx="0">
                  <c:v>-294.25</c:v>
                </c:pt>
                <c:pt idx="1">
                  <c:v>-294.25</c:v>
                </c:pt>
              </c:numCache>
            </c:numRef>
          </c:xVal>
          <c:yVal>
            <c:numRef>
              <c:f>DDC!$H$154:$H$155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A3B-4612-884E-A2973621161E}"/>
            </c:ext>
          </c:extLst>
        </c:ser>
        <c:ser>
          <c:idx val="19"/>
          <c:order val="17"/>
          <c:tx>
            <c:strRef>
              <c:f>DDC!$F$157</c:f>
              <c:strCache>
                <c:ptCount val="1"/>
                <c:pt idx="0">
                  <c:v>HD2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  <a:tailEnd type="triangle" w="lg" len="lg"/>
            </a:ln>
          </c:spPr>
          <c:marker>
            <c:symbol val="none"/>
          </c:marker>
          <c:xVal>
            <c:numRef>
              <c:f>DDC!$G$157:$G$158</c:f>
              <c:numCache>
                <c:formatCode>General</c:formatCode>
                <c:ptCount val="2"/>
                <c:pt idx="0">
                  <c:v>-149</c:v>
                </c:pt>
                <c:pt idx="1">
                  <c:v>-149</c:v>
                </c:pt>
              </c:numCache>
            </c:numRef>
          </c:xVal>
          <c:yVal>
            <c:numRef>
              <c:f>DDC!$H$157:$H$158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A3B-4612-884E-A2973621161E}"/>
            </c:ext>
          </c:extLst>
        </c:ser>
        <c:ser>
          <c:idx val="20"/>
          <c:order val="18"/>
          <c:tx>
            <c:strRef>
              <c:f>DDC!$F$160</c:f>
              <c:strCache>
                <c:ptCount val="1"/>
                <c:pt idx="0">
                  <c:v>HD3</c:v>
                </c:pt>
              </c:strCache>
            </c:strRef>
          </c:tx>
          <c:spPr>
            <a:ln>
              <a:solidFill>
                <a:srgbClr val="33CC33"/>
              </a:solidFill>
              <a:prstDash val="solid"/>
              <a:tailEnd type="triangle" w="lg" len="lg"/>
            </a:ln>
          </c:spPr>
          <c:marker>
            <c:symbol val="none"/>
          </c:marker>
          <c:xVal>
            <c:numRef>
              <c:f>DDC!$G$160:$G$161</c:f>
              <c:numCache>
                <c:formatCode>General</c:formatCode>
                <c:ptCount val="2"/>
                <c:pt idx="0">
                  <c:v>-293</c:v>
                </c:pt>
                <c:pt idx="1">
                  <c:v>-293</c:v>
                </c:pt>
              </c:numCache>
            </c:numRef>
          </c:xVal>
          <c:yVal>
            <c:numRef>
              <c:f>DDC!$H$160:$H$161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A3B-4612-884E-A2973621161E}"/>
            </c:ext>
          </c:extLst>
        </c:ser>
        <c:ser>
          <c:idx val="21"/>
          <c:order val="19"/>
          <c:tx>
            <c:strRef>
              <c:f>DDC!$F$163</c:f>
              <c:strCache>
                <c:ptCount val="1"/>
                <c:pt idx="0">
                  <c:v>FS/2-HD2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  <a:tailEnd type="triangle" w="lg" len="lg"/>
            </a:ln>
          </c:spPr>
          <c:marker>
            <c:symbol val="none"/>
          </c:marker>
          <c:xVal>
            <c:numRef>
              <c:f>DDC!$G$163:$G$164</c:f>
              <c:numCache>
                <c:formatCode>General</c:formatCode>
                <c:ptCount val="2"/>
                <c:pt idx="0">
                  <c:v>-146.5</c:v>
                </c:pt>
                <c:pt idx="1">
                  <c:v>-146.5</c:v>
                </c:pt>
              </c:numCache>
            </c:numRef>
          </c:xVal>
          <c:yVal>
            <c:numRef>
              <c:f>DDC!$H$163:$H$164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A3B-4612-884E-A2973621161E}"/>
            </c:ext>
          </c:extLst>
        </c:ser>
        <c:ser>
          <c:idx val="22"/>
          <c:order val="20"/>
          <c:tx>
            <c:strRef>
              <c:f>DDC!$F$166</c:f>
              <c:strCache>
                <c:ptCount val="1"/>
                <c:pt idx="0">
                  <c:v>FS/4-HD2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  <a:tailEnd type="triangle" w="lg" len="lg"/>
            </a:ln>
          </c:spPr>
          <c:marker>
            <c:symbol val="none"/>
          </c:marker>
          <c:xVal>
            <c:numRef>
              <c:f>DDC!$G$166:$G$167</c:f>
              <c:numCache>
                <c:formatCode>General</c:formatCode>
                <c:ptCount val="2"/>
                <c:pt idx="0">
                  <c:v>-294.25</c:v>
                </c:pt>
                <c:pt idx="1">
                  <c:v>-294.25</c:v>
                </c:pt>
              </c:numCache>
            </c:numRef>
          </c:xVal>
          <c:yVal>
            <c:numRef>
              <c:f>DDC!$H$166:$H$167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A3B-4612-884E-A2973621161E}"/>
            </c:ext>
          </c:extLst>
        </c:ser>
        <c:ser>
          <c:idx val="23"/>
          <c:order val="21"/>
          <c:tx>
            <c:strRef>
              <c:f>DDC!$F$169</c:f>
              <c:strCache>
                <c:ptCount val="1"/>
                <c:pt idx="0">
                  <c:v>FS/4+HD2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  <a:tailEnd type="triangle" w="lg" len="lg"/>
            </a:ln>
          </c:spPr>
          <c:marker>
            <c:symbol val="none"/>
          </c:marker>
          <c:xVal>
            <c:numRef>
              <c:f>DDC!$G$169:$G$170</c:f>
              <c:numCache>
                <c:formatCode>General</c:formatCode>
                <c:ptCount val="2"/>
                <c:pt idx="0">
                  <c:v>-294.25</c:v>
                </c:pt>
                <c:pt idx="1">
                  <c:v>-294.25</c:v>
                </c:pt>
              </c:numCache>
            </c:numRef>
          </c:xVal>
          <c:yVal>
            <c:numRef>
              <c:f>DDC!$H$169:$H$170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A3B-4612-884E-A2973621161E}"/>
            </c:ext>
          </c:extLst>
        </c:ser>
        <c:ser>
          <c:idx val="24"/>
          <c:order val="22"/>
          <c:tx>
            <c:strRef>
              <c:f>DDC!$F$172</c:f>
              <c:strCache>
                <c:ptCount val="1"/>
                <c:pt idx="0">
                  <c:v>FS/4</c:v>
                </c:pt>
              </c:strCache>
            </c:strRef>
          </c:tx>
          <c:spPr>
            <a:ln>
              <a:solidFill>
                <a:srgbClr val="7030A0"/>
              </a:solidFill>
              <a:prstDash val="solid"/>
              <a:tailEnd type="triangle" w="lg" len="lg"/>
            </a:ln>
          </c:spPr>
          <c:marker>
            <c:symbol val="none"/>
          </c:marker>
          <c:xVal>
            <c:numRef>
              <c:f>DDC!$G$172:$G$173</c:f>
              <c:numCache>
                <c:formatCode>General</c:formatCode>
                <c:ptCount val="2"/>
                <c:pt idx="0">
                  <c:v>-294.25</c:v>
                </c:pt>
                <c:pt idx="1">
                  <c:v>-294.25</c:v>
                </c:pt>
              </c:numCache>
            </c:numRef>
          </c:xVal>
          <c:yVal>
            <c:numRef>
              <c:f>DDC!$H$172:$H$173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A3B-4612-884E-A2973621161E}"/>
            </c:ext>
          </c:extLst>
        </c:ser>
        <c:ser>
          <c:idx val="25"/>
          <c:order val="23"/>
          <c:tx>
            <c:strRef>
              <c:f>DDC!$F$175</c:f>
              <c:strCache>
                <c:ptCount val="1"/>
                <c:pt idx="0">
                  <c:v>HD4</c:v>
                </c:pt>
              </c:strCache>
            </c:strRef>
          </c:tx>
          <c:spPr>
            <a:ln w="28575">
              <a:solidFill>
                <a:srgbClr val="F79646"/>
              </a:solidFill>
              <a:prstDash val="solid"/>
              <a:tailEnd type="triangle" w="lg" len="lg"/>
            </a:ln>
          </c:spPr>
          <c:marker>
            <c:symbol val="none"/>
          </c:marker>
          <c:xVal>
            <c:numRef>
              <c:f>DDC!$G$175:$G$176</c:f>
              <c:numCache>
                <c:formatCode>General</c:formatCode>
                <c:ptCount val="2"/>
                <c:pt idx="0">
                  <c:v>149</c:v>
                </c:pt>
                <c:pt idx="1">
                  <c:v>149</c:v>
                </c:pt>
              </c:numCache>
            </c:numRef>
          </c:xVal>
          <c:yVal>
            <c:numRef>
              <c:f>DDC!$H$175:$H$176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A3B-4612-884E-A2973621161E}"/>
            </c:ext>
          </c:extLst>
        </c:ser>
        <c:ser>
          <c:idx val="26"/>
          <c:order val="24"/>
          <c:tx>
            <c:strRef>
              <c:f>DDC!$F$178</c:f>
              <c:strCache>
                <c:ptCount val="1"/>
                <c:pt idx="0">
                  <c:v>HD5</c:v>
                </c:pt>
              </c:strCache>
            </c:strRef>
          </c:tx>
          <c:spPr>
            <a:ln w="28575">
              <a:solidFill>
                <a:srgbClr val="33CCFF"/>
              </a:solidFill>
              <a:prstDash val="solid"/>
              <a:tailEnd type="triangle" w="lg" len="lg"/>
            </a:ln>
          </c:spPr>
          <c:marker>
            <c:symbol val="none"/>
          </c:marker>
          <c:xVal>
            <c:numRef>
              <c:f>DDC!$G$178:$G$179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DDC!$H$178:$H$179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A3B-4612-884E-A2973621161E}"/>
            </c:ext>
          </c:extLst>
        </c:ser>
        <c:ser>
          <c:idx val="1"/>
          <c:order val="25"/>
          <c:tx>
            <c:v>Nyquist</c:v>
          </c:tx>
          <c:spPr>
            <a:ln w="31750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xVal>
            <c:numRef>
              <c:f>DDC!$G$99:$G$100</c:f>
              <c:numCache>
                <c:formatCode>General</c:formatCode>
                <c:ptCount val="2"/>
                <c:pt idx="0">
                  <c:v>294.25</c:v>
                </c:pt>
                <c:pt idx="1">
                  <c:v>294.25</c:v>
                </c:pt>
              </c:numCache>
            </c:numRef>
          </c:xVal>
          <c:yVal>
            <c:numRef>
              <c:f>DDC!$H$99:$H$100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A3B-4612-884E-A2973621161E}"/>
            </c:ext>
          </c:extLst>
        </c:ser>
        <c:ser>
          <c:idx val="8"/>
          <c:order val="26"/>
          <c:spPr>
            <a:ln w="31750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xVal>
            <c:numRef>
              <c:f>DDC!$G$101:$G$102</c:f>
              <c:numCache>
                <c:formatCode>General</c:formatCode>
                <c:ptCount val="2"/>
                <c:pt idx="0">
                  <c:v>-294.25</c:v>
                </c:pt>
                <c:pt idx="1">
                  <c:v>-294.25</c:v>
                </c:pt>
              </c:numCache>
            </c:numRef>
          </c:xVal>
          <c:yVal>
            <c:numRef>
              <c:f>DDC!$H$101:$H$102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A3B-4612-884E-A29736211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52352"/>
        <c:axId val="145666816"/>
      </c:scatterChart>
      <c:valAx>
        <c:axId val="145652352"/>
        <c:scaling>
          <c:orientation val="minMax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(MHz)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45666816"/>
        <c:crosses val="autoZero"/>
        <c:crossBetween val="midCat"/>
      </c:valAx>
      <c:valAx>
        <c:axId val="145666816"/>
        <c:scaling>
          <c:orientation val="minMax"/>
          <c:max val="1"/>
        </c:scaling>
        <c:delete val="1"/>
        <c:axPos val="r"/>
        <c:majorGridlines/>
        <c:numFmt formatCode="General" sourceLinked="1"/>
        <c:majorTickMark val="out"/>
        <c:minorTickMark val="none"/>
        <c:tickLblPos val="nextTo"/>
        <c:crossAx val="145652352"/>
        <c:crosses val="max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6"/>
        <c:delete val="1"/>
      </c:legendEntry>
      <c:layout>
        <c:manualLayout>
          <c:xMode val="edge"/>
          <c:yMode val="edge"/>
          <c:x val="7.9763841451384564E-3"/>
          <c:y val="8.4720918059389264E-2"/>
          <c:w val="0.12970609989227158"/>
          <c:h val="0.5954432104858125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Spectrum after</a:t>
            </a:r>
            <a:r>
              <a:rPr lang="en-US" sz="1400" baseline="0"/>
              <a:t> Sampling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6339026139736"/>
          <c:y val="0.10560066840287478"/>
          <c:w val="0.83046837360350179"/>
          <c:h val="0.75136930971848015"/>
        </c:manualLayout>
      </c:layout>
      <c:scatterChart>
        <c:scatterStyle val="lineMarker"/>
        <c:varyColors val="0"/>
        <c:ser>
          <c:idx val="8"/>
          <c:order val="0"/>
          <c:spPr>
            <a:ln w="28575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xVal>
            <c:numRef>
              <c:f>DDC!$B$101:$B$102</c:f>
              <c:numCache>
                <c:formatCode>General</c:formatCode>
                <c:ptCount val="2"/>
                <c:pt idx="0">
                  <c:v>2354</c:v>
                </c:pt>
                <c:pt idx="1">
                  <c:v>2354</c:v>
                </c:pt>
              </c:numCache>
            </c:numRef>
          </c:xVal>
          <c:yVal>
            <c:numRef>
              <c:f>DDC!$C$101:$C$102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2-4256-BDC4-95924F020D69}"/>
            </c:ext>
          </c:extLst>
        </c:ser>
        <c:ser>
          <c:idx val="0"/>
          <c:order val="1"/>
          <c:tx>
            <c:v>Alias</c:v>
          </c:tx>
          <c:spPr>
            <a:ln w="38100">
              <a:solidFill>
                <a:srgbClr val="0000FF"/>
              </a:solidFill>
              <a:tailEnd type="triangle"/>
            </a:ln>
          </c:spPr>
          <c:marker>
            <c:symbol val="none"/>
          </c:marker>
          <c:xVal>
            <c:numRef>
              <c:f>DDC!$K$98:$K$99</c:f>
              <c:numCache>
                <c:formatCode>General</c:formatCode>
                <c:ptCount val="2"/>
                <c:pt idx="0">
                  <c:v>442</c:v>
                </c:pt>
                <c:pt idx="1">
                  <c:v>442</c:v>
                </c:pt>
              </c:numCache>
            </c:numRef>
          </c:xVal>
          <c:yVal>
            <c:numRef>
              <c:f>DDC!$L$98:$L$99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32-4256-BDC4-95924F020D69}"/>
            </c:ext>
          </c:extLst>
        </c:ser>
        <c:ser>
          <c:idx val="18"/>
          <c:order val="2"/>
          <c:tx>
            <c:strRef>
              <c:f>DDC!$A$151</c:f>
              <c:strCache>
                <c:ptCount val="1"/>
                <c:pt idx="0">
                  <c:v>Image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ysDash"/>
              <a:tailEnd type="triangle"/>
            </a:ln>
          </c:spPr>
          <c:marker>
            <c:symbol val="none"/>
          </c:marker>
          <c:xVal>
            <c:numRef>
              <c:f>DDC!$K$101:$K$102</c:f>
              <c:numCache>
                <c:formatCode>General</c:formatCode>
                <c:ptCount val="2"/>
                <c:pt idx="0">
                  <c:v>1912</c:v>
                </c:pt>
                <c:pt idx="1">
                  <c:v>1912</c:v>
                </c:pt>
              </c:numCache>
            </c:numRef>
          </c:xVal>
          <c:yVal>
            <c:numRef>
              <c:f>DDC!$L$101:$L$102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32-4256-BDC4-95924F020D69}"/>
            </c:ext>
          </c:extLst>
        </c:ser>
        <c:ser>
          <c:idx val="2"/>
          <c:order val="3"/>
          <c:tx>
            <c:v>DDC</c:v>
          </c:tx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DDC!$K$107:$K$116</c:f>
              <c:numCache>
                <c:formatCode>General</c:formatCode>
                <c:ptCount val="10"/>
                <c:pt idx="0">
                  <c:v>-1912</c:v>
                </c:pt>
                <c:pt idx="1">
                  <c:v>-1670.7150000000001</c:v>
                </c:pt>
                <c:pt idx="2">
                  <c:v>-1564.7850000000001</c:v>
                </c:pt>
                <c:pt idx="3">
                  <c:v>94.785000000000025</c:v>
                </c:pt>
                <c:pt idx="4">
                  <c:v>200.715</c:v>
                </c:pt>
                <c:pt idx="5">
                  <c:v>683.28499999999997</c:v>
                </c:pt>
                <c:pt idx="6">
                  <c:v>789.21499999999992</c:v>
                </c:pt>
                <c:pt idx="7">
                  <c:v>2448.7849999999999</c:v>
                </c:pt>
                <c:pt idx="8">
                  <c:v>2554.7150000000001</c:v>
                </c:pt>
                <c:pt idx="9">
                  <c:v>2796</c:v>
                </c:pt>
              </c:numCache>
            </c:numRef>
          </c:xVal>
          <c:yVal>
            <c:numRef>
              <c:f>DDC!$L$107:$L$116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32-4256-BDC4-95924F020D69}"/>
            </c:ext>
          </c:extLst>
        </c:ser>
        <c:ser>
          <c:idx val="3"/>
          <c:order val="4"/>
          <c:tx>
            <c:strRef>
              <c:f>DDC!$J$104</c:f>
              <c:strCache>
                <c:ptCount val="1"/>
                <c:pt idx="0">
                  <c:v>NCO</c:v>
                </c:pt>
              </c:strCache>
            </c:strRef>
          </c:tx>
          <c:spPr>
            <a:ln w="38100">
              <a:solidFill>
                <a:srgbClr val="00B050"/>
              </a:solidFill>
              <a:headEnd type="none" w="med" len="med"/>
              <a:tailEnd type="triangle" w="med" len="med"/>
            </a:ln>
          </c:spPr>
          <c:marker>
            <c:symbol val="none"/>
          </c:marker>
          <c:xVal>
            <c:numRef>
              <c:f>DDC!$K$104:$K$105</c:f>
              <c:numCache>
                <c:formatCode>General</c:formatCode>
                <c:ptCount val="2"/>
                <c:pt idx="0">
                  <c:v>442</c:v>
                </c:pt>
                <c:pt idx="1">
                  <c:v>442</c:v>
                </c:pt>
              </c:numCache>
            </c:numRef>
          </c:xVal>
          <c:yVal>
            <c:numRef>
              <c:f>DDC!$L$104:$L$105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32-4256-BDC4-95924F020D69}"/>
            </c:ext>
          </c:extLst>
        </c:ser>
        <c:ser>
          <c:idx val="1"/>
          <c:order val="5"/>
          <c:tx>
            <c:v>Nyquist</c:v>
          </c:tx>
          <c:spPr>
            <a:ln w="28575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xVal>
            <c:numRef>
              <c:f>DDC!$B$99:$B$100</c:f>
              <c:numCache>
                <c:formatCode>General</c:formatCode>
                <c:ptCount val="2"/>
                <c:pt idx="0">
                  <c:v>-2354</c:v>
                </c:pt>
                <c:pt idx="1">
                  <c:v>-2354</c:v>
                </c:pt>
              </c:numCache>
            </c:numRef>
          </c:xVal>
          <c:yVal>
            <c:numRef>
              <c:f>DDC!$C$99:$C$100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32-4256-BDC4-95924F020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4352"/>
        <c:axId val="158566272"/>
      </c:scatterChart>
      <c:valAx>
        <c:axId val="1585643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(MHz)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6272"/>
        <c:crosses val="autoZero"/>
        <c:crossBetween val="midCat"/>
      </c:valAx>
      <c:valAx>
        <c:axId val="158566272"/>
        <c:scaling>
          <c:orientation val="minMax"/>
          <c:max val="1"/>
        </c:scaling>
        <c:delete val="1"/>
        <c:axPos val="r"/>
        <c:majorGridlines/>
        <c:numFmt formatCode="General" sourceLinked="1"/>
        <c:majorTickMark val="out"/>
        <c:minorTickMark val="none"/>
        <c:tickLblPos val="nextTo"/>
        <c:crossAx val="158564352"/>
        <c:crosses val="max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8.6642615040584906E-3"/>
          <c:y val="0.1192873330938654"/>
          <c:w val="9.6237552615505359E-2"/>
          <c:h val="0.29351416927053514"/>
        </c:manualLayout>
      </c:layout>
      <c:overlay val="0"/>
    </c:legend>
    <c:plotVisOnly val="1"/>
    <c:dispBlanksAs val="gap"/>
    <c:showDLblsOverMax val="0"/>
  </c:chart>
  <c:spPr>
    <a:solidFill>
      <a:schemeClr val="bg2">
        <a:lumMod val="90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22" fmlaLink="E15" max="2700" min="800" page="10" val="235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26639</xdr:colOff>
      <xdr:row>11</xdr:row>
      <xdr:rowOff>8080</xdr:rowOff>
    </xdr:from>
    <xdr:to>
      <xdr:col>24</xdr:col>
      <xdr:colOff>159672</xdr:colOff>
      <xdr:row>39</xdr:row>
      <xdr:rowOff>75463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434340</xdr:colOff>
          <xdr:row>9</xdr:row>
          <xdr:rowOff>175260</xdr:rowOff>
        </xdr:from>
        <xdr:to>
          <xdr:col>5</xdr:col>
          <xdr:colOff>129540</xdr:colOff>
          <xdr:row>26</xdr:row>
          <xdr:rowOff>106680</xdr:rowOff>
        </xdr:to>
        <xdr:sp macro="" textlink="">
          <xdr:nvSpPr>
            <xdr:cNvPr id="1038" name="Scroll Bar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527843</xdr:colOff>
      <xdr:row>0</xdr:row>
      <xdr:rowOff>169333</xdr:rowOff>
    </xdr:from>
    <xdr:to>
      <xdr:col>27</xdr:col>
      <xdr:colOff>517524</xdr:colOff>
      <xdr:row>21</xdr:row>
      <xdr:rowOff>2117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24</xdr:row>
      <xdr:rowOff>120122</xdr:rowOff>
    </xdr:from>
    <xdr:to>
      <xdr:col>13</xdr:col>
      <xdr:colOff>74083</xdr:colOff>
      <xdr:row>44</xdr:row>
      <xdr:rowOff>10583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92D050"/>
    <pageSetUpPr fitToPage="1"/>
  </sheetPr>
  <dimension ref="A1:CS157"/>
  <sheetViews>
    <sheetView tabSelected="1" zoomScaleNormal="100" workbookViewId="0">
      <selection activeCell="B9" sqref="B9"/>
    </sheetView>
  </sheetViews>
  <sheetFormatPr defaultColWidth="9.21875" defaultRowHeight="12" x14ac:dyDescent="0.25"/>
  <cols>
    <col min="1" max="1" width="24.77734375" style="1" bestFit="1" customWidth="1"/>
    <col min="2" max="2" width="11.77734375" style="1" bestFit="1" customWidth="1"/>
    <col min="3" max="8" width="9.21875" style="1"/>
    <col min="9" max="9" width="14.44140625" style="1" bestFit="1" customWidth="1"/>
    <col min="10" max="10" width="11.5546875" style="1" customWidth="1"/>
    <col min="11" max="13" width="9.21875" style="1"/>
    <col min="14" max="14" width="11.21875" style="1" customWidth="1"/>
    <col min="15" max="15" width="16.44140625" style="1" customWidth="1"/>
    <col min="16" max="40" width="9.21875" style="1"/>
    <col min="41" max="58" width="0" style="1" hidden="1" customWidth="1"/>
    <col min="59" max="59" width="9.21875" style="1"/>
    <col min="60" max="60" width="14.77734375" style="1" customWidth="1"/>
    <col min="61" max="61" width="11.44140625" style="1" customWidth="1"/>
    <col min="62" max="62" width="9.21875" style="1" bestFit="1" customWidth="1"/>
    <col min="63" max="63" width="12.77734375" style="1" customWidth="1"/>
    <col min="64" max="67" width="9.44140625" style="1" bestFit="1" customWidth="1"/>
    <col min="68" max="68" width="11.44140625" style="1" bestFit="1" customWidth="1"/>
    <col min="69" max="71" width="9.44140625" style="1" bestFit="1" customWidth="1"/>
    <col min="72" max="77" width="9.44140625" style="1" customWidth="1"/>
    <col min="78" max="78" width="9.21875" style="1"/>
    <col min="79" max="79" width="11.21875" style="1" bestFit="1" customWidth="1"/>
    <col min="80" max="80" width="9.44140625" style="1" bestFit="1" customWidth="1"/>
    <col min="81" max="95" width="9.21875" style="1"/>
    <col min="96" max="96" width="9.21875" style="3"/>
    <col min="97" max="16384" width="9.21875" style="1"/>
  </cols>
  <sheetData>
    <row r="1" spans="1:97" ht="15.6" x14ac:dyDescent="0.3">
      <c r="A1" s="7" t="s">
        <v>43</v>
      </c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4"/>
      <c r="CS1" s="4"/>
    </row>
    <row r="2" spans="1:97" ht="15.6" x14ac:dyDescent="0.3">
      <c r="B2" s="10" t="s">
        <v>16</v>
      </c>
      <c r="H2" s="26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4"/>
      <c r="CS2" s="4"/>
    </row>
    <row r="3" spans="1:97" ht="15.6" x14ac:dyDescent="0.3">
      <c r="A3" s="8" t="s">
        <v>42</v>
      </c>
      <c r="B3" s="12">
        <f>E15</f>
        <v>2354</v>
      </c>
      <c r="C3" s="8" t="s">
        <v>14</v>
      </c>
      <c r="E3" s="8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4"/>
      <c r="CS3" s="4"/>
    </row>
    <row r="4" spans="1:97" ht="15.6" x14ac:dyDescent="0.3">
      <c r="A4" s="8" t="s">
        <v>44</v>
      </c>
      <c r="B4" s="12">
        <v>4</v>
      </c>
      <c r="C4" s="8" t="s">
        <v>15</v>
      </c>
      <c r="D4" s="8"/>
      <c r="E4" s="8" t="s">
        <v>32</v>
      </c>
      <c r="F4" s="11" t="str">
        <f>IF(BM15=1,BM12,IF(BN15=1,BN12,IF(BQ15=1,BQ12,IF(BR15=1,BR12,IF(BS15=1,BS12,IF(BP15=1,BP12,IF(OR(BT15=1,BU15=1,BV15=1),"HD2 Image",IF(OR(BW15=1,BX15=1,BY15=1),"HD3 Image", IF(BO15=1,BO12,"OK")))))))))</f>
        <v>HD5</v>
      </c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4"/>
      <c r="CS4" s="4"/>
    </row>
    <row r="5" spans="1:97" ht="15.6" x14ac:dyDescent="0.3">
      <c r="A5" s="8" t="s">
        <v>45</v>
      </c>
      <c r="B5" s="12">
        <f>IF(B10&lt;B3*0.5,B10,IF(B9="UPPER",B10-B7*B3,B7*B3-B10))</f>
        <v>442</v>
      </c>
      <c r="C5" s="8"/>
      <c r="D5" s="8"/>
      <c r="E5" s="8"/>
      <c r="F5" s="11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4"/>
      <c r="CS5" s="4"/>
    </row>
    <row r="6" spans="1:97" ht="15.6" x14ac:dyDescent="0.3">
      <c r="A6" s="8" t="s">
        <v>87</v>
      </c>
      <c r="B6" s="12">
        <f>B3*B7</f>
        <v>4708</v>
      </c>
      <c r="C6" s="8"/>
      <c r="D6" s="8"/>
      <c r="E6" s="8"/>
      <c r="F6" s="11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4"/>
      <c r="CS6" s="4"/>
    </row>
    <row r="7" spans="1:97" ht="15.6" x14ac:dyDescent="0.3">
      <c r="A7" s="59" t="s">
        <v>89</v>
      </c>
      <c r="B7" s="12">
        <v>2</v>
      </c>
      <c r="C7" s="8"/>
      <c r="D7" s="8"/>
      <c r="E7" s="8"/>
      <c r="F7" s="11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4"/>
      <c r="CS7" s="4"/>
    </row>
    <row r="8" spans="1:97" ht="15.6" x14ac:dyDescent="0.3">
      <c r="A8" s="8"/>
      <c r="B8" s="12"/>
      <c r="C8" s="8"/>
      <c r="D8" s="8"/>
      <c r="E8" s="8"/>
      <c r="F8" s="11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4"/>
      <c r="CS8" s="4"/>
    </row>
    <row r="9" spans="1:97" ht="15.6" x14ac:dyDescent="0.3">
      <c r="A9" s="59" t="s">
        <v>88</v>
      </c>
      <c r="B9" s="9" t="s">
        <v>90</v>
      </c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4"/>
      <c r="CS9" s="4"/>
    </row>
    <row r="10" spans="1:97" ht="15.6" x14ac:dyDescent="0.3">
      <c r="A10" s="59" t="s">
        <v>20</v>
      </c>
      <c r="B10" s="9">
        <v>5150</v>
      </c>
      <c r="C10" s="8" t="s">
        <v>13</v>
      </c>
      <c r="P10" s="7" t="s">
        <v>40</v>
      </c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4"/>
      <c r="CS10" s="4"/>
    </row>
    <row r="11" spans="1:97" ht="15.6" x14ac:dyDescent="0.3">
      <c r="A11" s="59" t="s">
        <v>17</v>
      </c>
      <c r="B11" s="9">
        <v>240</v>
      </c>
      <c r="C11" s="8" t="s">
        <v>13</v>
      </c>
      <c r="BI11" s="22" t="s">
        <v>41</v>
      </c>
      <c r="BJ11" s="5"/>
      <c r="BK11" s="60" t="s">
        <v>19</v>
      </c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5"/>
      <c r="CD11" s="5"/>
      <c r="CE11" s="5"/>
      <c r="CF11" s="5"/>
      <c r="CG11" s="5"/>
      <c r="CH11" s="5"/>
      <c r="CI11" s="5"/>
      <c r="CR11" s="1"/>
    </row>
    <row r="12" spans="1:97" x14ac:dyDescent="0.25">
      <c r="BH12" s="5" t="s">
        <v>21</v>
      </c>
      <c r="BI12" s="23">
        <f>B11</f>
        <v>240</v>
      </c>
      <c r="BJ12" s="5" t="s">
        <v>13</v>
      </c>
      <c r="BK12" s="13"/>
      <c r="BL12" s="14" t="s">
        <v>22</v>
      </c>
      <c r="BM12" s="14" t="s">
        <v>3</v>
      </c>
      <c r="BN12" s="14" t="s">
        <v>2</v>
      </c>
      <c r="BO12" s="13" t="s">
        <v>9</v>
      </c>
      <c r="BP12" s="13" t="s">
        <v>8</v>
      </c>
      <c r="BQ12" s="14" t="str">
        <f>IF(B4&gt;1,"IL (FS/2)",0)</f>
        <v>IL (FS/2)</v>
      </c>
      <c r="BR12" s="14" t="str">
        <f>IF(B4&gt;2,"IL (FS/4)",0)</f>
        <v>IL (FS/4)</v>
      </c>
      <c r="BS12" s="14" t="str">
        <f>IF(B4&gt;2,"IL (FS/4)",0)</f>
        <v>IL (FS/4)</v>
      </c>
      <c r="BT12" s="14" t="s">
        <v>4</v>
      </c>
      <c r="BU12" s="14" t="s">
        <v>1</v>
      </c>
      <c r="BV12" s="14" t="s">
        <v>0</v>
      </c>
      <c r="BW12" s="14" t="s">
        <v>7</v>
      </c>
      <c r="BX12" s="14" t="s">
        <v>6</v>
      </c>
      <c r="BY12" s="14" t="s">
        <v>5</v>
      </c>
      <c r="BZ12" s="13"/>
      <c r="CA12" s="13" t="s">
        <v>46</v>
      </c>
      <c r="CB12" s="13"/>
      <c r="CC12" s="5"/>
      <c r="CD12" s="5"/>
      <c r="CE12" s="5"/>
      <c r="CF12" s="5"/>
      <c r="CG12" s="5"/>
      <c r="CH12" s="5"/>
      <c r="CI12" s="5"/>
      <c r="CR12" s="1"/>
    </row>
    <row r="13" spans="1:97" ht="15" customHeight="1" x14ac:dyDescent="0.25">
      <c r="BH13" s="5" t="s">
        <v>18</v>
      </c>
      <c r="BI13" s="23">
        <f>BI12</f>
        <v>240</v>
      </c>
      <c r="BJ13" s="5" t="s">
        <v>13</v>
      </c>
      <c r="BK13" s="5" t="s">
        <v>23</v>
      </c>
      <c r="BL13" s="16">
        <f>MAX(BI21:BI121)</f>
        <v>562</v>
      </c>
      <c r="BM13" s="15">
        <f t="shared" ref="BM13:BY13" si="0">MAX(BM21:BM121)</f>
        <v>1124</v>
      </c>
      <c r="BN13" s="15">
        <f t="shared" si="0"/>
        <v>1174.8000000000011</v>
      </c>
      <c r="BO13" s="15">
        <f t="shared" si="0"/>
        <v>1066</v>
      </c>
      <c r="BP13" s="15">
        <f t="shared" si="0"/>
        <v>744</v>
      </c>
      <c r="BQ13" s="15">
        <f t="shared" si="0"/>
        <v>855</v>
      </c>
      <c r="BR13" s="15">
        <f t="shared" si="0"/>
        <v>266.5</v>
      </c>
      <c r="BS13" s="15">
        <f t="shared" si="0"/>
        <v>1150.5</v>
      </c>
      <c r="BT13" s="16">
        <f t="shared" si="0"/>
        <v>533</v>
      </c>
      <c r="BU13" s="16">
        <f t="shared" si="0"/>
        <v>535.5</v>
      </c>
      <c r="BV13" s="16">
        <f t="shared" si="0"/>
        <v>1121.5</v>
      </c>
      <c r="BW13" s="16">
        <f t="shared" si="0"/>
        <v>509</v>
      </c>
      <c r="BX13" s="16">
        <f t="shared" si="0"/>
        <v>586.30000000000109</v>
      </c>
      <c r="BY13" s="16">
        <f t="shared" si="0"/>
        <v>1097.5</v>
      </c>
      <c r="BZ13" s="15"/>
      <c r="CA13" s="27">
        <f>BI15/2-BL14+BI15/2</f>
        <v>2029.6000000000004</v>
      </c>
      <c r="CB13" s="5"/>
      <c r="CC13" s="5"/>
      <c r="CD13" s="5"/>
      <c r="CE13" s="5"/>
      <c r="CF13" s="5"/>
      <c r="CG13" s="5"/>
      <c r="CH13" s="5"/>
      <c r="CI13" s="5"/>
      <c r="CR13" s="1"/>
    </row>
    <row r="14" spans="1:97" x14ac:dyDescent="0.25">
      <c r="BH14" s="5" t="s">
        <v>24</v>
      </c>
      <c r="BI14" s="23">
        <f>B10</f>
        <v>5150</v>
      </c>
      <c r="BJ14" s="5" t="s">
        <v>13</v>
      </c>
      <c r="BK14" s="5" t="s">
        <v>25</v>
      </c>
      <c r="BL14" s="15">
        <f>MIN(BI22:BI121)</f>
        <v>324.39999999999964</v>
      </c>
      <c r="BM14" s="15">
        <f t="shared" ref="BM14:BY14" si="1">MIN(BM21:BM121)</f>
        <v>644</v>
      </c>
      <c r="BN14" s="15">
        <f t="shared" si="1"/>
        <v>668</v>
      </c>
      <c r="BO14" s="15">
        <f t="shared" si="1"/>
        <v>106</v>
      </c>
      <c r="BP14" s="15">
        <f t="shared" si="1"/>
        <v>0</v>
      </c>
      <c r="BQ14" s="15">
        <f t="shared" si="1"/>
        <v>615</v>
      </c>
      <c r="BR14" s="15">
        <f t="shared" si="1"/>
        <v>26.5</v>
      </c>
      <c r="BS14" s="15">
        <f t="shared" si="1"/>
        <v>910.5</v>
      </c>
      <c r="BT14" s="16">
        <f t="shared" si="1"/>
        <v>53</v>
      </c>
      <c r="BU14" s="16">
        <f t="shared" si="1"/>
        <v>55.5</v>
      </c>
      <c r="BV14" s="16">
        <f t="shared" si="1"/>
        <v>641.5</v>
      </c>
      <c r="BW14" s="16">
        <f t="shared" si="1"/>
        <v>2.1999999999989086</v>
      </c>
      <c r="BX14" s="16">
        <f t="shared" si="1"/>
        <v>79.5</v>
      </c>
      <c r="BY14" s="16">
        <f t="shared" si="1"/>
        <v>590.69999999999891</v>
      </c>
      <c r="BZ14" s="15"/>
      <c r="CA14" s="28">
        <f>BI15/2-BL13+BI15/2</f>
        <v>1792</v>
      </c>
      <c r="CB14" s="15"/>
      <c r="CC14" s="5"/>
      <c r="CD14" s="5"/>
      <c r="CE14" s="5"/>
      <c r="CF14" s="5"/>
      <c r="CG14" s="5"/>
      <c r="CH14" s="5"/>
      <c r="CI14" s="5"/>
      <c r="CR14" s="1"/>
    </row>
    <row r="15" spans="1:97" ht="15.6" x14ac:dyDescent="0.3">
      <c r="E15" s="1">
        <v>2354</v>
      </c>
      <c r="F15" s="7"/>
      <c r="BH15" s="5" t="s">
        <v>26</v>
      </c>
      <c r="BI15" s="23">
        <f>B3</f>
        <v>2354</v>
      </c>
      <c r="BJ15" s="5" t="s">
        <v>14</v>
      </c>
      <c r="BK15" s="5" t="s">
        <v>39</v>
      </c>
      <c r="BL15" s="15"/>
      <c r="BM15" s="15">
        <f t="shared" ref="BM15:BY15" si="2">IF(OR(BM13&lt;$BL$14,BM14&gt;$BL$13),0,1)</f>
        <v>0</v>
      </c>
      <c r="BN15" s="15">
        <f t="shared" si="2"/>
        <v>0</v>
      </c>
      <c r="BO15" s="15">
        <f t="shared" si="2"/>
        <v>1</v>
      </c>
      <c r="BP15" s="15">
        <f t="shared" si="2"/>
        <v>1</v>
      </c>
      <c r="BQ15" s="15">
        <f t="shared" si="2"/>
        <v>0</v>
      </c>
      <c r="BR15" s="15">
        <f t="shared" si="2"/>
        <v>0</v>
      </c>
      <c r="BS15" s="15">
        <f t="shared" si="2"/>
        <v>0</v>
      </c>
      <c r="BT15" s="15">
        <f t="shared" si="2"/>
        <v>1</v>
      </c>
      <c r="BU15" s="15">
        <f t="shared" si="2"/>
        <v>1</v>
      </c>
      <c r="BV15" s="15">
        <f t="shared" si="2"/>
        <v>0</v>
      </c>
      <c r="BW15" s="15">
        <f t="shared" si="2"/>
        <v>1</v>
      </c>
      <c r="BX15" s="15">
        <f t="shared" si="2"/>
        <v>1</v>
      </c>
      <c r="BY15" s="15">
        <f t="shared" si="2"/>
        <v>0</v>
      </c>
      <c r="BZ15" s="15"/>
      <c r="CA15" s="5"/>
      <c r="CB15" s="5"/>
      <c r="CC15" s="5"/>
      <c r="CD15" s="5"/>
      <c r="CE15" s="5"/>
      <c r="CF15" s="5"/>
      <c r="CG15" s="5"/>
      <c r="CH15" s="5"/>
      <c r="CI15" s="5"/>
      <c r="CR15" s="1"/>
    </row>
    <row r="16" spans="1:97" ht="15" customHeight="1" x14ac:dyDescent="0.25">
      <c r="BH16" s="24"/>
      <c r="BI16" s="2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R16" s="1"/>
    </row>
    <row r="17" spans="60:96" x14ac:dyDescent="0.25">
      <c r="BH17" s="24"/>
      <c r="BI17" s="2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R17" s="1"/>
    </row>
    <row r="18" spans="60:96" x14ac:dyDescent="0.25"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R18" s="1"/>
    </row>
    <row r="19" spans="60:96" x14ac:dyDescent="0.25"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R19" s="1"/>
    </row>
    <row r="20" spans="60:96" x14ac:dyDescent="0.25">
      <c r="BH20" s="15"/>
      <c r="BI20" s="15" t="s">
        <v>27</v>
      </c>
      <c r="BJ20" s="15" t="s">
        <v>28</v>
      </c>
      <c r="BK20" s="15"/>
      <c r="BL20" s="15"/>
      <c r="BM20" s="15">
        <v>2</v>
      </c>
      <c r="BN20" s="15">
        <v>3</v>
      </c>
      <c r="BO20" s="15">
        <v>4</v>
      </c>
      <c r="BP20" s="15">
        <v>5</v>
      </c>
      <c r="BQ20" s="15" t="s">
        <v>12</v>
      </c>
      <c r="BR20" s="15" t="s">
        <v>11</v>
      </c>
      <c r="BS20" s="15" t="s">
        <v>10</v>
      </c>
      <c r="BT20" s="17" t="s">
        <v>4</v>
      </c>
      <c r="BU20" s="17" t="s">
        <v>1</v>
      </c>
      <c r="BV20" s="17" t="s">
        <v>0</v>
      </c>
      <c r="BW20" s="17" t="s">
        <v>7</v>
      </c>
      <c r="BX20" s="17" t="s">
        <v>6</v>
      </c>
      <c r="BY20" s="17" t="s">
        <v>5</v>
      </c>
      <c r="BZ20" s="15"/>
      <c r="CA20" s="15"/>
      <c r="CB20" s="15"/>
      <c r="CC20" s="15"/>
      <c r="CD20" s="5"/>
      <c r="CE20" s="5"/>
      <c r="CF20" s="5"/>
      <c r="CG20" s="5"/>
      <c r="CH20" s="5"/>
      <c r="CI20" s="5"/>
      <c r="CJ20" s="5"/>
      <c r="CR20" s="1"/>
    </row>
    <row r="21" spans="60:96" x14ac:dyDescent="0.25">
      <c r="BH21" s="15">
        <v>-0.5</v>
      </c>
      <c r="BI21" s="16">
        <f t="shared" ref="BI21:BI52" si="3">IF(MOD($BI$14+$BI$12*$BH21,$BI$15)&gt;=$BI$15/2,$BI$15-MOD($BI$14+$BI$12*$BH21,$BI$15),MOD($BI$14+$BI$12*$BH21,$BI$15))</f>
        <v>322</v>
      </c>
      <c r="BJ21" s="16">
        <f t="shared" ref="BJ21:BJ52" si="4">$BI$14+$BI$13*$BH21</f>
        <v>5030</v>
      </c>
      <c r="BK21" s="16"/>
      <c r="BL21" s="16"/>
      <c r="BM21" s="16">
        <f t="shared" ref="BM21:BP40" si="5">IF(MOD(BM$20*$BJ21,$BI$15)&gt;=$BI$15/2,$BI$15-MOD(BM$20*$BJ21,$BI$15),MOD(BM$20*$BJ21,$BI$15))</f>
        <v>644</v>
      </c>
      <c r="BN21" s="16">
        <f t="shared" si="5"/>
        <v>966</v>
      </c>
      <c r="BO21" s="16">
        <f t="shared" si="5"/>
        <v>1066</v>
      </c>
      <c r="BP21" s="16">
        <f t="shared" si="5"/>
        <v>744</v>
      </c>
      <c r="BQ21" s="16">
        <f t="shared" ref="BQ21:BQ52" si="6">IF($B$4&gt;1,ABS($BI$15/2-BI21),0)</f>
        <v>855</v>
      </c>
      <c r="BR21" s="16">
        <f t="shared" ref="BR21:BR52" si="7">IF($B$4&gt;2, ABS($BI$15/4-BI21), 0)</f>
        <v>266.5</v>
      </c>
      <c r="BS21" s="16">
        <f t="shared" ref="BS21:BS52" si="8">IF($B$4&gt;2,IF(($BI$15/4+BI21) &lt; $BI$15/2, (ABS($BI$15/4+BI21)), (ABS($BI$15/4*3-BI21))),0)</f>
        <v>910.5</v>
      </c>
      <c r="BT21" s="18">
        <f t="shared" ref="BT21:BT52" si="9">IF($B$4&gt;1,ABS($BI$15/2-BM21),0)</f>
        <v>533</v>
      </c>
      <c r="BU21" s="17">
        <f t="shared" ref="BU21:BU52" si="10">IF($B$4=4, ABS($BI$15/4-BM21), 0)</f>
        <v>55.5</v>
      </c>
      <c r="BV21" s="17">
        <f t="shared" ref="BV21:BV52" si="11">IF($B$4=4, IF(($BI$15/4+BM21) &lt; $BI$15/2, (ABS($BI$15/4+BM21)), (ABS($BI$15/4*3-BM21))), 0)</f>
        <v>1121.5</v>
      </c>
      <c r="BW21" s="17">
        <f t="shared" ref="BW21:BW52" si="12">IF($B$4&gt;1,($BI$15/2-BN21),0)</f>
        <v>211</v>
      </c>
      <c r="BX21" s="17">
        <f t="shared" ref="BX21:BX52" si="13">IF($B$4=4, ABS($BI$15/4-BN21), 0)</f>
        <v>377.5</v>
      </c>
      <c r="BY21" s="17">
        <f t="shared" ref="BY21:BY52" si="14">IF($B$4=4, IF(($BI$15/4+BN21) &lt; $BI$15/2, (ABS($BI$15/4+BN21)), (ABS($BI$15/4*3-BN21))), 0)</f>
        <v>799.5</v>
      </c>
      <c r="BZ21" s="16"/>
      <c r="CA21" s="15"/>
      <c r="CB21" s="15"/>
      <c r="CC21" s="15" t="s">
        <v>22</v>
      </c>
      <c r="CD21" s="5"/>
      <c r="CE21" s="5"/>
      <c r="CF21" s="5" t="s">
        <v>47</v>
      </c>
      <c r="CG21" s="5"/>
      <c r="CH21" s="5"/>
      <c r="CI21" s="5"/>
      <c r="CJ21" s="5"/>
      <c r="CR21" s="1"/>
    </row>
    <row r="22" spans="60:96" x14ac:dyDescent="0.25">
      <c r="BH22" s="15">
        <v>-0.49</v>
      </c>
      <c r="BI22" s="16">
        <f t="shared" si="3"/>
        <v>324.39999999999964</v>
      </c>
      <c r="BJ22" s="16">
        <f t="shared" si="4"/>
        <v>5032.3999999999996</v>
      </c>
      <c r="BK22" s="16"/>
      <c r="BL22" s="16"/>
      <c r="BM22" s="16">
        <f t="shared" si="5"/>
        <v>648.79999999999927</v>
      </c>
      <c r="BN22" s="16">
        <f t="shared" si="5"/>
        <v>973.19999999999891</v>
      </c>
      <c r="BO22" s="16">
        <f t="shared" si="5"/>
        <v>1056.4000000000015</v>
      </c>
      <c r="BP22" s="16">
        <f t="shared" si="5"/>
        <v>732</v>
      </c>
      <c r="BQ22" s="16">
        <f t="shared" si="6"/>
        <v>852.60000000000036</v>
      </c>
      <c r="BR22" s="16">
        <f t="shared" si="7"/>
        <v>264.10000000000036</v>
      </c>
      <c r="BS22" s="16">
        <f t="shared" si="8"/>
        <v>912.89999999999964</v>
      </c>
      <c r="BT22" s="18">
        <f t="shared" si="9"/>
        <v>528.20000000000073</v>
      </c>
      <c r="BU22" s="17">
        <f t="shared" si="10"/>
        <v>60.299999999999272</v>
      </c>
      <c r="BV22" s="17">
        <f t="shared" si="11"/>
        <v>1116.7000000000007</v>
      </c>
      <c r="BW22" s="17">
        <f t="shared" si="12"/>
        <v>203.80000000000109</v>
      </c>
      <c r="BX22" s="17">
        <f t="shared" si="13"/>
        <v>384.69999999999891</v>
      </c>
      <c r="BY22" s="17">
        <f t="shared" si="14"/>
        <v>792.30000000000109</v>
      </c>
      <c r="BZ22" s="16"/>
      <c r="CA22" s="15"/>
      <c r="CB22" s="19">
        <f>CB23</f>
        <v>562</v>
      </c>
      <c r="CC22" s="1">
        <v>0</v>
      </c>
      <c r="CD22" s="5"/>
      <c r="CE22" s="27">
        <f>CA13</f>
        <v>2029.6000000000004</v>
      </c>
      <c r="CF22" s="5">
        <v>0</v>
      </c>
      <c r="CG22" s="5"/>
      <c r="CH22" s="5"/>
      <c r="CI22" s="5"/>
      <c r="CJ22" s="5"/>
      <c r="CR22" s="1"/>
    </row>
    <row r="23" spans="60:96" x14ac:dyDescent="0.25">
      <c r="BH23" s="15">
        <v>-0.48</v>
      </c>
      <c r="BI23" s="16">
        <f t="shared" si="3"/>
        <v>326.80000000000018</v>
      </c>
      <c r="BJ23" s="16">
        <f t="shared" si="4"/>
        <v>5034.8</v>
      </c>
      <c r="BK23" s="16"/>
      <c r="BL23" s="16"/>
      <c r="BM23" s="16">
        <f t="shared" si="5"/>
        <v>653.60000000000036</v>
      </c>
      <c r="BN23" s="16">
        <f t="shared" si="5"/>
        <v>980.40000000000146</v>
      </c>
      <c r="BO23" s="16">
        <f t="shared" si="5"/>
        <v>1046.7999999999993</v>
      </c>
      <c r="BP23" s="16">
        <f t="shared" si="5"/>
        <v>720</v>
      </c>
      <c r="BQ23" s="16">
        <f t="shared" si="6"/>
        <v>850.19999999999982</v>
      </c>
      <c r="BR23" s="16">
        <f t="shared" si="7"/>
        <v>261.69999999999982</v>
      </c>
      <c r="BS23" s="16">
        <f t="shared" si="8"/>
        <v>915.30000000000018</v>
      </c>
      <c r="BT23" s="18">
        <f t="shared" si="9"/>
        <v>523.39999999999964</v>
      </c>
      <c r="BU23" s="17">
        <f t="shared" si="10"/>
        <v>65.100000000000364</v>
      </c>
      <c r="BV23" s="17">
        <f t="shared" si="11"/>
        <v>1111.8999999999996</v>
      </c>
      <c r="BW23" s="17">
        <f t="shared" si="12"/>
        <v>196.59999999999854</v>
      </c>
      <c r="BX23" s="17">
        <f t="shared" si="13"/>
        <v>391.90000000000146</v>
      </c>
      <c r="BY23" s="17">
        <f t="shared" si="14"/>
        <v>785.09999999999854</v>
      </c>
      <c r="BZ23" s="16"/>
      <c r="CA23" s="15"/>
      <c r="CB23" s="16">
        <f>BL13</f>
        <v>562</v>
      </c>
      <c r="CC23" s="15">
        <v>6</v>
      </c>
      <c r="CD23" s="5"/>
      <c r="CE23" s="27">
        <f>CA13</f>
        <v>2029.6000000000004</v>
      </c>
      <c r="CF23" s="5">
        <v>6</v>
      </c>
      <c r="CG23" s="5"/>
      <c r="CH23" s="5"/>
      <c r="CI23" s="5"/>
      <c r="CJ23" s="5"/>
      <c r="CR23" s="1"/>
    </row>
    <row r="24" spans="60:96" x14ac:dyDescent="0.25">
      <c r="BH24" s="15">
        <v>-0.47</v>
      </c>
      <c r="BI24" s="16">
        <f t="shared" si="3"/>
        <v>329.19999999999982</v>
      </c>
      <c r="BJ24" s="16">
        <f t="shared" si="4"/>
        <v>5037.2</v>
      </c>
      <c r="BK24" s="16"/>
      <c r="BL24" s="16"/>
      <c r="BM24" s="16">
        <f t="shared" si="5"/>
        <v>658.39999999999964</v>
      </c>
      <c r="BN24" s="16">
        <f t="shared" si="5"/>
        <v>987.59999999999854</v>
      </c>
      <c r="BO24" s="16">
        <f t="shared" si="5"/>
        <v>1037.2000000000007</v>
      </c>
      <c r="BP24" s="16">
        <f t="shared" si="5"/>
        <v>708</v>
      </c>
      <c r="BQ24" s="16">
        <f t="shared" si="6"/>
        <v>847.80000000000018</v>
      </c>
      <c r="BR24" s="16">
        <f t="shared" si="7"/>
        <v>259.30000000000018</v>
      </c>
      <c r="BS24" s="16">
        <f t="shared" si="8"/>
        <v>917.69999999999982</v>
      </c>
      <c r="BT24" s="18">
        <f t="shared" si="9"/>
        <v>518.60000000000036</v>
      </c>
      <c r="BU24" s="17">
        <f t="shared" si="10"/>
        <v>69.899999999999636</v>
      </c>
      <c r="BV24" s="17">
        <f t="shared" si="11"/>
        <v>1107.1000000000004</v>
      </c>
      <c r="BW24" s="17">
        <f t="shared" si="12"/>
        <v>189.40000000000146</v>
      </c>
      <c r="BX24" s="17">
        <f t="shared" si="13"/>
        <v>399.09999999999854</v>
      </c>
      <c r="BY24" s="17">
        <f t="shared" si="14"/>
        <v>777.90000000000146</v>
      </c>
      <c r="BZ24" s="16"/>
      <c r="CA24" s="15"/>
      <c r="CB24" s="16">
        <f>BL14</f>
        <v>324.39999999999964</v>
      </c>
      <c r="CC24" s="15">
        <v>6</v>
      </c>
      <c r="CD24" s="5"/>
      <c r="CE24" s="28">
        <f>CA14</f>
        <v>1792</v>
      </c>
      <c r="CF24" s="5">
        <v>6</v>
      </c>
      <c r="CG24" s="5"/>
      <c r="CH24" s="5"/>
      <c r="CI24" s="5"/>
      <c r="CJ24" s="5"/>
      <c r="CR24" s="1"/>
    </row>
    <row r="25" spans="60:96" x14ac:dyDescent="0.25">
      <c r="BH25" s="15">
        <v>-0.46</v>
      </c>
      <c r="BI25" s="16">
        <f t="shared" si="3"/>
        <v>331.60000000000036</v>
      </c>
      <c r="BJ25" s="16">
        <f t="shared" si="4"/>
        <v>5039.6000000000004</v>
      </c>
      <c r="BK25" s="16"/>
      <c r="BL25" s="16"/>
      <c r="BM25" s="16">
        <f t="shared" si="5"/>
        <v>663.20000000000073</v>
      </c>
      <c r="BN25" s="16">
        <f t="shared" si="5"/>
        <v>994.80000000000109</v>
      </c>
      <c r="BO25" s="16">
        <f t="shared" si="5"/>
        <v>1027.5999999999985</v>
      </c>
      <c r="BP25" s="16">
        <f t="shared" si="5"/>
        <v>696</v>
      </c>
      <c r="BQ25" s="16">
        <f t="shared" si="6"/>
        <v>845.39999999999964</v>
      </c>
      <c r="BR25" s="16">
        <f t="shared" si="7"/>
        <v>256.89999999999964</v>
      </c>
      <c r="BS25" s="16">
        <f t="shared" si="8"/>
        <v>920.10000000000036</v>
      </c>
      <c r="BT25" s="18">
        <f t="shared" si="9"/>
        <v>513.79999999999927</v>
      </c>
      <c r="BU25" s="17">
        <f t="shared" si="10"/>
        <v>74.700000000000728</v>
      </c>
      <c r="BV25" s="17">
        <f t="shared" si="11"/>
        <v>1102.2999999999993</v>
      </c>
      <c r="BW25" s="17">
        <f t="shared" si="12"/>
        <v>182.19999999999891</v>
      </c>
      <c r="BX25" s="17">
        <f t="shared" si="13"/>
        <v>406.30000000000109</v>
      </c>
      <c r="BY25" s="17">
        <f t="shared" si="14"/>
        <v>770.69999999999891</v>
      </c>
      <c r="BZ25" s="16"/>
      <c r="CA25" s="15"/>
      <c r="CB25" s="16">
        <f>CB24</f>
        <v>324.39999999999964</v>
      </c>
      <c r="CC25" s="15">
        <v>0</v>
      </c>
      <c r="CD25" s="5"/>
      <c r="CE25" s="28">
        <f>CA14</f>
        <v>1792</v>
      </c>
      <c r="CF25" s="5">
        <v>0</v>
      </c>
      <c r="CG25" s="5"/>
      <c r="CH25" s="5"/>
      <c r="CI25" s="5"/>
      <c r="CJ25" s="5"/>
      <c r="CR25" s="1"/>
    </row>
    <row r="26" spans="60:96" x14ac:dyDescent="0.25">
      <c r="BH26" s="15">
        <v>-0.45</v>
      </c>
      <c r="BI26" s="16">
        <f t="shared" si="3"/>
        <v>334</v>
      </c>
      <c r="BJ26" s="16">
        <f t="shared" si="4"/>
        <v>5042</v>
      </c>
      <c r="BK26" s="16"/>
      <c r="BL26" s="16"/>
      <c r="BM26" s="16">
        <f t="shared" si="5"/>
        <v>668</v>
      </c>
      <c r="BN26" s="16">
        <f t="shared" si="5"/>
        <v>1002</v>
      </c>
      <c r="BO26" s="16">
        <f t="shared" si="5"/>
        <v>1018</v>
      </c>
      <c r="BP26" s="16">
        <f t="shared" si="5"/>
        <v>684</v>
      </c>
      <c r="BQ26" s="16">
        <f t="shared" si="6"/>
        <v>843</v>
      </c>
      <c r="BR26" s="16">
        <f t="shared" si="7"/>
        <v>254.5</v>
      </c>
      <c r="BS26" s="16">
        <f t="shared" si="8"/>
        <v>922.5</v>
      </c>
      <c r="BT26" s="18">
        <f t="shared" si="9"/>
        <v>509</v>
      </c>
      <c r="BU26" s="17">
        <f t="shared" si="10"/>
        <v>79.5</v>
      </c>
      <c r="BV26" s="17">
        <f t="shared" si="11"/>
        <v>1097.5</v>
      </c>
      <c r="BW26" s="17">
        <f t="shared" si="12"/>
        <v>175</v>
      </c>
      <c r="BX26" s="17">
        <f t="shared" si="13"/>
        <v>413.5</v>
      </c>
      <c r="BY26" s="17">
        <f t="shared" si="14"/>
        <v>763.5</v>
      </c>
      <c r="BZ26" s="16"/>
      <c r="CA26" s="15"/>
      <c r="CB26" s="16"/>
      <c r="CC26" s="15"/>
      <c r="CD26" s="5"/>
      <c r="CE26" s="5"/>
      <c r="CF26" s="5"/>
      <c r="CG26" s="5"/>
      <c r="CH26" s="5"/>
      <c r="CI26" s="5"/>
      <c r="CJ26" s="5"/>
      <c r="CR26" s="1"/>
    </row>
    <row r="27" spans="60:96" x14ac:dyDescent="0.25">
      <c r="BH27" s="15">
        <v>-0.44</v>
      </c>
      <c r="BI27" s="16">
        <f t="shared" si="3"/>
        <v>336.39999999999964</v>
      </c>
      <c r="BJ27" s="16">
        <f t="shared" si="4"/>
        <v>5044.3999999999996</v>
      </c>
      <c r="BK27" s="16"/>
      <c r="BL27" s="16"/>
      <c r="BM27" s="16">
        <f t="shared" si="5"/>
        <v>672.79999999999927</v>
      </c>
      <c r="BN27" s="16">
        <f t="shared" si="5"/>
        <v>1009.1999999999989</v>
      </c>
      <c r="BO27" s="16">
        <f t="shared" si="5"/>
        <v>1008.4000000000015</v>
      </c>
      <c r="BP27" s="16">
        <f t="shared" si="5"/>
        <v>672</v>
      </c>
      <c r="BQ27" s="16">
        <f t="shared" si="6"/>
        <v>840.60000000000036</v>
      </c>
      <c r="BR27" s="16">
        <f t="shared" si="7"/>
        <v>252.10000000000036</v>
      </c>
      <c r="BS27" s="16">
        <f t="shared" si="8"/>
        <v>924.89999999999964</v>
      </c>
      <c r="BT27" s="18">
        <f t="shared" si="9"/>
        <v>504.20000000000073</v>
      </c>
      <c r="BU27" s="17">
        <f t="shared" si="10"/>
        <v>84.299999999999272</v>
      </c>
      <c r="BV27" s="17">
        <f t="shared" si="11"/>
        <v>1092.7000000000007</v>
      </c>
      <c r="BW27" s="17">
        <f t="shared" si="12"/>
        <v>167.80000000000109</v>
      </c>
      <c r="BX27" s="17">
        <f t="shared" si="13"/>
        <v>420.69999999999891</v>
      </c>
      <c r="BY27" s="17">
        <f t="shared" si="14"/>
        <v>756.30000000000109</v>
      </c>
      <c r="BZ27" s="16"/>
      <c r="CA27" s="15"/>
      <c r="CB27" s="16"/>
      <c r="CC27" s="15"/>
      <c r="CD27" s="5"/>
      <c r="CE27" s="5"/>
      <c r="CF27" s="5"/>
      <c r="CG27" s="5"/>
      <c r="CH27" s="5"/>
      <c r="CI27" s="5"/>
      <c r="CJ27" s="5"/>
      <c r="CR27" s="1"/>
    </row>
    <row r="28" spans="60:96" x14ac:dyDescent="0.25">
      <c r="BH28" s="15">
        <v>-0.43</v>
      </c>
      <c r="BI28" s="16">
        <f t="shared" si="3"/>
        <v>338.80000000000018</v>
      </c>
      <c r="BJ28" s="16">
        <f t="shared" si="4"/>
        <v>5046.8</v>
      </c>
      <c r="BK28" s="16"/>
      <c r="BL28" s="16"/>
      <c r="BM28" s="16">
        <f t="shared" si="5"/>
        <v>677.60000000000036</v>
      </c>
      <c r="BN28" s="16">
        <f t="shared" si="5"/>
        <v>1016.4000000000015</v>
      </c>
      <c r="BO28" s="16">
        <f t="shared" si="5"/>
        <v>998.79999999999927</v>
      </c>
      <c r="BP28" s="16">
        <f t="shared" si="5"/>
        <v>660</v>
      </c>
      <c r="BQ28" s="16">
        <f t="shared" si="6"/>
        <v>838.19999999999982</v>
      </c>
      <c r="BR28" s="16">
        <f t="shared" si="7"/>
        <v>249.69999999999982</v>
      </c>
      <c r="BS28" s="16">
        <f t="shared" si="8"/>
        <v>927.30000000000018</v>
      </c>
      <c r="BT28" s="18">
        <f t="shared" si="9"/>
        <v>499.39999999999964</v>
      </c>
      <c r="BU28" s="17">
        <f t="shared" si="10"/>
        <v>89.100000000000364</v>
      </c>
      <c r="BV28" s="17">
        <f t="shared" si="11"/>
        <v>1087.8999999999996</v>
      </c>
      <c r="BW28" s="17">
        <f t="shared" si="12"/>
        <v>160.59999999999854</v>
      </c>
      <c r="BX28" s="17">
        <f t="shared" si="13"/>
        <v>427.90000000000146</v>
      </c>
      <c r="BY28" s="17">
        <f t="shared" si="14"/>
        <v>749.09999999999854</v>
      </c>
      <c r="BZ28" s="16"/>
      <c r="CA28" s="15"/>
      <c r="CB28" s="16"/>
      <c r="CC28" s="15"/>
      <c r="CD28" s="5"/>
      <c r="CE28" s="5"/>
      <c r="CF28" s="5"/>
      <c r="CG28" s="5"/>
      <c r="CH28" s="5"/>
      <c r="CI28" s="5"/>
      <c r="CJ28" s="5"/>
      <c r="CR28" s="1"/>
    </row>
    <row r="29" spans="60:96" x14ac:dyDescent="0.25">
      <c r="BH29" s="15">
        <v>-0.42</v>
      </c>
      <c r="BI29" s="16">
        <f t="shared" si="3"/>
        <v>341.19999999999982</v>
      </c>
      <c r="BJ29" s="16">
        <f t="shared" si="4"/>
        <v>5049.2</v>
      </c>
      <c r="BK29" s="16"/>
      <c r="BL29" s="16"/>
      <c r="BM29" s="16">
        <f t="shared" si="5"/>
        <v>682.39999999999964</v>
      </c>
      <c r="BN29" s="16">
        <f t="shared" si="5"/>
        <v>1023.5999999999985</v>
      </c>
      <c r="BO29" s="16">
        <f t="shared" si="5"/>
        <v>989.20000000000073</v>
      </c>
      <c r="BP29" s="16">
        <f t="shared" si="5"/>
        <v>648</v>
      </c>
      <c r="BQ29" s="16">
        <f t="shared" si="6"/>
        <v>835.80000000000018</v>
      </c>
      <c r="BR29" s="16">
        <f t="shared" si="7"/>
        <v>247.30000000000018</v>
      </c>
      <c r="BS29" s="16">
        <f t="shared" si="8"/>
        <v>929.69999999999982</v>
      </c>
      <c r="BT29" s="18">
        <f t="shared" si="9"/>
        <v>494.60000000000036</v>
      </c>
      <c r="BU29" s="17">
        <f t="shared" si="10"/>
        <v>93.899999999999636</v>
      </c>
      <c r="BV29" s="17">
        <f t="shared" si="11"/>
        <v>1083.1000000000004</v>
      </c>
      <c r="BW29" s="17">
        <f t="shared" si="12"/>
        <v>153.40000000000146</v>
      </c>
      <c r="BX29" s="17">
        <f t="shared" si="13"/>
        <v>435.09999999999854</v>
      </c>
      <c r="BY29" s="17">
        <f t="shared" si="14"/>
        <v>741.90000000000146</v>
      </c>
      <c r="BZ29" s="16"/>
      <c r="CA29" s="15"/>
      <c r="CB29" s="15"/>
      <c r="CC29" s="15"/>
      <c r="CD29" s="5"/>
      <c r="CE29" s="5"/>
      <c r="CF29" s="5"/>
      <c r="CG29" s="5"/>
      <c r="CH29" s="5"/>
      <c r="CI29" s="5"/>
      <c r="CJ29" s="5"/>
      <c r="CR29" s="1"/>
    </row>
    <row r="30" spans="60:96" x14ac:dyDescent="0.25">
      <c r="BH30" s="15">
        <v>-0.41</v>
      </c>
      <c r="BI30" s="16">
        <f t="shared" si="3"/>
        <v>343.60000000000036</v>
      </c>
      <c r="BJ30" s="16">
        <f t="shared" si="4"/>
        <v>5051.6000000000004</v>
      </c>
      <c r="BK30" s="16"/>
      <c r="BL30" s="16"/>
      <c r="BM30" s="16">
        <f t="shared" si="5"/>
        <v>687.20000000000073</v>
      </c>
      <c r="BN30" s="16">
        <f t="shared" si="5"/>
        <v>1030.8000000000011</v>
      </c>
      <c r="BO30" s="16">
        <f t="shared" si="5"/>
        <v>979.59999999999854</v>
      </c>
      <c r="BP30" s="16">
        <f t="shared" si="5"/>
        <v>636</v>
      </c>
      <c r="BQ30" s="16">
        <f t="shared" si="6"/>
        <v>833.39999999999964</v>
      </c>
      <c r="BR30" s="16">
        <f t="shared" si="7"/>
        <v>244.89999999999964</v>
      </c>
      <c r="BS30" s="16">
        <f t="shared" si="8"/>
        <v>932.10000000000036</v>
      </c>
      <c r="BT30" s="18">
        <f t="shared" si="9"/>
        <v>489.79999999999927</v>
      </c>
      <c r="BU30" s="17">
        <f t="shared" si="10"/>
        <v>98.700000000000728</v>
      </c>
      <c r="BV30" s="17">
        <f t="shared" si="11"/>
        <v>1078.2999999999993</v>
      </c>
      <c r="BW30" s="17">
        <f t="shared" si="12"/>
        <v>146.19999999999891</v>
      </c>
      <c r="BX30" s="17">
        <f t="shared" si="13"/>
        <v>442.30000000000109</v>
      </c>
      <c r="BY30" s="17">
        <f t="shared" si="14"/>
        <v>734.69999999999891</v>
      </c>
      <c r="BZ30" s="16"/>
      <c r="CA30" s="15"/>
      <c r="CB30" s="16"/>
      <c r="CC30" s="15"/>
      <c r="CD30" s="5"/>
      <c r="CE30" s="5"/>
      <c r="CF30" s="5"/>
      <c r="CG30" s="5"/>
      <c r="CH30" s="5"/>
      <c r="CI30" s="5"/>
      <c r="CJ30" s="5"/>
      <c r="CR30" s="1"/>
    </row>
    <row r="31" spans="60:96" x14ac:dyDescent="0.25">
      <c r="BH31" s="15">
        <v>-0.4</v>
      </c>
      <c r="BI31" s="16">
        <f t="shared" si="3"/>
        <v>346</v>
      </c>
      <c r="BJ31" s="16">
        <f t="shared" si="4"/>
        <v>5054</v>
      </c>
      <c r="BK31" s="16"/>
      <c r="BL31" s="16"/>
      <c r="BM31" s="16">
        <f t="shared" si="5"/>
        <v>692</v>
      </c>
      <c r="BN31" s="16">
        <f t="shared" si="5"/>
        <v>1038</v>
      </c>
      <c r="BO31" s="16">
        <f t="shared" si="5"/>
        <v>970</v>
      </c>
      <c r="BP31" s="16">
        <f t="shared" si="5"/>
        <v>624</v>
      </c>
      <c r="BQ31" s="16">
        <f t="shared" si="6"/>
        <v>831</v>
      </c>
      <c r="BR31" s="16">
        <f t="shared" si="7"/>
        <v>242.5</v>
      </c>
      <c r="BS31" s="16">
        <f t="shared" si="8"/>
        <v>934.5</v>
      </c>
      <c r="BT31" s="18">
        <f t="shared" si="9"/>
        <v>485</v>
      </c>
      <c r="BU31" s="17">
        <f t="shared" si="10"/>
        <v>103.5</v>
      </c>
      <c r="BV31" s="17">
        <f t="shared" si="11"/>
        <v>1073.5</v>
      </c>
      <c r="BW31" s="17">
        <f t="shared" si="12"/>
        <v>139</v>
      </c>
      <c r="BX31" s="17">
        <f t="shared" si="13"/>
        <v>449.5</v>
      </c>
      <c r="BY31" s="17">
        <f t="shared" si="14"/>
        <v>727.5</v>
      </c>
      <c r="BZ31" s="16"/>
      <c r="CA31" s="15"/>
      <c r="CB31" s="16"/>
      <c r="CC31" s="15"/>
      <c r="CD31" s="5"/>
      <c r="CE31" s="5"/>
      <c r="CF31" s="5"/>
      <c r="CG31" s="5"/>
      <c r="CH31" s="5"/>
      <c r="CI31" s="5"/>
      <c r="CJ31" s="5"/>
      <c r="CR31" s="1"/>
    </row>
    <row r="32" spans="60:96" x14ac:dyDescent="0.25">
      <c r="BH32" s="15">
        <v>-0.39</v>
      </c>
      <c r="BI32" s="16">
        <f t="shared" si="3"/>
        <v>348.39999999999964</v>
      </c>
      <c r="BJ32" s="16">
        <f t="shared" si="4"/>
        <v>5056.3999999999996</v>
      </c>
      <c r="BK32" s="16"/>
      <c r="BL32" s="16"/>
      <c r="BM32" s="16">
        <f t="shared" si="5"/>
        <v>696.79999999999927</v>
      </c>
      <c r="BN32" s="16">
        <f t="shared" si="5"/>
        <v>1045.1999999999989</v>
      </c>
      <c r="BO32" s="16">
        <f t="shared" si="5"/>
        <v>960.40000000000146</v>
      </c>
      <c r="BP32" s="16">
        <f t="shared" si="5"/>
        <v>612</v>
      </c>
      <c r="BQ32" s="16">
        <f t="shared" si="6"/>
        <v>828.60000000000036</v>
      </c>
      <c r="BR32" s="16">
        <f t="shared" si="7"/>
        <v>240.10000000000036</v>
      </c>
      <c r="BS32" s="16">
        <f t="shared" si="8"/>
        <v>936.89999999999964</v>
      </c>
      <c r="BT32" s="18">
        <f t="shared" si="9"/>
        <v>480.20000000000073</v>
      </c>
      <c r="BU32" s="17">
        <f t="shared" si="10"/>
        <v>108.29999999999927</v>
      </c>
      <c r="BV32" s="17">
        <f t="shared" si="11"/>
        <v>1068.7000000000007</v>
      </c>
      <c r="BW32" s="17">
        <f t="shared" si="12"/>
        <v>131.80000000000109</v>
      </c>
      <c r="BX32" s="17">
        <f t="shared" si="13"/>
        <v>456.69999999999891</v>
      </c>
      <c r="BY32" s="17">
        <f t="shared" si="14"/>
        <v>720.30000000000109</v>
      </c>
      <c r="BZ32" s="16"/>
      <c r="CA32" s="15"/>
      <c r="CB32" s="15"/>
      <c r="CC32" s="15" t="s">
        <v>3</v>
      </c>
      <c r="CD32" s="5"/>
      <c r="CE32" s="5"/>
      <c r="CF32" s="5"/>
      <c r="CG32" s="5"/>
      <c r="CH32" s="5"/>
      <c r="CI32" s="5"/>
      <c r="CJ32" s="5"/>
      <c r="CR32" s="1"/>
    </row>
    <row r="33" spans="8:96" x14ac:dyDescent="0.25">
      <c r="BH33" s="15">
        <v>-0.38</v>
      </c>
      <c r="BI33" s="16">
        <f t="shared" si="3"/>
        <v>350.80000000000018</v>
      </c>
      <c r="BJ33" s="16">
        <f t="shared" si="4"/>
        <v>5058.8</v>
      </c>
      <c r="BK33" s="16"/>
      <c r="BL33" s="16"/>
      <c r="BM33" s="16">
        <f t="shared" si="5"/>
        <v>701.60000000000036</v>
      </c>
      <c r="BN33" s="16">
        <f t="shared" si="5"/>
        <v>1052.4000000000015</v>
      </c>
      <c r="BO33" s="16">
        <f t="shared" si="5"/>
        <v>950.79999999999927</v>
      </c>
      <c r="BP33" s="16">
        <f t="shared" si="5"/>
        <v>600</v>
      </c>
      <c r="BQ33" s="16">
        <f t="shared" si="6"/>
        <v>826.19999999999982</v>
      </c>
      <c r="BR33" s="16">
        <f t="shared" si="7"/>
        <v>237.69999999999982</v>
      </c>
      <c r="BS33" s="16">
        <f t="shared" si="8"/>
        <v>939.30000000000018</v>
      </c>
      <c r="BT33" s="18">
        <f t="shared" si="9"/>
        <v>475.39999999999964</v>
      </c>
      <c r="BU33" s="17">
        <f t="shared" si="10"/>
        <v>113.10000000000036</v>
      </c>
      <c r="BV33" s="17">
        <f t="shared" si="11"/>
        <v>1063.8999999999996</v>
      </c>
      <c r="BW33" s="17">
        <f t="shared" si="12"/>
        <v>124.59999999999854</v>
      </c>
      <c r="BX33" s="17">
        <f t="shared" si="13"/>
        <v>463.90000000000146</v>
      </c>
      <c r="BY33" s="17">
        <f t="shared" si="14"/>
        <v>713.09999999999854</v>
      </c>
      <c r="BZ33" s="16"/>
      <c r="CA33" s="15"/>
      <c r="CB33" s="16">
        <f>BM13</f>
        <v>1124</v>
      </c>
      <c r="CC33" s="15">
        <v>2</v>
      </c>
      <c r="CD33" s="5"/>
      <c r="CE33" s="5"/>
      <c r="CF33" s="5"/>
      <c r="CG33" s="5"/>
      <c r="CH33" s="5"/>
      <c r="CI33" s="5"/>
      <c r="CJ33" s="5"/>
      <c r="CR33" s="1"/>
    </row>
    <row r="34" spans="8:96" x14ac:dyDescent="0.25">
      <c r="BH34" s="15">
        <v>-0.37</v>
      </c>
      <c r="BI34" s="16">
        <f t="shared" si="3"/>
        <v>353.19999999999982</v>
      </c>
      <c r="BJ34" s="16">
        <f t="shared" si="4"/>
        <v>5061.2</v>
      </c>
      <c r="BK34" s="16"/>
      <c r="BL34" s="16"/>
      <c r="BM34" s="16">
        <f t="shared" si="5"/>
        <v>706.39999999999964</v>
      </c>
      <c r="BN34" s="16">
        <f t="shared" si="5"/>
        <v>1059.5999999999985</v>
      </c>
      <c r="BO34" s="16">
        <f t="shared" si="5"/>
        <v>941.20000000000073</v>
      </c>
      <c r="BP34" s="16">
        <f t="shared" si="5"/>
        <v>588</v>
      </c>
      <c r="BQ34" s="16">
        <f t="shared" si="6"/>
        <v>823.80000000000018</v>
      </c>
      <c r="BR34" s="16">
        <f t="shared" si="7"/>
        <v>235.30000000000018</v>
      </c>
      <c r="BS34" s="16">
        <f t="shared" si="8"/>
        <v>941.69999999999982</v>
      </c>
      <c r="BT34" s="18">
        <f t="shared" si="9"/>
        <v>470.60000000000036</v>
      </c>
      <c r="BU34" s="17">
        <f t="shared" si="10"/>
        <v>117.89999999999964</v>
      </c>
      <c r="BV34" s="17">
        <f t="shared" si="11"/>
        <v>1059.1000000000004</v>
      </c>
      <c r="BW34" s="17">
        <f t="shared" si="12"/>
        <v>117.40000000000146</v>
      </c>
      <c r="BX34" s="17">
        <f t="shared" si="13"/>
        <v>471.09999999999854</v>
      </c>
      <c r="BY34" s="17">
        <f t="shared" si="14"/>
        <v>705.90000000000146</v>
      </c>
      <c r="BZ34" s="16"/>
      <c r="CA34" s="15"/>
      <c r="CB34" s="16">
        <f>BM14</f>
        <v>644</v>
      </c>
      <c r="CC34" s="15">
        <v>2</v>
      </c>
      <c r="CD34" s="5"/>
      <c r="CE34" s="5"/>
      <c r="CF34" s="5"/>
      <c r="CG34" s="5"/>
      <c r="CH34" s="5"/>
      <c r="CI34" s="5"/>
      <c r="CJ34" s="5"/>
      <c r="CR34" s="1"/>
    </row>
    <row r="35" spans="8:96" x14ac:dyDescent="0.25">
      <c r="BH35" s="15">
        <v>-0.36</v>
      </c>
      <c r="BI35" s="16">
        <f t="shared" si="3"/>
        <v>355.60000000000036</v>
      </c>
      <c r="BJ35" s="16">
        <f t="shared" si="4"/>
        <v>5063.6000000000004</v>
      </c>
      <c r="BK35" s="16"/>
      <c r="BL35" s="16"/>
      <c r="BM35" s="16">
        <f t="shared" si="5"/>
        <v>711.20000000000073</v>
      </c>
      <c r="BN35" s="16">
        <f t="shared" si="5"/>
        <v>1066.8000000000011</v>
      </c>
      <c r="BO35" s="16">
        <f t="shared" si="5"/>
        <v>931.59999999999854</v>
      </c>
      <c r="BP35" s="16">
        <f t="shared" si="5"/>
        <v>576</v>
      </c>
      <c r="BQ35" s="16">
        <f t="shared" si="6"/>
        <v>821.39999999999964</v>
      </c>
      <c r="BR35" s="16">
        <f t="shared" si="7"/>
        <v>232.89999999999964</v>
      </c>
      <c r="BS35" s="16">
        <f t="shared" si="8"/>
        <v>944.10000000000036</v>
      </c>
      <c r="BT35" s="18">
        <f t="shared" si="9"/>
        <v>465.79999999999927</v>
      </c>
      <c r="BU35" s="17">
        <f t="shared" si="10"/>
        <v>122.70000000000073</v>
      </c>
      <c r="BV35" s="17">
        <f t="shared" si="11"/>
        <v>1054.2999999999993</v>
      </c>
      <c r="BW35" s="17">
        <f t="shared" si="12"/>
        <v>110.19999999999891</v>
      </c>
      <c r="BX35" s="17">
        <f t="shared" si="13"/>
        <v>478.30000000000109</v>
      </c>
      <c r="BY35" s="17">
        <f t="shared" si="14"/>
        <v>698.69999999999891</v>
      </c>
      <c r="BZ35" s="16"/>
      <c r="CA35" s="15"/>
      <c r="CB35" s="15"/>
      <c r="CC35" s="15" t="s">
        <v>2</v>
      </c>
      <c r="CD35" s="5"/>
      <c r="CE35" s="5"/>
      <c r="CF35" s="5"/>
      <c r="CG35" s="5"/>
      <c r="CH35" s="5"/>
      <c r="CI35" s="5"/>
      <c r="CJ35" s="5"/>
      <c r="CR35" s="1"/>
    </row>
    <row r="36" spans="8:96" x14ac:dyDescent="0.25">
      <c r="BH36" s="15">
        <v>-0.35</v>
      </c>
      <c r="BI36" s="16">
        <f t="shared" si="3"/>
        <v>358</v>
      </c>
      <c r="BJ36" s="16">
        <f t="shared" si="4"/>
        <v>5066</v>
      </c>
      <c r="BK36" s="16"/>
      <c r="BL36" s="16"/>
      <c r="BM36" s="16">
        <f t="shared" si="5"/>
        <v>716</v>
      </c>
      <c r="BN36" s="16">
        <f t="shared" si="5"/>
        <v>1074</v>
      </c>
      <c r="BO36" s="16">
        <f t="shared" si="5"/>
        <v>922</v>
      </c>
      <c r="BP36" s="16">
        <f t="shared" si="5"/>
        <v>564</v>
      </c>
      <c r="BQ36" s="16">
        <f t="shared" si="6"/>
        <v>819</v>
      </c>
      <c r="BR36" s="16">
        <f t="shared" si="7"/>
        <v>230.5</v>
      </c>
      <c r="BS36" s="16">
        <f t="shared" si="8"/>
        <v>946.5</v>
      </c>
      <c r="BT36" s="18">
        <f t="shared" si="9"/>
        <v>461</v>
      </c>
      <c r="BU36" s="17">
        <f t="shared" si="10"/>
        <v>127.5</v>
      </c>
      <c r="BV36" s="17">
        <f t="shared" si="11"/>
        <v>1049.5</v>
      </c>
      <c r="BW36" s="17">
        <f t="shared" si="12"/>
        <v>103</v>
      </c>
      <c r="BX36" s="17">
        <f t="shared" si="13"/>
        <v>485.5</v>
      </c>
      <c r="BY36" s="17">
        <f t="shared" si="14"/>
        <v>691.5</v>
      </c>
      <c r="BZ36" s="16"/>
      <c r="CA36" s="15"/>
      <c r="CB36" s="16">
        <f>BN13</f>
        <v>1174.8000000000011</v>
      </c>
      <c r="CC36" s="15">
        <v>3</v>
      </c>
      <c r="CD36" s="5"/>
      <c r="CE36" s="5"/>
      <c r="CF36" s="5"/>
      <c r="CG36" s="5"/>
      <c r="CH36" s="5"/>
      <c r="CI36" s="5"/>
      <c r="CJ36" s="5"/>
      <c r="CR36" s="1"/>
    </row>
    <row r="37" spans="8:96" x14ac:dyDescent="0.25">
      <c r="BH37" s="15">
        <v>-0.34</v>
      </c>
      <c r="BI37" s="16">
        <f t="shared" si="3"/>
        <v>360.39999999999964</v>
      </c>
      <c r="BJ37" s="16">
        <f t="shared" si="4"/>
        <v>5068.3999999999996</v>
      </c>
      <c r="BK37" s="16"/>
      <c r="BL37" s="16"/>
      <c r="BM37" s="16">
        <f t="shared" si="5"/>
        <v>720.79999999999927</v>
      </c>
      <c r="BN37" s="16">
        <f t="shared" si="5"/>
        <v>1081.1999999999989</v>
      </c>
      <c r="BO37" s="16">
        <f t="shared" si="5"/>
        <v>912.40000000000146</v>
      </c>
      <c r="BP37" s="16">
        <f t="shared" si="5"/>
        <v>552</v>
      </c>
      <c r="BQ37" s="16">
        <f t="shared" si="6"/>
        <v>816.60000000000036</v>
      </c>
      <c r="BR37" s="16">
        <f t="shared" si="7"/>
        <v>228.10000000000036</v>
      </c>
      <c r="BS37" s="16">
        <f t="shared" si="8"/>
        <v>948.89999999999964</v>
      </c>
      <c r="BT37" s="18">
        <f t="shared" si="9"/>
        <v>456.20000000000073</v>
      </c>
      <c r="BU37" s="17">
        <f t="shared" si="10"/>
        <v>132.29999999999927</v>
      </c>
      <c r="BV37" s="17">
        <f t="shared" si="11"/>
        <v>1044.7000000000007</v>
      </c>
      <c r="BW37" s="17">
        <f t="shared" si="12"/>
        <v>95.800000000001091</v>
      </c>
      <c r="BX37" s="17">
        <f t="shared" si="13"/>
        <v>492.69999999999891</v>
      </c>
      <c r="BY37" s="17">
        <f t="shared" si="14"/>
        <v>684.30000000000109</v>
      </c>
      <c r="BZ37" s="16"/>
      <c r="CA37" s="15"/>
      <c r="CB37" s="16">
        <f>BN14</f>
        <v>668</v>
      </c>
      <c r="CC37" s="15">
        <v>3</v>
      </c>
      <c r="CD37" s="5"/>
      <c r="CE37" s="5"/>
      <c r="CF37" s="5"/>
      <c r="CG37" s="5"/>
      <c r="CH37" s="5"/>
      <c r="CI37" s="5"/>
      <c r="CJ37" s="5"/>
      <c r="CR37" s="1"/>
    </row>
    <row r="38" spans="8:96" x14ac:dyDescent="0.25">
      <c r="BH38" s="15">
        <v>-0.33</v>
      </c>
      <c r="BI38" s="16">
        <f t="shared" si="3"/>
        <v>362.80000000000018</v>
      </c>
      <c r="BJ38" s="16">
        <f t="shared" si="4"/>
        <v>5070.8</v>
      </c>
      <c r="BK38" s="16"/>
      <c r="BL38" s="16"/>
      <c r="BM38" s="16">
        <f t="shared" si="5"/>
        <v>725.60000000000036</v>
      </c>
      <c r="BN38" s="16">
        <f t="shared" si="5"/>
        <v>1088.4000000000015</v>
      </c>
      <c r="BO38" s="16">
        <f t="shared" si="5"/>
        <v>902.79999999999927</v>
      </c>
      <c r="BP38" s="16">
        <f t="shared" si="5"/>
        <v>540</v>
      </c>
      <c r="BQ38" s="16">
        <f t="shared" si="6"/>
        <v>814.19999999999982</v>
      </c>
      <c r="BR38" s="16">
        <f t="shared" si="7"/>
        <v>225.69999999999982</v>
      </c>
      <c r="BS38" s="16">
        <f t="shared" si="8"/>
        <v>951.30000000000018</v>
      </c>
      <c r="BT38" s="18">
        <f t="shared" si="9"/>
        <v>451.39999999999964</v>
      </c>
      <c r="BU38" s="17">
        <f t="shared" si="10"/>
        <v>137.10000000000036</v>
      </c>
      <c r="BV38" s="17">
        <f t="shared" si="11"/>
        <v>1039.8999999999996</v>
      </c>
      <c r="BW38" s="17">
        <f t="shared" si="12"/>
        <v>88.599999999998545</v>
      </c>
      <c r="BX38" s="17">
        <f t="shared" si="13"/>
        <v>499.90000000000146</v>
      </c>
      <c r="BY38" s="17">
        <f t="shared" si="14"/>
        <v>677.09999999999854</v>
      </c>
      <c r="BZ38" s="16"/>
      <c r="CA38" s="15"/>
      <c r="CB38" s="15"/>
      <c r="CC38" s="15" t="s">
        <v>9</v>
      </c>
      <c r="CD38" s="5"/>
      <c r="CE38" s="5"/>
      <c r="CF38" s="5"/>
      <c r="CG38" s="5"/>
      <c r="CH38" s="5"/>
      <c r="CI38" s="5"/>
      <c r="CJ38" s="5"/>
      <c r="CR38" s="1"/>
    </row>
    <row r="39" spans="8:96" x14ac:dyDescent="0.25">
      <c r="BF39" s="2"/>
      <c r="BH39" s="15">
        <v>-0.32</v>
      </c>
      <c r="BI39" s="16">
        <f t="shared" si="3"/>
        <v>365.19999999999982</v>
      </c>
      <c r="BJ39" s="16">
        <f t="shared" si="4"/>
        <v>5073.2</v>
      </c>
      <c r="BK39" s="16"/>
      <c r="BL39" s="16"/>
      <c r="BM39" s="16">
        <f t="shared" si="5"/>
        <v>730.39999999999964</v>
      </c>
      <c r="BN39" s="16">
        <f t="shared" si="5"/>
        <v>1095.5999999999985</v>
      </c>
      <c r="BO39" s="16">
        <f t="shared" si="5"/>
        <v>893.20000000000073</v>
      </c>
      <c r="BP39" s="16">
        <f t="shared" si="5"/>
        <v>528</v>
      </c>
      <c r="BQ39" s="16">
        <f t="shared" si="6"/>
        <v>811.80000000000018</v>
      </c>
      <c r="BR39" s="16">
        <f t="shared" si="7"/>
        <v>223.30000000000018</v>
      </c>
      <c r="BS39" s="16">
        <f t="shared" si="8"/>
        <v>953.69999999999982</v>
      </c>
      <c r="BT39" s="18">
        <f t="shared" si="9"/>
        <v>446.60000000000036</v>
      </c>
      <c r="BU39" s="17">
        <f t="shared" si="10"/>
        <v>141.89999999999964</v>
      </c>
      <c r="BV39" s="17">
        <f t="shared" si="11"/>
        <v>1035.1000000000004</v>
      </c>
      <c r="BW39" s="17">
        <f t="shared" si="12"/>
        <v>81.400000000001455</v>
      </c>
      <c r="BX39" s="17">
        <f t="shared" si="13"/>
        <v>507.09999999999854</v>
      </c>
      <c r="BY39" s="17">
        <f t="shared" si="14"/>
        <v>669.90000000000146</v>
      </c>
      <c r="BZ39" s="16"/>
      <c r="CA39" s="15"/>
      <c r="CB39" s="15">
        <f>BO13</f>
        <v>1066</v>
      </c>
      <c r="CC39" s="15">
        <v>4</v>
      </c>
      <c r="CD39" s="5"/>
      <c r="CE39" s="5"/>
      <c r="CF39" s="5"/>
      <c r="CG39" s="5"/>
      <c r="CH39" s="5"/>
      <c r="CI39" s="5"/>
      <c r="CJ39" s="5"/>
      <c r="CR39" s="1"/>
    </row>
    <row r="40" spans="8:96" x14ac:dyDescent="0.25">
      <c r="BH40" s="15">
        <v>-0.31</v>
      </c>
      <c r="BI40" s="16">
        <f t="shared" si="3"/>
        <v>367.60000000000036</v>
      </c>
      <c r="BJ40" s="16">
        <f t="shared" si="4"/>
        <v>5075.6000000000004</v>
      </c>
      <c r="BK40" s="16"/>
      <c r="BL40" s="16"/>
      <c r="BM40" s="16">
        <f t="shared" si="5"/>
        <v>735.20000000000073</v>
      </c>
      <c r="BN40" s="16">
        <f t="shared" si="5"/>
        <v>1102.8000000000011</v>
      </c>
      <c r="BO40" s="16">
        <f t="shared" si="5"/>
        <v>883.59999999999854</v>
      </c>
      <c r="BP40" s="16">
        <f t="shared" si="5"/>
        <v>516</v>
      </c>
      <c r="BQ40" s="16">
        <f t="shared" si="6"/>
        <v>809.39999999999964</v>
      </c>
      <c r="BR40" s="16">
        <f t="shared" si="7"/>
        <v>220.89999999999964</v>
      </c>
      <c r="BS40" s="16">
        <f t="shared" si="8"/>
        <v>956.10000000000036</v>
      </c>
      <c r="BT40" s="18">
        <f t="shared" si="9"/>
        <v>441.79999999999927</v>
      </c>
      <c r="BU40" s="17">
        <f t="shared" si="10"/>
        <v>146.70000000000073</v>
      </c>
      <c r="BV40" s="17">
        <f t="shared" si="11"/>
        <v>1030.2999999999993</v>
      </c>
      <c r="BW40" s="17">
        <f t="shared" si="12"/>
        <v>74.199999999998909</v>
      </c>
      <c r="BX40" s="17">
        <f t="shared" si="13"/>
        <v>514.30000000000109</v>
      </c>
      <c r="BY40" s="17">
        <f t="shared" si="14"/>
        <v>662.69999999999891</v>
      </c>
      <c r="BZ40" s="16"/>
      <c r="CA40" s="15"/>
      <c r="CB40" s="15">
        <f>BO14</f>
        <v>106</v>
      </c>
      <c r="CC40" s="15">
        <v>4</v>
      </c>
      <c r="CD40" s="5"/>
      <c r="CE40" s="5"/>
      <c r="CF40" s="5"/>
      <c r="CG40" s="5"/>
      <c r="CH40" s="5"/>
      <c r="CI40" s="5"/>
      <c r="CJ40" s="5"/>
      <c r="CR40" s="1"/>
    </row>
    <row r="41" spans="8:96" x14ac:dyDescent="0.25">
      <c r="BH41" s="15">
        <v>-0.27</v>
      </c>
      <c r="BI41" s="16">
        <f t="shared" si="3"/>
        <v>377.19999999999982</v>
      </c>
      <c r="BJ41" s="16">
        <f t="shared" si="4"/>
        <v>5085.2</v>
      </c>
      <c r="BK41" s="16"/>
      <c r="BL41" s="16"/>
      <c r="BM41" s="16">
        <f t="shared" ref="BM41:BP60" si="15">IF(MOD(BM$20*$BJ41,$BI$15)&gt;=$BI$15/2,$BI$15-MOD(BM$20*$BJ41,$BI$15),MOD(BM$20*$BJ41,$BI$15))</f>
        <v>754.39999999999964</v>
      </c>
      <c r="BN41" s="16">
        <f t="shared" si="15"/>
        <v>1131.5999999999985</v>
      </c>
      <c r="BO41" s="16">
        <f t="shared" si="15"/>
        <v>845.20000000000073</v>
      </c>
      <c r="BP41" s="16">
        <f t="shared" si="15"/>
        <v>468</v>
      </c>
      <c r="BQ41" s="16">
        <f t="shared" si="6"/>
        <v>799.80000000000018</v>
      </c>
      <c r="BR41" s="16">
        <f t="shared" si="7"/>
        <v>211.30000000000018</v>
      </c>
      <c r="BS41" s="16">
        <f t="shared" si="8"/>
        <v>965.69999999999982</v>
      </c>
      <c r="BT41" s="18">
        <f t="shared" si="9"/>
        <v>422.60000000000036</v>
      </c>
      <c r="BU41" s="17">
        <f t="shared" si="10"/>
        <v>165.89999999999964</v>
      </c>
      <c r="BV41" s="17">
        <f t="shared" si="11"/>
        <v>1011.1000000000004</v>
      </c>
      <c r="BW41" s="17">
        <f t="shared" si="12"/>
        <v>45.400000000001455</v>
      </c>
      <c r="BX41" s="17">
        <f t="shared" si="13"/>
        <v>543.09999999999854</v>
      </c>
      <c r="BY41" s="17">
        <f t="shared" si="14"/>
        <v>633.90000000000146</v>
      </c>
      <c r="BZ41" s="16"/>
      <c r="CA41" s="15"/>
      <c r="CB41" s="15"/>
      <c r="CC41" s="15" t="s">
        <v>8</v>
      </c>
      <c r="CD41" s="5"/>
      <c r="CE41" s="5"/>
      <c r="CF41" s="5"/>
      <c r="CG41" s="5"/>
      <c r="CH41" s="5"/>
      <c r="CI41" s="5"/>
      <c r="CJ41" s="5"/>
      <c r="CR41" s="1"/>
    </row>
    <row r="42" spans="8:96" x14ac:dyDescent="0.25">
      <c r="BH42" s="15">
        <v>-0.3</v>
      </c>
      <c r="BI42" s="16">
        <f t="shared" si="3"/>
        <v>370</v>
      </c>
      <c r="BJ42" s="16">
        <f t="shared" si="4"/>
        <v>5078</v>
      </c>
      <c r="BK42" s="16"/>
      <c r="BL42" s="16"/>
      <c r="BM42" s="16">
        <f t="shared" si="15"/>
        <v>740</v>
      </c>
      <c r="BN42" s="16">
        <f t="shared" si="15"/>
        <v>1110</v>
      </c>
      <c r="BO42" s="16">
        <f t="shared" si="15"/>
        <v>874</v>
      </c>
      <c r="BP42" s="16">
        <f t="shared" si="15"/>
        <v>504</v>
      </c>
      <c r="BQ42" s="16">
        <f t="shared" si="6"/>
        <v>807</v>
      </c>
      <c r="BR42" s="16">
        <f t="shared" si="7"/>
        <v>218.5</v>
      </c>
      <c r="BS42" s="16">
        <f t="shared" si="8"/>
        <v>958.5</v>
      </c>
      <c r="BT42" s="18">
        <f t="shared" si="9"/>
        <v>437</v>
      </c>
      <c r="BU42" s="17">
        <f t="shared" si="10"/>
        <v>151.5</v>
      </c>
      <c r="BV42" s="17">
        <f t="shared" si="11"/>
        <v>1025.5</v>
      </c>
      <c r="BW42" s="17">
        <f t="shared" si="12"/>
        <v>67</v>
      </c>
      <c r="BX42" s="17">
        <f t="shared" si="13"/>
        <v>521.5</v>
      </c>
      <c r="BY42" s="17">
        <f t="shared" si="14"/>
        <v>655.5</v>
      </c>
      <c r="BZ42" s="16"/>
      <c r="CA42" s="15"/>
      <c r="CB42" s="15">
        <f>BP14</f>
        <v>0</v>
      </c>
      <c r="CC42" s="15">
        <v>5</v>
      </c>
      <c r="CD42" s="5"/>
      <c r="CE42" s="5"/>
      <c r="CF42" s="5"/>
      <c r="CG42" s="5"/>
      <c r="CH42" s="5"/>
      <c r="CI42" s="5"/>
      <c r="CJ42" s="5"/>
      <c r="CR42" s="1"/>
    </row>
    <row r="43" spans="8:96" x14ac:dyDescent="0.25">
      <c r="BH43" s="15">
        <v>-0.28999999999999998</v>
      </c>
      <c r="BI43" s="16">
        <f t="shared" si="3"/>
        <v>372.39999999999964</v>
      </c>
      <c r="BJ43" s="16">
        <f t="shared" si="4"/>
        <v>5080.3999999999996</v>
      </c>
      <c r="BK43" s="16"/>
      <c r="BL43" s="16"/>
      <c r="BM43" s="16">
        <f t="shared" si="15"/>
        <v>744.79999999999927</v>
      </c>
      <c r="BN43" s="16">
        <f t="shared" si="15"/>
        <v>1117.1999999999989</v>
      </c>
      <c r="BO43" s="16">
        <f t="shared" si="15"/>
        <v>864.40000000000146</v>
      </c>
      <c r="BP43" s="16">
        <f t="shared" si="15"/>
        <v>492</v>
      </c>
      <c r="BQ43" s="16">
        <f t="shared" si="6"/>
        <v>804.60000000000036</v>
      </c>
      <c r="BR43" s="16">
        <f t="shared" si="7"/>
        <v>216.10000000000036</v>
      </c>
      <c r="BS43" s="16">
        <f t="shared" si="8"/>
        <v>960.89999999999964</v>
      </c>
      <c r="BT43" s="18">
        <f t="shared" si="9"/>
        <v>432.20000000000073</v>
      </c>
      <c r="BU43" s="17">
        <f t="shared" si="10"/>
        <v>156.29999999999927</v>
      </c>
      <c r="BV43" s="17">
        <f t="shared" si="11"/>
        <v>1020.7000000000007</v>
      </c>
      <c r="BW43" s="17">
        <f t="shared" si="12"/>
        <v>59.800000000001091</v>
      </c>
      <c r="BX43" s="17">
        <f t="shared" si="13"/>
        <v>528.69999999999891</v>
      </c>
      <c r="BY43" s="17">
        <f t="shared" si="14"/>
        <v>648.30000000000109</v>
      </c>
      <c r="BZ43" s="16"/>
      <c r="CA43" s="15"/>
      <c r="CB43" s="15">
        <f>BP13</f>
        <v>744</v>
      </c>
      <c r="CC43" s="15">
        <v>5</v>
      </c>
      <c r="CD43" s="5"/>
      <c r="CE43" s="5"/>
      <c r="CF43" s="5"/>
      <c r="CG43" s="5"/>
      <c r="CH43" s="5"/>
      <c r="CI43" s="5"/>
      <c r="CJ43" s="5"/>
      <c r="CR43" s="1"/>
    </row>
    <row r="44" spans="8:96" x14ac:dyDescent="0.25">
      <c r="BH44" s="15">
        <v>-0.28000000000000003</v>
      </c>
      <c r="BI44" s="16">
        <f t="shared" si="3"/>
        <v>374.80000000000018</v>
      </c>
      <c r="BJ44" s="16">
        <f t="shared" si="4"/>
        <v>5082.8</v>
      </c>
      <c r="BK44" s="16"/>
      <c r="BL44" s="16"/>
      <c r="BM44" s="16">
        <f t="shared" si="15"/>
        <v>749.60000000000036</v>
      </c>
      <c r="BN44" s="16">
        <f t="shared" si="15"/>
        <v>1124.4000000000015</v>
      </c>
      <c r="BO44" s="16">
        <f t="shared" si="15"/>
        <v>854.79999999999927</v>
      </c>
      <c r="BP44" s="16">
        <f t="shared" si="15"/>
        <v>480</v>
      </c>
      <c r="BQ44" s="16">
        <f t="shared" si="6"/>
        <v>802.19999999999982</v>
      </c>
      <c r="BR44" s="16">
        <f t="shared" si="7"/>
        <v>213.69999999999982</v>
      </c>
      <c r="BS44" s="16">
        <f t="shared" si="8"/>
        <v>963.30000000000018</v>
      </c>
      <c r="BT44" s="18">
        <f t="shared" si="9"/>
        <v>427.39999999999964</v>
      </c>
      <c r="BU44" s="17">
        <f t="shared" si="10"/>
        <v>161.10000000000036</v>
      </c>
      <c r="BV44" s="17">
        <f t="shared" si="11"/>
        <v>1015.8999999999996</v>
      </c>
      <c r="BW44" s="17">
        <f t="shared" si="12"/>
        <v>52.599999999998545</v>
      </c>
      <c r="BX44" s="17">
        <f t="shared" si="13"/>
        <v>535.90000000000146</v>
      </c>
      <c r="BY44" s="17">
        <f t="shared" si="14"/>
        <v>641.09999999999854</v>
      </c>
      <c r="BZ44" s="16"/>
      <c r="CA44" s="15"/>
      <c r="CB44" s="15"/>
      <c r="CC44" s="15" t="s">
        <v>29</v>
      </c>
      <c r="CD44" s="5"/>
      <c r="CE44" s="5"/>
      <c r="CF44" s="5"/>
      <c r="CG44" s="5"/>
      <c r="CH44" s="5"/>
      <c r="CI44" s="5"/>
      <c r="CJ44" s="5"/>
      <c r="CR44" s="1"/>
    </row>
    <row r="45" spans="8:96" ht="54" x14ac:dyDescent="0.25">
      <c r="H45" s="29" t="s">
        <v>48</v>
      </c>
      <c r="I45" s="29" t="s">
        <v>49</v>
      </c>
      <c r="J45" s="30" t="s">
        <v>55</v>
      </c>
      <c r="K45" s="29" t="s">
        <v>50</v>
      </c>
      <c r="L45" s="30" t="s">
        <v>51</v>
      </c>
      <c r="M45" s="30" t="s">
        <v>52</v>
      </c>
      <c r="N45" s="30" t="s">
        <v>56</v>
      </c>
      <c r="O45" s="30" t="s">
        <v>57</v>
      </c>
      <c r="P45" s="29" t="s">
        <v>53</v>
      </c>
      <c r="Q45" s="29" t="s">
        <v>54</v>
      </c>
      <c r="BH45" s="15">
        <v>-0.26</v>
      </c>
      <c r="BI45" s="16">
        <f t="shared" si="3"/>
        <v>379.60000000000036</v>
      </c>
      <c r="BJ45" s="16">
        <f t="shared" si="4"/>
        <v>5087.6000000000004</v>
      </c>
      <c r="BK45" s="16"/>
      <c r="BL45" s="16"/>
      <c r="BM45" s="16">
        <f t="shared" si="15"/>
        <v>759.20000000000073</v>
      </c>
      <c r="BN45" s="16">
        <f t="shared" si="15"/>
        <v>1138.8000000000011</v>
      </c>
      <c r="BO45" s="16">
        <f t="shared" si="15"/>
        <v>835.59999999999854</v>
      </c>
      <c r="BP45" s="16">
        <f t="shared" si="15"/>
        <v>456</v>
      </c>
      <c r="BQ45" s="16">
        <f t="shared" si="6"/>
        <v>797.39999999999964</v>
      </c>
      <c r="BR45" s="16">
        <f t="shared" si="7"/>
        <v>208.89999999999964</v>
      </c>
      <c r="BS45" s="16">
        <f t="shared" si="8"/>
        <v>968.10000000000036</v>
      </c>
      <c r="BT45" s="18">
        <f t="shared" si="9"/>
        <v>417.79999999999927</v>
      </c>
      <c r="BU45" s="17">
        <f t="shared" si="10"/>
        <v>170.70000000000073</v>
      </c>
      <c r="BV45" s="17">
        <f t="shared" si="11"/>
        <v>1006.2999999999993</v>
      </c>
      <c r="BW45" s="17">
        <f t="shared" si="12"/>
        <v>38.199999999998909</v>
      </c>
      <c r="BX45" s="17">
        <f t="shared" si="13"/>
        <v>550.30000000000109</v>
      </c>
      <c r="BY45" s="17">
        <f t="shared" si="14"/>
        <v>626.69999999999891</v>
      </c>
      <c r="BZ45" s="16"/>
      <c r="CA45" s="15"/>
      <c r="CB45" s="15">
        <f>BQ14</f>
        <v>615</v>
      </c>
      <c r="CC45" s="15">
        <v>0.5</v>
      </c>
      <c r="CD45" s="5"/>
      <c r="CE45" s="5"/>
      <c r="CF45" s="5"/>
      <c r="CG45" s="5"/>
      <c r="CH45" s="5"/>
      <c r="CI45" s="5"/>
      <c r="CJ45" s="5"/>
      <c r="CR45" s="1"/>
    </row>
    <row r="46" spans="8:96" ht="14.4" x14ac:dyDescent="0.3">
      <c r="H46">
        <v>16</v>
      </c>
      <c r="I46">
        <v>16</v>
      </c>
      <c r="J46">
        <v>2</v>
      </c>
      <c r="K46" s="31">
        <v>4</v>
      </c>
      <c r="L46">
        <f>B3/16</f>
        <v>147.125</v>
      </c>
      <c r="M46">
        <f>$B$3*K46/32</f>
        <v>294.25</v>
      </c>
      <c r="N46">
        <v>16</v>
      </c>
      <c r="O46" s="31">
        <v>8</v>
      </c>
      <c r="P46">
        <f>N46/J46</f>
        <v>8</v>
      </c>
      <c r="Q46" t="b">
        <f>IF(P46*O46/I46=K46,TRUE,FALSE)</f>
        <v>1</v>
      </c>
      <c r="BH46" s="15">
        <v>-0.25</v>
      </c>
      <c r="BI46" s="16">
        <f t="shared" si="3"/>
        <v>382</v>
      </c>
      <c r="BJ46" s="16">
        <f t="shared" si="4"/>
        <v>5090</v>
      </c>
      <c r="BK46" s="16"/>
      <c r="BL46" s="16"/>
      <c r="BM46" s="16">
        <f t="shared" si="15"/>
        <v>764</v>
      </c>
      <c r="BN46" s="16">
        <f t="shared" si="15"/>
        <v>1146</v>
      </c>
      <c r="BO46" s="16">
        <f t="shared" si="15"/>
        <v>826</v>
      </c>
      <c r="BP46" s="16">
        <f t="shared" si="15"/>
        <v>444</v>
      </c>
      <c r="BQ46" s="16">
        <f t="shared" si="6"/>
        <v>795</v>
      </c>
      <c r="BR46" s="16">
        <f t="shared" si="7"/>
        <v>206.5</v>
      </c>
      <c r="BS46" s="16">
        <f t="shared" si="8"/>
        <v>970.5</v>
      </c>
      <c r="BT46" s="18">
        <f t="shared" si="9"/>
        <v>413</v>
      </c>
      <c r="BU46" s="17">
        <f t="shared" si="10"/>
        <v>175.5</v>
      </c>
      <c r="BV46" s="17">
        <f t="shared" si="11"/>
        <v>1001.5</v>
      </c>
      <c r="BW46" s="17">
        <f t="shared" si="12"/>
        <v>31</v>
      </c>
      <c r="BX46" s="17">
        <f t="shared" si="13"/>
        <v>557.5</v>
      </c>
      <c r="BY46" s="17">
        <f t="shared" si="14"/>
        <v>619.5</v>
      </c>
      <c r="BZ46" s="16"/>
      <c r="CA46" s="15"/>
      <c r="CB46" s="15">
        <f>BQ13</f>
        <v>855</v>
      </c>
      <c r="CC46" s="15">
        <v>0.5</v>
      </c>
      <c r="CD46" s="5"/>
      <c r="CE46" s="5"/>
      <c r="CF46" s="5"/>
      <c r="CG46" s="5"/>
      <c r="CH46" s="5"/>
      <c r="CI46" s="5"/>
      <c r="CJ46" s="5"/>
      <c r="CR46" s="1"/>
    </row>
    <row r="47" spans="8:96" ht="14.4" x14ac:dyDescent="0.3">
      <c r="H47">
        <v>11</v>
      </c>
      <c r="I47">
        <v>4</v>
      </c>
      <c r="J47">
        <v>8</v>
      </c>
      <c r="K47" s="31">
        <v>4</v>
      </c>
      <c r="L47">
        <f>B3/16</f>
        <v>147.125</v>
      </c>
      <c r="M47">
        <f>$B$3*K47/32</f>
        <v>294.25</v>
      </c>
      <c r="N47">
        <v>16</v>
      </c>
      <c r="O47" s="31">
        <v>8</v>
      </c>
      <c r="P47">
        <f>N47/J47</f>
        <v>2</v>
      </c>
      <c r="Q47" t="b">
        <f>IF(P47*O47/I47=K47,TRUE,FALSE)</f>
        <v>1</v>
      </c>
      <c r="BH47" s="15">
        <v>-0.24</v>
      </c>
      <c r="BI47" s="16">
        <f t="shared" si="3"/>
        <v>384.39999999999964</v>
      </c>
      <c r="BJ47" s="16">
        <f t="shared" si="4"/>
        <v>5092.3999999999996</v>
      </c>
      <c r="BK47" s="16"/>
      <c r="BL47" s="16"/>
      <c r="BM47" s="16">
        <f t="shared" si="15"/>
        <v>768.79999999999927</v>
      </c>
      <c r="BN47" s="16">
        <f t="shared" si="15"/>
        <v>1153.1999999999989</v>
      </c>
      <c r="BO47" s="16">
        <f t="shared" si="15"/>
        <v>816.40000000000146</v>
      </c>
      <c r="BP47" s="16">
        <f t="shared" si="15"/>
        <v>432</v>
      </c>
      <c r="BQ47" s="16">
        <f t="shared" si="6"/>
        <v>792.60000000000036</v>
      </c>
      <c r="BR47" s="16">
        <f t="shared" si="7"/>
        <v>204.10000000000036</v>
      </c>
      <c r="BS47" s="16">
        <f t="shared" si="8"/>
        <v>972.89999999999964</v>
      </c>
      <c r="BT47" s="18">
        <f t="shared" si="9"/>
        <v>408.20000000000073</v>
      </c>
      <c r="BU47" s="17">
        <f t="shared" si="10"/>
        <v>180.29999999999927</v>
      </c>
      <c r="BV47" s="17">
        <f t="shared" si="11"/>
        <v>996.70000000000073</v>
      </c>
      <c r="BW47" s="17">
        <f t="shared" si="12"/>
        <v>23.800000000001091</v>
      </c>
      <c r="BX47" s="17">
        <f t="shared" si="13"/>
        <v>564.69999999999891</v>
      </c>
      <c r="BY47" s="17">
        <f t="shared" si="14"/>
        <v>612.30000000000109</v>
      </c>
      <c r="BZ47" s="16"/>
      <c r="CA47" s="15"/>
      <c r="CC47" s="15" t="s">
        <v>30</v>
      </c>
      <c r="CD47" s="5"/>
      <c r="CE47" s="5"/>
      <c r="CF47" s="5"/>
      <c r="CG47" s="5"/>
      <c r="CH47" s="5"/>
      <c r="CI47" s="5"/>
      <c r="CJ47" s="5"/>
      <c r="CR47" s="1"/>
    </row>
    <row r="48" spans="8:96" x14ac:dyDescent="0.25">
      <c r="BH48" s="15">
        <v>-0.23</v>
      </c>
      <c r="BI48" s="16">
        <f t="shared" si="3"/>
        <v>386.80000000000018</v>
      </c>
      <c r="BJ48" s="16">
        <f t="shared" si="4"/>
        <v>5094.8</v>
      </c>
      <c r="BK48" s="16"/>
      <c r="BL48" s="16"/>
      <c r="BM48" s="16">
        <f t="shared" si="15"/>
        <v>773.60000000000036</v>
      </c>
      <c r="BN48" s="16">
        <f t="shared" si="15"/>
        <v>1160.4000000000015</v>
      </c>
      <c r="BO48" s="16">
        <f t="shared" si="15"/>
        <v>806.79999999999927</v>
      </c>
      <c r="BP48" s="16">
        <f t="shared" si="15"/>
        <v>420</v>
      </c>
      <c r="BQ48" s="16">
        <f t="shared" si="6"/>
        <v>790.19999999999982</v>
      </c>
      <c r="BR48" s="16">
        <f t="shared" si="7"/>
        <v>201.69999999999982</v>
      </c>
      <c r="BS48" s="16">
        <f t="shared" si="8"/>
        <v>975.30000000000018</v>
      </c>
      <c r="BT48" s="18">
        <f t="shared" si="9"/>
        <v>403.39999999999964</v>
      </c>
      <c r="BU48" s="17">
        <f t="shared" si="10"/>
        <v>185.10000000000036</v>
      </c>
      <c r="BV48" s="17">
        <f t="shared" si="11"/>
        <v>991.89999999999964</v>
      </c>
      <c r="BW48" s="17">
        <f t="shared" si="12"/>
        <v>16.599999999998545</v>
      </c>
      <c r="BX48" s="17">
        <f t="shared" si="13"/>
        <v>571.90000000000146</v>
      </c>
      <c r="BY48" s="17">
        <f t="shared" si="14"/>
        <v>605.09999999999854</v>
      </c>
      <c r="BZ48" s="16"/>
      <c r="CA48" s="15"/>
      <c r="CB48" s="15">
        <f>BR14</f>
        <v>26.5</v>
      </c>
      <c r="CC48" s="15">
        <v>0.6</v>
      </c>
      <c r="CD48" s="5"/>
      <c r="CE48" s="5"/>
      <c r="CF48" s="5"/>
      <c r="CG48" s="5"/>
      <c r="CH48" s="5"/>
      <c r="CI48" s="5"/>
      <c r="CJ48" s="5"/>
      <c r="CR48" s="1"/>
    </row>
    <row r="49" spans="60:96" x14ac:dyDescent="0.25">
      <c r="BH49" s="15">
        <v>-0.22</v>
      </c>
      <c r="BI49" s="16">
        <f t="shared" si="3"/>
        <v>389.19999999999982</v>
      </c>
      <c r="BJ49" s="16">
        <f t="shared" si="4"/>
        <v>5097.2</v>
      </c>
      <c r="BK49" s="16"/>
      <c r="BL49" s="16"/>
      <c r="BM49" s="16">
        <f t="shared" si="15"/>
        <v>778.39999999999964</v>
      </c>
      <c r="BN49" s="16">
        <f t="shared" si="15"/>
        <v>1167.5999999999985</v>
      </c>
      <c r="BO49" s="16">
        <f t="shared" si="15"/>
        <v>797.20000000000073</v>
      </c>
      <c r="BP49" s="16">
        <f t="shared" si="15"/>
        <v>408</v>
      </c>
      <c r="BQ49" s="16">
        <f t="shared" si="6"/>
        <v>787.80000000000018</v>
      </c>
      <c r="BR49" s="16">
        <f t="shared" si="7"/>
        <v>199.30000000000018</v>
      </c>
      <c r="BS49" s="16">
        <f t="shared" si="8"/>
        <v>977.69999999999982</v>
      </c>
      <c r="BT49" s="18">
        <f t="shared" si="9"/>
        <v>398.60000000000036</v>
      </c>
      <c r="BU49" s="17">
        <f t="shared" si="10"/>
        <v>189.89999999999964</v>
      </c>
      <c r="BV49" s="17">
        <f t="shared" si="11"/>
        <v>987.10000000000036</v>
      </c>
      <c r="BW49" s="17">
        <f t="shared" si="12"/>
        <v>9.4000000000014552</v>
      </c>
      <c r="BX49" s="17">
        <f t="shared" si="13"/>
        <v>579.09999999999854</v>
      </c>
      <c r="BY49" s="17">
        <f t="shared" si="14"/>
        <v>597.90000000000146</v>
      </c>
      <c r="BZ49" s="16"/>
      <c r="CA49" s="15"/>
      <c r="CB49" s="15">
        <f>BR13</f>
        <v>266.5</v>
      </c>
      <c r="CC49" s="15">
        <v>0.6</v>
      </c>
      <c r="CD49" s="5"/>
      <c r="CE49" s="5"/>
      <c r="CF49" s="5"/>
      <c r="CG49" s="5"/>
      <c r="CH49" s="5"/>
      <c r="CI49" s="5"/>
      <c r="CJ49" s="5"/>
      <c r="CR49" s="1"/>
    </row>
    <row r="50" spans="60:96" x14ac:dyDescent="0.25">
      <c r="BH50" s="15">
        <v>-0.21</v>
      </c>
      <c r="BI50" s="16">
        <f t="shared" si="3"/>
        <v>391.60000000000036</v>
      </c>
      <c r="BJ50" s="16">
        <f t="shared" si="4"/>
        <v>5099.6000000000004</v>
      </c>
      <c r="BK50" s="16"/>
      <c r="BL50" s="16"/>
      <c r="BM50" s="16">
        <f t="shared" si="15"/>
        <v>783.20000000000073</v>
      </c>
      <c r="BN50" s="16">
        <f t="shared" si="15"/>
        <v>1174.8000000000011</v>
      </c>
      <c r="BO50" s="16">
        <f t="shared" si="15"/>
        <v>787.59999999999854</v>
      </c>
      <c r="BP50" s="16">
        <f t="shared" si="15"/>
        <v>396</v>
      </c>
      <c r="BQ50" s="16">
        <f t="shared" si="6"/>
        <v>785.39999999999964</v>
      </c>
      <c r="BR50" s="16">
        <f t="shared" si="7"/>
        <v>196.89999999999964</v>
      </c>
      <c r="BS50" s="16">
        <f t="shared" si="8"/>
        <v>980.10000000000036</v>
      </c>
      <c r="BT50" s="18">
        <f t="shared" si="9"/>
        <v>393.79999999999927</v>
      </c>
      <c r="BU50" s="17">
        <f t="shared" si="10"/>
        <v>194.70000000000073</v>
      </c>
      <c r="BV50" s="17">
        <f t="shared" si="11"/>
        <v>982.29999999999927</v>
      </c>
      <c r="BW50" s="17">
        <f t="shared" si="12"/>
        <v>2.1999999999989086</v>
      </c>
      <c r="BX50" s="17">
        <f t="shared" si="13"/>
        <v>586.30000000000109</v>
      </c>
      <c r="BY50" s="17">
        <f t="shared" si="14"/>
        <v>590.69999999999891</v>
      </c>
      <c r="BZ50" s="16"/>
      <c r="CA50" s="15"/>
      <c r="CB50" s="15"/>
      <c r="CC50" s="15" t="s">
        <v>31</v>
      </c>
      <c r="CD50" s="5"/>
      <c r="CE50" s="5"/>
      <c r="CF50" s="5"/>
      <c r="CG50" s="5"/>
      <c r="CH50" s="5"/>
      <c r="CI50" s="5"/>
      <c r="CJ50" s="5"/>
      <c r="CR50" s="1"/>
    </row>
    <row r="51" spans="60:96" x14ac:dyDescent="0.25">
      <c r="BH51" s="15">
        <v>-0.2</v>
      </c>
      <c r="BI51" s="16">
        <f t="shared" si="3"/>
        <v>394</v>
      </c>
      <c r="BJ51" s="16">
        <f t="shared" si="4"/>
        <v>5102</v>
      </c>
      <c r="BK51" s="16"/>
      <c r="BL51" s="16"/>
      <c r="BM51" s="16">
        <f t="shared" si="15"/>
        <v>788</v>
      </c>
      <c r="BN51" s="16">
        <f t="shared" si="15"/>
        <v>1172</v>
      </c>
      <c r="BO51" s="16">
        <f t="shared" si="15"/>
        <v>778</v>
      </c>
      <c r="BP51" s="16">
        <f t="shared" si="15"/>
        <v>384</v>
      </c>
      <c r="BQ51" s="16">
        <f t="shared" si="6"/>
        <v>783</v>
      </c>
      <c r="BR51" s="16">
        <f t="shared" si="7"/>
        <v>194.5</v>
      </c>
      <c r="BS51" s="16">
        <f t="shared" si="8"/>
        <v>982.5</v>
      </c>
      <c r="BT51" s="18">
        <f t="shared" si="9"/>
        <v>389</v>
      </c>
      <c r="BU51" s="17">
        <f t="shared" si="10"/>
        <v>199.5</v>
      </c>
      <c r="BV51" s="17">
        <f t="shared" si="11"/>
        <v>977.5</v>
      </c>
      <c r="BW51" s="17">
        <f t="shared" si="12"/>
        <v>5</v>
      </c>
      <c r="BX51" s="17">
        <f t="shared" si="13"/>
        <v>583.5</v>
      </c>
      <c r="BY51" s="17">
        <f t="shared" si="14"/>
        <v>593.5</v>
      </c>
      <c r="BZ51" s="16"/>
      <c r="CA51" s="15"/>
      <c r="CB51" s="15">
        <f>BS14</f>
        <v>910.5</v>
      </c>
      <c r="CC51" s="15">
        <v>0.7</v>
      </c>
      <c r="CD51" s="5"/>
      <c r="CE51" s="5"/>
      <c r="CF51" s="5"/>
      <c r="CG51" s="5"/>
      <c r="CH51" s="5"/>
      <c r="CI51" s="5"/>
      <c r="CJ51" s="5"/>
      <c r="CR51" s="1"/>
    </row>
    <row r="52" spans="60:96" x14ac:dyDescent="0.25">
      <c r="BH52" s="15">
        <v>-0.19</v>
      </c>
      <c r="BI52" s="16">
        <f t="shared" si="3"/>
        <v>396.39999999999964</v>
      </c>
      <c r="BJ52" s="16">
        <f t="shared" si="4"/>
        <v>5104.3999999999996</v>
      </c>
      <c r="BK52" s="16"/>
      <c r="BL52" s="16"/>
      <c r="BM52" s="16">
        <f t="shared" si="15"/>
        <v>792.79999999999927</v>
      </c>
      <c r="BN52" s="16">
        <f t="shared" si="15"/>
        <v>1164.8000000000011</v>
      </c>
      <c r="BO52" s="16">
        <f t="shared" si="15"/>
        <v>768.40000000000146</v>
      </c>
      <c r="BP52" s="16">
        <f t="shared" si="15"/>
        <v>372</v>
      </c>
      <c r="BQ52" s="16">
        <f t="shared" si="6"/>
        <v>780.60000000000036</v>
      </c>
      <c r="BR52" s="16">
        <f t="shared" si="7"/>
        <v>192.10000000000036</v>
      </c>
      <c r="BS52" s="16">
        <f t="shared" si="8"/>
        <v>984.89999999999964</v>
      </c>
      <c r="BT52" s="18">
        <f t="shared" si="9"/>
        <v>384.20000000000073</v>
      </c>
      <c r="BU52" s="17">
        <f t="shared" si="10"/>
        <v>204.29999999999927</v>
      </c>
      <c r="BV52" s="17">
        <f t="shared" si="11"/>
        <v>972.70000000000073</v>
      </c>
      <c r="BW52" s="17">
        <f t="shared" si="12"/>
        <v>12.199999999998909</v>
      </c>
      <c r="BX52" s="17">
        <f t="shared" si="13"/>
        <v>576.30000000000109</v>
      </c>
      <c r="BY52" s="17">
        <f t="shared" si="14"/>
        <v>600.69999999999891</v>
      </c>
      <c r="BZ52" s="16"/>
      <c r="CA52" s="15"/>
      <c r="CB52" s="15">
        <f>BS13</f>
        <v>1150.5</v>
      </c>
      <c r="CC52" s="15">
        <v>0.7</v>
      </c>
      <c r="CD52" s="5"/>
      <c r="CE52" s="5"/>
      <c r="CF52" s="5"/>
      <c r="CG52" s="5"/>
      <c r="CH52" s="5"/>
      <c r="CI52" s="5"/>
      <c r="CJ52" s="5"/>
      <c r="CR52" s="1"/>
    </row>
    <row r="53" spans="60:96" x14ac:dyDescent="0.25">
      <c r="BH53" s="15">
        <v>-0.18</v>
      </c>
      <c r="BI53" s="16">
        <f t="shared" ref="BI53:BI84" si="16">IF(MOD($BI$14+$BI$12*$BH53,$BI$15)&gt;=$BI$15/2,$BI$15-MOD($BI$14+$BI$12*$BH53,$BI$15),MOD($BI$14+$BI$12*$BH53,$BI$15))</f>
        <v>398.80000000000018</v>
      </c>
      <c r="BJ53" s="16">
        <f t="shared" ref="BJ53:BJ84" si="17">$BI$14+$BI$13*$BH53</f>
        <v>5106.8</v>
      </c>
      <c r="BK53" s="16"/>
      <c r="BL53" s="16"/>
      <c r="BM53" s="16">
        <f t="shared" si="15"/>
        <v>797.60000000000036</v>
      </c>
      <c r="BN53" s="16">
        <f t="shared" si="15"/>
        <v>1157.5999999999985</v>
      </c>
      <c r="BO53" s="16">
        <f t="shared" si="15"/>
        <v>758.79999999999927</v>
      </c>
      <c r="BP53" s="16">
        <f t="shared" si="15"/>
        <v>360</v>
      </c>
      <c r="BQ53" s="16">
        <f t="shared" ref="BQ53:BQ84" si="18">IF($B$4&gt;1,ABS($BI$15/2-BI53),0)</f>
        <v>778.19999999999982</v>
      </c>
      <c r="BR53" s="16">
        <f t="shared" ref="BR53:BR84" si="19">IF($B$4&gt;2, ABS($BI$15/4-BI53), 0)</f>
        <v>189.69999999999982</v>
      </c>
      <c r="BS53" s="16">
        <f t="shared" ref="BS53:BS84" si="20">IF($B$4&gt;2,IF(($BI$15/4+BI53) &lt; $BI$15/2, (ABS($BI$15/4+BI53)), (ABS($BI$15/4*3-BI53))),0)</f>
        <v>987.30000000000018</v>
      </c>
      <c r="BT53" s="18">
        <f t="shared" ref="BT53:BT84" si="21">IF($B$4&gt;1,ABS($BI$15/2-BM53),0)</f>
        <v>379.39999999999964</v>
      </c>
      <c r="BU53" s="17">
        <f t="shared" ref="BU53:BU84" si="22">IF($B$4=4, ABS($BI$15/4-BM53), 0)</f>
        <v>209.10000000000036</v>
      </c>
      <c r="BV53" s="17">
        <f t="shared" ref="BV53:BV84" si="23">IF($B$4=4, IF(($BI$15/4+BM53) &lt; $BI$15/2, (ABS($BI$15/4+BM53)), (ABS($BI$15/4*3-BM53))), 0)</f>
        <v>967.89999999999964</v>
      </c>
      <c r="BW53" s="17">
        <f t="shared" ref="BW53:BW84" si="24">IF($B$4&gt;1,($BI$15/2-BN53),0)</f>
        <v>19.400000000001455</v>
      </c>
      <c r="BX53" s="17">
        <f t="shared" ref="BX53:BX84" si="25">IF($B$4=4, ABS($BI$15/4-BN53), 0)</f>
        <v>569.09999999999854</v>
      </c>
      <c r="BY53" s="17">
        <f t="shared" ref="BY53:BY84" si="26">IF($B$4=4, IF(($BI$15/4+BN53) &lt; $BI$15/2, (ABS($BI$15/4+BN53)), (ABS($BI$15/4*3-BN53))), 0)</f>
        <v>607.90000000000146</v>
      </c>
      <c r="BZ53" s="16"/>
      <c r="CA53" s="15"/>
      <c r="CB53" s="15"/>
      <c r="CC53" s="15"/>
      <c r="CD53" s="5"/>
      <c r="CE53" s="5"/>
      <c r="CF53" s="5"/>
      <c r="CG53" s="5"/>
      <c r="CH53" s="5"/>
      <c r="CI53" s="5"/>
      <c r="CJ53" s="5"/>
      <c r="CR53" s="1"/>
    </row>
    <row r="54" spans="60:96" x14ac:dyDescent="0.25">
      <c r="BH54" s="15">
        <v>-0.17</v>
      </c>
      <c r="BI54" s="16">
        <f t="shared" si="16"/>
        <v>401.19999999999982</v>
      </c>
      <c r="BJ54" s="16">
        <f t="shared" si="17"/>
        <v>5109.2</v>
      </c>
      <c r="BK54" s="16"/>
      <c r="BL54" s="16"/>
      <c r="BM54" s="16">
        <f t="shared" si="15"/>
        <v>802.39999999999964</v>
      </c>
      <c r="BN54" s="16">
        <f t="shared" si="15"/>
        <v>1150.4000000000015</v>
      </c>
      <c r="BO54" s="16">
        <f t="shared" si="15"/>
        <v>749.20000000000073</v>
      </c>
      <c r="BP54" s="16">
        <f t="shared" si="15"/>
        <v>348</v>
      </c>
      <c r="BQ54" s="16">
        <f t="shared" si="18"/>
        <v>775.80000000000018</v>
      </c>
      <c r="BR54" s="16">
        <f t="shared" si="19"/>
        <v>187.30000000000018</v>
      </c>
      <c r="BS54" s="16">
        <f t="shared" si="20"/>
        <v>989.69999999999982</v>
      </c>
      <c r="BT54" s="18">
        <f t="shared" si="21"/>
        <v>374.60000000000036</v>
      </c>
      <c r="BU54" s="17">
        <f t="shared" si="22"/>
        <v>213.89999999999964</v>
      </c>
      <c r="BV54" s="17">
        <f t="shared" si="23"/>
        <v>963.10000000000036</v>
      </c>
      <c r="BW54" s="17">
        <f t="shared" si="24"/>
        <v>26.599999999998545</v>
      </c>
      <c r="BX54" s="17">
        <f t="shared" si="25"/>
        <v>561.90000000000146</v>
      </c>
      <c r="BY54" s="17">
        <f t="shared" si="26"/>
        <v>615.09999999999854</v>
      </c>
      <c r="BZ54" s="16"/>
      <c r="CA54" s="15"/>
      <c r="CD54" s="5"/>
      <c r="CE54" s="5"/>
      <c r="CF54" s="5"/>
      <c r="CG54" s="5"/>
      <c r="CH54" s="5"/>
      <c r="CI54" s="5"/>
      <c r="CJ54" s="5"/>
      <c r="CR54" s="1"/>
    </row>
    <row r="55" spans="60:96" x14ac:dyDescent="0.25">
      <c r="BH55" s="15">
        <v>-0.16</v>
      </c>
      <c r="BI55" s="16">
        <f t="shared" si="16"/>
        <v>403.60000000000036</v>
      </c>
      <c r="BJ55" s="16">
        <f t="shared" si="17"/>
        <v>5111.6000000000004</v>
      </c>
      <c r="BK55" s="16"/>
      <c r="BL55" s="16"/>
      <c r="BM55" s="16">
        <f t="shared" si="15"/>
        <v>807.20000000000073</v>
      </c>
      <c r="BN55" s="16">
        <f t="shared" si="15"/>
        <v>1143.1999999999989</v>
      </c>
      <c r="BO55" s="16">
        <f t="shared" si="15"/>
        <v>739.59999999999854</v>
      </c>
      <c r="BP55" s="16">
        <f t="shared" si="15"/>
        <v>336</v>
      </c>
      <c r="BQ55" s="16">
        <f t="shared" si="18"/>
        <v>773.39999999999964</v>
      </c>
      <c r="BR55" s="16">
        <f t="shared" si="19"/>
        <v>184.89999999999964</v>
      </c>
      <c r="BS55" s="16">
        <f t="shared" si="20"/>
        <v>992.10000000000036</v>
      </c>
      <c r="BT55" s="18">
        <f t="shared" si="21"/>
        <v>369.79999999999927</v>
      </c>
      <c r="BU55" s="17">
        <f t="shared" si="22"/>
        <v>218.70000000000073</v>
      </c>
      <c r="BV55" s="17">
        <f t="shared" si="23"/>
        <v>958.29999999999927</v>
      </c>
      <c r="BW55" s="17">
        <f t="shared" si="24"/>
        <v>33.800000000001091</v>
      </c>
      <c r="BX55" s="17">
        <f t="shared" si="25"/>
        <v>554.69999999999891</v>
      </c>
      <c r="BY55" s="17">
        <f t="shared" si="26"/>
        <v>622.30000000000109</v>
      </c>
      <c r="BZ55" s="16"/>
      <c r="CA55" s="15"/>
      <c r="CB55" s="16"/>
      <c r="CC55" s="15"/>
      <c r="CD55" s="5"/>
      <c r="CE55" s="5"/>
      <c r="CF55" s="5"/>
      <c r="CG55" s="5"/>
      <c r="CH55" s="5"/>
      <c r="CI55" s="5"/>
      <c r="CJ55" s="5"/>
      <c r="CR55" s="1"/>
    </row>
    <row r="56" spans="60:96" x14ac:dyDescent="0.25">
      <c r="BH56" s="15">
        <v>-0.15</v>
      </c>
      <c r="BI56" s="16">
        <f t="shared" si="16"/>
        <v>406</v>
      </c>
      <c r="BJ56" s="16">
        <f t="shared" si="17"/>
        <v>5114</v>
      </c>
      <c r="BK56" s="16"/>
      <c r="BL56" s="16"/>
      <c r="BM56" s="16">
        <f t="shared" si="15"/>
        <v>812</v>
      </c>
      <c r="BN56" s="16">
        <f t="shared" si="15"/>
        <v>1136</v>
      </c>
      <c r="BO56" s="16">
        <f t="shared" si="15"/>
        <v>730</v>
      </c>
      <c r="BP56" s="16">
        <f t="shared" si="15"/>
        <v>324</v>
      </c>
      <c r="BQ56" s="16">
        <f t="shared" si="18"/>
        <v>771</v>
      </c>
      <c r="BR56" s="16">
        <f t="shared" si="19"/>
        <v>182.5</v>
      </c>
      <c r="BS56" s="16">
        <f t="shared" si="20"/>
        <v>994.5</v>
      </c>
      <c r="BT56" s="18">
        <f t="shared" si="21"/>
        <v>365</v>
      </c>
      <c r="BU56" s="17">
        <f t="shared" si="22"/>
        <v>223.5</v>
      </c>
      <c r="BV56" s="17">
        <f t="shared" si="23"/>
        <v>953.5</v>
      </c>
      <c r="BW56" s="17">
        <f t="shared" si="24"/>
        <v>41</v>
      </c>
      <c r="BX56" s="17">
        <f t="shared" si="25"/>
        <v>547.5</v>
      </c>
      <c r="BY56" s="17">
        <f t="shared" si="26"/>
        <v>629.5</v>
      </c>
      <c r="BZ56" s="16"/>
      <c r="CA56" s="15"/>
      <c r="CB56" s="15"/>
      <c r="CC56" s="15"/>
      <c r="CD56" s="5"/>
      <c r="CE56" s="5"/>
      <c r="CF56" s="5"/>
      <c r="CG56" s="5"/>
      <c r="CH56" s="5"/>
      <c r="CI56" s="5"/>
      <c r="CJ56" s="5"/>
      <c r="CR56" s="1"/>
    </row>
    <row r="57" spans="60:96" x14ac:dyDescent="0.25">
      <c r="BH57" s="15">
        <v>-0.14000000000000001</v>
      </c>
      <c r="BI57" s="16">
        <f t="shared" si="16"/>
        <v>408.39999999999964</v>
      </c>
      <c r="BJ57" s="16">
        <f t="shared" si="17"/>
        <v>5116.3999999999996</v>
      </c>
      <c r="BK57" s="16"/>
      <c r="BL57" s="16"/>
      <c r="BM57" s="16">
        <f t="shared" si="15"/>
        <v>816.79999999999927</v>
      </c>
      <c r="BN57" s="16">
        <f t="shared" si="15"/>
        <v>1128.8000000000011</v>
      </c>
      <c r="BO57" s="16">
        <f t="shared" si="15"/>
        <v>720.40000000000146</v>
      </c>
      <c r="BP57" s="16">
        <f t="shared" si="15"/>
        <v>312</v>
      </c>
      <c r="BQ57" s="16">
        <f t="shared" si="18"/>
        <v>768.60000000000036</v>
      </c>
      <c r="BR57" s="16">
        <f t="shared" si="19"/>
        <v>180.10000000000036</v>
      </c>
      <c r="BS57" s="16">
        <f t="shared" si="20"/>
        <v>996.89999999999964</v>
      </c>
      <c r="BT57" s="18">
        <f t="shared" si="21"/>
        <v>360.20000000000073</v>
      </c>
      <c r="BU57" s="17">
        <f t="shared" si="22"/>
        <v>228.29999999999927</v>
      </c>
      <c r="BV57" s="17">
        <f t="shared" si="23"/>
        <v>948.70000000000073</v>
      </c>
      <c r="BW57" s="17">
        <f t="shared" si="24"/>
        <v>48.199999999998909</v>
      </c>
      <c r="BX57" s="17">
        <f t="shared" si="25"/>
        <v>540.30000000000109</v>
      </c>
      <c r="BY57" s="17">
        <f t="shared" si="26"/>
        <v>636.69999999999891</v>
      </c>
      <c r="BZ57" s="16"/>
      <c r="CA57" s="15"/>
      <c r="CB57" s="5">
        <f>BI15/2</f>
        <v>1177</v>
      </c>
      <c r="CC57" s="5">
        <v>0</v>
      </c>
      <c r="CD57" s="5"/>
      <c r="CE57" s="5"/>
      <c r="CF57" s="5"/>
      <c r="CG57" s="5"/>
      <c r="CH57" s="5"/>
      <c r="CI57" s="5"/>
      <c r="CJ57" s="5"/>
      <c r="CR57" s="1"/>
    </row>
    <row r="58" spans="60:96" x14ac:dyDescent="0.25">
      <c r="BH58" s="15">
        <v>-0.13</v>
      </c>
      <c r="BI58" s="16">
        <f t="shared" si="16"/>
        <v>410.80000000000018</v>
      </c>
      <c r="BJ58" s="16">
        <f t="shared" si="17"/>
        <v>5118.8</v>
      </c>
      <c r="BK58" s="16"/>
      <c r="BL58" s="16"/>
      <c r="BM58" s="16">
        <f t="shared" si="15"/>
        <v>821.60000000000036</v>
      </c>
      <c r="BN58" s="16">
        <f t="shared" si="15"/>
        <v>1121.5999999999985</v>
      </c>
      <c r="BO58" s="16">
        <f t="shared" si="15"/>
        <v>710.79999999999927</v>
      </c>
      <c r="BP58" s="16">
        <f t="shared" si="15"/>
        <v>300</v>
      </c>
      <c r="BQ58" s="16">
        <f t="shared" si="18"/>
        <v>766.19999999999982</v>
      </c>
      <c r="BR58" s="16">
        <f t="shared" si="19"/>
        <v>177.69999999999982</v>
      </c>
      <c r="BS58" s="16">
        <f t="shared" si="20"/>
        <v>999.30000000000018</v>
      </c>
      <c r="BT58" s="18">
        <f t="shared" si="21"/>
        <v>355.39999999999964</v>
      </c>
      <c r="BU58" s="17">
        <f t="shared" si="22"/>
        <v>233.10000000000036</v>
      </c>
      <c r="BV58" s="17">
        <f t="shared" si="23"/>
        <v>943.89999999999964</v>
      </c>
      <c r="BW58" s="17">
        <f t="shared" si="24"/>
        <v>55.400000000001455</v>
      </c>
      <c r="BX58" s="17">
        <f t="shared" si="25"/>
        <v>533.09999999999854</v>
      </c>
      <c r="BY58" s="17">
        <f t="shared" si="26"/>
        <v>643.90000000000146</v>
      </c>
      <c r="BZ58" s="16"/>
      <c r="CA58" s="15"/>
      <c r="CB58" s="5">
        <f>BI15/2</f>
        <v>1177</v>
      </c>
      <c r="CC58" s="5">
        <v>10</v>
      </c>
      <c r="CD58" s="5"/>
      <c r="CE58" s="5"/>
      <c r="CF58" s="5"/>
      <c r="CG58" s="5"/>
      <c r="CH58" s="5"/>
      <c r="CI58" s="5"/>
      <c r="CJ58" s="5"/>
      <c r="CR58" s="1"/>
    </row>
    <row r="59" spans="60:96" x14ac:dyDescent="0.25">
      <c r="BH59" s="15">
        <v>-0.12</v>
      </c>
      <c r="BI59" s="16">
        <f t="shared" si="16"/>
        <v>413.19999999999982</v>
      </c>
      <c r="BJ59" s="16">
        <f t="shared" si="17"/>
        <v>5121.2</v>
      </c>
      <c r="BK59" s="16"/>
      <c r="BL59" s="16"/>
      <c r="BM59" s="16">
        <f t="shared" si="15"/>
        <v>826.39999999999964</v>
      </c>
      <c r="BN59" s="16">
        <f t="shared" si="15"/>
        <v>1114.4000000000015</v>
      </c>
      <c r="BO59" s="16">
        <f t="shared" si="15"/>
        <v>701.20000000000073</v>
      </c>
      <c r="BP59" s="16">
        <f t="shared" si="15"/>
        <v>288</v>
      </c>
      <c r="BQ59" s="16">
        <f t="shared" si="18"/>
        <v>763.80000000000018</v>
      </c>
      <c r="BR59" s="16">
        <f t="shared" si="19"/>
        <v>175.30000000000018</v>
      </c>
      <c r="BS59" s="16">
        <f t="shared" si="20"/>
        <v>1001.6999999999998</v>
      </c>
      <c r="BT59" s="18">
        <f t="shared" si="21"/>
        <v>350.60000000000036</v>
      </c>
      <c r="BU59" s="17">
        <f t="shared" si="22"/>
        <v>237.89999999999964</v>
      </c>
      <c r="BV59" s="17">
        <f t="shared" si="23"/>
        <v>939.10000000000036</v>
      </c>
      <c r="BW59" s="17">
        <f t="shared" si="24"/>
        <v>62.599999999998545</v>
      </c>
      <c r="BX59" s="17">
        <f t="shared" si="25"/>
        <v>525.90000000000146</v>
      </c>
      <c r="BY59" s="17">
        <f t="shared" si="26"/>
        <v>651.09999999999854</v>
      </c>
      <c r="BZ59" s="16"/>
      <c r="CA59" s="15"/>
      <c r="CB59" s="15"/>
      <c r="CC59" s="15"/>
      <c r="CD59" s="5"/>
      <c r="CE59" s="5"/>
      <c r="CF59" s="5"/>
      <c r="CG59" s="5"/>
      <c r="CH59" s="5"/>
      <c r="CI59" s="5"/>
      <c r="CJ59" s="5"/>
      <c r="CR59" s="1"/>
    </row>
    <row r="60" spans="60:96" x14ac:dyDescent="0.25">
      <c r="BH60" s="15">
        <v>-0.11</v>
      </c>
      <c r="BI60" s="16">
        <f t="shared" si="16"/>
        <v>415.60000000000036</v>
      </c>
      <c r="BJ60" s="16">
        <f t="shared" si="17"/>
        <v>5123.6000000000004</v>
      </c>
      <c r="BK60" s="16"/>
      <c r="BL60" s="16"/>
      <c r="BM60" s="16">
        <f t="shared" si="15"/>
        <v>831.20000000000073</v>
      </c>
      <c r="BN60" s="16">
        <f t="shared" si="15"/>
        <v>1107.1999999999989</v>
      </c>
      <c r="BO60" s="16">
        <f t="shared" si="15"/>
        <v>691.59999999999854</v>
      </c>
      <c r="BP60" s="16">
        <f t="shared" si="15"/>
        <v>276</v>
      </c>
      <c r="BQ60" s="16">
        <f t="shared" si="18"/>
        <v>761.39999999999964</v>
      </c>
      <c r="BR60" s="16">
        <f t="shared" si="19"/>
        <v>172.89999999999964</v>
      </c>
      <c r="BS60" s="16">
        <f t="shared" si="20"/>
        <v>1004.1000000000004</v>
      </c>
      <c r="BT60" s="18">
        <f t="shared" si="21"/>
        <v>345.79999999999927</v>
      </c>
      <c r="BU60" s="17">
        <f t="shared" si="22"/>
        <v>242.70000000000073</v>
      </c>
      <c r="BV60" s="17">
        <f t="shared" si="23"/>
        <v>934.29999999999927</v>
      </c>
      <c r="BW60" s="17">
        <f t="shared" si="24"/>
        <v>69.800000000001091</v>
      </c>
      <c r="BX60" s="17">
        <f t="shared" si="25"/>
        <v>518.69999999999891</v>
      </c>
      <c r="BY60" s="17">
        <f t="shared" si="26"/>
        <v>658.30000000000109</v>
      </c>
      <c r="BZ60" s="16"/>
      <c r="CA60" s="15"/>
      <c r="CB60" s="15">
        <f>CB57/2</f>
        <v>588.5</v>
      </c>
      <c r="CC60" s="15">
        <f>CC57</f>
        <v>0</v>
      </c>
      <c r="CD60" s="5"/>
      <c r="CE60" s="5"/>
      <c r="CF60" s="5"/>
      <c r="CG60" s="5"/>
      <c r="CH60" s="5"/>
      <c r="CI60" s="5"/>
      <c r="CJ60" s="5"/>
      <c r="CR60" s="1"/>
    </row>
    <row r="61" spans="60:96" x14ac:dyDescent="0.25">
      <c r="BH61" s="15">
        <v>-0.1</v>
      </c>
      <c r="BI61" s="16">
        <f t="shared" si="16"/>
        <v>418</v>
      </c>
      <c r="BJ61" s="16">
        <f t="shared" si="17"/>
        <v>5126</v>
      </c>
      <c r="BK61" s="16"/>
      <c r="BL61" s="16"/>
      <c r="BM61" s="16">
        <f t="shared" ref="BM61:BP80" si="27">IF(MOD(BM$20*$BJ61,$BI$15)&gt;=$BI$15/2,$BI$15-MOD(BM$20*$BJ61,$BI$15),MOD(BM$20*$BJ61,$BI$15))</f>
        <v>836</v>
      </c>
      <c r="BN61" s="16">
        <f t="shared" si="27"/>
        <v>1100</v>
      </c>
      <c r="BO61" s="16">
        <f t="shared" si="27"/>
        <v>682</v>
      </c>
      <c r="BP61" s="16">
        <f t="shared" si="27"/>
        <v>264</v>
      </c>
      <c r="BQ61" s="16">
        <f t="shared" si="18"/>
        <v>759</v>
      </c>
      <c r="BR61" s="16">
        <f t="shared" si="19"/>
        <v>170.5</v>
      </c>
      <c r="BS61" s="16">
        <f t="shared" si="20"/>
        <v>1006.5</v>
      </c>
      <c r="BT61" s="18">
        <f t="shared" si="21"/>
        <v>341</v>
      </c>
      <c r="BU61" s="17">
        <f t="shared" si="22"/>
        <v>247.5</v>
      </c>
      <c r="BV61" s="17">
        <f t="shared" si="23"/>
        <v>929.5</v>
      </c>
      <c r="BW61" s="17">
        <f t="shared" si="24"/>
        <v>77</v>
      </c>
      <c r="BX61" s="17">
        <f t="shared" si="25"/>
        <v>511.5</v>
      </c>
      <c r="BY61" s="17">
        <f t="shared" si="26"/>
        <v>665.5</v>
      </c>
      <c r="BZ61" s="16"/>
      <c r="CA61" s="15"/>
      <c r="CB61" s="15">
        <f>CB58/2</f>
        <v>588.5</v>
      </c>
      <c r="CC61" s="15">
        <f>CC58</f>
        <v>10</v>
      </c>
      <c r="CD61" s="5"/>
      <c r="CE61" s="5"/>
      <c r="CF61" s="5"/>
      <c r="CG61" s="5"/>
      <c r="CH61" s="5"/>
      <c r="CI61" s="5"/>
      <c r="CJ61" s="5"/>
      <c r="CR61" s="1"/>
    </row>
    <row r="62" spans="60:96" x14ac:dyDescent="0.25">
      <c r="BH62" s="15">
        <v>-0.09</v>
      </c>
      <c r="BI62" s="16">
        <f t="shared" si="16"/>
        <v>420.39999999999964</v>
      </c>
      <c r="BJ62" s="16">
        <f t="shared" si="17"/>
        <v>5128.3999999999996</v>
      </c>
      <c r="BK62" s="16"/>
      <c r="BL62" s="16"/>
      <c r="BM62" s="16">
        <f t="shared" si="27"/>
        <v>840.79999999999927</v>
      </c>
      <c r="BN62" s="16">
        <f t="shared" si="27"/>
        <v>1092.8000000000011</v>
      </c>
      <c r="BO62" s="16">
        <f t="shared" si="27"/>
        <v>672.40000000000146</v>
      </c>
      <c r="BP62" s="16">
        <f t="shared" si="27"/>
        <v>252</v>
      </c>
      <c r="BQ62" s="16">
        <f t="shared" si="18"/>
        <v>756.60000000000036</v>
      </c>
      <c r="BR62" s="16">
        <f t="shared" si="19"/>
        <v>168.10000000000036</v>
      </c>
      <c r="BS62" s="16">
        <f t="shared" si="20"/>
        <v>1008.8999999999996</v>
      </c>
      <c r="BT62" s="18">
        <f t="shared" si="21"/>
        <v>336.20000000000073</v>
      </c>
      <c r="BU62" s="17">
        <f t="shared" si="22"/>
        <v>252.29999999999927</v>
      </c>
      <c r="BV62" s="17">
        <f t="shared" si="23"/>
        <v>924.70000000000073</v>
      </c>
      <c r="BW62" s="17">
        <f t="shared" si="24"/>
        <v>84.199999999998909</v>
      </c>
      <c r="BX62" s="17">
        <f t="shared" si="25"/>
        <v>504.30000000000109</v>
      </c>
      <c r="BY62" s="17">
        <f t="shared" si="26"/>
        <v>672.69999999999891</v>
      </c>
      <c r="BZ62" s="16"/>
      <c r="CA62" s="15"/>
      <c r="CB62" s="15"/>
      <c r="CC62" s="15"/>
      <c r="CD62" s="5"/>
      <c r="CE62" s="5"/>
      <c r="CF62" s="5"/>
      <c r="CG62" s="5"/>
      <c r="CH62" s="5"/>
      <c r="CI62" s="5"/>
      <c r="CJ62" s="5"/>
      <c r="CR62" s="1"/>
    </row>
    <row r="63" spans="60:96" x14ac:dyDescent="0.25">
      <c r="BH63" s="15">
        <v>-0.08</v>
      </c>
      <c r="BI63" s="16">
        <f t="shared" si="16"/>
        <v>422.80000000000018</v>
      </c>
      <c r="BJ63" s="16">
        <f t="shared" si="17"/>
        <v>5130.8</v>
      </c>
      <c r="BK63" s="16"/>
      <c r="BL63" s="16"/>
      <c r="BM63" s="16">
        <f t="shared" si="27"/>
        <v>845.60000000000036</v>
      </c>
      <c r="BN63" s="16">
        <f t="shared" si="27"/>
        <v>1085.5999999999985</v>
      </c>
      <c r="BO63" s="16">
        <f t="shared" si="27"/>
        <v>662.79999999999927</v>
      </c>
      <c r="BP63" s="16">
        <f t="shared" si="27"/>
        <v>240</v>
      </c>
      <c r="BQ63" s="16">
        <f t="shared" si="18"/>
        <v>754.19999999999982</v>
      </c>
      <c r="BR63" s="16">
        <f t="shared" si="19"/>
        <v>165.69999999999982</v>
      </c>
      <c r="BS63" s="16">
        <f t="shared" si="20"/>
        <v>1011.3000000000002</v>
      </c>
      <c r="BT63" s="18">
        <f t="shared" si="21"/>
        <v>331.39999999999964</v>
      </c>
      <c r="BU63" s="17">
        <f t="shared" si="22"/>
        <v>257.10000000000036</v>
      </c>
      <c r="BV63" s="17">
        <f t="shared" si="23"/>
        <v>919.89999999999964</v>
      </c>
      <c r="BW63" s="17">
        <f t="shared" si="24"/>
        <v>91.400000000001455</v>
      </c>
      <c r="BX63" s="17">
        <f t="shared" si="25"/>
        <v>497.09999999999854</v>
      </c>
      <c r="BY63" s="17">
        <f t="shared" si="26"/>
        <v>679.90000000000146</v>
      </c>
      <c r="BZ63" s="16"/>
      <c r="CA63" s="15"/>
      <c r="CB63" s="15"/>
      <c r="CC63" s="15"/>
      <c r="CD63" s="5"/>
      <c r="CE63" s="5"/>
      <c r="CF63" s="5"/>
      <c r="CG63" s="5"/>
      <c r="CH63" s="5"/>
      <c r="CI63" s="5"/>
      <c r="CJ63" s="5"/>
      <c r="CR63" s="1"/>
    </row>
    <row r="64" spans="60:96" x14ac:dyDescent="0.25">
      <c r="BH64" s="15">
        <v>-7.0000000000000007E-2</v>
      </c>
      <c r="BI64" s="16">
        <f t="shared" si="16"/>
        <v>425.19999999999982</v>
      </c>
      <c r="BJ64" s="16">
        <f t="shared" si="17"/>
        <v>5133.2</v>
      </c>
      <c r="BK64" s="16"/>
      <c r="BL64" s="16"/>
      <c r="BM64" s="16">
        <f t="shared" si="27"/>
        <v>850.39999999999964</v>
      </c>
      <c r="BN64" s="16">
        <f t="shared" si="27"/>
        <v>1078.4000000000015</v>
      </c>
      <c r="BO64" s="16">
        <f t="shared" si="27"/>
        <v>653.20000000000073</v>
      </c>
      <c r="BP64" s="16">
        <f t="shared" si="27"/>
        <v>228</v>
      </c>
      <c r="BQ64" s="16">
        <f t="shared" si="18"/>
        <v>751.80000000000018</v>
      </c>
      <c r="BR64" s="16">
        <f t="shared" si="19"/>
        <v>163.30000000000018</v>
      </c>
      <c r="BS64" s="16">
        <f t="shared" si="20"/>
        <v>1013.6999999999998</v>
      </c>
      <c r="BT64" s="18">
        <f t="shared" si="21"/>
        <v>326.60000000000036</v>
      </c>
      <c r="BU64" s="17">
        <f t="shared" si="22"/>
        <v>261.89999999999964</v>
      </c>
      <c r="BV64" s="17">
        <f t="shared" si="23"/>
        <v>915.10000000000036</v>
      </c>
      <c r="BW64" s="17">
        <f t="shared" si="24"/>
        <v>98.599999999998545</v>
      </c>
      <c r="BX64" s="17">
        <f t="shared" si="25"/>
        <v>489.90000000000146</v>
      </c>
      <c r="BY64" s="17">
        <f t="shared" si="26"/>
        <v>687.09999999999854</v>
      </c>
      <c r="BZ64" s="16"/>
      <c r="CA64" s="15"/>
      <c r="CB64" s="17"/>
      <c r="CC64" s="17" t="s">
        <v>34</v>
      </c>
      <c r="CD64" s="5"/>
      <c r="CE64" s="5"/>
      <c r="CF64" s="5"/>
      <c r="CG64" s="5"/>
      <c r="CH64" s="5"/>
      <c r="CI64" s="5"/>
      <c r="CJ64" s="5"/>
      <c r="CR64" s="1"/>
    </row>
    <row r="65" spans="60:96" x14ac:dyDescent="0.25">
      <c r="BH65" s="15">
        <v>-0.06</v>
      </c>
      <c r="BI65" s="16">
        <f t="shared" si="16"/>
        <v>427.60000000000036</v>
      </c>
      <c r="BJ65" s="16">
        <f t="shared" si="17"/>
        <v>5135.6000000000004</v>
      </c>
      <c r="BK65" s="16"/>
      <c r="BL65" s="16"/>
      <c r="BM65" s="16">
        <f t="shared" si="27"/>
        <v>855.20000000000073</v>
      </c>
      <c r="BN65" s="16">
        <f t="shared" si="27"/>
        <v>1071.1999999999989</v>
      </c>
      <c r="BO65" s="16">
        <f t="shared" si="27"/>
        <v>643.59999999999854</v>
      </c>
      <c r="BP65" s="16">
        <f t="shared" si="27"/>
        <v>216</v>
      </c>
      <c r="BQ65" s="16">
        <f t="shared" si="18"/>
        <v>749.39999999999964</v>
      </c>
      <c r="BR65" s="16">
        <f t="shared" si="19"/>
        <v>160.89999999999964</v>
      </c>
      <c r="BS65" s="16">
        <f t="shared" si="20"/>
        <v>1016.1000000000004</v>
      </c>
      <c r="BT65" s="18">
        <f t="shared" si="21"/>
        <v>321.79999999999927</v>
      </c>
      <c r="BU65" s="17">
        <f t="shared" si="22"/>
        <v>266.70000000000073</v>
      </c>
      <c r="BV65" s="17">
        <f t="shared" si="23"/>
        <v>910.29999999999927</v>
      </c>
      <c r="BW65" s="17">
        <f t="shared" si="24"/>
        <v>105.80000000000109</v>
      </c>
      <c r="BX65" s="17">
        <f t="shared" si="25"/>
        <v>482.69999999999891</v>
      </c>
      <c r="BY65" s="17">
        <f t="shared" si="26"/>
        <v>694.30000000000109</v>
      </c>
      <c r="BZ65" s="16"/>
      <c r="CA65" s="15"/>
      <c r="CB65" s="18">
        <f>BT13</f>
        <v>533</v>
      </c>
      <c r="CC65" s="17">
        <v>2.5</v>
      </c>
      <c r="CD65" s="5"/>
      <c r="CE65" s="5"/>
      <c r="CF65" s="5"/>
      <c r="CG65" s="5"/>
      <c r="CH65" s="5"/>
      <c r="CI65" s="5"/>
      <c r="CJ65" s="5"/>
      <c r="CR65" s="1"/>
    </row>
    <row r="66" spans="60:96" x14ac:dyDescent="0.25">
      <c r="BH66" s="15">
        <v>-0.05</v>
      </c>
      <c r="BI66" s="16">
        <f t="shared" si="16"/>
        <v>430</v>
      </c>
      <c r="BJ66" s="16">
        <f t="shared" si="17"/>
        <v>5138</v>
      </c>
      <c r="BK66" s="16"/>
      <c r="BL66" s="16"/>
      <c r="BM66" s="16">
        <f t="shared" si="27"/>
        <v>860</v>
      </c>
      <c r="BN66" s="16">
        <f t="shared" si="27"/>
        <v>1064</v>
      </c>
      <c r="BO66" s="16">
        <f t="shared" si="27"/>
        <v>634</v>
      </c>
      <c r="BP66" s="16">
        <f t="shared" si="27"/>
        <v>204</v>
      </c>
      <c r="BQ66" s="16">
        <f t="shared" si="18"/>
        <v>747</v>
      </c>
      <c r="BR66" s="16">
        <f t="shared" si="19"/>
        <v>158.5</v>
      </c>
      <c r="BS66" s="16">
        <f t="shared" si="20"/>
        <v>1018.5</v>
      </c>
      <c r="BT66" s="18">
        <f t="shared" si="21"/>
        <v>317</v>
      </c>
      <c r="BU66" s="17">
        <f t="shared" si="22"/>
        <v>271.5</v>
      </c>
      <c r="BV66" s="17">
        <f t="shared" si="23"/>
        <v>905.5</v>
      </c>
      <c r="BW66" s="17">
        <f t="shared" si="24"/>
        <v>113</v>
      </c>
      <c r="BX66" s="17">
        <f t="shared" si="25"/>
        <v>475.5</v>
      </c>
      <c r="BY66" s="17">
        <f t="shared" si="26"/>
        <v>701.5</v>
      </c>
      <c r="BZ66" s="16"/>
      <c r="CA66" s="15"/>
      <c r="CB66" s="18">
        <f>BT14</f>
        <v>53</v>
      </c>
      <c r="CC66" s="17">
        <v>2.5</v>
      </c>
      <c r="CD66" s="5"/>
      <c r="CE66" s="5"/>
      <c r="CF66" s="5"/>
      <c r="CG66" s="5"/>
      <c r="CH66" s="5"/>
      <c r="CI66" s="5"/>
      <c r="CJ66" s="5"/>
      <c r="CR66" s="1"/>
    </row>
    <row r="67" spans="60:96" x14ac:dyDescent="0.25">
      <c r="BH67" s="15">
        <v>-0.04</v>
      </c>
      <c r="BI67" s="16">
        <f t="shared" si="16"/>
        <v>432.39999999999964</v>
      </c>
      <c r="BJ67" s="16">
        <f t="shared" si="17"/>
        <v>5140.3999999999996</v>
      </c>
      <c r="BK67" s="16"/>
      <c r="BL67" s="16"/>
      <c r="BM67" s="16">
        <f t="shared" si="27"/>
        <v>864.79999999999927</v>
      </c>
      <c r="BN67" s="16">
        <f t="shared" si="27"/>
        <v>1056.8000000000011</v>
      </c>
      <c r="BO67" s="16">
        <f t="shared" si="27"/>
        <v>624.40000000000146</v>
      </c>
      <c r="BP67" s="16">
        <f t="shared" si="27"/>
        <v>192</v>
      </c>
      <c r="BQ67" s="16">
        <f t="shared" si="18"/>
        <v>744.60000000000036</v>
      </c>
      <c r="BR67" s="16">
        <f t="shared" si="19"/>
        <v>156.10000000000036</v>
      </c>
      <c r="BS67" s="16">
        <f t="shared" si="20"/>
        <v>1020.8999999999996</v>
      </c>
      <c r="BT67" s="18">
        <f t="shared" si="21"/>
        <v>312.20000000000073</v>
      </c>
      <c r="BU67" s="17">
        <f t="shared" si="22"/>
        <v>276.29999999999927</v>
      </c>
      <c r="BV67" s="17">
        <f t="shared" si="23"/>
        <v>900.70000000000073</v>
      </c>
      <c r="BW67" s="17">
        <f t="shared" si="24"/>
        <v>120.19999999999891</v>
      </c>
      <c r="BX67" s="17">
        <f t="shared" si="25"/>
        <v>468.30000000000109</v>
      </c>
      <c r="BY67" s="17">
        <f t="shared" si="26"/>
        <v>708.69999999999891</v>
      </c>
      <c r="BZ67" s="16"/>
      <c r="CA67" s="15"/>
      <c r="CB67" s="17"/>
      <c r="CC67" s="17" t="s">
        <v>33</v>
      </c>
      <c r="CD67" s="5"/>
      <c r="CE67" s="5"/>
      <c r="CF67" s="5"/>
      <c r="CG67" s="5"/>
      <c r="CH67" s="5"/>
      <c r="CI67" s="5"/>
      <c r="CJ67" s="5"/>
      <c r="CR67" s="1"/>
    </row>
    <row r="68" spans="60:96" x14ac:dyDescent="0.25">
      <c r="BH68" s="15">
        <v>-0.03</v>
      </c>
      <c r="BI68" s="16">
        <f t="shared" si="16"/>
        <v>434.80000000000018</v>
      </c>
      <c r="BJ68" s="16">
        <f t="shared" si="17"/>
        <v>5142.8</v>
      </c>
      <c r="BK68" s="16"/>
      <c r="BL68" s="16"/>
      <c r="BM68" s="16">
        <f t="shared" si="27"/>
        <v>869.60000000000036</v>
      </c>
      <c r="BN68" s="16">
        <f t="shared" si="27"/>
        <v>1049.5999999999985</v>
      </c>
      <c r="BO68" s="16">
        <f t="shared" si="27"/>
        <v>614.79999999999927</v>
      </c>
      <c r="BP68" s="16">
        <f t="shared" si="27"/>
        <v>180</v>
      </c>
      <c r="BQ68" s="16">
        <f t="shared" si="18"/>
        <v>742.19999999999982</v>
      </c>
      <c r="BR68" s="16">
        <f t="shared" si="19"/>
        <v>153.69999999999982</v>
      </c>
      <c r="BS68" s="16">
        <f t="shared" si="20"/>
        <v>1023.3000000000002</v>
      </c>
      <c r="BT68" s="18">
        <f t="shared" si="21"/>
        <v>307.39999999999964</v>
      </c>
      <c r="BU68" s="17">
        <f t="shared" si="22"/>
        <v>281.10000000000036</v>
      </c>
      <c r="BV68" s="17">
        <f t="shared" si="23"/>
        <v>895.89999999999964</v>
      </c>
      <c r="BW68" s="17">
        <f t="shared" si="24"/>
        <v>127.40000000000146</v>
      </c>
      <c r="BX68" s="17">
        <f t="shared" si="25"/>
        <v>461.09999999999854</v>
      </c>
      <c r="BY68" s="17">
        <f t="shared" si="26"/>
        <v>715.90000000000146</v>
      </c>
      <c r="BZ68" s="16"/>
      <c r="CA68" s="15"/>
      <c r="CB68" s="20">
        <f>BU13</f>
        <v>535.5</v>
      </c>
      <c r="CC68" s="21">
        <v>2.5</v>
      </c>
      <c r="CD68" s="5"/>
      <c r="CE68" s="5"/>
      <c r="CF68" s="5"/>
      <c r="CG68" s="5"/>
      <c r="CH68" s="5"/>
      <c r="CI68" s="5"/>
      <c r="CJ68" s="5"/>
      <c r="CR68" s="1"/>
    </row>
    <row r="69" spans="60:96" x14ac:dyDescent="0.25">
      <c r="BH69" s="15">
        <v>-0.02</v>
      </c>
      <c r="BI69" s="16">
        <f t="shared" si="16"/>
        <v>437.19999999999982</v>
      </c>
      <c r="BJ69" s="16">
        <f t="shared" si="17"/>
        <v>5145.2</v>
      </c>
      <c r="BK69" s="16"/>
      <c r="BL69" s="16"/>
      <c r="BM69" s="16">
        <f t="shared" si="27"/>
        <v>874.39999999999964</v>
      </c>
      <c r="BN69" s="16">
        <f t="shared" si="27"/>
        <v>1042.4000000000015</v>
      </c>
      <c r="BO69" s="16">
        <f t="shared" si="27"/>
        <v>605.20000000000073</v>
      </c>
      <c r="BP69" s="16">
        <f t="shared" si="27"/>
        <v>168</v>
      </c>
      <c r="BQ69" s="16">
        <f t="shared" si="18"/>
        <v>739.80000000000018</v>
      </c>
      <c r="BR69" s="16">
        <f t="shared" si="19"/>
        <v>151.30000000000018</v>
      </c>
      <c r="BS69" s="16">
        <f t="shared" si="20"/>
        <v>1025.6999999999998</v>
      </c>
      <c r="BT69" s="18">
        <f t="shared" si="21"/>
        <v>302.60000000000036</v>
      </c>
      <c r="BU69" s="17">
        <f t="shared" si="22"/>
        <v>285.89999999999964</v>
      </c>
      <c r="BV69" s="17">
        <f t="shared" si="23"/>
        <v>891.10000000000036</v>
      </c>
      <c r="BW69" s="17">
        <f t="shared" si="24"/>
        <v>134.59999999999854</v>
      </c>
      <c r="BX69" s="17">
        <f t="shared" si="25"/>
        <v>453.90000000000146</v>
      </c>
      <c r="BY69" s="17">
        <f t="shared" si="26"/>
        <v>723.09999999999854</v>
      </c>
      <c r="BZ69" s="16"/>
      <c r="CA69" s="15"/>
      <c r="CB69" s="20">
        <f>BU14</f>
        <v>55.5</v>
      </c>
      <c r="CC69" s="21">
        <v>2.5</v>
      </c>
      <c r="CD69" s="5"/>
      <c r="CE69" s="5"/>
      <c r="CF69" s="5"/>
      <c r="CG69" s="5"/>
      <c r="CH69" s="5"/>
      <c r="CI69" s="5"/>
      <c r="CJ69" s="5"/>
      <c r="CR69" s="1"/>
    </row>
    <row r="70" spans="60:96" x14ac:dyDescent="0.25">
      <c r="BH70" s="15">
        <v>-0.01</v>
      </c>
      <c r="BI70" s="16">
        <f t="shared" si="16"/>
        <v>439.60000000000036</v>
      </c>
      <c r="BJ70" s="16">
        <f t="shared" si="17"/>
        <v>5147.6000000000004</v>
      </c>
      <c r="BK70" s="16"/>
      <c r="BL70" s="16"/>
      <c r="BM70" s="16">
        <f t="shared" si="27"/>
        <v>879.20000000000073</v>
      </c>
      <c r="BN70" s="16">
        <f t="shared" si="27"/>
        <v>1035.1999999999989</v>
      </c>
      <c r="BO70" s="16">
        <f t="shared" si="27"/>
        <v>595.59999999999854</v>
      </c>
      <c r="BP70" s="16">
        <f t="shared" si="27"/>
        <v>156</v>
      </c>
      <c r="BQ70" s="16">
        <f t="shared" si="18"/>
        <v>737.39999999999964</v>
      </c>
      <c r="BR70" s="16">
        <f t="shared" si="19"/>
        <v>148.89999999999964</v>
      </c>
      <c r="BS70" s="16">
        <f t="shared" si="20"/>
        <v>1028.1000000000004</v>
      </c>
      <c r="BT70" s="18">
        <f t="shared" si="21"/>
        <v>297.79999999999927</v>
      </c>
      <c r="BU70" s="17">
        <f t="shared" si="22"/>
        <v>290.70000000000073</v>
      </c>
      <c r="BV70" s="17">
        <f t="shared" si="23"/>
        <v>886.29999999999927</v>
      </c>
      <c r="BW70" s="17">
        <f t="shared" si="24"/>
        <v>141.80000000000109</v>
      </c>
      <c r="BX70" s="17">
        <f t="shared" si="25"/>
        <v>446.69999999999891</v>
      </c>
      <c r="BY70" s="17">
        <f t="shared" si="26"/>
        <v>730.30000000000109</v>
      </c>
      <c r="BZ70" s="16"/>
      <c r="CA70" s="15"/>
      <c r="CB70" s="21"/>
      <c r="CC70" s="21" t="s">
        <v>35</v>
      </c>
      <c r="CD70" s="5"/>
      <c r="CE70" s="5"/>
      <c r="CF70" s="5"/>
      <c r="CG70" s="5"/>
      <c r="CH70" s="5"/>
      <c r="CI70" s="5"/>
      <c r="CJ70" s="5"/>
      <c r="CR70" s="1"/>
    </row>
    <row r="71" spans="60:96" x14ac:dyDescent="0.25">
      <c r="BH71" s="15">
        <v>0</v>
      </c>
      <c r="BI71" s="16">
        <f t="shared" si="16"/>
        <v>442</v>
      </c>
      <c r="BJ71" s="16">
        <f t="shared" si="17"/>
        <v>5150</v>
      </c>
      <c r="BK71" s="16"/>
      <c r="BL71" s="16"/>
      <c r="BM71" s="16">
        <f t="shared" si="27"/>
        <v>884</v>
      </c>
      <c r="BN71" s="16">
        <f t="shared" si="27"/>
        <v>1028</v>
      </c>
      <c r="BO71" s="16">
        <f t="shared" si="27"/>
        <v>586</v>
      </c>
      <c r="BP71" s="16">
        <f t="shared" si="27"/>
        <v>144</v>
      </c>
      <c r="BQ71" s="16">
        <f t="shared" si="18"/>
        <v>735</v>
      </c>
      <c r="BR71" s="16">
        <f t="shared" si="19"/>
        <v>146.5</v>
      </c>
      <c r="BS71" s="16">
        <f t="shared" si="20"/>
        <v>1030.5</v>
      </c>
      <c r="BT71" s="18">
        <f t="shared" si="21"/>
        <v>293</v>
      </c>
      <c r="BU71" s="17">
        <f t="shared" si="22"/>
        <v>295.5</v>
      </c>
      <c r="BV71" s="17">
        <f t="shared" si="23"/>
        <v>881.5</v>
      </c>
      <c r="BW71" s="17">
        <f t="shared" si="24"/>
        <v>149</v>
      </c>
      <c r="BX71" s="17">
        <f t="shared" si="25"/>
        <v>439.5</v>
      </c>
      <c r="BY71" s="17">
        <f t="shared" si="26"/>
        <v>737.5</v>
      </c>
      <c r="BZ71" s="16"/>
      <c r="CA71" s="15"/>
      <c r="CB71" s="20">
        <f>BV13</f>
        <v>1121.5</v>
      </c>
      <c r="CC71" s="21">
        <v>2.5</v>
      </c>
      <c r="CD71" s="5"/>
      <c r="CE71" s="5"/>
      <c r="CF71" s="5"/>
      <c r="CG71" s="5"/>
      <c r="CH71" s="5"/>
      <c r="CI71" s="5"/>
      <c r="CJ71" s="5"/>
      <c r="CR71" s="1"/>
    </row>
    <row r="72" spans="60:96" x14ac:dyDescent="0.25">
      <c r="BH72" s="15">
        <v>0.01</v>
      </c>
      <c r="BI72" s="16">
        <f t="shared" si="16"/>
        <v>444.39999999999964</v>
      </c>
      <c r="BJ72" s="16">
        <f t="shared" si="17"/>
        <v>5152.3999999999996</v>
      </c>
      <c r="BK72" s="16"/>
      <c r="BL72" s="16"/>
      <c r="BM72" s="16">
        <f t="shared" si="27"/>
        <v>888.79999999999927</v>
      </c>
      <c r="BN72" s="16">
        <f t="shared" si="27"/>
        <v>1020.8000000000011</v>
      </c>
      <c r="BO72" s="16">
        <f t="shared" si="27"/>
        <v>576.40000000000146</v>
      </c>
      <c r="BP72" s="16">
        <f t="shared" si="27"/>
        <v>132</v>
      </c>
      <c r="BQ72" s="16">
        <f t="shared" si="18"/>
        <v>732.60000000000036</v>
      </c>
      <c r="BR72" s="16">
        <f t="shared" si="19"/>
        <v>144.10000000000036</v>
      </c>
      <c r="BS72" s="16">
        <f t="shared" si="20"/>
        <v>1032.8999999999996</v>
      </c>
      <c r="BT72" s="18">
        <f t="shared" si="21"/>
        <v>288.20000000000073</v>
      </c>
      <c r="BU72" s="17">
        <f t="shared" si="22"/>
        <v>300.29999999999927</v>
      </c>
      <c r="BV72" s="17">
        <f t="shared" si="23"/>
        <v>876.70000000000073</v>
      </c>
      <c r="BW72" s="17">
        <f t="shared" si="24"/>
        <v>156.19999999999891</v>
      </c>
      <c r="BX72" s="17">
        <f t="shared" si="25"/>
        <v>432.30000000000109</v>
      </c>
      <c r="BY72" s="17">
        <f t="shared" si="26"/>
        <v>744.69999999999891</v>
      </c>
      <c r="BZ72" s="16"/>
      <c r="CA72" s="15"/>
      <c r="CB72" s="20">
        <f>BV14</f>
        <v>641.5</v>
      </c>
      <c r="CC72" s="21">
        <v>2.5</v>
      </c>
      <c r="CD72" s="5"/>
      <c r="CE72" s="5"/>
      <c r="CF72" s="5"/>
      <c r="CG72" s="5"/>
      <c r="CH72" s="5"/>
      <c r="CI72" s="5"/>
      <c r="CJ72" s="5"/>
      <c r="CR72" s="1"/>
    </row>
    <row r="73" spans="60:96" x14ac:dyDescent="0.25">
      <c r="BH73" s="15">
        <v>0.02</v>
      </c>
      <c r="BI73" s="16">
        <f t="shared" si="16"/>
        <v>446.80000000000018</v>
      </c>
      <c r="BJ73" s="16">
        <f t="shared" si="17"/>
        <v>5154.8</v>
      </c>
      <c r="BK73" s="16"/>
      <c r="BL73" s="16"/>
      <c r="BM73" s="16">
        <f t="shared" si="27"/>
        <v>893.60000000000036</v>
      </c>
      <c r="BN73" s="16">
        <f t="shared" si="27"/>
        <v>1013.5999999999985</v>
      </c>
      <c r="BO73" s="16">
        <f t="shared" si="27"/>
        <v>566.79999999999927</v>
      </c>
      <c r="BP73" s="16">
        <f t="shared" si="27"/>
        <v>120</v>
      </c>
      <c r="BQ73" s="16">
        <f t="shared" si="18"/>
        <v>730.19999999999982</v>
      </c>
      <c r="BR73" s="16">
        <f t="shared" si="19"/>
        <v>141.69999999999982</v>
      </c>
      <c r="BS73" s="16">
        <f t="shared" si="20"/>
        <v>1035.3000000000002</v>
      </c>
      <c r="BT73" s="18">
        <f t="shared" si="21"/>
        <v>283.39999999999964</v>
      </c>
      <c r="BU73" s="17">
        <f t="shared" si="22"/>
        <v>305.10000000000036</v>
      </c>
      <c r="BV73" s="17">
        <f t="shared" si="23"/>
        <v>871.89999999999964</v>
      </c>
      <c r="BW73" s="17">
        <f t="shared" si="24"/>
        <v>163.40000000000146</v>
      </c>
      <c r="BX73" s="17">
        <f t="shared" si="25"/>
        <v>425.09999999999854</v>
      </c>
      <c r="BY73" s="17">
        <f t="shared" si="26"/>
        <v>751.90000000000146</v>
      </c>
      <c r="BZ73" s="16"/>
      <c r="CA73" s="15"/>
      <c r="CB73" s="17"/>
      <c r="CC73" s="17"/>
      <c r="CD73" s="5"/>
      <c r="CE73" s="5"/>
      <c r="CF73" s="5"/>
      <c r="CG73" s="5"/>
      <c r="CH73" s="5"/>
      <c r="CI73" s="5"/>
      <c r="CJ73" s="5"/>
      <c r="CR73" s="1"/>
    </row>
    <row r="74" spans="60:96" x14ac:dyDescent="0.25">
      <c r="BH74" s="15">
        <v>0.03</v>
      </c>
      <c r="BI74" s="16">
        <f t="shared" si="16"/>
        <v>449.19999999999982</v>
      </c>
      <c r="BJ74" s="16">
        <f t="shared" si="17"/>
        <v>5157.2</v>
      </c>
      <c r="BK74" s="16"/>
      <c r="BL74" s="16"/>
      <c r="BM74" s="16">
        <f t="shared" si="27"/>
        <v>898.39999999999964</v>
      </c>
      <c r="BN74" s="16">
        <f t="shared" si="27"/>
        <v>1006.4000000000015</v>
      </c>
      <c r="BO74" s="16">
        <f t="shared" si="27"/>
        <v>557.20000000000073</v>
      </c>
      <c r="BP74" s="16">
        <f t="shared" si="27"/>
        <v>108</v>
      </c>
      <c r="BQ74" s="16">
        <f t="shared" si="18"/>
        <v>727.80000000000018</v>
      </c>
      <c r="BR74" s="16">
        <f t="shared" si="19"/>
        <v>139.30000000000018</v>
      </c>
      <c r="BS74" s="16">
        <f t="shared" si="20"/>
        <v>1037.6999999999998</v>
      </c>
      <c r="BT74" s="18">
        <f t="shared" si="21"/>
        <v>278.60000000000036</v>
      </c>
      <c r="BU74" s="17">
        <f t="shared" si="22"/>
        <v>309.89999999999964</v>
      </c>
      <c r="BV74" s="17">
        <f t="shared" si="23"/>
        <v>867.10000000000036</v>
      </c>
      <c r="BW74" s="17">
        <f t="shared" si="24"/>
        <v>170.59999999999854</v>
      </c>
      <c r="BX74" s="17">
        <f t="shared" si="25"/>
        <v>417.90000000000146</v>
      </c>
      <c r="BY74" s="17">
        <f t="shared" si="26"/>
        <v>759.09999999999854</v>
      </c>
      <c r="BZ74" s="16"/>
      <c r="CA74" s="15"/>
      <c r="CB74" s="17"/>
      <c r="CC74" s="17" t="s">
        <v>36</v>
      </c>
      <c r="CD74" s="5"/>
      <c r="CE74" s="5"/>
      <c r="CF74" s="5"/>
      <c r="CG74" s="5"/>
      <c r="CH74" s="5"/>
      <c r="CI74" s="5"/>
      <c r="CJ74" s="5"/>
      <c r="CR74" s="1"/>
    </row>
    <row r="75" spans="60:96" x14ac:dyDescent="0.25">
      <c r="BH75" s="15">
        <v>0.04</v>
      </c>
      <c r="BI75" s="16">
        <f t="shared" si="16"/>
        <v>451.60000000000036</v>
      </c>
      <c r="BJ75" s="16">
        <f t="shared" si="17"/>
        <v>5159.6000000000004</v>
      </c>
      <c r="BK75" s="16"/>
      <c r="BL75" s="16"/>
      <c r="BM75" s="16">
        <f t="shared" si="27"/>
        <v>903.20000000000073</v>
      </c>
      <c r="BN75" s="16">
        <f t="shared" si="27"/>
        <v>999.19999999999891</v>
      </c>
      <c r="BO75" s="16">
        <f t="shared" si="27"/>
        <v>547.59999999999854</v>
      </c>
      <c r="BP75" s="16">
        <f t="shared" si="27"/>
        <v>96</v>
      </c>
      <c r="BQ75" s="16">
        <f t="shared" si="18"/>
        <v>725.39999999999964</v>
      </c>
      <c r="BR75" s="16">
        <f t="shared" si="19"/>
        <v>136.89999999999964</v>
      </c>
      <c r="BS75" s="16">
        <f t="shared" si="20"/>
        <v>1040.1000000000004</v>
      </c>
      <c r="BT75" s="18">
        <f t="shared" si="21"/>
        <v>273.79999999999927</v>
      </c>
      <c r="BU75" s="17">
        <f t="shared" si="22"/>
        <v>314.70000000000073</v>
      </c>
      <c r="BV75" s="17">
        <f t="shared" si="23"/>
        <v>862.29999999999927</v>
      </c>
      <c r="BW75" s="17">
        <f t="shared" si="24"/>
        <v>177.80000000000109</v>
      </c>
      <c r="BX75" s="17">
        <f t="shared" si="25"/>
        <v>410.69999999999891</v>
      </c>
      <c r="BY75" s="17">
        <f t="shared" si="26"/>
        <v>766.30000000000109</v>
      </c>
      <c r="BZ75" s="16"/>
      <c r="CA75" s="15"/>
      <c r="CB75" s="18">
        <f>BW13</f>
        <v>509</v>
      </c>
      <c r="CC75" s="17">
        <v>3.5</v>
      </c>
      <c r="CD75" s="6"/>
      <c r="CE75" s="5"/>
      <c r="CF75" s="5"/>
      <c r="CG75" s="5"/>
      <c r="CH75" s="5"/>
      <c r="CI75" s="5"/>
      <c r="CJ75" s="5"/>
      <c r="CR75" s="1"/>
    </row>
    <row r="76" spans="60:96" x14ac:dyDescent="0.25">
      <c r="BH76" s="15">
        <v>0.05</v>
      </c>
      <c r="BI76" s="16">
        <f t="shared" si="16"/>
        <v>454</v>
      </c>
      <c r="BJ76" s="16">
        <f t="shared" si="17"/>
        <v>5162</v>
      </c>
      <c r="BK76" s="16"/>
      <c r="BL76" s="16"/>
      <c r="BM76" s="16">
        <f t="shared" si="27"/>
        <v>908</v>
      </c>
      <c r="BN76" s="16">
        <f t="shared" si="27"/>
        <v>992</v>
      </c>
      <c r="BO76" s="16">
        <f t="shared" si="27"/>
        <v>538</v>
      </c>
      <c r="BP76" s="16">
        <f t="shared" si="27"/>
        <v>84</v>
      </c>
      <c r="BQ76" s="16">
        <f t="shared" si="18"/>
        <v>723</v>
      </c>
      <c r="BR76" s="16">
        <f t="shared" si="19"/>
        <v>134.5</v>
      </c>
      <c r="BS76" s="16">
        <f t="shared" si="20"/>
        <v>1042.5</v>
      </c>
      <c r="BT76" s="18">
        <f t="shared" si="21"/>
        <v>269</v>
      </c>
      <c r="BU76" s="17">
        <f t="shared" si="22"/>
        <v>319.5</v>
      </c>
      <c r="BV76" s="17">
        <f t="shared" si="23"/>
        <v>857.5</v>
      </c>
      <c r="BW76" s="17">
        <f t="shared" si="24"/>
        <v>185</v>
      </c>
      <c r="BX76" s="17">
        <f t="shared" si="25"/>
        <v>403.5</v>
      </c>
      <c r="BY76" s="17">
        <f t="shared" si="26"/>
        <v>773.5</v>
      </c>
      <c r="BZ76" s="16"/>
      <c r="CA76" s="15"/>
      <c r="CB76" s="18">
        <f>BW14</f>
        <v>2.1999999999989086</v>
      </c>
      <c r="CC76" s="17">
        <v>3.5</v>
      </c>
      <c r="CD76" s="5"/>
      <c r="CE76" s="5"/>
      <c r="CF76" s="5"/>
      <c r="CG76" s="5"/>
      <c r="CH76" s="5"/>
      <c r="CI76" s="5"/>
      <c r="CJ76" s="5"/>
      <c r="CR76" s="1"/>
    </row>
    <row r="77" spans="60:96" x14ac:dyDescent="0.25">
      <c r="BH77" s="15">
        <v>6.0000000000000102E-2</v>
      </c>
      <c r="BI77" s="16">
        <f t="shared" si="16"/>
        <v>456.39999999999964</v>
      </c>
      <c r="BJ77" s="16">
        <f t="shared" si="17"/>
        <v>5164.3999999999996</v>
      </c>
      <c r="BK77" s="16"/>
      <c r="BL77" s="16"/>
      <c r="BM77" s="16">
        <f t="shared" si="27"/>
        <v>912.79999999999927</v>
      </c>
      <c r="BN77" s="16">
        <f t="shared" si="27"/>
        <v>984.80000000000109</v>
      </c>
      <c r="BO77" s="16">
        <f t="shared" si="27"/>
        <v>528.40000000000146</v>
      </c>
      <c r="BP77" s="16">
        <f t="shared" si="27"/>
        <v>72</v>
      </c>
      <c r="BQ77" s="16">
        <f t="shared" si="18"/>
        <v>720.60000000000036</v>
      </c>
      <c r="BR77" s="16">
        <f t="shared" si="19"/>
        <v>132.10000000000036</v>
      </c>
      <c r="BS77" s="16">
        <f t="shared" si="20"/>
        <v>1044.8999999999996</v>
      </c>
      <c r="BT77" s="18">
        <f t="shared" si="21"/>
        <v>264.20000000000073</v>
      </c>
      <c r="BU77" s="17">
        <f t="shared" si="22"/>
        <v>324.29999999999927</v>
      </c>
      <c r="BV77" s="17">
        <f t="shared" si="23"/>
        <v>852.70000000000073</v>
      </c>
      <c r="BW77" s="17">
        <f t="shared" si="24"/>
        <v>192.19999999999891</v>
      </c>
      <c r="BX77" s="17">
        <f t="shared" si="25"/>
        <v>396.30000000000109</v>
      </c>
      <c r="BY77" s="17">
        <f t="shared" si="26"/>
        <v>780.69999999999891</v>
      </c>
      <c r="BZ77" s="16"/>
      <c r="CA77" s="15"/>
      <c r="CB77" s="17"/>
      <c r="CC77" s="17" t="s">
        <v>37</v>
      </c>
      <c r="CD77" s="5"/>
      <c r="CE77" s="5"/>
      <c r="CF77" s="5"/>
      <c r="CG77" s="5"/>
      <c r="CH77" s="5"/>
      <c r="CI77" s="5"/>
      <c r="CJ77" s="5"/>
      <c r="CR77" s="1"/>
    </row>
    <row r="78" spans="60:96" x14ac:dyDescent="0.25">
      <c r="BH78" s="15">
        <v>7.0000000000001006E-2</v>
      </c>
      <c r="BI78" s="16">
        <f t="shared" si="16"/>
        <v>458.80000000000018</v>
      </c>
      <c r="BJ78" s="16">
        <f t="shared" si="17"/>
        <v>5166.8</v>
      </c>
      <c r="BK78" s="16"/>
      <c r="BL78" s="16"/>
      <c r="BM78" s="16">
        <f t="shared" si="27"/>
        <v>917.60000000000036</v>
      </c>
      <c r="BN78" s="16">
        <f t="shared" si="27"/>
        <v>977.59999999999854</v>
      </c>
      <c r="BO78" s="16">
        <f t="shared" si="27"/>
        <v>518.79999999999927</v>
      </c>
      <c r="BP78" s="16">
        <f t="shared" si="27"/>
        <v>60</v>
      </c>
      <c r="BQ78" s="16">
        <f t="shared" si="18"/>
        <v>718.19999999999982</v>
      </c>
      <c r="BR78" s="16">
        <f t="shared" si="19"/>
        <v>129.69999999999982</v>
      </c>
      <c r="BS78" s="16">
        <f t="shared" si="20"/>
        <v>1047.3000000000002</v>
      </c>
      <c r="BT78" s="18">
        <f t="shared" si="21"/>
        <v>259.39999999999964</v>
      </c>
      <c r="BU78" s="17">
        <f t="shared" si="22"/>
        <v>329.10000000000036</v>
      </c>
      <c r="BV78" s="17">
        <f t="shared" si="23"/>
        <v>847.89999999999964</v>
      </c>
      <c r="BW78" s="17">
        <f t="shared" si="24"/>
        <v>199.40000000000146</v>
      </c>
      <c r="BX78" s="17">
        <f t="shared" si="25"/>
        <v>389.09999999999854</v>
      </c>
      <c r="BY78" s="17">
        <f t="shared" si="26"/>
        <v>787.90000000000146</v>
      </c>
      <c r="BZ78" s="16"/>
      <c r="CA78" s="15"/>
      <c r="CB78" s="20">
        <f>BX13</f>
        <v>586.30000000000109</v>
      </c>
      <c r="CC78" s="21">
        <v>3.5</v>
      </c>
      <c r="CD78" s="5"/>
      <c r="CE78" s="5"/>
      <c r="CF78" s="5"/>
      <c r="CG78" s="5"/>
      <c r="CH78" s="5"/>
      <c r="CI78" s="5"/>
      <c r="CJ78" s="5"/>
      <c r="CR78" s="1"/>
    </row>
    <row r="79" spans="60:96" x14ac:dyDescent="0.25">
      <c r="BH79" s="15">
        <v>8.0000000000001001E-2</v>
      </c>
      <c r="BI79" s="16">
        <f t="shared" si="16"/>
        <v>461.19999999999982</v>
      </c>
      <c r="BJ79" s="16">
        <f t="shared" si="17"/>
        <v>5169.2</v>
      </c>
      <c r="BK79" s="16"/>
      <c r="BL79" s="16"/>
      <c r="BM79" s="16">
        <f t="shared" si="27"/>
        <v>922.39999999999964</v>
      </c>
      <c r="BN79" s="16">
        <f t="shared" si="27"/>
        <v>970.40000000000146</v>
      </c>
      <c r="BO79" s="16">
        <f t="shared" si="27"/>
        <v>509.20000000000073</v>
      </c>
      <c r="BP79" s="16">
        <f t="shared" si="27"/>
        <v>48</v>
      </c>
      <c r="BQ79" s="16">
        <f t="shared" si="18"/>
        <v>715.80000000000018</v>
      </c>
      <c r="BR79" s="16">
        <f t="shared" si="19"/>
        <v>127.30000000000018</v>
      </c>
      <c r="BS79" s="16">
        <f t="shared" si="20"/>
        <v>1049.6999999999998</v>
      </c>
      <c r="BT79" s="18">
        <f t="shared" si="21"/>
        <v>254.60000000000036</v>
      </c>
      <c r="BU79" s="17">
        <f t="shared" si="22"/>
        <v>333.89999999999964</v>
      </c>
      <c r="BV79" s="17">
        <f t="shared" si="23"/>
        <v>843.10000000000036</v>
      </c>
      <c r="BW79" s="17">
        <f t="shared" si="24"/>
        <v>206.59999999999854</v>
      </c>
      <c r="BX79" s="17">
        <f t="shared" si="25"/>
        <v>381.90000000000146</v>
      </c>
      <c r="BY79" s="17">
        <f t="shared" si="26"/>
        <v>795.09999999999854</v>
      </c>
      <c r="BZ79" s="16"/>
      <c r="CA79" s="15"/>
      <c r="CB79" s="20">
        <f>BX14</f>
        <v>79.5</v>
      </c>
      <c r="CC79" s="21">
        <v>3.5</v>
      </c>
      <c r="CD79" s="5"/>
      <c r="CE79" s="5"/>
      <c r="CF79" s="5"/>
      <c r="CG79" s="5"/>
      <c r="CH79" s="5"/>
      <c r="CI79" s="5"/>
      <c r="CJ79" s="5"/>
      <c r="CR79" s="1"/>
    </row>
    <row r="80" spans="60:96" x14ac:dyDescent="0.25">
      <c r="BH80" s="15">
        <v>9.0000000000000996E-2</v>
      </c>
      <c r="BI80" s="16">
        <f t="shared" si="16"/>
        <v>463.60000000000036</v>
      </c>
      <c r="BJ80" s="16">
        <f t="shared" si="17"/>
        <v>5171.6000000000004</v>
      </c>
      <c r="BK80" s="16"/>
      <c r="BL80" s="16"/>
      <c r="BM80" s="16">
        <f t="shared" si="27"/>
        <v>927.20000000000073</v>
      </c>
      <c r="BN80" s="16">
        <f t="shared" si="27"/>
        <v>963.19999999999891</v>
      </c>
      <c r="BO80" s="16">
        <f t="shared" si="27"/>
        <v>499.59999999999854</v>
      </c>
      <c r="BP80" s="16">
        <f t="shared" si="27"/>
        <v>36</v>
      </c>
      <c r="BQ80" s="16">
        <f t="shared" si="18"/>
        <v>713.39999999999964</v>
      </c>
      <c r="BR80" s="16">
        <f t="shared" si="19"/>
        <v>124.89999999999964</v>
      </c>
      <c r="BS80" s="16">
        <f t="shared" si="20"/>
        <v>1052.1000000000004</v>
      </c>
      <c r="BT80" s="18">
        <f t="shared" si="21"/>
        <v>249.79999999999927</v>
      </c>
      <c r="BU80" s="17">
        <f t="shared" si="22"/>
        <v>338.70000000000073</v>
      </c>
      <c r="BV80" s="17">
        <f t="shared" si="23"/>
        <v>838.29999999999927</v>
      </c>
      <c r="BW80" s="17">
        <f t="shared" si="24"/>
        <v>213.80000000000109</v>
      </c>
      <c r="BX80" s="17">
        <f t="shared" si="25"/>
        <v>374.69999999999891</v>
      </c>
      <c r="BY80" s="17">
        <f t="shared" si="26"/>
        <v>802.30000000000109</v>
      </c>
      <c r="BZ80" s="16"/>
      <c r="CA80" s="15"/>
      <c r="CB80" s="21"/>
      <c r="CC80" s="21" t="s">
        <v>38</v>
      </c>
      <c r="CD80" s="5"/>
      <c r="CE80" s="5"/>
      <c r="CF80" s="5"/>
      <c r="CG80" s="5"/>
      <c r="CH80" s="5"/>
      <c r="CI80" s="5"/>
      <c r="CJ80" s="5"/>
      <c r="CR80" s="1"/>
    </row>
    <row r="81" spans="60:96" x14ac:dyDescent="0.25">
      <c r="BH81" s="15">
        <v>0.100000000000001</v>
      </c>
      <c r="BI81" s="16">
        <f t="shared" si="16"/>
        <v>466</v>
      </c>
      <c r="BJ81" s="16">
        <f t="shared" si="17"/>
        <v>5174</v>
      </c>
      <c r="BK81" s="16"/>
      <c r="BL81" s="16"/>
      <c r="BM81" s="16">
        <f t="shared" ref="BM81:BP100" si="28">IF(MOD(BM$20*$BJ81,$BI$15)&gt;=$BI$15/2,$BI$15-MOD(BM$20*$BJ81,$BI$15),MOD(BM$20*$BJ81,$BI$15))</f>
        <v>932</v>
      </c>
      <c r="BN81" s="16">
        <f t="shared" si="28"/>
        <v>956</v>
      </c>
      <c r="BO81" s="16">
        <f t="shared" si="28"/>
        <v>490</v>
      </c>
      <c r="BP81" s="16">
        <f t="shared" si="28"/>
        <v>24</v>
      </c>
      <c r="BQ81" s="16">
        <f t="shared" si="18"/>
        <v>711</v>
      </c>
      <c r="BR81" s="16">
        <f t="shared" si="19"/>
        <v>122.5</v>
      </c>
      <c r="BS81" s="16">
        <f t="shared" si="20"/>
        <v>1054.5</v>
      </c>
      <c r="BT81" s="18">
        <f t="shared" si="21"/>
        <v>245</v>
      </c>
      <c r="BU81" s="17">
        <f t="shared" si="22"/>
        <v>343.5</v>
      </c>
      <c r="BV81" s="17">
        <f t="shared" si="23"/>
        <v>833.5</v>
      </c>
      <c r="BW81" s="17">
        <f t="shared" si="24"/>
        <v>221</v>
      </c>
      <c r="BX81" s="17">
        <f t="shared" si="25"/>
        <v>367.5</v>
      </c>
      <c r="BY81" s="17">
        <f t="shared" si="26"/>
        <v>809.5</v>
      </c>
      <c r="BZ81" s="16"/>
      <c r="CA81" s="15"/>
      <c r="CB81" s="20">
        <f>BY13</f>
        <v>1097.5</v>
      </c>
      <c r="CC81" s="21">
        <v>3.5</v>
      </c>
      <c r="CD81" s="5"/>
      <c r="CE81" s="5"/>
      <c r="CF81" s="5"/>
      <c r="CG81" s="5"/>
      <c r="CH81" s="5"/>
      <c r="CI81" s="5"/>
      <c r="CJ81" s="5"/>
      <c r="CR81" s="1"/>
    </row>
    <row r="82" spans="60:96" x14ac:dyDescent="0.25">
      <c r="BH82" s="15">
        <v>0.110000000000001</v>
      </c>
      <c r="BI82" s="16">
        <f t="shared" si="16"/>
        <v>468.40000000000055</v>
      </c>
      <c r="BJ82" s="16">
        <f t="shared" si="17"/>
        <v>5176.4000000000005</v>
      </c>
      <c r="BK82" s="16"/>
      <c r="BL82" s="16"/>
      <c r="BM82" s="16">
        <f t="shared" si="28"/>
        <v>936.80000000000109</v>
      </c>
      <c r="BN82" s="16">
        <f t="shared" si="28"/>
        <v>948.79999999999927</v>
      </c>
      <c r="BO82" s="16">
        <f t="shared" si="28"/>
        <v>480.39999999999782</v>
      </c>
      <c r="BP82" s="16">
        <f t="shared" si="28"/>
        <v>11.999999999996362</v>
      </c>
      <c r="BQ82" s="16">
        <f t="shared" si="18"/>
        <v>708.59999999999945</v>
      </c>
      <c r="BR82" s="16">
        <f t="shared" si="19"/>
        <v>120.09999999999945</v>
      </c>
      <c r="BS82" s="16">
        <f t="shared" si="20"/>
        <v>1056.9000000000005</v>
      </c>
      <c r="BT82" s="18">
        <f t="shared" si="21"/>
        <v>240.19999999999891</v>
      </c>
      <c r="BU82" s="17">
        <f t="shared" si="22"/>
        <v>348.30000000000109</v>
      </c>
      <c r="BV82" s="17">
        <f t="shared" si="23"/>
        <v>828.69999999999891</v>
      </c>
      <c r="BW82" s="17">
        <f t="shared" si="24"/>
        <v>228.20000000000073</v>
      </c>
      <c r="BX82" s="17">
        <f t="shared" si="25"/>
        <v>360.29999999999927</v>
      </c>
      <c r="BY82" s="17">
        <f t="shared" si="26"/>
        <v>816.70000000000073</v>
      </c>
      <c r="BZ82" s="16"/>
      <c r="CA82" s="15"/>
      <c r="CB82" s="20">
        <f>BY14</f>
        <v>590.69999999999891</v>
      </c>
      <c r="CC82" s="21">
        <v>3.5</v>
      </c>
      <c r="CD82" s="5"/>
      <c r="CE82" s="5"/>
      <c r="CF82" s="5"/>
      <c r="CG82" s="5"/>
      <c r="CH82" s="5"/>
      <c r="CI82" s="5"/>
      <c r="CJ82" s="5"/>
      <c r="CR82" s="1"/>
    </row>
    <row r="83" spans="60:96" x14ac:dyDescent="0.25">
      <c r="BH83" s="15">
        <v>0.12000000000000099</v>
      </c>
      <c r="BI83" s="16">
        <f t="shared" si="16"/>
        <v>470.80000000000018</v>
      </c>
      <c r="BJ83" s="16">
        <f t="shared" si="17"/>
        <v>5178.8</v>
      </c>
      <c r="BK83" s="16"/>
      <c r="BL83" s="16"/>
      <c r="BM83" s="16">
        <f t="shared" si="28"/>
        <v>941.60000000000036</v>
      </c>
      <c r="BN83" s="16">
        <f t="shared" si="28"/>
        <v>941.59999999999854</v>
      </c>
      <c r="BO83" s="16">
        <f t="shared" si="28"/>
        <v>470.79999999999927</v>
      </c>
      <c r="BP83" s="16">
        <f t="shared" si="28"/>
        <v>0</v>
      </c>
      <c r="BQ83" s="16">
        <f t="shared" si="18"/>
        <v>706.19999999999982</v>
      </c>
      <c r="BR83" s="16">
        <f t="shared" si="19"/>
        <v>117.69999999999982</v>
      </c>
      <c r="BS83" s="16">
        <f t="shared" si="20"/>
        <v>1059.3000000000002</v>
      </c>
      <c r="BT83" s="18">
        <f t="shared" si="21"/>
        <v>235.39999999999964</v>
      </c>
      <c r="BU83" s="17">
        <f t="shared" si="22"/>
        <v>353.10000000000036</v>
      </c>
      <c r="BV83" s="17">
        <f t="shared" si="23"/>
        <v>823.89999999999964</v>
      </c>
      <c r="BW83" s="17">
        <f t="shared" si="24"/>
        <v>235.40000000000146</v>
      </c>
      <c r="BX83" s="17">
        <f t="shared" si="25"/>
        <v>353.09999999999854</v>
      </c>
      <c r="BY83" s="17">
        <f t="shared" si="26"/>
        <v>823.90000000000146</v>
      </c>
      <c r="BZ83" s="16"/>
      <c r="CA83" s="15"/>
      <c r="CD83" s="5"/>
      <c r="CE83" s="5"/>
      <c r="CF83" s="5"/>
      <c r="CG83" s="5"/>
      <c r="CH83" s="5"/>
      <c r="CI83" s="5"/>
      <c r="CJ83" s="5"/>
      <c r="CR83" s="1"/>
    </row>
    <row r="84" spans="60:96" x14ac:dyDescent="0.25">
      <c r="BH84" s="15">
        <v>0.130000000000001</v>
      </c>
      <c r="BI84" s="16">
        <f t="shared" si="16"/>
        <v>473.19999999999982</v>
      </c>
      <c r="BJ84" s="16">
        <f t="shared" si="17"/>
        <v>5181.2</v>
      </c>
      <c r="BK84" s="16"/>
      <c r="BL84" s="16"/>
      <c r="BM84" s="16">
        <f t="shared" si="28"/>
        <v>946.39999999999964</v>
      </c>
      <c r="BN84" s="16">
        <f t="shared" si="28"/>
        <v>934.40000000000146</v>
      </c>
      <c r="BO84" s="16">
        <f t="shared" si="28"/>
        <v>461.20000000000073</v>
      </c>
      <c r="BP84" s="16">
        <f t="shared" si="28"/>
        <v>12</v>
      </c>
      <c r="BQ84" s="16">
        <f t="shared" si="18"/>
        <v>703.80000000000018</v>
      </c>
      <c r="BR84" s="16">
        <f t="shared" si="19"/>
        <v>115.30000000000018</v>
      </c>
      <c r="BS84" s="16">
        <f t="shared" si="20"/>
        <v>1061.6999999999998</v>
      </c>
      <c r="BT84" s="18">
        <f t="shared" si="21"/>
        <v>230.60000000000036</v>
      </c>
      <c r="BU84" s="17">
        <f t="shared" si="22"/>
        <v>357.89999999999964</v>
      </c>
      <c r="BV84" s="17">
        <f t="shared" si="23"/>
        <v>819.10000000000036</v>
      </c>
      <c r="BW84" s="17">
        <f t="shared" si="24"/>
        <v>242.59999999999854</v>
      </c>
      <c r="BX84" s="17">
        <f t="shared" si="25"/>
        <v>345.90000000000146</v>
      </c>
      <c r="BY84" s="17">
        <f t="shared" si="26"/>
        <v>831.09999999999854</v>
      </c>
      <c r="BZ84" s="16"/>
      <c r="CA84" s="15"/>
      <c r="CD84" s="5"/>
      <c r="CE84" s="5"/>
      <c r="CF84" s="5"/>
      <c r="CG84" s="5"/>
      <c r="CH84" s="5"/>
      <c r="CI84" s="5"/>
      <c r="CJ84" s="5"/>
      <c r="CR84" s="1"/>
    </row>
    <row r="85" spans="60:96" x14ac:dyDescent="0.25">
      <c r="BH85" s="15">
        <v>0.14000000000000101</v>
      </c>
      <c r="BI85" s="16">
        <f t="shared" ref="BI85:BI121" si="29">IF(MOD($BI$14+$BI$12*$BH85,$BI$15)&gt;=$BI$15/2,$BI$15-MOD($BI$14+$BI$12*$BH85,$BI$15),MOD($BI$14+$BI$12*$BH85,$BI$15))</f>
        <v>475.60000000000036</v>
      </c>
      <c r="BJ85" s="16">
        <f t="shared" ref="BJ85:BJ121" si="30">$BI$14+$BI$13*$BH85</f>
        <v>5183.6000000000004</v>
      </c>
      <c r="BK85" s="16"/>
      <c r="BL85" s="16"/>
      <c r="BM85" s="16">
        <f t="shared" si="28"/>
        <v>951.20000000000073</v>
      </c>
      <c r="BN85" s="16">
        <f t="shared" si="28"/>
        <v>927.19999999999891</v>
      </c>
      <c r="BO85" s="16">
        <f t="shared" si="28"/>
        <v>451.59999999999854</v>
      </c>
      <c r="BP85" s="16">
        <f t="shared" si="28"/>
        <v>24</v>
      </c>
      <c r="BQ85" s="16">
        <f t="shared" ref="BQ85:BQ121" si="31">IF($B$4&gt;1,ABS($BI$15/2-BI85),0)</f>
        <v>701.39999999999964</v>
      </c>
      <c r="BR85" s="16">
        <f t="shared" ref="BR85:BR121" si="32">IF($B$4&gt;2, ABS($BI$15/4-BI85), 0)</f>
        <v>112.89999999999964</v>
      </c>
      <c r="BS85" s="16">
        <f t="shared" ref="BS85:BS121" si="33">IF($B$4&gt;2,IF(($BI$15/4+BI85) &lt; $BI$15/2, (ABS($BI$15/4+BI85)), (ABS($BI$15/4*3-BI85))),0)</f>
        <v>1064.1000000000004</v>
      </c>
      <c r="BT85" s="18">
        <f t="shared" ref="BT85:BT121" si="34">IF($B$4&gt;1,ABS($BI$15/2-BM85),0)</f>
        <v>225.79999999999927</v>
      </c>
      <c r="BU85" s="17">
        <f t="shared" ref="BU85:BU121" si="35">IF($B$4=4, ABS($BI$15/4-BM85), 0)</f>
        <v>362.70000000000073</v>
      </c>
      <c r="BV85" s="17">
        <f t="shared" ref="BV85:BV121" si="36">IF($B$4=4, IF(($BI$15/4+BM85) &lt; $BI$15/2, (ABS($BI$15/4+BM85)), (ABS($BI$15/4*3-BM85))), 0)</f>
        <v>814.29999999999927</v>
      </c>
      <c r="BW85" s="17">
        <f t="shared" ref="BW85:BW121" si="37">IF($B$4&gt;1,($BI$15/2-BN85),0)</f>
        <v>249.80000000000109</v>
      </c>
      <c r="BX85" s="17">
        <f t="shared" ref="BX85:BX121" si="38">IF($B$4=4, ABS($BI$15/4-BN85), 0)</f>
        <v>338.69999999999891</v>
      </c>
      <c r="BY85" s="17">
        <f t="shared" ref="BY85:BY121" si="39">IF($B$4=4, IF(($BI$15/4+BN85) &lt; $BI$15/2, (ABS($BI$15/4+BN85)), (ABS($BI$15/4*3-BN85))), 0)</f>
        <v>838.30000000000109</v>
      </c>
      <c r="BZ85" s="16"/>
      <c r="CA85" s="15"/>
      <c r="CD85" s="5"/>
      <c r="CE85" s="5"/>
      <c r="CF85" s="5"/>
      <c r="CG85" s="5"/>
      <c r="CH85" s="5"/>
      <c r="CI85" s="5"/>
      <c r="CJ85" s="5"/>
      <c r="CR85" s="1"/>
    </row>
    <row r="86" spans="60:96" x14ac:dyDescent="0.25">
      <c r="BH86" s="15">
        <v>0.15000000000000099</v>
      </c>
      <c r="BI86" s="16">
        <f t="shared" si="29"/>
        <v>478</v>
      </c>
      <c r="BJ86" s="16">
        <f t="shared" si="30"/>
        <v>5186</v>
      </c>
      <c r="BK86" s="16"/>
      <c r="BL86" s="16"/>
      <c r="BM86" s="16">
        <f t="shared" si="28"/>
        <v>956</v>
      </c>
      <c r="BN86" s="16">
        <f t="shared" si="28"/>
        <v>920</v>
      </c>
      <c r="BO86" s="16">
        <f t="shared" si="28"/>
        <v>442</v>
      </c>
      <c r="BP86" s="16">
        <f t="shared" si="28"/>
        <v>36</v>
      </c>
      <c r="BQ86" s="16">
        <f t="shared" si="31"/>
        <v>699</v>
      </c>
      <c r="BR86" s="16">
        <f t="shared" si="32"/>
        <v>110.5</v>
      </c>
      <c r="BS86" s="16">
        <f t="shared" si="33"/>
        <v>1066.5</v>
      </c>
      <c r="BT86" s="18">
        <f t="shared" si="34"/>
        <v>221</v>
      </c>
      <c r="BU86" s="17">
        <f t="shared" si="35"/>
        <v>367.5</v>
      </c>
      <c r="BV86" s="17">
        <f t="shared" si="36"/>
        <v>809.5</v>
      </c>
      <c r="BW86" s="17">
        <f t="shared" si="37"/>
        <v>257</v>
      </c>
      <c r="BX86" s="17">
        <f t="shared" si="38"/>
        <v>331.5</v>
      </c>
      <c r="BY86" s="17">
        <f t="shared" si="39"/>
        <v>845.5</v>
      </c>
      <c r="BZ86" s="16"/>
      <c r="CA86" s="15"/>
      <c r="CD86" s="5"/>
      <c r="CE86" s="5"/>
      <c r="CF86" s="5"/>
      <c r="CG86" s="5"/>
      <c r="CH86" s="5"/>
      <c r="CI86" s="5"/>
      <c r="CJ86" s="5"/>
      <c r="CR86" s="1"/>
    </row>
    <row r="87" spans="60:96" x14ac:dyDescent="0.25">
      <c r="BH87" s="15">
        <v>0.160000000000001</v>
      </c>
      <c r="BI87" s="16">
        <f t="shared" si="29"/>
        <v>480.40000000000055</v>
      </c>
      <c r="BJ87" s="16">
        <f t="shared" si="30"/>
        <v>5188.4000000000005</v>
      </c>
      <c r="BK87" s="16"/>
      <c r="BL87" s="16"/>
      <c r="BM87" s="16">
        <f t="shared" si="28"/>
        <v>960.80000000000109</v>
      </c>
      <c r="BN87" s="16">
        <f t="shared" si="28"/>
        <v>912.79999999999927</v>
      </c>
      <c r="BO87" s="16">
        <f t="shared" si="28"/>
        <v>432.39999999999782</v>
      </c>
      <c r="BP87" s="16">
        <f t="shared" si="28"/>
        <v>48.000000000003638</v>
      </c>
      <c r="BQ87" s="16">
        <f t="shared" si="31"/>
        <v>696.59999999999945</v>
      </c>
      <c r="BR87" s="16">
        <f t="shared" si="32"/>
        <v>108.09999999999945</v>
      </c>
      <c r="BS87" s="16">
        <f t="shared" si="33"/>
        <v>1068.9000000000005</v>
      </c>
      <c r="BT87" s="18">
        <f t="shared" si="34"/>
        <v>216.19999999999891</v>
      </c>
      <c r="BU87" s="17">
        <f t="shared" si="35"/>
        <v>372.30000000000109</v>
      </c>
      <c r="BV87" s="17">
        <f t="shared" si="36"/>
        <v>804.69999999999891</v>
      </c>
      <c r="BW87" s="17">
        <f t="shared" si="37"/>
        <v>264.20000000000073</v>
      </c>
      <c r="BX87" s="17">
        <f t="shared" si="38"/>
        <v>324.29999999999927</v>
      </c>
      <c r="BY87" s="17">
        <f t="shared" si="39"/>
        <v>852.70000000000073</v>
      </c>
      <c r="BZ87" s="16"/>
      <c r="CA87" s="15"/>
      <c r="CD87" s="5"/>
      <c r="CE87" s="5"/>
      <c r="CF87" s="5"/>
      <c r="CG87" s="5"/>
      <c r="CH87" s="5"/>
      <c r="CI87" s="5"/>
      <c r="CJ87" s="5"/>
      <c r="CR87" s="1"/>
    </row>
    <row r="88" spans="60:96" x14ac:dyDescent="0.25">
      <c r="BH88" s="15">
        <v>0.17000000000000101</v>
      </c>
      <c r="BI88" s="16">
        <f t="shared" si="29"/>
        <v>482.80000000000018</v>
      </c>
      <c r="BJ88" s="16">
        <f t="shared" si="30"/>
        <v>5190.8</v>
      </c>
      <c r="BK88" s="16"/>
      <c r="BL88" s="16"/>
      <c r="BM88" s="16">
        <f t="shared" si="28"/>
        <v>965.60000000000036</v>
      </c>
      <c r="BN88" s="16">
        <f t="shared" si="28"/>
        <v>905.59999999999854</v>
      </c>
      <c r="BO88" s="16">
        <f t="shared" si="28"/>
        <v>422.79999999999927</v>
      </c>
      <c r="BP88" s="16">
        <f t="shared" si="28"/>
        <v>60</v>
      </c>
      <c r="BQ88" s="16">
        <f t="shared" si="31"/>
        <v>694.19999999999982</v>
      </c>
      <c r="BR88" s="16">
        <f t="shared" si="32"/>
        <v>105.69999999999982</v>
      </c>
      <c r="BS88" s="16">
        <f t="shared" si="33"/>
        <v>1071.3000000000002</v>
      </c>
      <c r="BT88" s="18">
        <f t="shared" si="34"/>
        <v>211.39999999999964</v>
      </c>
      <c r="BU88" s="17">
        <f t="shared" si="35"/>
        <v>377.10000000000036</v>
      </c>
      <c r="BV88" s="17">
        <f t="shared" si="36"/>
        <v>799.89999999999964</v>
      </c>
      <c r="BW88" s="17">
        <f t="shared" si="37"/>
        <v>271.40000000000146</v>
      </c>
      <c r="BX88" s="17">
        <f t="shared" si="38"/>
        <v>317.09999999999854</v>
      </c>
      <c r="BY88" s="17">
        <f t="shared" si="39"/>
        <v>859.90000000000146</v>
      </c>
      <c r="BZ88" s="16"/>
      <c r="CA88" s="15"/>
      <c r="CD88" s="5"/>
      <c r="CE88" s="5"/>
      <c r="CF88" s="5"/>
      <c r="CG88" s="5"/>
      <c r="CH88" s="5"/>
      <c r="CI88" s="5"/>
      <c r="CJ88" s="5"/>
      <c r="CR88" s="1"/>
    </row>
    <row r="89" spans="60:96" x14ac:dyDescent="0.25">
      <c r="BH89" s="15">
        <v>0.18000000000000099</v>
      </c>
      <c r="BI89" s="16">
        <f t="shared" si="29"/>
        <v>485.19999999999982</v>
      </c>
      <c r="BJ89" s="16">
        <f t="shared" si="30"/>
        <v>5193.2</v>
      </c>
      <c r="BK89" s="16"/>
      <c r="BL89" s="16"/>
      <c r="BM89" s="16">
        <f t="shared" si="28"/>
        <v>970.39999999999964</v>
      </c>
      <c r="BN89" s="16">
        <f t="shared" si="28"/>
        <v>898.40000000000146</v>
      </c>
      <c r="BO89" s="16">
        <f t="shared" si="28"/>
        <v>413.20000000000073</v>
      </c>
      <c r="BP89" s="16">
        <f t="shared" si="28"/>
        <v>72</v>
      </c>
      <c r="BQ89" s="16">
        <f t="shared" si="31"/>
        <v>691.80000000000018</v>
      </c>
      <c r="BR89" s="16">
        <f t="shared" si="32"/>
        <v>103.30000000000018</v>
      </c>
      <c r="BS89" s="16">
        <f t="shared" si="33"/>
        <v>1073.6999999999998</v>
      </c>
      <c r="BT89" s="18">
        <f t="shared" si="34"/>
        <v>206.60000000000036</v>
      </c>
      <c r="BU89" s="17">
        <f t="shared" si="35"/>
        <v>381.89999999999964</v>
      </c>
      <c r="BV89" s="17">
        <f t="shared" si="36"/>
        <v>795.10000000000036</v>
      </c>
      <c r="BW89" s="17">
        <f t="shared" si="37"/>
        <v>278.59999999999854</v>
      </c>
      <c r="BX89" s="17">
        <f t="shared" si="38"/>
        <v>309.90000000000146</v>
      </c>
      <c r="BY89" s="17">
        <f t="shared" si="39"/>
        <v>867.09999999999854</v>
      </c>
      <c r="BZ89" s="16"/>
      <c r="CA89" s="15"/>
      <c r="CD89" s="5"/>
      <c r="CE89" s="5"/>
      <c r="CF89" s="5"/>
      <c r="CG89" s="5"/>
      <c r="CH89" s="5"/>
      <c r="CI89" s="5"/>
      <c r="CJ89" s="5"/>
      <c r="CR89" s="1"/>
    </row>
    <row r="90" spans="60:96" x14ac:dyDescent="0.25">
      <c r="BH90" s="15">
        <v>0.190000000000001</v>
      </c>
      <c r="BI90" s="16">
        <f t="shared" si="29"/>
        <v>487.60000000000036</v>
      </c>
      <c r="BJ90" s="16">
        <f t="shared" si="30"/>
        <v>5195.6000000000004</v>
      </c>
      <c r="BK90" s="16"/>
      <c r="BL90" s="16"/>
      <c r="BM90" s="16">
        <f t="shared" si="28"/>
        <v>975.20000000000073</v>
      </c>
      <c r="BN90" s="16">
        <f t="shared" si="28"/>
        <v>891.19999999999891</v>
      </c>
      <c r="BO90" s="16">
        <f t="shared" si="28"/>
        <v>403.59999999999854</v>
      </c>
      <c r="BP90" s="16">
        <f t="shared" si="28"/>
        <v>84</v>
      </c>
      <c r="BQ90" s="16">
        <f t="shared" si="31"/>
        <v>689.39999999999964</v>
      </c>
      <c r="BR90" s="16">
        <f t="shared" si="32"/>
        <v>100.89999999999964</v>
      </c>
      <c r="BS90" s="16">
        <f t="shared" si="33"/>
        <v>1076.1000000000004</v>
      </c>
      <c r="BT90" s="18">
        <f t="shared" si="34"/>
        <v>201.79999999999927</v>
      </c>
      <c r="BU90" s="17">
        <f t="shared" si="35"/>
        <v>386.70000000000073</v>
      </c>
      <c r="BV90" s="17">
        <f t="shared" si="36"/>
        <v>790.29999999999927</v>
      </c>
      <c r="BW90" s="17">
        <f t="shared" si="37"/>
        <v>285.80000000000109</v>
      </c>
      <c r="BX90" s="17">
        <f t="shared" si="38"/>
        <v>302.69999999999891</v>
      </c>
      <c r="BY90" s="17">
        <f t="shared" si="39"/>
        <v>874.30000000000109</v>
      </c>
      <c r="BZ90" s="16"/>
      <c r="CA90" s="15"/>
      <c r="CB90" s="15"/>
      <c r="CC90" s="5"/>
      <c r="CD90" s="5"/>
      <c r="CE90" s="5"/>
      <c r="CF90" s="5"/>
      <c r="CG90" s="5"/>
      <c r="CH90" s="5"/>
      <c r="CI90" s="5"/>
      <c r="CJ90" s="5"/>
      <c r="CR90" s="1"/>
    </row>
    <row r="91" spans="60:96" x14ac:dyDescent="0.25">
      <c r="BH91" s="15">
        <v>0.20000000000000101</v>
      </c>
      <c r="BI91" s="16">
        <f t="shared" si="29"/>
        <v>490</v>
      </c>
      <c r="BJ91" s="16">
        <f t="shared" si="30"/>
        <v>5198</v>
      </c>
      <c r="BK91" s="16"/>
      <c r="BL91" s="16"/>
      <c r="BM91" s="16">
        <f t="shared" si="28"/>
        <v>980</v>
      </c>
      <c r="BN91" s="16">
        <f t="shared" si="28"/>
        <v>884</v>
      </c>
      <c r="BO91" s="16">
        <f t="shared" si="28"/>
        <v>394</v>
      </c>
      <c r="BP91" s="16">
        <f t="shared" si="28"/>
        <v>96</v>
      </c>
      <c r="BQ91" s="16">
        <f t="shared" si="31"/>
        <v>687</v>
      </c>
      <c r="BR91" s="16">
        <f t="shared" si="32"/>
        <v>98.5</v>
      </c>
      <c r="BS91" s="16">
        <f t="shared" si="33"/>
        <v>1078.5</v>
      </c>
      <c r="BT91" s="18">
        <f t="shared" si="34"/>
        <v>197</v>
      </c>
      <c r="BU91" s="17">
        <f t="shared" si="35"/>
        <v>391.5</v>
      </c>
      <c r="BV91" s="17">
        <f t="shared" si="36"/>
        <v>785.5</v>
      </c>
      <c r="BW91" s="17">
        <f t="shared" si="37"/>
        <v>293</v>
      </c>
      <c r="BX91" s="17">
        <f t="shared" si="38"/>
        <v>295.5</v>
      </c>
      <c r="BY91" s="17">
        <f t="shared" si="39"/>
        <v>881.5</v>
      </c>
      <c r="BZ91" s="16"/>
      <c r="CA91" s="15"/>
      <c r="CB91" s="15"/>
      <c r="CC91" s="5"/>
      <c r="CD91" s="5"/>
      <c r="CE91" s="5"/>
      <c r="CF91" s="5"/>
      <c r="CG91" s="5"/>
      <c r="CH91" s="5"/>
      <c r="CI91" s="5"/>
      <c r="CJ91" s="5"/>
      <c r="CR91" s="1"/>
    </row>
    <row r="92" spans="60:96" x14ac:dyDescent="0.25">
      <c r="BH92" s="15">
        <v>0.21000000000000099</v>
      </c>
      <c r="BI92" s="16">
        <f t="shared" si="29"/>
        <v>492.40000000000055</v>
      </c>
      <c r="BJ92" s="16">
        <f t="shared" si="30"/>
        <v>5200.4000000000005</v>
      </c>
      <c r="BK92" s="16"/>
      <c r="BL92" s="16"/>
      <c r="BM92" s="16">
        <f t="shared" si="28"/>
        <v>984.80000000000109</v>
      </c>
      <c r="BN92" s="16">
        <f t="shared" si="28"/>
        <v>876.79999999999927</v>
      </c>
      <c r="BO92" s="16">
        <f t="shared" si="28"/>
        <v>384.39999999999782</v>
      </c>
      <c r="BP92" s="16">
        <f t="shared" si="28"/>
        <v>108.00000000000364</v>
      </c>
      <c r="BQ92" s="16">
        <f t="shared" si="31"/>
        <v>684.59999999999945</v>
      </c>
      <c r="BR92" s="16">
        <f t="shared" si="32"/>
        <v>96.099999999999454</v>
      </c>
      <c r="BS92" s="16">
        <f t="shared" si="33"/>
        <v>1080.9000000000005</v>
      </c>
      <c r="BT92" s="18">
        <f t="shared" si="34"/>
        <v>192.19999999999891</v>
      </c>
      <c r="BU92" s="17">
        <f t="shared" si="35"/>
        <v>396.30000000000109</v>
      </c>
      <c r="BV92" s="17">
        <f t="shared" si="36"/>
        <v>780.69999999999891</v>
      </c>
      <c r="BW92" s="17">
        <f t="shared" si="37"/>
        <v>300.20000000000073</v>
      </c>
      <c r="BX92" s="17">
        <f t="shared" si="38"/>
        <v>288.29999999999927</v>
      </c>
      <c r="BY92" s="17">
        <f t="shared" si="39"/>
        <v>888.70000000000073</v>
      </c>
      <c r="BZ92" s="16"/>
      <c r="CA92" s="15"/>
      <c r="CB92" s="15"/>
      <c r="CC92" s="5"/>
      <c r="CD92" s="5"/>
      <c r="CE92" s="5"/>
      <c r="CF92" s="5"/>
      <c r="CG92" s="5"/>
      <c r="CH92" s="5"/>
      <c r="CI92" s="5"/>
      <c r="CJ92" s="5"/>
      <c r="CR92" s="1"/>
    </row>
    <row r="93" spans="60:96" x14ac:dyDescent="0.25">
      <c r="BH93" s="15">
        <v>0.220000000000001</v>
      </c>
      <c r="BI93" s="16">
        <f t="shared" si="29"/>
        <v>494.80000000000018</v>
      </c>
      <c r="BJ93" s="16">
        <f t="shared" si="30"/>
        <v>5202.8</v>
      </c>
      <c r="BK93" s="16"/>
      <c r="BL93" s="16"/>
      <c r="BM93" s="16">
        <f t="shared" si="28"/>
        <v>989.60000000000036</v>
      </c>
      <c r="BN93" s="16">
        <f t="shared" si="28"/>
        <v>869.59999999999854</v>
      </c>
      <c r="BO93" s="16">
        <f t="shared" si="28"/>
        <v>374.79999999999927</v>
      </c>
      <c r="BP93" s="16">
        <f t="shared" si="28"/>
        <v>120</v>
      </c>
      <c r="BQ93" s="16">
        <f t="shared" si="31"/>
        <v>682.19999999999982</v>
      </c>
      <c r="BR93" s="16">
        <f t="shared" si="32"/>
        <v>93.699999999999818</v>
      </c>
      <c r="BS93" s="16">
        <f t="shared" si="33"/>
        <v>1083.3000000000002</v>
      </c>
      <c r="BT93" s="18">
        <f t="shared" si="34"/>
        <v>187.39999999999964</v>
      </c>
      <c r="BU93" s="17">
        <f t="shared" si="35"/>
        <v>401.10000000000036</v>
      </c>
      <c r="BV93" s="17">
        <f t="shared" si="36"/>
        <v>775.89999999999964</v>
      </c>
      <c r="BW93" s="17">
        <f t="shared" si="37"/>
        <v>307.40000000000146</v>
      </c>
      <c r="BX93" s="17">
        <f t="shared" si="38"/>
        <v>281.09999999999854</v>
      </c>
      <c r="BY93" s="17">
        <f t="shared" si="39"/>
        <v>895.90000000000146</v>
      </c>
      <c r="BZ93" s="16"/>
      <c r="CA93" s="15"/>
      <c r="CB93" s="15"/>
      <c r="CC93" s="5"/>
      <c r="CD93" s="5"/>
      <c r="CE93" s="5"/>
      <c r="CF93" s="5"/>
      <c r="CG93" s="5"/>
      <c r="CH93" s="5"/>
      <c r="CI93" s="5"/>
      <c r="CJ93" s="5"/>
      <c r="CR93" s="1"/>
    </row>
    <row r="94" spans="60:96" x14ac:dyDescent="0.25">
      <c r="BH94" s="15">
        <v>0.23000000000000101</v>
      </c>
      <c r="BI94" s="16">
        <f t="shared" si="29"/>
        <v>497.19999999999982</v>
      </c>
      <c r="BJ94" s="16">
        <f t="shared" si="30"/>
        <v>5205.2</v>
      </c>
      <c r="BK94" s="16"/>
      <c r="BL94" s="16"/>
      <c r="BM94" s="16">
        <f t="shared" si="28"/>
        <v>994.39999999999964</v>
      </c>
      <c r="BN94" s="16">
        <f t="shared" si="28"/>
        <v>862.40000000000146</v>
      </c>
      <c r="BO94" s="16">
        <f t="shared" si="28"/>
        <v>365.20000000000073</v>
      </c>
      <c r="BP94" s="16">
        <f t="shared" si="28"/>
        <v>132</v>
      </c>
      <c r="BQ94" s="16">
        <f t="shared" si="31"/>
        <v>679.80000000000018</v>
      </c>
      <c r="BR94" s="16">
        <f t="shared" si="32"/>
        <v>91.300000000000182</v>
      </c>
      <c r="BS94" s="16">
        <f t="shared" si="33"/>
        <v>1085.6999999999998</v>
      </c>
      <c r="BT94" s="18">
        <f t="shared" si="34"/>
        <v>182.60000000000036</v>
      </c>
      <c r="BU94" s="17">
        <f t="shared" si="35"/>
        <v>405.89999999999964</v>
      </c>
      <c r="BV94" s="17">
        <f t="shared" si="36"/>
        <v>771.10000000000036</v>
      </c>
      <c r="BW94" s="17">
        <f t="shared" si="37"/>
        <v>314.59999999999854</v>
      </c>
      <c r="BX94" s="17">
        <f t="shared" si="38"/>
        <v>273.90000000000146</v>
      </c>
      <c r="BY94" s="17">
        <f t="shared" si="39"/>
        <v>903.09999999999854</v>
      </c>
      <c r="BZ94" s="16"/>
      <c r="CA94" s="15"/>
      <c r="CB94" s="15"/>
      <c r="CC94" s="5"/>
      <c r="CD94" s="5"/>
      <c r="CE94" s="5"/>
      <c r="CF94" s="5"/>
      <c r="CG94" s="5"/>
      <c r="CH94" s="5"/>
      <c r="CI94" s="5"/>
      <c r="CJ94" s="5"/>
      <c r="CR94" s="1"/>
    </row>
    <row r="95" spans="60:96" x14ac:dyDescent="0.25">
      <c r="BH95" s="15">
        <v>0.24000000000000099</v>
      </c>
      <c r="BI95" s="16">
        <f t="shared" si="29"/>
        <v>499.60000000000036</v>
      </c>
      <c r="BJ95" s="16">
        <f t="shared" si="30"/>
        <v>5207.6000000000004</v>
      </c>
      <c r="BK95" s="16"/>
      <c r="BL95" s="16"/>
      <c r="BM95" s="16">
        <f t="shared" si="28"/>
        <v>999.20000000000073</v>
      </c>
      <c r="BN95" s="16">
        <f t="shared" si="28"/>
        <v>855.19999999999891</v>
      </c>
      <c r="BO95" s="16">
        <f t="shared" si="28"/>
        <v>355.59999999999854</v>
      </c>
      <c r="BP95" s="16">
        <f t="shared" si="28"/>
        <v>144</v>
      </c>
      <c r="BQ95" s="16">
        <f t="shared" si="31"/>
        <v>677.39999999999964</v>
      </c>
      <c r="BR95" s="16">
        <f t="shared" si="32"/>
        <v>88.899999999999636</v>
      </c>
      <c r="BS95" s="16">
        <f t="shared" si="33"/>
        <v>1088.1000000000004</v>
      </c>
      <c r="BT95" s="18">
        <f t="shared" si="34"/>
        <v>177.79999999999927</v>
      </c>
      <c r="BU95" s="17">
        <f t="shared" si="35"/>
        <v>410.70000000000073</v>
      </c>
      <c r="BV95" s="17">
        <f t="shared" si="36"/>
        <v>766.29999999999927</v>
      </c>
      <c r="BW95" s="17">
        <f t="shared" si="37"/>
        <v>321.80000000000109</v>
      </c>
      <c r="BX95" s="17">
        <f t="shared" si="38"/>
        <v>266.69999999999891</v>
      </c>
      <c r="BY95" s="17">
        <f t="shared" si="39"/>
        <v>910.30000000000109</v>
      </c>
      <c r="BZ95" s="16"/>
      <c r="CA95" s="15"/>
      <c r="CB95" s="15"/>
      <c r="CC95" s="5"/>
      <c r="CD95" s="5"/>
      <c r="CE95" s="5"/>
      <c r="CF95" s="5"/>
      <c r="CG95" s="5"/>
      <c r="CH95" s="5"/>
      <c r="CI95" s="5"/>
      <c r="CJ95" s="5"/>
      <c r="CR95" s="1"/>
    </row>
    <row r="96" spans="60:96" x14ac:dyDescent="0.25">
      <c r="BH96" s="15">
        <v>0.250000000000001</v>
      </c>
      <c r="BI96" s="16">
        <f t="shared" si="29"/>
        <v>502</v>
      </c>
      <c r="BJ96" s="16">
        <f t="shared" si="30"/>
        <v>5210</v>
      </c>
      <c r="BK96" s="16"/>
      <c r="BL96" s="16"/>
      <c r="BM96" s="16">
        <f t="shared" si="28"/>
        <v>1004</v>
      </c>
      <c r="BN96" s="16">
        <f t="shared" si="28"/>
        <v>848</v>
      </c>
      <c r="BO96" s="16">
        <f t="shared" si="28"/>
        <v>346</v>
      </c>
      <c r="BP96" s="16">
        <f t="shared" si="28"/>
        <v>156</v>
      </c>
      <c r="BQ96" s="16">
        <f t="shared" si="31"/>
        <v>675</v>
      </c>
      <c r="BR96" s="16">
        <f t="shared" si="32"/>
        <v>86.5</v>
      </c>
      <c r="BS96" s="16">
        <f t="shared" si="33"/>
        <v>1090.5</v>
      </c>
      <c r="BT96" s="18">
        <f t="shared" si="34"/>
        <v>173</v>
      </c>
      <c r="BU96" s="17">
        <f t="shared" si="35"/>
        <v>415.5</v>
      </c>
      <c r="BV96" s="17">
        <f t="shared" si="36"/>
        <v>761.5</v>
      </c>
      <c r="BW96" s="17">
        <f t="shared" si="37"/>
        <v>329</v>
      </c>
      <c r="BX96" s="17">
        <f t="shared" si="38"/>
        <v>259.5</v>
      </c>
      <c r="BY96" s="17">
        <f t="shared" si="39"/>
        <v>917.5</v>
      </c>
      <c r="BZ96" s="16"/>
      <c r="CA96" s="15"/>
      <c r="CB96" s="15"/>
      <c r="CC96" s="5"/>
      <c r="CD96" s="5"/>
      <c r="CE96" s="5"/>
      <c r="CF96" s="5"/>
      <c r="CG96" s="5"/>
      <c r="CH96" s="5"/>
      <c r="CI96" s="5"/>
      <c r="CJ96" s="5"/>
      <c r="CR96" s="1"/>
    </row>
    <row r="97" spans="60:96" x14ac:dyDescent="0.25">
      <c r="BH97" s="15">
        <v>0.26000000000000101</v>
      </c>
      <c r="BI97" s="16">
        <f t="shared" si="29"/>
        <v>504.40000000000055</v>
      </c>
      <c r="BJ97" s="16">
        <f t="shared" si="30"/>
        <v>5212.4000000000005</v>
      </c>
      <c r="BK97" s="16"/>
      <c r="BL97" s="16"/>
      <c r="BM97" s="16">
        <f t="shared" si="28"/>
        <v>1008.8000000000011</v>
      </c>
      <c r="BN97" s="16">
        <f t="shared" si="28"/>
        <v>840.79999999999927</v>
      </c>
      <c r="BO97" s="16">
        <f t="shared" si="28"/>
        <v>336.39999999999782</v>
      </c>
      <c r="BP97" s="16">
        <f t="shared" si="28"/>
        <v>168.00000000000364</v>
      </c>
      <c r="BQ97" s="16">
        <f t="shared" si="31"/>
        <v>672.59999999999945</v>
      </c>
      <c r="BR97" s="16">
        <f t="shared" si="32"/>
        <v>84.099999999999454</v>
      </c>
      <c r="BS97" s="16">
        <f t="shared" si="33"/>
        <v>1092.9000000000005</v>
      </c>
      <c r="BT97" s="18">
        <f t="shared" si="34"/>
        <v>168.19999999999891</v>
      </c>
      <c r="BU97" s="17">
        <f t="shared" si="35"/>
        <v>420.30000000000109</v>
      </c>
      <c r="BV97" s="17">
        <f t="shared" si="36"/>
        <v>756.69999999999891</v>
      </c>
      <c r="BW97" s="17">
        <f t="shared" si="37"/>
        <v>336.20000000000073</v>
      </c>
      <c r="BX97" s="17">
        <f t="shared" si="38"/>
        <v>252.29999999999927</v>
      </c>
      <c r="BY97" s="17">
        <f t="shared" si="39"/>
        <v>924.70000000000073</v>
      </c>
      <c r="BZ97" s="16"/>
      <c r="CA97" s="15"/>
      <c r="CB97" s="15"/>
      <c r="CC97" s="5"/>
      <c r="CD97" s="5"/>
      <c r="CE97" s="5"/>
      <c r="CF97" s="5"/>
      <c r="CG97" s="5"/>
      <c r="CH97" s="5"/>
      <c r="CI97" s="5"/>
      <c r="CJ97" s="5"/>
      <c r="CR97" s="1"/>
    </row>
    <row r="98" spans="60:96" x14ac:dyDescent="0.25">
      <c r="BH98" s="15">
        <v>0.27000000000000102</v>
      </c>
      <c r="BI98" s="16">
        <f t="shared" si="29"/>
        <v>506.80000000000018</v>
      </c>
      <c r="BJ98" s="16">
        <f t="shared" si="30"/>
        <v>5214.8</v>
      </c>
      <c r="BK98" s="16"/>
      <c r="BL98" s="16"/>
      <c r="BM98" s="16">
        <f t="shared" si="28"/>
        <v>1013.6000000000004</v>
      </c>
      <c r="BN98" s="16">
        <f t="shared" si="28"/>
        <v>833.59999999999854</v>
      </c>
      <c r="BO98" s="16">
        <f t="shared" si="28"/>
        <v>326.79999999999927</v>
      </c>
      <c r="BP98" s="16">
        <f t="shared" si="28"/>
        <v>180</v>
      </c>
      <c r="BQ98" s="16">
        <f t="shared" si="31"/>
        <v>670.19999999999982</v>
      </c>
      <c r="BR98" s="16">
        <f t="shared" si="32"/>
        <v>81.699999999999818</v>
      </c>
      <c r="BS98" s="16">
        <f t="shared" si="33"/>
        <v>1095.3000000000002</v>
      </c>
      <c r="BT98" s="18">
        <f t="shared" si="34"/>
        <v>163.39999999999964</v>
      </c>
      <c r="BU98" s="17">
        <f t="shared" si="35"/>
        <v>425.10000000000036</v>
      </c>
      <c r="BV98" s="17">
        <f t="shared" si="36"/>
        <v>751.89999999999964</v>
      </c>
      <c r="BW98" s="17">
        <f t="shared" si="37"/>
        <v>343.40000000000146</v>
      </c>
      <c r="BX98" s="17">
        <f t="shared" si="38"/>
        <v>245.09999999999854</v>
      </c>
      <c r="BY98" s="17">
        <f t="shared" si="39"/>
        <v>931.90000000000146</v>
      </c>
      <c r="BZ98" s="16"/>
      <c r="CA98" s="15"/>
      <c r="CB98" s="15"/>
      <c r="CC98" s="5"/>
      <c r="CD98" s="5"/>
      <c r="CE98" s="5"/>
      <c r="CF98" s="5"/>
      <c r="CG98" s="5"/>
      <c r="CH98" s="5"/>
      <c r="CI98" s="5"/>
      <c r="CJ98" s="5"/>
      <c r="CR98" s="1"/>
    </row>
    <row r="99" spans="60:96" x14ac:dyDescent="0.25">
      <c r="BH99" s="15">
        <v>0.28000000000000103</v>
      </c>
      <c r="BI99" s="16">
        <f t="shared" si="29"/>
        <v>509.19999999999982</v>
      </c>
      <c r="BJ99" s="16">
        <f t="shared" si="30"/>
        <v>5217.2</v>
      </c>
      <c r="BK99" s="16"/>
      <c r="BL99" s="16"/>
      <c r="BM99" s="16">
        <f t="shared" si="28"/>
        <v>1018.3999999999996</v>
      </c>
      <c r="BN99" s="16">
        <f t="shared" si="28"/>
        <v>826.40000000000146</v>
      </c>
      <c r="BO99" s="16">
        <f t="shared" si="28"/>
        <v>317.20000000000073</v>
      </c>
      <c r="BP99" s="16">
        <f t="shared" si="28"/>
        <v>192</v>
      </c>
      <c r="BQ99" s="16">
        <f t="shared" si="31"/>
        <v>667.80000000000018</v>
      </c>
      <c r="BR99" s="16">
        <f t="shared" si="32"/>
        <v>79.300000000000182</v>
      </c>
      <c r="BS99" s="16">
        <f t="shared" si="33"/>
        <v>1097.6999999999998</v>
      </c>
      <c r="BT99" s="18">
        <f t="shared" si="34"/>
        <v>158.60000000000036</v>
      </c>
      <c r="BU99" s="17">
        <f t="shared" si="35"/>
        <v>429.89999999999964</v>
      </c>
      <c r="BV99" s="17">
        <f t="shared" si="36"/>
        <v>747.10000000000036</v>
      </c>
      <c r="BW99" s="17">
        <f t="shared" si="37"/>
        <v>350.59999999999854</v>
      </c>
      <c r="BX99" s="17">
        <f t="shared" si="38"/>
        <v>237.90000000000146</v>
      </c>
      <c r="BY99" s="17">
        <f t="shared" si="39"/>
        <v>939.09999999999854</v>
      </c>
      <c r="BZ99" s="16"/>
      <c r="CA99" s="15"/>
      <c r="CB99" s="15"/>
      <c r="CC99" s="5"/>
      <c r="CD99" s="5"/>
      <c r="CE99" s="5"/>
      <c r="CF99" s="5"/>
      <c r="CG99" s="5"/>
      <c r="CH99" s="5"/>
      <c r="CI99" s="5"/>
      <c r="CJ99" s="5"/>
      <c r="CR99" s="1"/>
    </row>
    <row r="100" spans="60:96" x14ac:dyDescent="0.25">
      <c r="BH100" s="15">
        <v>0.29000000000000098</v>
      </c>
      <c r="BI100" s="16">
        <f t="shared" si="29"/>
        <v>511.60000000000036</v>
      </c>
      <c r="BJ100" s="16">
        <f t="shared" si="30"/>
        <v>5219.6000000000004</v>
      </c>
      <c r="BK100" s="16"/>
      <c r="BL100" s="16"/>
      <c r="BM100" s="16">
        <f t="shared" si="28"/>
        <v>1023.2000000000007</v>
      </c>
      <c r="BN100" s="16">
        <f t="shared" si="28"/>
        <v>819.19999999999891</v>
      </c>
      <c r="BO100" s="16">
        <f t="shared" si="28"/>
        <v>307.59999999999854</v>
      </c>
      <c r="BP100" s="16">
        <f t="shared" si="28"/>
        <v>204</v>
      </c>
      <c r="BQ100" s="16">
        <f t="shared" si="31"/>
        <v>665.39999999999964</v>
      </c>
      <c r="BR100" s="16">
        <f t="shared" si="32"/>
        <v>76.899999999999636</v>
      </c>
      <c r="BS100" s="16">
        <f t="shared" si="33"/>
        <v>1100.1000000000004</v>
      </c>
      <c r="BT100" s="18">
        <f t="shared" si="34"/>
        <v>153.79999999999927</v>
      </c>
      <c r="BU100" s="17">
        <f t="shared" si="35"/>
        <v>434.70000000000073</v>
      </c>
      <c r="BV100" s="17">
        <f t="shared" si="36"/>
        <v>742.29999999999927</v>
      </c>
      <c r="BW100" s="17">
        <f t="shared" si="37"/>
        <v>357.80000000000109</v>
      </c>
      <c r="BX100" s="17">
        <f t="shared" si="38"/>
        <v>230.69999999999891</v>
      </c>
      <c r="BY100" s="17">
        <f t="shared" si="39"/>
        <v>946.30000000000109</v>
      </c>
      <c r="BZ100" s="16"/>
      <c r="CA100" s="15"/>
      <c r="CB100" s="15"/>
      <c r="CC100" s="15"/>
      <c r="CD100" s="5"/>
      <c r="CE100" s="5"/>
      <c r="CF100" s="5"/>
      <c r="CG100" s="5"/>
      <c r="CH100" s="5"/>
      <c r="CI100" s="5"/>
      <c r="CJ100" s="5"/>
      <c r="CR100" s="1"/>
    </row>
    <row r="101" spans="60:96" x14ac:dyDescent="0.25">
      <c r="BH101" s="15">
        <v>0.30000000000000099</v>
      </c>
      <c r="BI101" s="16">
        <f t="shared" si="29"/>
        <v>514</v>
      </c>
      <c r="BJ101" s="16">
        <f t="shared" si="30"/>
        <v>5222</v>
      </c>
      <c r="BK101" s="16"/>
      <c r="BL101" s="16"/>
      <c r="BM101" s="16">
        <f t="shared" ref="BM101:BP121" si="40">IF(MOD(BM$20*$BJ101,$BI$15)&gt;=$BI$15/2,$BI$15-MOD(BM$20*$BJ101,$BI$15),MOD(BM$20*$BJ101,$BI$15))</f>
        <v>1028</v>
      </c>
      <c r="BN101" s="16">
        <f t="shared" si="40"/>
        <v>812</v>
      </c>
      <c r="BO101" s="16">
        <f t="shared" si="40"/>
        <v>298</v>
      </c>
      <c r="BP101" s="16">
        <f t="shared" si="40"/>
        <v>216</v>
      </c>
      <c r="BQ101" s="16">
        <f t="shared" si="31"/>
        <v>663</v>
      </c>
      <c r="BR101" s="16">
        <f t="shared" si="32"/>
        <v>74.5</v>
      </c>
      <c r="BS101" s="16">
        <f t="shared" si="33"/>
        <v>1102.5</v>
      </c>
      <c r="BT101" s="18">
        <f t="shared" si="34"/>
        <v>149</v>
      </c>
      <c r="BU101" s="17">
        <f t="shared" si="35"/>
        <v>439.5</v>
      </c>
      <c r="BV101" s="17">
        <f t="shared" si="36"/>
        <v>737.5</v>
      </c>
      <c r="BW101" s="17">
        <f t="shared" si="37"/>
        <v>365</v>
      </c>
      <c r="BX101" s="17">
        <f t="shared" si="38"/>
        <v>223.5</v>
      </c>
      <c r="BY101" s="17">
        <f t="shared" si="39"/>
        <v>953.5</v>
      </c>
      <c r="BZ101" s="16"/>
      <c r="CA101" s="15"/>
      <c r="CB101" s="15"/>
      <c r="CC101" s="15"/>
      <c r="CD101" s="5"/>
      <c r="CE101" s="5"/>
      <c r="CF101" s="5"/>
      <c r="CG101" s="5"/>
      <c r="CH101" s="5"/>
      <c r="CI101" s="5"/>
      <c r="CJ101" s="5"/>
      <c r="CR101" s="1"/>
    </row>
    <row r="102" spans="60:96" x14ac:dyDescent="0.25">
      <c r="BH102" s="15">
        <v>0.310000000000001</v>
      </c>
      <c r="BI102" s="16">
        <f t="shared" si="29"/>
        <v>516.40000000000055</v>
      </c>
      <c r="BJ102" s="16">
        <f t="shared" si="30"/>
        <v>5224.4000000000005</v>
      </c>
      <c r="BK102" s="16"/>
      <c r="BL102" s="16"/>
      <c r="BM102" s="16">
        <f t="shared" si="40"/>
        <v>1032.8000000000011</v>
      </c>
      <c r="BN102" s="16">
        <f t="shared" si="40"/>
        <v>804.79999999999927</v>
      </c>
      <c r="BO102" s="16">
        <f t="shared" si="40"/>
        <v>288.39999999999782</v>
      </c>
      <c r="BP102" s="16">
        <f t="shared" si="40"/>
        <v>228.00000000000364</v>
      </c>
      <c r="BQ102" s="16">
        <f t="shared" si="31"/>
        <v>660.59999999999945</v>
      </c>
      <c r="BR102" s="16">
        <f t="shared" si="32"/>
        <v>72.099999999999454</v>
      </c>
      <c r="BS102" s="16">
        <f t="shared" si="33"/>
        <v>1104.9000000000005</v>
      </c>
      <c r="BT102" s="18">
        <f t="shared" si="34"/>
        <v>144.19999999999891</v>
      </c>
      <c r="BU102" s="17">
        <f t="shared" si="35"/>
        <v>444.30000000000109</v>
      </c>
      <c r="BV102" s="17">
        <f t="shared" si="36"/>
        <v>732.69999999999891</v>
      </c>
      <c r="BW102" s="17">
        <f t="shared" si="37"/>
        <v>372.20000000000073</v>
      </c>
      <c r="BX102" s="17">
        <f t="shared" si="38"/>
        <v>216.29999999999927</v>
      </c>
      <c r="BY102" s="17">
        <f t="shared" si="39"/>
        <v>960.70000000000073</v>
      </c>
      <c r="BZ102" s="16"/>
      <c r="CA102" s="15"/>
      <c r="CB102" s="15"/>
      <c r="CC102" s="15"/>
      <c r="CD102" s="5"/>
      <c r="CE102" s="5"/>
      <c r="CF102" s="5"/>
      <c r="CG102" s="5"/>
      <c r="CH102" s="5"/>
      <c r="CI102" s="5"/>
      <c r="CJ102" s="5"/>
      <c r="CR102" s="1"/>
    </row>
    <row r="103" spans="60:96" x14ac:dyDescent="0.25">
      <c r="BH103" s="15">
        <v>0.32000000000000101</v>
      </c>
      <c r="BI103" s="16">
        <f t="shared" si="29"/>
        <v>518.80000000000018</v>
      </c>
      <c r="BJ103" s="16">
        <f t="shared" si="30"/>
        <v>5226.8</v>
      </c>
      <c r="BK103" s="16"/>
      <c r="BL103" s="16"/>
      <c r="BM103" s="16">
        <f t="shared" si="40"/>
        <v>1037.6000000000004</v>
      </c>
      <c r="BN103" s="16">
        <f t="shared" si="40"/>
        <v>797.59999999999854</v>
      </c>
      <c r="BO103" s="16">
        <f t="shared" si="40"/>
        <v>278.79999999999927</v>
      </c>
      <c r="BP103" s="16">
        <f t="shared" si="40"/>
        <v>240</v>
      </c>
      <c r="BQ103" s="16">
        <f t="shared" si="31"/>
        <v>658.19999999999982</v>
      </c>
      <c r="BR103" s="16">
        <f t="shared" si="32"/>
        <v>69.699999999999818</v>
      </c>
      <c r="BS103" s="16">
        <f t="shared" si="33"/>
        <v>1107.3000000000002</v>
      </c>
      <c r="BT103" s="18">
        <f t="shared" si="34"/>
        <v>139.39999999999964</v>
      </c>
      <c r="BU103" s="17">
        <f t="shared" si="35"/>
        <v>449.10000000000036</v>
      </c>
      <c r="BV103" s="17">
        <f t="shared" si="36"/>
        <v>727.89999999999964</v>
      </c>
      <c r="BW103" s="17">
        <f t="shared" si="37"/>
        <v>379.40000000000146</v>
      </c>
      <c r="BX103" s="17">
        <f t="shared" si="38"/>
        <v>209.09999999999854</v>
      </c>
      <c r="BY103" s="17">
        <f t="shared" si="39"/>
        <v>967.90000000000146</v>
      </c>
      <c r="BZ103" s="16"/>
      <c r="CA103" s="15"/>
      <c r="CB103" s="15"/>
      <c r="CC103" s="15"/>
      <c r="CD103" s="5"/>
      <c r="CE103" s="5"/>
      <c r="CF103" s="5"/>
      <c r="CG103" s="5"/>
      <c r="CH103" s="5"/>
      <c r="CI103" s="5"/>
      <c r="CJ103" s="5"/>
      <c r="CR103" s="1"/>
    </row>
    <row r="104" spans="60:96" x14ac:dyDescent="0.25">
      <c r="BH104" s="15">
        <v>0.33000000000000101</v>
      </c>
      <c r="BI104" s="16">
        <f t="shared" si="29"/>
        <v>521.19999999999982</v>
      </c>
      <c r="BJ104" s="16">
        <f t="shared" si="30"/>
        <v>5229.2</v>
      </c>
      <c r="BK104" s="16"/>
      <c r="BL104" s="16"/>
      <c r="BM104" s="16">
        <f t="shared" si="40"/>
        <v>1042.3999999999996</v>
      </c>
      <c r="BN104" s="16">
        <f t="shared" si="40"/>
        <v>790.40000000000146</v>
      </c>
      <c r="BO104" s="16">
        <f t="shared" si="40"/>
        <v>269.20000000000073</v>
      </c>
      <c r="BP104" s="16">
        <f t="shared" si="40"/>
        <v>252</v>
      </c>
      <c r="BQ104" s="16">
        <f t="shared" si="31"/>
        <v>655.80000000000018</v>
      </c>
      <c r="BR104" s="16">
        <f t="shared" si="32"/>
        <v>67.300000000000182</v>
      </c>
      <c r="BS104" s="16">
        <f t="shared" si="33"/>
        <v>1109.6999999999998</v>
      </c>
      <c r="BT104" s="18">
        <f t="shared" si="34"/>
        <v>134.60000000000036</v>
      </c>
      <c r="BU104" s="17">
        <f t="shared" si="35"/>
        <v>453.89999999999964</v>
      </c>
      <c r="BV104" s="17">
        <f t="shared" si="36"/>
        <v>723.10000000000036</v>
      </c>
      <c r="BW104" s="17">
        <f t="shared" si="37"/>
        <v>386.59999999999854</v>
      </c>
      <c r="BX104" s="17">
        <f t="shared" si="38"/>
        <v>201.90000000000146</v>
      </c>
      <c r="BY104" s="17">
        <f t="shared" si="39"/>
        <v>975.09999999999854</v>
      </c>
      <c r="BZ104" s="16"/>
      <c r="CA104" s="15"/>
      <c r="CB104" s="15"/>
      <c r="CC104" s="15"/>
      <c r="CD104" s="5"/>
      <c r="CE104" s="5"/>
      <c r="CF104" s="5"/>
      <c r="CG104" s="5"/>
      <c r="CH104" s="5"/>
      <c r="CI104" s="5"/>
      <c r="CJ104" s="5"/>
      <c r="CR104" s="1"/>
    </row>
    <row r="105" spans="60:96" x14ac:dyDescent="0.25">
      <c r="BH105" s="15">
        <v>0.34000000000000102</v>
      </c>
      <c r="BI105" s="16">
        <f t="shared" si="29"/>
        <v>523.60000000000036</v>
      </c>
      <c r="BJ105" s="16">
        <f t="shared" si="30"/>
        <v>5231.6000000000004</v>
      </c>
      <c r="BK105" s="16"/>
      <c r="BL105" s="16"/>
      <c r="BM105" s="16">
        <f t="shared" si="40"/>
        <v>1047.2000000000007</v>
      </c>
      <c r="BN105" s="16">
        <f t="shared" si="40"/>
        <v>783.19999999999891</v>
      </c>
      <c r="BO105" s="16">
        <f t="shared" si="40"/>
        <v>259.59999999999854</v>
      </c>
      <c r="BP105" s="16">
        <f t="shared" si="40"/>
        <v>264</v>
      </c>
      <c r="BQ105" s="16">
        <f t="shared" si="31"/>
        <v>653.39999999999964</v>
      </c>
      <c r="BR105" s="16">
        <f t="shared" si="32"/>
        <v>64.899999999999636</v>
      </c>
      <c r="BS105" s="16">
        <f t="shared" si="33"/>
        <v>1112.1000000000004</v>
      </c>
      <c r="BT105" s="18">
        <f t="shared" si="34"/>
        <v>129.79999999999927</v>
      </c>
      <c r="BU105" s="17">
        <f t="shared" si="35"/>
        <v>458.70000000000073</v>
      </c>
      <c r="BV105" s="17">
        <f t="shared" si="36"/>
        <v>718.29999999999927</v>
      </c>
      <c r="BW105" s="17">
        <f t="shared" si="37"/>
        <v>393.80000000000109</v>
      </c>
      <c r="BX105" s="17">
        <f t="shared" si="38"/>
        <v>194.69999999999891</v>
      </c>
      <c r="BY105" s="17">
        <f t="shared" si="39"/>
        <v>982.30000000000109</v>
      </c>
      <c r="BZ105" s="16"/>
      <c r="CA105" s="15"/>
      <c r="CB105" s="15"/>
      <c r="CC105" s="15"/>
      <c r="CD105" s="5"/>
      <c r="CE105" s="5"/>
      <c r="CF105" s="5"/>
      <c r="CG105" s="5"/>
      <c r="CH105" s="5"/>
      <c r="CI105" s="5"/>
      <c r="CJ105" s="5"/>
      <c r="CR105" s="1"/>
    </row>
    <row r="106" spans="60:96" x14ac:dyDescent="0.25">
      <c r="BH106" s="15">
        <v>0.35000000000000098</v>
      </c>
      <c r="BI106" s="16">
        <f t="shared" si="29"/>
        <v>526</v>
      </c>
      <c r="BJ106" s="16">
        <f t="shared" si="30"/>
        <v>5234</v>
      </c>
      <c r="BK106" s="16"/>
      <c r="BL106" s="16"/>
      <c r="BM106" s="16">
        <f t="shared" si="40"/>
        <v>1052</v>
      </c>
      <c r="BN106" s="16">
        <f t="shared" si="40"/>
        <v>776</v>
      </c>
      <c r="BO106" s="16">
        <f t="shared" si="40"/>
        <v>250</v>
      </c>
      <c r="BP106" s="16">
        <f t="shared" si="40"/>
        <v>276</v>
      </c>
      <c r="BQ106" s="16">
        <f t="shared" si="31"/>
        <v>651</v>
      </c>
      <c r="BR106" s="16">
        <f t="shared" si="32"/>
        <v>62.5</v>
      </c>
      <c r="BS106" s="16">
        <f t="shared" si="33"/>
        <v>1114.5</v>
      </c>
      <c r="BT106" s="18">
        <f t="shared" si="34"/>
        <v>125</v>
      </c>
      <c r="BU106" s="17">
        <f t="shared" si="35"/>
        <v>463.5</v>
      </c>
      <c r="BV106" s="17">
        <f t="shared" si="36"/>
        <v>713.5</v>
      </c>
      <c r="BW106" s="17">
        <f t="shared" si="37"/>
        <v>401</v>
      </c>
      <c r="BX106" s="17">
        <f t="shared" si="38"/>
        <v>187.5</v>
      </c>
      <c r="BY106" s="17">
        <f t="shared" si="39"/>
        <v>989.5</v>
      </c>
      <c r="BZ106" s="16"/>
      <c r="CA106" s="15"/>
      <c r="CB106" s="15"/>
      <c r="CC106" s="15"/>
      <c r="CD106" s="5"/>
      <c r="CE106" s="5"/>
      <c r="CF106" s="5"/>
      <c r="CG106" s="5"/>
      <c r="CH106" s="5"/>
      <c r="CI106" s="5"/>
      <c r="CJ106" s="5"/>
      <c r="CR106" s="1"/>
    </row>
    <row r="107" spans="60:96" x14ac:dyDescent="0.25">
      <c r="BH107" s="15">
        <v>0.36000000000000099</v>
      </c>
      <c r="BI107" s="16">
        <f t="shared" si="29"/>
        <v>528.40000000000055</v>
      </c>
      <c r="BJ107" s="16">
        <f t="shared" si="30"/>
        <v>5236.4000000000005</v>
      </c>
      <c r="BK107" s="16"/>
      <c r="BL107" s="16"/>
      <c r="BM107" s="16">
        <f t="shared" si="40"/>
        <v>1056.8000000000011</v>
      </c>
      <c r="BN107" s="16">
        <f t="shared" si="40"/>
        <v>768.79999999999927</v>
      </c>
      <c r="BO107" s="16">
        <f t="shared" si="40"/>
        <v>240.39999999999782</v>
      </c>
      <c r="BP107" s="16">
        <f t="shared" si="40"/>
        <v>288.00000000000364</v>
      </c>
      <c r="BQ107" s="16">
        <f t="shared" si="31"/>
        <v>648.59999999999945</v>
      </c>
      <c r="BR107" s="16">
        <f t="shared" si="32"/>
        <v>60.099999999999454</v>
      </c>
      <c r="BS107" s="16">
        <f t="shared" si="33"/>
        <v>1116.9000000000005</v>
      </c>
      <c r="BT107" s="18">
        <f t="shared" si="34"/>
        <v>120.19999999999891</v>
      </c>
      <c r="BU107" s="17">
        <f t="shared" si="35"/>
        <v>468.30000000000109</v>
      </c>
      <c r="BV107" s="17">
        <f t="shared" si="36"/>
        <v>708.69999999999891</v>
      </c>
      <c r="BW107" s="17">
        <f t="shared" si="37"/>
        <v>408.20000000000073</v>
      </c>
      <c r="BX107" s="17">
        <f t="shared" si="38"/>
        <v>180.29999999999927</v>
      </c>
      <c r="BY107" s="17">
        <f t="shared" si="39"/>
        <v>996.70000000000073</v>
      </c>
      <c r="BZ107" s="16"/>
      <c r="CA107" s="15"/>
      <c r="CB107" s="15"/>
      <c r="CC107" s="15"/>
      <c r="CD107" s="5"/>
      <c r="CE107" s="5"/>
      <c r="CF107" s="5"/>
      <c r="CG107" s="5"/>
      <c r="CH107" s="5"/>
      <c r="CI107" s="5"/>
      <c r="CJ107" s="5"/>
      <c r="CR107" s="1"/>
    </row>
    <row r="108" spans="60:96" x14ac:dyDescent="0.25">
      <c r="BH108" s="15">
        <v>0.37000000000000099</v>
      </c>
      <c r="BI108" s="16">
        <f t="shared" si="29"/>
        <v>530.80000000000018</v>
      </c>
      <c r="BJ108" s="16">
        <f t="shared" si="30"/>
        <v>5238.8</v>
      </c>
      <c r="BK108" s="16"/>
      <c r="BL108" s="16"/>
      <c r="BM108" s="16">
        <f t="shared" si="40"/>
        <v>1061.6000000000004</v>
      </c>
      <c r="BN108" s="16">
        <f t="shared" si="40"/>
        <v>761.59999999999854</v>
      </c>
      <c r="BO108" s="16">
        <f t="shared" si="40"/>
        <v>230.79999999999927</v>
      </c>
      <c r="BP108" s="16">
        <f t="shared" si="40"/>
        <v>300</v>
      </c>
      <c r="BQ108" s="16">
        <f t="shared" si="31"/>
        <v>646.19999999999982</v>
      </c>
      <c r="BR108" s="16">
        <f t="shared" si="32"/>
        <v>57.699999999999818</v>
      </c>
      <c r="BS108" s="16">
        <f t="shared" si="33"/>
        <v>1119.3000000000002</v>
      </c>
      <c r="BT108" s="18">
        <f t="shared" si="34"/>
        <v>115.39999999999964</v>
      </c>
      <c r="BU108" s="17">
        <f t="shared" si="35"/>
        <v>473.10000000000036</v>
      </c>
      <c r="BV108" s="17">
        <f t="shared" si="36"/>
        <v>703.89999999999964</v>
      </c>
      <c r="BW108" s="17">
        <f t="shared" si="37"/>
        <v>415.40000000000146</v>
      </c>
      <c r="BX108" s="17">
        <f t="shared" si="38"/>
        <v>173.09999999999854</v>
      </c>
      <c r="BY108" s="17">
        <f t="shared" si="39"/>
        <v>1003.9000000000015</v>
      </c>
      <c r="BZ108" s="16"/>
      <c r="CA108" s="15"/>
      <c r="CB108" s="15"/>
      <c r="CC108" s="15"/>
      <c r="CD108" s="5"/>
      <c r="CE108" s="5"/>
      <c r="CF108" s="5"/>
      <c r="CG108" s="5"/>
      <c r="CH108" s="5"/>
      <c r="CI108" s="5"/>
      <c r="CJ108" s="5"/>
      <c r="CR108" s="1"/>
    </row>
    <row r="109" spans="60:96" x14ac:dyDescent="0.25">
      <c r="BH109" s="15">
        <v>0.380000000000001</v>
      </c>
      <c r="BI109" s="16">
        <f t="shared" si="29"/>
        <v>533.19999999999982</v>
      </c>
      <c r="BJ109" s="16">
        <f t="shared" si="30"/>
        <v>5241.2</v>
      </c>
      <c r="BK109" s="16"/>
      <c r="BL109" s="16"/>
      <c r="BM109" s="16">
        <f t="shared" si="40"/>
        <v>1066.3999999999996</v>
      </c>
      <c r="BN109" s="16">
        <f t="shared" si="40"/>
        <v>754.40000000000146</v>
      </c>
      <c r="BO109" s="16">
        <f t="shared" si="40"/>
        <v>221.20000000000073</v>
      </c>
      <c r="BP109" s="16">
        <f t="shared" si="40"/>
        <v>312</v>
      </c>
      <c r="BQ109" s="16">
        <f t="shared" si="31"/>
        <v>643.80000000000018</v>
      </c>
      <c r="BR109" s="16">
        <f t="shared" si="32"/>
        <v>55.300000000000182</v>
      </c>
      <c r="BS109" s="16">
        <f t="shared" si="33"/>
        <v>1121.6999999999998</v>
      </c>
      <c r="BT109" s="18">
        <f t="shared" si="34"/>
        <v>110.60000000000036</v>
      </c>
      <c r="BU109" s="17">
        <f t="shared" si="35"/>
        <v>477.89999999999964</v>
      </c>
      <c r="BV109" s="17">
        <f t="shared" si="36"/>
        <v>699.10000000000036</v>
      </c>
      <c r="BW109" s="17">
        <f t="shared" si="37"/>
        <v>422.59999999999854</v>
      </c>
      <c r="BX109" s="17">
        <f t="shared" si="38"/>
        <v>165.90000000000146</v>
      </c>
      <c r="BY109" s="17">
        <f t="shared" si="39"/>
        <v>1011.0999999999985</v>
      </c>
      <c r="BZ109" s="16"/>
      <c r="CA109" s="15"/>
      <c r="CB109" s="15"/>
      <c r="CC109" s="15"/>
      <c r="CD109" s="5"/>
      <c r="CE109" s="5"/>
      <c r="CF109" s="5"/>
      <c r="CG109" s="5"/>
      <c r="CH109" s="5"/>
      <c r="CI109" s="5"/>
      <c r="CJ109" s="5"/>
      <c r="CR109" s="1"/>
    </row>
    <row r="110" spans="60:96" x14ac:dyDescent="0.25">
      <c r="BH110" s="15">
        <v>0.39000000000000101</v>
      </c>
      <c r="BI110" s="16">
        <f t="shared" si="29"/>
        <v>535.60000000000036</v>
      </c>
      <c r="BJ110" s="16">
        <f t="shared" si="30"/>
        <v>5243.6</v>
      </c>
      <c r="BK110" s="16"/>
      <c r="BL110" s="16"/>
      <c r="BM110" s="16">
        <f t="shared" si="40"/>
        <v>1071.2000000000007</v>
      </c>
      <c r="BN110" s="16">
        <f t="shared" si="40"/>
        <v>747.19999999999891</v>
      </c>
      <c r="BO110" s="16">
        <f t="shared" si="40"/>
        <v>211.59999999999854</v>
      </c>
      <c r="BP110" s="16">
        <f t="shared" si="40"/>
        <v>324</v>
      </c>
      <c r="BQ110" s="16">
        <f t="shared" si="31"/>
        <v>641.39999999999964</v>
      </c>
      <c r="BR110" s="16">
        <f t="shared" si="32"/>
        <v>52.899999999999636</v>
      </c>
      <c r="BS110" s="16">
        <f t="shared" si="33"/>
        <v>1124.1000000000004</v>
      </c>
      <c r="BT110" s="18">
        <f t="shared" si="34"/>
        <v>105.79999999999927</v>
      </c>
      <c r="BU110" s="17">
        <f t="shared" si="35"/>
        <v>482.70000000000073</v>
      </c>
      <c r="BV110" s="17">
        <f t="shared" si="36"/>
        <v>694.29999999999927</v>
      </c>
      <c r="BW110" s="17">
        <f t="shared" si="37"/>
        <v>429.80000000000109</v>
      </c>
      <c r="BX110" s="17">
        <f t="shared" si="38"/>
        <v>158.69999999999891</v>
      </c>
      <c r="BY110" s="17">
        <f t="shared" si="39"/>
        <v>1018.3000000000011</v>
      </c>
      <c r="BZ110" s="16"/>
      <c r="CA110" s="15"/>
      <c r="CB110" s="15"/>
      <c r="CC110" s="15"/>
      <c r="CD110" s="5"/>
      <c r="CE110" s="5"/>
      <c r="CF110" s="5"/>
      <c r="CG110" s="5"/>
      <c r="CH110" s="5"/>
      <c r="CI110" s="5"/>
      <c r="CJ110" s="5"/>
      <c r="CR110" s="1"/>
    </row>
    <row r="111" spans="60:96" x14ac:dyDescent="0.25">
      <c r="BH111" s="15">
        <v>0.40000000000000102</v>
      </c>
      <c r="BI111" s="16">
        <f t="shared" si="29"/>
        <v>538</v>
      </c>
      <c r="BJ111" s="16">
        <f t="shared" si="30"/>
        <v>5246</v>
      </c>
      <c r="BK111" s="16"/>
      <c r="BL111" s="16"/>
      <c r="BM111" s="16">
        <f t="shared" si="40"/>
        <v>1076</v>
      </c>
      <c r="BN111" s="16">
        <f t="shared" si="40"/>
        <v>740</v>
      </c>
      <c r="BO111" s="16">
        <f t="shared" si="40"/>
        <v>202</v>
      </c>
      <c r="BP111" s="16">
        <f t="shared" si="40"/>
        <v>336</v>
      </c>
      <c r="BQ111" s="16">
        <f t="shared" si="31"/>
        <v>639</v>
      </c>
      <c r="BR111" s="16">
        <f t="shared" si="32"/>
        <v>50.5</v>
      </c>
      <c r="BS111" s="16">
        <f t="shared" si="33"/>
        <v>1126.5</v>
      </c>
      <c r="BT111" s="18">
        <f t="shared" si="34"/>
        <v>101</v>
      </c>
      <c r="BU111" s="17">
        <f t="shared" si="35"/>
        <v>487.5</v>
      </c>
      <c r="BV111" s="17">
        <f t="shared" si="36"/>
        <v>689.5</v>
      </c>
      <c r="BW111" s="17">
        <f t="shared" si="37"/>
        <v>437</v>
      </c>
      <c r="BX111" s="17">
        <f t="shared" si="38"/>
        <v>151.5</v>
      </c>
      <c r="BY111" s="17">
        <f t="shared" si="39"/>
        <v>1025.5</v>
      </c>
      <c r="BZ111" s="16"/>
      <c r="CA111" s="15"/>
      <c r="CB111" s="15"/>
      <c r="CC111" s="15"/>
      <c r="CD111" s="5"/>
      <c r="CE111" s="5"/>
      <c r="CF111" s="5"/>
      <c r="CG111" s="5"/>
      <c r="CH111" s="5"/>
      <c r="CI111" s="5"/>
      <c r="CJ111" s="5"/>
      <c r="CR111" s="1"/>
    </row>
    <row r="112" spans="60:96" x14ac:dyDescent="0.25">
      <c r="BH112" s="15">
        <v>0.41000000000000097</v>
      </c>
      <c r="BI112" s="16">
        <f t="shared" si="29"/>
        <v>540.40000000000055</v>
      </c>
      <c r="BJ112" s="16">
        <f t="shared" si="30"/>
        <v>5248.4000000000005</v>
      </c>
      <c r="BK112" s="16"/>
      <c r="BL112" s="16"/>
      <c r="BM112" s="16">
        <f t="shared" si="40"/>
        <v>1080.8000000000011</v>
      </c>
      <c r="BN112" s="16">
        <f t="shared" si="40"/>
        <v>732.79999999999927</v>
      </c>
      <c r="BO112" s="16">
        <f t="shared" si="40"/>
        <v>192.39999999999782</v>
      </c>
      <c r="BP112" s="16">
        <f t="shared" si="40"/>
        <v>348.00000000000364</v>
      </c>
      <c r="BQ112" s="16">
        <f t="shared" si="31"/>
        <v>636.59999999999945</v>
      </c>
      <c r="BR112" s="16">
        <f t="shared" si="32"/>
        <v>48.099999999999454</v>
      </c>
      <c r="BS112" s="16">
        <f t="shared" si="33"/>
        <v>1128.9000000000005</v>
      </c>
      <c r="BT112" s="18">
        <f t="shared" si="34"/>
        <v>96.199999999998909</v>
      </c>
      <c r="BU112" s="17">
        <f t="shared" si="35"/>
        <v>492.30000000000109</v>
      </c>
      <c r="BV112" s="17">
        <f t="shared" si="36"/>
        <v>684.69999999999891</v>
      </c>
      <c r="BW112" s="17">
        <f t="shared" si="37"/>
        <v>444.20000000000073</v>
      </c>
      <c r="BX112" s="17">
        <f t="shared" si="38"/>
        <v>144.29999999999927</v>
      </c>
      <c r="BY112" s="17">
        <f t="shared" si="39"/>
        <v>1032.7000000000007</v>
      </c>
      <c r="BZ112" s="16"/>
      <c r="CA112" s="15"/>
      <c r="CB112" s="15"/>
      <c r="CC112" s="15"/>
      <c r="CD112" s="5"/>
      <c r="CE112" s="5"/>
      <c r="CF112" s="5"/>
      <c r="CG112" s="5"/>
      <c r="CH112" s="5"/>
      <c r="CI112" s="5"/>
      <c r="CJ112" s="5"/>
      <c r="CR112" s="1"/>
    </row>
    <row r="113" spans="60:96" x14ac:dyDescent="0.25">
      <c r="BH113" s="15">
        <v>0.42000000000000098</v>
      </c>
      <c r="BI113" s="16">
        <f t="shared" si="29"/>
        <v>542.80000000000018</v>
      </c>
      <c r="BJ113" s="16">
        <f t="shared" si="30"/>
        <v>5250.8</v>
      </c>
      <c r="BK113" s="16"/>
      <c r="BL113" s="16"/>
      <c r="BM113" s="16">
        <f t="shared" si="40"/>
        <v>1085.6000000000004</v>
      </c>
      <c r="BN113" s="16">
        <f t="shared" si="40"/>
        <v>725.59999999999854</v>
      </c>
      <c r="BO113" s="16">
        <f t="shared" si="40"/>
        <v>182.79999999999927</v>
      </c>
      <c r="BP113" s="16">
        <f t="shared" si="40"/>
        <v>360</v>
      </c>
      <c r="BQ113" s="16">
        <f t="shared" si="31"/>
        <v>634.19999999999982</v>
      </c>
      <c r="BR113" s="16">
        <f t="shared" si="32"/>
        <v>45.699999999999818</v>
      </c>
      <c r="BS113" s="16">
        <f t="shared" si="33"/>
        <v>1131.3000000000002</v>
      </c>
      <c r="BT113" s="18">
        <f t="shared" si="34"/>
        <v>91.399999999999636</v>
      </c>
      <c r="BU113" s="17">
        <f t="shared" si="35"/>
        <v>497.10000000000036</v>
      </c>
      <c r="BV113" s="17">
        <f t="shared" si="36"/>
        <v>679.89999999999964</v>
      </c>
      <c r="BW113" s="17">
        <f t="shared" si="37"/>
        <v>451.40000000000146</v>
      </c>
      <c r="BX113" s="17">
        <f t="shared" si="38"/>
        <v>137.09999999999854</v>
      </c>
      <c r="BY113" s="17">
        <f t="shared" si="39"/>
        <v>1039.9000000000015</v>
      </c>
      <c r="BZ113" s="16"/>
      <c r="CA113" s="15"/>
      <c r="CB113" s="15"/>
      <c r="CC113" s="15"/>
      <c r="CD113" s="5"/>
      <c r="CE113" s="5"/>
      <c r="CF113" s="5"/>
      <c r="CG113" s="5"/>
      <c r="CH113" s="5"/>
      <c r="CI113" s="5"/>
      <c r="CJ113" s="5"/>
      <c r="CR113" s="1"/>
    </row>
    <row r="114" spans="60:96" x14ac:dyDescent="0.25">
      <c r="BH114" s="15">
        <v>0.43000000000000099</v>
      </c>
      <c r="BI114" s="16">
        <f t="shared" si="29"/>
        <v>545.19999999999982</v>
      </c>
      <c r="BJ114" s="16">
        <f t="shared" si="30"/>
        <v>5253.2</v>
      </c>
      <c r="BK114" s="16"/>
      <c r="BL114" s="16"/>
      <c r="BM114" s="16">
        <f t="shared" si="40"/>
        <v>1090.3999999999996</v>
      </c>
      <c r="BN114" s="16">
        <f t="shared" si="40"/>
        <v>718.40000000000146</v>
      </c>
      <c r="BO114" s="16">
        <f t="shared" si="40"/>
        <v>173.20000000000073</v>
      </c>
      <c r="BP114" s="16">
        <f t="shared" si="40"/>
        <v>372</v>
      </c>
      <c r="BQ114" s="16">
        <f t="shared" si="31"/>
        <v>631.80000000000018</v>
      </c>
      <c r="BR114" s="16">
        <f t="shared" si="32"/>
        <v>43.300000000000182</v>
      </c>
      <c r="BS114" s="16">
        <f t="shared" si="33"/>
        <v>1133.6999999999998</v>
      </c>
      <c r="BT114" s="18">
        <f t="shared" si="34"/>
        <v>86.600000000000364</v>
      </c>
      <c r="BU114" s="17">
        <f t="shared" si="35"/>
        <v>501.89999999999964</v>
      </c>
      <c r="BV114" s="17">
        <f t="shared" si="36"/>
        <v>675.10000000000036</v>
      </c>
      <c r="BW114" s="17">
        <f t="shared" si="37"/>
        <v>458.59999999999854</v>
      </c>
      <c r="BX114" s="17">
        <f t="shared" si="38"/>
        <v>129.90000000000146</v>
      </c>
      <c r="BY114" s="17">
        <f t="shared" si="39"/>
        <v>1047.0999999999985</v>
      </c>
      <c r="BZ114" s="16"/>
      <c r="CA114" s="15"/>
      <c r="CB114" s="15"/>
      <c r="CC114" s="15"/>
      <c r="CD114" s="5"/>
      <c r="CE114" s="5"/>
      <c r="CF114" s="5"/>
      <c r="CG114" s="5"/>
      <c r="CH114" s="5"/>
      <c r="CI114" s="5"/>
      <c r="CJ114" s="5"/>
      <c r="CR114" s="1"/>
    </row>
    <row r="115" spans="60:96" x14ac:dyDescent="0.25">
      <c r="BH115" s="15">
        <v>0.440000000000001</v>
      </c>
      <c r="BI115" s="16">
        <f t="shared" si="29"/>
        <v>547.60000000000036</v>
      </c>
      <c r="BJ115" s="16">
        <f t="shared" si="30"/>
        <v>5255.6</v>
      </c>
      <c r="BK115" s="16"/>
      <c r="BL115" s="16"/>
      <c r="BM115" s="16">
        <f t="shared" si="40"/>
        <v>1095.2000000000007</v>
      </c>
      <c r="BN115" s="16">
        <f t="shared" si="40"/>
        <v>711.19999999999891</v>
      </c>
      <c r="BO115" s="16">
        <f t="shared" si="40"/>
        <v>163.59999999999854</v>
      </c>
      <c r="BP115" s="16">
        <f t="shared" si="40"/>
        <v>384</v>
      </c>
      <c r="BQ115" s="16">
        <f t="shared" si="31"/>
        <v>629.39999999999964</v>
      </c>
      <c r="BR115" s="16">
        <f t="shared" si="32"/>
        <v>40.899999999999636</v>
      </c>
      <c r="BS115" s="16">
        <f t="shared" si="33"/>
        <v>1136.1000000000004</v>
      </c>
      <c r="BT115" s="18">
        <f t="shared" si="34"/>
        <v>81.799999999999272</v>
      </c>
      <c r="BU115" s="17">
        <f t="shared" si="35"/>
        <v>506.70000000000073</v>
      </c>
      <c r="BV115" s="17">
        <f t="shared" si="36"/>
        <v>670.29999999999927</v>
      </c>
      <c r="BW115" s="17">
        <f t="shared" si="37"/>
        <v>465.80000000000109</v>
      </c>
      <c r="BX115" s="17">
        <f t="shared" si="38"/>
        <v>122.69999999999891</v>
      </c>
      <c r="BY115" s="17">
        <f t="shared" si="39"/>
        <v>1054.3000000000011</v>
      </c>
      <c r="BZ115" s="16"/>
      <c r="CA115" s="15"/>
      <c r="CB115" s="15"/>
      <c r="CC115" s="15"/>
      <c r="CD115" s="5"/>
      <c r="CE115" s="5"/>
      <c r="CF115" s="5"/>
      <c r="CG115" s="5"/>
      <c r="CH115" s="5"/>
      <c r="CI115" s="5"/>
      <c r="CJ115" s="5"/>
      <c r="CR115" s="1"/>
    </row>
    <row r="116" spans="60:96" x14ac:dyDescent="0.25">
      <c r="BH116" s="15">
        <v>0.45000000000000101</v>
      </c>
      <c r="BI116" s="16">
        <f t="shared" si="29"/>
        <v>550</v>
      </c>
      <c r="BJ116" s="16">
        <f t="shared" si="30"/>
        <v>5258</v>
      </c>
      <c r="BK116" s="16"/>
      <c r="BL116" s="16"/>
      <c r="BM116" s="16">
        <f t="shared" si="40"/>
        <v>1100</v>
      </c>
      <c r="BN116" s="16">
        <f t="shared" si="40"/>
        <v>704</v>
      </c>
      <c r="BO116" s="16">
        <f t="shared" si="40"/>
        <v>154</v>
      </c>
      <c r="BP116" s="16">
        <f t="shared" si="40"/>
        <v>396</v>
      </c>
      <c r="BQ116" s="16">
        <f t="shared" si="31"/>
        <v>627</v>
      </c>
      <c r="BR116" s="16">
        <f t="shared" si="32"/>
        <v>38.5</v>
      </c>
      <c r="BS116" s="16">
        <f t="shared" si="33"/>
        <v>1138.5</v>
      </c>
      <c r="BT116" s="18">
        <f t="shared" si="34"/>
        <v>77</v>
      </c>
      <c r="BU116" s="17">
        <f t="shared" si="35"/>
        <v>511.5</v>
      </c>
      <c r="BV116" s="17">
        <f t="shared" si="36"/>
        <v>665.5</v>
      </c>
      <c r="BW116" s="17">
        <f t="shared" si="37"/>
        <v>473</v>
      </c>
      <c r="BX116" s="17">
        <f t="shared" si="38"/>
        <v>115.5</v>
      </c>
      <c r="BY116" s="17">
        <f t="shared" si="39"/>
        <v>1061.5</v>
      </c>
      <c r="BZ116" s="16"/>
      <c r="CA116" s="15"/>
      <c r="CB116" s="15"/>
      <c r="CC116" s="15"/>
      <c r="CD116" s="5"/>
      <c r="CE116" s="5"/>
      <c r="CF116" s="5"/>
      <c r="CG116" s="5"/>
      <c r="CH116" s="5"/>
      <c r="CI116" s="5"/>
      <c r="CJ116" s="5"/>
      <c r="CR116" s="1"/>
    </row>
    <row r="117" spans="60:96" x14ac:dyDescent="0.25">
      <c r="BH117" s="15">
        <v>0.46000000000000102</v>
      </c>
      <c r="BI117" s="16">
        <f t="shared" si="29"/>
        <v>552.40000000000055</v>
      </c>
      <c r="BJ117" s="16">
        <f t="shared" si="30"/>
        <v>5260.4000000000005</v>
      </c>
      <c r="BK117" s="16"/>
      <c r="BL117" s="16"/>
      <c r="BM117" s="16">
        <f t="shared" si="40"/>
        <v>1104.8000000000011</v>
      </c>
      <c r="BN117" s="16">
        <f t="shared" si="40"/>
        <v>696.79999999999927</v>
      </c>
      <c r="BO117" s="16">
        <f t="shared" si="40"/>
        <v>144.39999999999782</v>
      </c>
      <c r="BP117" s="16">
        <f t="shared" si="40"/>
        <v>408.00000000000364</v>
      </c>
      <c r="BQ117" s="16">
        <f t="shared" si="31"/>
        <v>624.59999999999945</v>
      </c>
      <c r="BR117" s="16">
        <f t="shared" si="32"/>
        <v>36.099999999999454</v>
      </c>
      <c r="BS117" s="16">
        <f t="shared" si="33"/>
        <v>1140.9000000000005</v>
      </c>
      <c r="BT117" s="18">
        <f t="shared" si="34"/>
        <v>72.199999999998909</v>
      </c>
      <c r="BU117" s="17">
        <f t="shared" si="35"/>
        <v>516.30000000000109</v>
      </c>
      <c r="BV117" s="17">
        <f t="shared" si="36"/>
        <v>660.69999999999891</v>
      </c>
      <c r="BW117" s="17">
        <f t="shared" si="37"/>
        <v>480.20000000000073</v>
      </c>
      <c r="BX117" s="17">
        <f t="shared" si="38"/>
        <v>108.29999999999927</v>
      </c>
      <c r="BY117" s="17">
        <f t="shared" si="39"/>
        <v>1068.7000000000007</v>
      </c>
      <c r="BZ117" s="16"/>
      <c r="CA117" s="15"/>
      <c r="CB117" s="15"/>
      <c r="CC117" s="15"/>
      <c r="CD117" s="5"/>
      <c r="CE117" s="5"/>
      <c r="CF117" s="5"/>
      <c r="CG117" s="5"/>
      <c r="CH117" s="5"/>
      <c r="CI117" s="5"/>
      <c r="CJ117" s="5"/>
      <c r="CR117" s="1"/>
    </row>
    <row r="118" spans="60:96" x14ac:dyDescent="0.25">
      <c r="BH118" s="15">
        <v>0.47000000000000097</v>
      </c>
      <c r="BI118" s="16">
        <f t="shared" si="29"/>
        <v>554.80000000000018</v>
      </c>
      <c r="BJ118" s="16">
        <f t="shared" si="30"/>
        <v>5262.8</v>
      </c>
      <c r="BK118" s="16"/>
      <c r="BL118" s="16"/>
      <c r="BM118" s="16">
        <f t="shared" si="40"/>
        <v>1109.6000000000004</v>
      </c>
      <c r="BN118" s="16">
        <f t="shared" si="40"/>
        <v>689.59999999999854</v>
      </c>
      <c r="BO118" s="16">
        <f t="shared" si="40"/>
        <v>134.79999999999927</v>
      </c>
      <c r="BP118" s="16">
        <f t="shared" si="40"/>
        <v>420</v>
      </c>
      <c r="BQ118" s="16">
        <f t="shared" si="31"/>
        <v>622.19999999999982</v>
      </c>
      <c r="BR118" s="16">
        <f t="shared" si="32"/>
        <v>33.699999999999818</v>
      </c>
      <c r="BS118" s="16">
        <f t="shared" si="33"/>
        <v>1143.3000000000002</v>
      </c>
      <c r="BT118" s="18">
        <f t="shared" si="34"/>
        <v>67.399999999999636</v>
      </c>
      <c r="BU118" s="17">
        <f t="shared" si="35"/>
        <v>521.10000000000036</v>
      </c>
      <c r="BV118" s="17">
        <f t="shared" si="36"/>
        <v>655.89999999999964</v>
      </c>
      <c r="BW118" s="17">
        <f t="shared" si="37"/>
        <v>487.40000000000146</v>
      </c>
      <c r="BX118" s="17">
        <f t="shared" si="38"/>
        <v>101.09999999999854</v>
      </c>
      <c r="BY118" s="17">
        <f t="shared" si="39"/>
        <v>1075.9000000000015</v>
      </c>
      <c r="BZ118" s="16"/>
      <c r="CA118" s="15"/>
      <c r="CB118" s="15"/>
      <c r="CC118" s="15"/>
      <c r="CD118" s="5"/>
      <c r="CE118" s="5"/>
      <c r="CF118" s="5"/>
      <c r="CG118" s="5"/>
      <c r="CH118" s="5"/>
      <c r="CI118" s="5"/>
      <c r="CJ118" s="5"/>
      <c r="CR118" s="1"/>
    </row>
    <row r="119" spans="60:96" x14ac:dyDescent="0.25">
      <c r="BH119" s="15">
        <v>0.48000000000000098</v>
      </c>
      <c r="BI119" s="16">
        <f t="shared" si="29"/>
        <v>557.19999999999982</v>
      </c>
      <c r="BJ119" s="16">
        <f t="shared" si="30"/>
        <v>5265.2</v>
      </c>
      <c r="BK119" s="16"/>
      <c r="BL119" s="16"/>
      <c r="BM119" s="16">
        <f t="shared" si="40"/>
        <v>1114.3999999999996</v>
      </c>
      <c r="BN119" s="16">
        <f t="shared" si="40"/>
        <v>682.40000000000146</v>
      </c>
      <c r="BO119" s="16">
        <f t="shared" si="40"/>
        <v>125.20000000000073</v>
      </c>
      <c r="BP119" s="16">
        <f t="shared" si="40"/>
        <v>432</v>
      </c>
      <c r="BQ119" s="16">
        <f t="shared" si="31"/>
        <v>619.80000000000018</v>
      </c>
      <c r="BR119" s="16">
        <f t="shared" si="32"/>
        <v>31.300000000000182</v>
      </c>
      <c r="BS119" s="16">
        <f t="shared" si="33"/>
        <v>1145.6999999999998</v>
      </c>
      <c r="BT119" s="18">
        <f t="shared" si="34"/>
        <v>62.600000000000364</v>
      </c>
      <c r="BU119" s="17">
        <f t="shared" si="35"/>
        <v>525.89999999999964</v>
      </c>
      <c r="BV119" s="17">
        <f t="shared" si="36"/>
        <v>651.10000000000036</v>
      </c>
      <c r="BW119" s="17">
        <f t="shared" si="37"/>
        <v>494.59999999999854</v>
      </c>
      <c r="BX119" s="17">
        <f t="shared" si="38"/>
        <v>93.900000000001455</v>
      </c>
      <c r="BY119" s="17">
        <f t="shared" si="39"/>
        <v>1083.0999999999985</v>
      </c>
      <c r="BZ119" s="16"/>
      <c r="CA119" s="15"/>
      <c r="CB119" s="15"/>
      <c r="CC119" s="15"/>
      <c r="CD119" s="5"/>
      <c r="CE119" s="5"/>
      <c r="CF119" s="5"/>
      <c r="CG119" s="5"/>
      <c r="CH119" s="5"/>
      <c r="CI119" s="5"/>
      <c r="CR119" s="1"/>
    </row>
    <row r="120" spans="60:96" x14ac:dyDescent="0.25">
      <c r="BH120" s="15">
        <v>0.49000000000000099</v>
      </c>
      <c r="BI120" s="16">
        <f t="shared" si="29"/>
        <v>559.60000000000036</v>
      </c>
      <c r="BJ120" s="16">
        <f t="shared" si="30"/>
        <v>5267.6</v>
      </c>
      <c r="BK120" s="16"/>
      <c r="BL120" s="16"/>
      <c r="BM120" s="16">
        <f t="shared" si="40"/>
        <v>1119.2000000000007</v>
      </c>
      <c r="BN120" s="16">
        <f t="shared" si="40"/>
        <v>675.19999999999891</v>
      </c>
      <c r="BO120" s="16">
        <f t="shared" si="40"/>
        <v>115.59999999999854</v>
      </c>
      <c r="BP120" s="16">
        <f t="shared" si="40"/>
        <v>444</v>
      </c>
      <c r="BQ120" s="16">
        <f t="shared" si="31"/>
        <v>617.39999999999964</v>
      </c>
      <c r="BR120" s="16">
        <f t="shared" si="32"/>
        <v>28.899999999999636</v>
      </c>
      <c r="BS120" s="16">
        <f t="shared" si="33"/>
        <v>1148.1000000000004</v>
      </c>
      <c r="BT120" s="18">
        <f t="shared" si="34"/>
        <v>57.799999999999272</v>
      </c>
      <c r="BU120" s="17">
        <f t="shared" si="35"/>
        <v>530.70000000000073</v>
      </c>
      <c r="BV120" s="17">
        <f t="shared" si="36"/>
        <v>646.29999999999927</v>
      </c>
      <c r="BW120" s="17">
        <f t="shared" si="37"/>
        <v>501.80000000000109</v>
      </c>
      <c r="BX120" s="17">
        <f t="shared" si="38"/>
        <v>86.699999999998909</v>
      </c>
      <c r="BY120" s="17">
        <f t="shared" si="39"/>
        <v>1090.3000000000011</v>
      </c>
      <c r="BZ120" s="16"/>
      <c r="CA120" s="15"/>
      <c r="CB120" s="15"/>
      <c r="CC120" s="15"/>
      <c r="CD120" s="5"/>
      <c r="CE120" s="5"/>
      <c r="CF120" s="5"/>
      <c r="CG120" s="5"/>
      <c r="CH120" s="5"/>
      <c r="CI120" s="5"/>
      <c r="CR120" s="1"/>
    </row>
    <row r="121" spans="60:96" x14ac:dyDescent="0.25">
      <c r="BH121" s="15">
        <v>0.5</v>
      </c>
      <c r="BI121" s="16">
        <f t="shared" si="29"/>
        <v>562</v>
      </c>
      <c r="BJ121" s="16">
        <f t="shared" si="30"/>
        <v>5270</v>
      </c>
      <c r="BK121" s="16"/>
      <c r="BL121" s="16"/>
      <c r="BM121" s="16">
        <f t="shared" si="40"/>
        <v>1124</v>
      </c>
      <c r="BN121" s="16">
        <f t="shared" si="40"/>
        <v>668</v>
      </c>
      <c r="BO121" s="16">
        <f t="shared" si="40"/>
        <v>106</v>
      </c>
      <c r="BP121" s="16">
        <f t="shared" si="40"/>
        <v>456</v>
      </c>
      <c r="BQ121" s="16">
        <f t="shared" si="31"/>
        <v>615</v>
      </c>
      <c r="BR121" s="16">
        <f t="shared" si="32"/>
        <v>26.5</v>
      </c>
      <c r="BS121" s="16">
        <f t="shared" si="33"/>
        <v>1150.5</v>
      </c>
      <c r="BT121" s="18">
        <f t="shared" si="34"/>
        <v>53</v>
      </c>
      <c r="BU121" s="17">
        <f t="shared" si="35"/>
        <v>535.5</v>
      </c>
      <c r="BV121" s="17">
        <f t="shared" si="36"/>
        <v>641.5</v>
      </c>
      <c r="BW121" s="17">
        <f t="shared" si="37"/>
        <v>509</v>
      </c>
      <c r="BX121" s="17">
        <f t="shared" si="38"/>
        <v>79.5</v>
      </c>
      <c r="BY121" s="17">
        <f t="shared" si="39"/>
        <v>1097.5</v>
      </c>
      <c r="BZ121" s="16"/>
      <c r="CA121" s="15"/>
      <c r="CB121" s="15"/>
      <c r="CC121" s="15"/>
      <c r="CD121" s="5"/>
      <c r="CE121" s="5"/>
      <c r="CF121" s="5"/>
      <c r="CG121" s="5"/>
      <c r="CH121" s="5"/>
      <c r="CI121" s="5"/>
      <c r="CR121" s="1"/>
    </row>
    <row r="122" spans="60:96" x14ac:dyDescent="0.25">
      <c r="CB122" s="15"/>
      <c r="CC122" s="15"/>
      <c r="CE122" s="5"/>
      <c r="CF122" s="5"/>
      <c r="CG122" s="5"/>
      <c r="CH122" s="5"/>
      <c r="CR122" s="1"/>
    </row>
    <row r="123" spans="60:96" x14ac:dyDescent="0.25">
      <c r="CB123" s="15"/>
      <c r="CC123" s="15"/>
      <c r="CE123" s="5"/>
      <c r="CF123" s="5"/>
      <c r="CG123" s="5"/>
      <c r="CH123" s="5"/>
      <c r="CR123" s="1"/>
    </row>
    <row r="124" spans="60:96" x14ac:dyDescent="0.25">
      <c r="CB124" s="15"/>
      <c r="CC124" s="15"/>
      <c r="CE124" s="5"/>
      <c r="CF124" s="5"/>
      <c r="CG124" s="5"/>
      <c r="CH124" s="5"/>
      <c r="CR124" s="1"/>
    </row>
    <row r="125" spans="60:96" x14ac:dyDescent="0.25">
      <c r="CB125" s="15"/>
      <c r="CC125" s="15"/>
      <c r="CE125" s="5"/>
      <c r="CF125" s="5"/>
      <c r="CG125" s="5"/>
      <c r="CH125" s="5"/>
      <c r="CR125" s="1"/>
    </row>
    <row r="126" spans="60:96" x14ac:dyDescent="0.25">
      <c r="CB126" s="15"/>
      <c r="CC126" s="15"/>
      <c r="CE126" s="5"/>
      <c r="CF126" s="5"/>
      <c r="CG126" s="5"/>
      <c r="CH126" s="5"/>
      <c r="CR126" s="1"/>
    </row>
    <row r="127" spans="60:96" x14ac:dyDescent="0.25">
      <c r="CE127" s="5"/>
      <c r="CF127" s="5"/>
      <c r="CG127" s="5"/>
      <c r="CH127" s="5"/>
      <c r="CR127" s="1"/>
    </row>
    <row r="128" spans="60:96" x14ac:dyDescent="0.25">
      <c r="CE128" s="5"/>
      <c r="CF128" s="5"/>
      <c r="CG128" s="5"/>
      <c r="CH128" s="5"/>
      <c r="CR128" s="1"/>
    </row>
    <row r="129" spans="83:96" x14ac:dyDescent="0.25">
      <c r="CE129" s="5"/>
      <c r="CF129" s="5"/>
      <c r="CG129" s="5"/>
      <c r="CH129" s="5"/>
      <c r="CR129" s="1"/>
    </row>
    <row r="130" spans="83:96" x14ac:dyDescent="0.25">
      <c r="CE130" s="5"/>
      <c r="CF130" s="5"/>
      <c r="CG130" s="5"/>
      <c r="CH130" s="5"/>
      <c r="CR130" s="1"/>
    </row>
    <row r="131" spans="83:96" x14ac:dyDescent="0.25">
      <c r="CE131" s="5"/>
      <c r="CF131" s="5"/>
      <c r="CG131" s="5"/>
      <c r="CH131" s="5"/>
      <c r="CI131" s="5"/>
      <c r="CR131" s="1"/>
    </row>
    <row r="132" spans="83:96" x14ac:dyDescent="0.25">
      <c r="CE132" s="5"/>
      <c r="CF132" s="5"/>
      <c r="CG132" s="5"/>
      <c r="CH132" s="5"/>
      <c r="CI132" s="5"/>
      <c r="CR132" s="1"/>
    </row>
    <row r="133" spans="83:96" x14ac:dyDescent="0.25">
      <c r="CE133" s="5"/>
      <c r="CF133" s="5"/>
      <c r="CG133" s="5"/>
      <c r="CH133" s="5"/>
      <c r="CI133" s="5"/>
      <c r="CR133" s="1"/>
    </row>
    <row r="134" spans="83:96" x14ac:dyDescent="0.25">
      <c r="CE134" s="5"/>
      <c r="CF134" s="5"/>
      <c r="CG134" s="5"/>
      <c r="CH134" s="5"/>
      <c r="CI134" s="5"/>
      <c r="CR134" s="1"/>
    </row>
    <row r="135" spans="83:96" x14ac:dyDescent="0.25">
      <c r="CE135" s="5"/>
      <c r="CF135" s="5"/>
      <c r="CG135" s="5"/>
      <c r="CH135" s="5"/>
      <c r="CI135" s="5"/>
      <c r="CR135" s="1"/>
    </row>
    <row r="136" spans="83:96" x14ac:dyDescent="0.25">
      <c r="CE136" s="5"/>
      <c r="CF136" s="5"/>
      <c r="CG136" s="5"/>
      <c r="CH136" s="5"/>
      <c r="CI136" s="5"/>
      <c r="CR136" s="1"/>
    </row>
    <row r="137" spans="83:96" x14ac:dyDescent="0.25">
      <c r="CE137" s="5"/>
      <c r="CF137" s="5"/>
      <c r="CG137" s="5"/>
      <c r="CH137" s="5"/>
      <c r="CI137" s="5"/>
      <c r="CR137" s="1"/>
    </row>
    <row r="138" spans="83:96" x14ac:dyDescent="0.25">
      <c r="CE138" s="5"/>
      <c r="CF138" s="5"/>
      <c r="CG138" s="5"/>
      <c r="CH138" s="5"/>
      <c r="CI138" s="5"/>
      <c r="CR138" s="1"/>
    </row>
    <row r="139" spans="83:96" x14ac:dyDescent="0.25">
      <c r="CE139" s="5"/>
      <c r="CF139" s="5"/>
      <c r="CG139" s="5"/>
      <c r="CH139" s="5"/>
      <c r="CI139" s="5"/>
      <c r="CR139" s="1"/>
    </row>
    <row r="140" spans="83:96" x14ac:dyDescent="0.25">
      <c r="CE140" s="5"/>
      <c r="CF140" s="5"/>
      <c r="CG140" s="5"/>
      <c r="CH140" s="5"/>
      <c r="CI140" s="5"/>
      <c r="CR140" s="1"/>
    </row>
    <row r="141" spans="83:96" x14ac:dyDescent="0.25">
      <c r="CE141" s="5"/>
      <c r="CF141" s="5"/>
      <c r="CG141" s="5"/>
      <c r="CH141" s="5"/>
      <c r="CI141" s="5"/>
      <c r="CR141" s="1"/>
    </row>
    <row r="142" spans="83:96" x14ac:dyDescent="0.25">
      <c r="CE142" s="5"/>
      <c r="CF142" s="5"/>
      <c r="CG142" s="5"/>
      <c r="CH142" s="5"/>
      <c r="CI142" s="5"/>
      <c r="CR142" s="1"/>
    </row>
    <row r="143" spans="83:96" x14ac:dyDescent="0.25">
      <c r="CE143" s="5"/>
      <c r="CF143" s="5"/>
      <c r="CG143" s="5"/>
      <c r="CH143" s="5"/>
      <c r="CI143" s="5"/>
      <c r="CR143" s="1"/>
    </row>
    <row r="144" spans="83:96" x14ac:dyDescent="0.25">
      <c r="CE144" s="5"/>
      <c r="CF144" s="5"/>
      <c r="CG144" s="5"/>
      <c r="CH144" s="5"/>
      <c r="CI144" s="5"/>
      <c r="CR144" s="1"/>
    </row>
    <row r="145" spans="83:96" x14ac:dyDescent="0.25">
      <c r="CE145" s="5"/>
      <c r="CF145" s="5"/>
      <c r="CG145" s="5"/>
      <c r="CH145" s="5"/>
      <c r="CI145" s="5"/>
      <c r="CR145" s="1"/>
    </row>
    <row r="146" spans="83:96" x14ac:dyDescent="0.25">
      <c r="CE146" s="5"/>
      <c r="CF146" s="5"/>
      <c r="CG146" s="5"/>
      <c r="CH146" s="5"/>
      <c r="CI146" s="5"/>
      <c r="CR146" s="1"/>
    </row>
    <row r="147" spans="83:96" x14ac:dyDescent="0.25">
      <c r="CE147" s="5"/>
      <c r="CF147" s="5"/>
      <c r="CG147" s="5"/>
      <c r="CH147" s="5"/>
      <c r="CI147" s="5"/>
      <c r="CR147" s="1"/>
    </row>
    <row r="148" spans="83:96" x14ac:dyDescent="0.25">
      <c r="CE148" s="5"/>
      <c r="CF148" s="5"/>
      <c r="CG148" s="5"/>
      <c r="CH148" s="5"/>
      <c r="CI148" s="5"/>
      <c r="CR148" s="1"/>
    </row>
    <row r="149" spans="83:96" x14ac:dyDescent="0.25">
      <c r="CE149" s="5"/>
      <c r="CF149" s="5"/>
      <c r="CG149" s="5"/>
      <c r="CH149" s="5"/>
      <c r="CI149" s="5"/>
      <c r="CR149" s="1"/>
    </row>
    <row r="150" spans="83:96" x14ac:dyDescent="0.25">
      <c r="CE150" s="5"/>
      <c r="CF150" s="5"/>
      <c r="CG150" s="5"/>
      <c r="CH150" s="5"/>
      <c r="CI150" s="5"/>
      <c r="CR150" s="1"/>
    </row>
    <row r="151" spans="83:96" x14ac:dyDescent="0.25">
      <c r="CE151" s="5"/>
      <c r="CF151" s="5"/>
      <c r="CG151" s="5"/>
      <c r="CH151" s="5"/>
      <c r="CI151" s="5"/>
      <c r="CR151" s="1"/>
    </row>
    <row r="152" spans="83:96" x14ac:dyDescent="0.25">
      <c r="CE152" s="5"/>
      <c r="CF152" s="5"/>
      <c r="CG152" s="5"/>
      <c r="CH152" s="5"/>
      <c r="CI152" s="5"/>
      <c r="CR152" s="1"/>
    </row>
    <row r="153" spans="83:96" x14ac:dyDescent="0.25">
      <c r="CE153" s="5"/>
      <c r="CF153" s="5"/>
      <c r="CG153" s="5"/>
      <c r="CH153" s="5"/>
      <c r="CI153" s="5"/>
      <c r="CR153" s="1"/>
    </row>
    <row r="154" spans="83:96" x14ac:dyDescent="0.25">
      <c r="CE154" s="5"/>
      <c r="CF154" s="5"/>
      <c r="CG154" s="5"/>
      <c r="CH154" s="5"/>
      <c r="CI154" s="5"/>
      <c r="CR154" s="1"/>
    </row>
    <row r="155" spans="83:96" x14ac:dyDescent="0.25">
      <c r="CE155" s="5"/>
      <c r="CF155" s="5"/>
      <c r="CG155" s="5"/>
      <c r="CH155" s="5"/>
      <c r="CI155" s="5"/>
      <c r="CR155" s="1"/>
    </row>
    <row r="156" spans="83:96" x14ac:dyDescent="0.25">
      <c r="CE156" s="5"/>
      <c r="CF156" s="5"/>
      <c r="CG156" s="5"/>
      <c r="CH156" s="5"/>
      <c r="CI156" s="5"/>
      <c r="CR156" s="1"/>
    </row>
    <row r="157" spans="83:96" x14ac:dyDescent="0.25">
      <c r="CE157" s="5"/>
      <c r="CF157" s="5"/>
      <c r="CG157" s="5"/>
      <c r="CH157" s="5"/>
      <c r="CI157" s="5"/>
      <c r="CR157" s="1"/>
    </row>
  </sheetData>
  <mergeCells count="1">
    <mergeCell ref="BK11:CB11"/>
  </mergeCells>
  <conditionalFormatting sqref="B3">
    <cfRule type="cellIs" dxfId="17" priority="11" stopIfTrue="1" operator="between">
      <formula>800</formula>
      <formula>2700</formula>
    </cfRule>
    <cfRule type="cellIs" dxfId="16" priority="12" operator="greaterThan">
      <formula>0</formula>
    </cfRule>
  </conditionalFormatting>
  <conditionalFormatting sqref="B5">
    <cfRule type="cellIs" dxfId="15" priority="3" operator="lessThan">
      <formula>0</formula>
    </cfRule>
    <cfRule type="cellIs" dxfId="14" priority="6" stopIfTrue="1" operator="lessThanOrEqual">
      <formula>$B$3</formula>
    </cfRule>
    <cfRule type="cellIs" dxfId="13" priority="7" operator="greaterThan">
      <formula>$B$3</formula>
    </cfRule>
  </conditionalFormatting>
  <conditionalFormatting sqref="B6">
    <cfRule type="cellIs" dxfId="12" priority="1" operator="greaterThan">
      <formula>9000</formula>
    </cfRule>
  </conditionalFormatting>
  <conditionalFormatting sqref="F4">
    <cfRule type="cellIs" dxfId="11" priority="13" stopIfTrue="1" operator="equal">
      <formula>"HD3 Image"</formula>
    </cfRule>
    <cfRule type="cellIs" dxfId="10" priority="14" stopIfTrue="1" operator="equal">
      <formula>"HD2 Image"</formula>
    </cfRule>
    <cfRule type="cellIs" dxfId="9" priority="15" operator="equal">
      <formula>$BR$12</formula>
    </cfRule>
    <cfRule type="cellIs" dxfId="8" priority="16" operator="equal">
      <formula>$BQ$12</formula>
    </cfRule>
    <cfRule type="cellIs" dxfId="7" priority="17" operator="equal">
      <formula>"OK"</formula>
    </cfRule>
    <cfRule type="cellIs" dxfId="6" priority="18" operator="equal">
      <formula>$BP$12</formula>
    </cfRule>
    <cfRule type="cellIs" dxfId="5" priority="19" operator="equal">
      <formula>$BO$12</formula>
    </cfRule>
    <cfRule type="cellIs" dxfId="4" priority="20" operator="equal">
      <formula>$BN$12</formula>
    </cfRule>
    <cfRule type="cellIs" dxfId="3" priority="21" operator="equal">
      <formula>$BM$12</formula>
    </cfRule>
  </conditionalFormatting>
  <conditionalFormatting sqref="Q46:Q47">
    <cfRule type="cellIs" dxfId="2" priority="8" operator="equal">
      <formula>TRUE</formula>
    </cfRule>
  </conditionalFormatting>
  <dataValidations count="2">
    <dataValidation type="list" allowBlank="1" showInputMessage="1" showErrorMessage="1" sqref="B9" xr:uid="{A651517F-0A99-4DC4-A3E8-ED3FC65C8772}">
      <formula1>"UPPER,LOWER"</formula1>
    </dataValidation>
    <dataValidation type="list" allowBlank="1" showInputMessage="1" showErrorMessage="1" sqref="B7" xr:uid="{D4716402-4745-4623-9D7C-5758FC3ED214}">
      <formula1>"1,2,4"</formula1>
    </dataValidation>
  </dataValidations>
  <pageMargins left="0.7" right="0.7" top="0.75" bottom="0.75" header="0.3" footer="0.3"/>
  <pageSetup scale="31" orientation="landscape" r:id="rId1"/>
  <ignoredErrors>
    <ignoredError sqref="BI12:BI15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8" r:id="rId4" name="Scroll Bar 14">
              <controlPr defaultSize="0" autoPict="0">
                <anchor moveWithCells="1">
                  <from>
                    <xdr:col>3</xdr:col>
                    <xdr:colOff>434340</xdr:colOff>
                    <xdr:row>9</xdr:row>
                    <xdr:rowOff>175260</xdr:rowOff>
                  </from>
                  <to>
                    <xdr:col>5</xdr:col>
                    <xdr:colOff>129540</xdr:colOff>
                    <xdr:row>26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7ACAB-D4C5-4CB8-B213-DDBF5E634E9B}">
  <sheetPr codeName="Sheet2">
    <tabColor rgb="FF00B0F0"/>
  </sheetPr>
  <dimension ref="A1:Y217"/>
  <sheetViews>
    <sheetView zoomScale="85" zoomScaleNormal="85" workbookViewId="0">
      <selection activeCell="L16" sqref="L16"/>
    </sheetView>
  </sheetViews>
  <sheetFormatPr defaultRowHeight="15.6" x14ac:dyDescent="0.3"/>
  <cols>
    <col min="1" max="1" width="24.77734375" style="8" bestFit="1" customWidth="1"/>
    <col min="2" max="2" width="11.21875" style="8" bestFit="1" customWidth="1"/>
    <col min="3" max="3" width="9.77734375" style="8" bestFit="1" customWidth="1"/>
    <col min="4" max="4" width="9.77734375" style="8" customWidth="1"/>
    <col min="5" max="5" width="17.21875" style="8" bestFit="1" customWidth="1"/>
    <col min="6" max="6" width="9.21875" style="8" bestFit="1" customWidth="1"/>
    <col min="7" max="7" width="7.77734375" style="8" bestFit="1" customWidth="1"/>
    <col min="8" max="8" width="9.77734375" style="8" bestFit="1" customWidth="1"/>
    <col min="9" max="9" width="9.21875" style="8" bestFit="1" customWidth="1"/>
    <col min="10" max="10" width="8.44140625" style="8" bestFit="1" customWidth="1"/>
    <col min="11" max="11" width="9.21875" style="8"/>
    <col min="12" max="12" width="7.21875" style="8" bestFit="1" customWidth="1"/>
    <col min="13" max="13" width="7.21875" style="8" customWidth="1"/>
    <col min="14" max="14" width="7" style="8" customWidth="1"/>
    <col min="15" max="257" width="9.21875" style="8"/>
    <col min="258" max="258" width="12" style="8" bestFit="1" customWidth="1"/>
    <col min="259" max="513" width="9.21875" style="8"/>
    <col min="514" max="514" width="12" style="8" bestFit="1" customWidth="1"/>
    <col min="515" max="769" width="9.21875" style="8"/>
    <col min="770" max="770" width="12" style="8" bestFit="1" customWidth="1"/>
    <col min="771" max="1025" width="9.21875" style="8"/>
    <col min="1026" max="1026" width="12" style="8" bestFit="1" customWidth="1"/>
    <col min="1027" max="1281" width="9.21875" style="8"/>
    <col min="1282" max="1282" width="12" style="8" bestFit="1" customWidth="1"/>
    <col min="1283" max="1537" width="9.21875" style="8"/>
    <col min="1538" max="1538" width="12" style="8" bestFit="1" customWidth="1"/>
    <col min="1539" max="1793" width="9.21875" style="8"/>
    <col min="1794" max="1794" width="12" style="8" bestFit="1" customWidth="1"/>
    <col min="1795" max="2049" width="9.21875" style="8"/>
    <col min="2050" max="2050" width="12" style="8" bestFit="1" customWidth="1"/>
    <col min="2051" max="2305" width="9.21875" style="8"/>
    <col min="2306" max="2306" width="12" style="8" bestFit="1" customWidth="1"/>
    <col min="2307" max="2561" width="9.21875" style="8"/>
    <col min="2562" max="2562" width="12" style="8" bestFit="1" customWidth="1"/>
    <col min="2563" max="2817" width="9.21875" style="8"/>
    <col min="2818" max="2818" width="12" style="8" bestFit="1" customWidth="1"/>
    <col min="2819" max="3073" width="9.21875" style="8"/>
    <col min="3074" max="3074" width="12" style="8" bestFit="1" customWidth="1"/>
    <col min="3075" max="3329" width="9.21875" style="8"/>
    <col min="3330" max="3330" width="12" style="8" bestFit="1" customWidth="1"/>
    <col min="3331" max="3585" width="9.21875" style="8"/>
    <col min="3586" max="3586" width="12" style="8" bestFit="1" customWidth="1"/>
    <col min="3587" max="3841" width="9.21875" style="8"/>
    <col min="3842" max="3842" width="12" style="8" bestFit="1" customWidth="1"/>
    <col min="3843" max="4097" width="9.21875" style="8"/>
    <col min="4098" max="4098" width="12" style="8" bestFit="1" customWidth="1"/>
    <col min="4099" max="4353" width="9.21875" style="8"/>
    <col min="4354" max="4354" width="12" style="8" bestFit="1" customWidth="1"/>
    <col min="4355" max="4609" width="9.21875" style="8"/>
    <col min="4610" max="4610" width="12" style="8" bestFit="1" customWidth="1"/>
    <col min="4611" max="4865" width="9.21875" style="8"/>
    <col min="4866" max="4866" width="12" style="8" bestFit="1" customWidth="1"/>
    <col min="4867" max="5121" width="9.21875" style="8"/>
    <col min="5122" max="5122" width="12" style="8" bestFit="1" customWidth="1"/>
    <col min="5123" max="5377" width="9.21875" style="8"/>
    <col min="5378" max="5378" width="12" style="8" bestFit="1" customWidth="1"/>
    <col min="5379" max="5633" width="9.21875" style="8"/>
    <col min="5634" max="5634" width="12" style="8" bestFit="1" customWidth="1"/>
    <col min="5635" max="5889" width="9.21875" style="8"/>
    <col min="5890" max="5890" width="12" style="8" bestFit="1" customWidth="1"/>
    <col min="5891" max="6145" width="9.21875" style="8"/>
    <col min="6146" max="6146" width="12" style="8" bestFit="1" customWidth="1"/>
    <col min="6147" max="6401" width="9.21875" style="8"/>
    <col min="6402" max="6402" width="12" style="8" bestFit="1" customWidth="1"/>
    <col min="6403" max="6657" width="9.21875" style="8"/>
    <col min="6658" max="6658" width="12" style="8" bestFit="1" customWidth="1"/>
    <col min="6659" max="6913" width="9.21875" style="8"/>
    <col min="6914" max="6914" width="12" style="8" bestFit="1" customWidth="1"/>
    <col min="6915" max="7169" width="9.21875" style="8"/>
    <col min="7170" max="7170" width="12" style="8" bestFit="1" customWidth="1"/>
    <col min="7171" max="7425" width="9.21875" style="8"/>
    <col min="7426" max="7426" width="12" style="8" bestFit="1" customWidth="1"/>
    <col min="7427" max="7681" width="9.21875" style="8"/>
    <col min="7682" max="7682" width="12" style="8" bestFit="1" customWidth="1"/>
    <col min="7683" max="7937" width="9.21875" style="8"/>
    <col min="7938" max="7938" width="12" style="8" bestFit="1" customWidth="1"/>
    <col min="7939" max="8193" width="9.21875" style="8"/>
    <col min="8194" max="8194" width="12" style="8" bestFit="1" customWidth="1"/>
    <col min="8195" max="8449" width="9.21875" style="8"/>
    <col min="8450" max="8450" width="12" style="8" bestFit="1" customWidth="1"/>
    <col min="8451" max="8705" width="9.21875" style="8"/>
    <col min="8706" max="8706" width="12" style="8" bestFit="1" customWidth="1"/>
    <col min="8707" max="8961" width="9.21875" style="8"/>
    <col min="8962" max="8962" width="12" style="8" bestFit="1" customWidth="1"/>
    <col min="8963" max="9217" width="9.21875" style="8"/>
    <col min="9218" max="9218" width="12" style="8" bestFit="1" customWidth="1"/>
    <col min="9219" max="9473" width="9.21875" style="8"/>
    <col min="9474" max="9474" width="12" style="8" bestFit="1" customWidth="1"/>
    <col min="9475" max="9729" width="9.21875" style="8"/>
    <col min="9730" max="9730" width="12" style="8" bestFit="1" customWidth="1"/>
    <col min="9731" max="9985" width="9.21875" style="8"/>
    <col min="9986" max="9986" width="12" style="8" bestFit="1" customWidth="1"/>
    <col min="9987" max="10241" width="9.21875" style="8"/>
    <col min="10242" max="10242" width="12" style="8" bestFit="1" customWidth="1"/>
    <col min="10243" max="10497" width="9.21875" style="8"/>
    <col min="10498" max="10498" width="12" style="8" bestFit="1" customWidth="1"/>
    <col min="10499" max="10753" width="9.21875" style="8"/>
    <col min="10754" max="10754" width="12" style="8" bestFit="1" customWidth="1"/>
    <col min="10755" max="11009" width="9.21875" style="8"/>
    <col min="11010" max="11010" width="12" style="8" bestFit="1" customWidth="1"/>
    <col min="11011" max="11265" width="9.21875" style="8"/>
    <col min="11266" max="11266" width="12" style="8" bestFit="1" customWidth="1"/>
    <col min="11267" max="11521" width="9.21875" style="8"/>
    <col min="11522" max="11522" width="12" style="8" bestFit="1" customWidth="1"/>
    <col min="11523" max="11777" width="9.21875" style="8"/>
    <col min="11778" max="11778" width="12" style="8" bestFit="1" customWidth="1"/>
    <col min="11779" max="12033" width="9.21875" style="8"/>
    <col min="12034" max="12034" width="12" style="8" bestFit="1" customWidth="1"/>
    <col min="12035" max="12289" width="9.21875" style="8"/>
    <col min="12290" max="12290" width="12" style="8" bestFit="1" customWidth="1"/>
    <col min="12291" max="12545" width="9.21875" style="8"/>
    <col min="12546" max="12546" width="12" style="8" bestFit="1" customWidth="1"/>
    <col min="12547" max="12801" width="9.21875" style="8"/>
    <col min="12802" max="12802" width="12" style="8" bestFit="1" customWidth="1"/>
    <col min="12803" max="13057" width="9.21875" style="8"/>
    <col min="13058" max="13058" width="12" style="8" bestFit="1" customWidth="1"/>
    <col min="13059" max="13313" width="9.21875" style="8"/>
    <col min="13314" max="13314" width="12" style="8" bestFit="1" customWidth="1"/>
    <col min="13315" max="13569" width="9.21875" style="8"/>
    <col min="13570" max="13570" width="12" style="8" bestFit="1" customWidth="1"/>
    <col min="13571" max="13825" width="9.21875" style="8"/>
    <col min="13826" max="13826" width="12" style="8" bestFit="1" customWidth="1"/>
    <col min="13827" max="14081" width="9.21875" style="8"/>
    <col min="14082" max="14082" width="12" style="8" bestFit="1" customWidth="1"/>
    <col min="14083" max="14337" width="9.21875" style="8"/>
    <col min="14338" max="14338" width="12" style="8" bestFit="1" customWidth="1"/>
    <col min="14339" max="14593" width="9.21875" style="8"/>
    <col min="14594" max="14594" width="12" style="8" bestFit="1" customWidth="1"/>
    <col min="14595" max="14849" width="9.21875" style="8"/>
    <col min="14850" max="14850" width="12" style="8" bestFit="1" customWidth="1"/>
    <col min="14851" max="15105" width="9.21875" style="8"/>
    <col min="15106" max="15106" width="12" style="8" bestFit="1" customWidth="1"/>
    <col min="15107" max="15361" width="9.21875" style="8"/>
    <col min="15362" max="15362" width="12" style="8" bestFit="1" customWidth="1"/>
    <col min="15363" max="15617" width="9.21875" style="8"/>
    <col min="15618" max="15618" width="12" style="8" bestFit="1" customWidth="1"/>
    <col min="15619" max="15873" width="9.21875" style="8"/>
    <col min="15874" max="15874" width="12" style="8" bestFit="1" customWidth="1"/>
    <col min="15875" max="16129" width="9.21875" style="8"/>
    <col min="16130" max="16130" width="12" style="8" bestFit="1" customWidth="1"/>
    <col min="16131" max="16384" width="9.21875" style="8"/>
  </cols>
  <sheetData>
    <row r="1" spans="1:25" x14ac:dyDescent="0.3">
      <c r="A1" s="7" t="s">
        <v>58</v>
      </c>
    </row>
    <row r="2" spans="1:25" x14ac:dyDescent="0.3">
      <c r="B2" s="10" t="s">
        <v>16</v>
      </c>
      <c r="E2" s="8" t="s">
        <v>59</v>
      </c>
      <c r="F2" s="61" t="s">
        <v>60</v>
      </c>
      <c r="G2" s="61"/>
      <c r="I2" s="62" t="s">
        <v>61</v>
      </c>
      <c r="J2" s="62"/>
      <c r="L2" s="63" t="s">
        <v>49</v>
      </c>
      <c r="M2" s="63"/>
      <c r="N2" s="32"/>
      <c r="O2" s="33"/>
      <c r="P2" s="33"/>
      <c r="Q2" s="33"/>
      <c r="S2" s="32"/>
      <c r="T2" s="32"/>
      <c r="U2" s="32"/>
      <c r="V2" s="32"/>
      <c r="W2" s="32"/>
      <c r="X2" s="32"/>
      <c r="Y2" s="33"/>
    </row>
    <row r="3" spans="1:25" x14ac:dyDescent="0.3">
      <c r="A3" s="8" t="s">
        <v>42</v>
      </c>
      <c r="B3" s="34">
        <f>'Frequency Plan'!B3</f>
        <v>2354</v>
      </c>
      <c r="C3" s="8" t="s">
        <v>14</v>
      </c>
      <c r="E3" s="35"/>
      <c r="F3" s="36" t="s">
        <v>62</v>
      </c>
      <c r="G3" s="36" t="s">
        <v>63</v>
      </c>
      <c r="H3" s="37"/>
      <c r="I3" s="37" t="s">
        <v>62</v>
      </c>
      <c r="J3" s="37" t="s">
        <v>63</v>
      </c>
      <c r="K3" s="38"/>
      <c r="L3" s="39" t="s">
        <v>62</v>
      </c>
      <c r="M3" s="39" t="s">
        <v>63</v>
      </c>
    </row>
    <row r="4" spans="1:25" x14ac:dyDescent="0.3">
      <c r="A4" s="8" t="s">
        <v>44</v>
      </c>
      <c r="B4" s="34">
        <v>2</v>
      </c>
      <c r="C4" s="8" t="s">
        <v>15</v>
      </c>
      <c r="E4" s="40" t="s">
        <v>64</v>
      </c>
      <c r="F4" s="41">
        <f>IF(MOD(B6,$B$3)&gt;=$B$3/2,$B$3-MOD(B6,$B$3),MOD(B6,$B$3))</f>
        <v>442</v>
      </c>
      <c r="G4" s="41">
        <f>$B$3-F4</f>
        <v>1912</v>
      </c>
      <c r="H4" s="42"/>
      <c r="I4" s="42">
        <f>F4-$B$8</f>
        <v>0</v>
      </c>
      <c r="J4" s="42">
        <f>G4-$B$8</f>
        <v>1470</v>
      </c>
      <c r="K4" s="7"/>
      <c r="L4" s="43">
        <f>IF(I4&lt;0,I4-(QUOTIENT((I4-$B$3/$B$7/2),($B$3/$B$7))*($B$3/$B$7)),I4-(QUOTIENT(I4+$B$3/$B$7/2,$B$3/$B$7)*$B$3/$B$7))</f>
        <v>0</v>
      </c>
      <c r="M4" s="43">
        <f>IF(J4&lt;0,J4-(QUOTIENT((J4-$B$3/$B$7/2),($B$3/$B$7))*($B$3/$B$7)),J4-(QUOTIENT(J4+$B$3/$B$7/2,$B$3/$B$7)*$B$3/$B$7))</f>
        <v>293</v>
      </c>
    </row>
    <row r="5" spans="1:25" x14ac:dyDescent="0.3">
      <c r="F5" s="44"/>
      <c r="G5" s="44"/>
      <c r="H5" s="45"/>
      <c r="I5" s="45"/>
      <c r="J5" s="45"/>
      <c r="L5" s="46"/>
      <c r="M5" s="46"/>
    </row>
    <row r="6" spans="1:25" x14ac:dyDescent="0.3">
      <c r="A6" s="8" t="s">
        <v>64</v>
      </c>
      <c r="B6" s="34">
        <f>'Frequency Plan'!B10</f>
        <v>5150</v>
      </c>
      <c r="C6" s="8" t="s">
        <v>13</v>
      </c>
      <c r="E6" s="47" t="s">
        <v>65</v>
      </c>
      <c r="F6" s="44">
        <f>IF(B4&gt;1,IF(MOD(($B$3/2-F4),$B$3)&gt;=$B$3/2,$B$3-MOD(($B$3/2-F4),$B$3),MOD(($B$3/2-F4),$B$3)),0)</f>
        <v>735</v>
      </c>
      <c r="G6" s="44">
        <f>IF(B4&gt;1,$B$3-F6,0)</f>
        <v>1619</v>
      </c>
      <c r="H6" s="45"/>
      <c r="I6" s="45">
        <f t="shared" ref="I6:J16" si="0">F6-$B$8</f>
        <v>293</v>
      </c>
      <c r="J6" s="45">
        <f t="shared" si="0"/>
        <v>1177</v>
      </c>
      <c r="L6" s="46">
        <f>IF(B4&gt;1,IF(I6&lt;0,I6-(QUOTIENT((I6-$B$3/$B$7/2),($B$3/$B$7))*($B$3/$B$7)),I6-(QUOTIENT(I6+$B$3/$B$7/2,$B$3/$B$7)*$B$3/$B$7)),-B3/B7/2)</f>
        <v>293</v>
      </c>
      <c r="M6" s="46">
        <f>IF(B4&gt;1,IF(J6&lt;0,J6-(QUOTIENT((J6-$B$3/$B$7/2),($B$3/$B$7))*($B$3/$B$7)),J6-(QUOTIENT(J6+$B$3/$B$7/2,$B$3/$B$7)*$B$3/$B$7)),-B3/B7/2)</f>
        <v>0</v>
      </c>
    </row>
    <row r="7" spans="1:25" x14ac:dyDescent="0.3">
      <c r="A7" s="8" t="s">
        <v>66</v>
      </c>
      <c r="B7" s="34">
        <v>4</v>
      </c>
      <c r="C7" s="8" t="s">
        <v>15</v>
      </c>
      <c r="E7" s="47" t="s">
        <v>67</v>
      </c>
      <c r="F7" s="44">
        <f>IF(B4=4,IF(MOD(($B$3/4-F4),$B$3)&gt;=$B$3/2,$B$3-MOD(($B$3/4-F4),$B$3),MOD(($B$3/4-F4),$B$3)),0)</f>
        <v>0</v>
      </c>
      <c r="G7" s="44">
        <f>IF(B4=4,$B$3-F7,0)</f>
        <v>0</v>
      </c>
      <c r="H7" s="45"/>
      <c r="I7" s="45">
        <f t="shared" si="0"/>
        <v>-442</v>
      </c>
      <c r="J7" s="45">
        <f t="shared" si="0"/>
        <v>-442</v>
      </c>
      <c r="L7" s="46">
        <f>IF(B4=4,IF(I7&lt;0,I7-(QUOTIENT((I7-$B$3/$B$7/2),($B$3/$B$7))*($B$3/$B$7)),I7-(QUOTIENT(I7+$B$3/$B$7/2,$B$3/$B$7)*$B$3/$B$7)),-B3/B7/2)</f>
        <v>-294.25</v>
      </c>
      <c r="M7" s="46">
        <f>IF(B4=4,IF(J7&lt;0,J7-(QUOTIENT((J7-$B$3/$B$7/2),($B$3/$B$7))*($B$3/$B$7)),J7-(QUOTIENT(J7+$B$3/$B$7/2,$B$3/$B$7)*$B$3/$B$7)),-B3/B7/2)</f>
        <v>-294.25</v>
      </c>
      <c r="N7" s="48"/>
      <c r="O7" s="48"/>
      <c r="P7" s="48"/>
      <c r="Q7" s="48"/>
      <c r="S7" s="48"/>
      <c r="T7" s="48"/>
      <c r="U7" s="48"/>
      <c r="V7" s="48"/>
      <c r="W7" s="48"/>
      <c r="X7" s="48"/>
      <c r="Y7" s="48"/>
    </row>
    <row r="8" spans="1:25" x14ac:dyDescent="0.3">
      <c r="A8" s="8" t="s">
        <v>68</v>
      </c>
      <c r="B8" s="34">
        <f>'Frequency Plan'!B5</f>
        <v>442</v>
      </c>
      <c r="C8" s="8" t="s">
        <v>13</v>
      </c>
      <c r="E8" s="47" t="s">
        <v>69</v>
      </c>
      <c r="F8" s="44">
        <f>IF(B4=4,IF(MOD(($B$3/4+F4),$B$3)&gt;=$B$3/2,$B$3-MOD(($B$3/4+F4),$B$3),MOD(($B$3/4+F4),$B$3)),0)</f>
        <v>0</v>
      </c>
      <c r="G8" s="44">
        <f>IF(B4=4,$B$3-F8,0)</f>
        <v>0</v>
      </c>
      <c r="H8" s="45"/>
      <c r="I8" s="45">
        <f t="shared" si="0"/>
        <v>-442</v>
      </c>
      <c r="J8" s="45">
        <f t="shared" si="0"/>
        <v>-442</v>
      </c>
      <c r="L8" s="46">
        <f>IF(B4=4,IF(I8&lt;0,I8-(QUOTIENT((I8-$B$3/$B$7/2),($B$3/$B$7))*($B$3/$B$7)),I8-(QUOTIENT(I8+$B$3/$B$7/2,$B$3/$B$7)*$B$3/$B$7)),-B3/B7/2)</f>
        <v>-294.25</v>
      </c>
      <c r="M8" s="46">
        <f>IF(B4=4,IF(J8&lt;0,J8-(QUOTIENT((J8-$B$3/$B$7/2),($B$3/$B$7))*($B$3/$B$7)),J8-(QUOTIENT(J8+$B$3/$B$7/2,$B$3/$B$7)*$B$3/$B$7)),-B3/B7/2)</f>
        <v>-294.25</v>
      </c>
      <c r="N8" s="48"/>
      <c r="O8" s="48"/>
      <c r="P8" s="48"/>
      <c r="Q8" s="48"/>
      <c r="S8" s="48"/>
      <c r="T8" s="48"/>
      <c r="U8" s="48"/>
      <c r="V8" s="48"/>
      <c r="W8" s="48"/>
      <c r="X8" s="48"/>
      <c r="Y8" s="48"/>
    </row>
    <row r="9" spans="1:25" x14ac:dyDescent="0.3">
      <c r="E9" s="47" t="s">
        <v>3</v>
      </c>
      <c r="F9" s="44">
        <f>IF(MOD(2*B6,$B$3)&gt;=$B$3/2,$B$3-MOD(2*B6,$B$3),MOD(2*B6,$B$3))</f>
        <v>884</v>
      </c>
      <c r="G9" s="44">
        <f>$B$3-F9</f>
        <v>1470</v>
      </c>
      <c r="H9" s="45"/>
      <c r="I9" s="45">
        <f t="shared" si="0"/>
        <v>442</v>
      </c>
      <c r="J9" s="45">
        <f t="shared" si="0"/>
        <v>1028</v>
      </c>
      <c r="L9" s="46">
        <f t="shared" ref="L9:M10" si="1">IF(I9&lt;0,I9-(QUOTIENT((I9-$B$3/$B$7/2),($B$3/$B$7))*($B$3/$B$7)),I9-(QUOTIENT(I9+$B$3/$B$7/2,$B$3/$B$7)*$B$3/$B$7))</f>
        <v>-146.5</v>
      </c>
      <c r="M9" s="46">
        <f t="shared" si="1"/>
        <v>-149</v>
      </c>
    </row>
    <row r="10" spans="1:25" x14ac:dyDescent="0.3">
      <c r="E10" s="47" t="s">
        <v>2</v>
      </c>
      <c r="F10" s="44">
        <f>IF(MOD(3*B6,$B$3)&gt;=$B$3/2,$B$3-MOD(3*B6,$B$3),MOD(3*B6,$B$3))</f>
        <v>1028</v>
      </c>
      <c r="G10" s="44">
        <f>$B$3-F10</f>
        <v>1326</v>
      </c>
      <c r="H10" s="45"/>
      <c r="I10" s="45">
        <f t="shared" si="0"/>
        <v>586</v>
      </c>
      <c r="J10" s="45">
        <f t="shared" si="0"/>
        <v>884</v>
      </c>
      <c r="L10" s="46">
        <f t="shared" si="1"/>
        <v>-2.5</v>
      </c>
      <c r="M10" s="46">
        <f t="shared" si="1"/>
        <v>-293</v>
      </c>
    </row>
    <row r="11" spans="1:25" x14ac:dyDescent="0.3">
      <c r="B11" s="11"/>
      <c r="E11" s="47" t="s">
        <v>70</v>
      </c>
      <c r="F11" s="44">
        <f>IF(B4&gt;1,IF(MOD(($B$3/2-B6*2),$B$3)&gt;=$B$3/2,$B$3-MOD(($B$3/2-B6*2),$B$3),MOD(($B$3/2-B6*2),$B$3)),0)</f>
        <v>293</v>
      </c>
      <c r="G11" s="44">
        <f>IF(B4&gt;1,$B$3-F11,0)</f>
        <v>2061</v>
      </c>
      <c r="H11" s="45"/>
      <c r="I11" s="45">
        <f t="shared" si="0"/>
        <v>-149</v>
      </c>
      <c r="J11" s="45">
        <f t="shared" si="0"/>
        <v>1619</v>
      </c>
      <c r="L11" s="46">
        <f>IF(B4&gt;1,IF(I11&lt;0,I11-(QUOTIENT((I11-$B$3/$B$7/2),($B$3/$B$7))*($B$3/$B$7)),I11-(QUOTIENT(I11+$B$3/$B$7/2,$B$3/$B$7)*$B$3/$B$7)),-B3/B7/2)</f>
        <v>-149</v>
      </c>
      <c r="M11" s="46">
        <f>IF(B4&gt;1,IF(J11&lt;0,J11-(QUOTIENT((J11-$B$3/$B$7/2),($B$3/$B$7))*($B$3/$B$7)),J11-(QUOTIENT(J11+$B$3/$B$7/2,$B$3/$B$7)*$B$3/$B$7)),-B3/B7/2)</f>
        <v>-146.5</v>
      </c>
      <c r="N11" s="48"/>
      <c r="O11" s="48"/>
      <c r="P11" s="48"/>
      <c r="Q11" s="48"/>
      <c r="S11" s="48"/>
      <c r="T11" s="48"/>
      <c r="U11" s="48"/>
      <c r="V11" s="48"/>
      <c r="W11" s="48"/>
      <c r="X11" s="48"/>
      <c r="Y11" s="48"/>
    </row>
    <row r="12" spans="1:25" x14ac:dyDescent="0.3">
      <c r="B12" s="11"/>
      <c r="E12" s="47" t="s">
        <v>70</v>
      </c>
      <c r="F12" s="44">
        <f>IF(B4=4,IF(MOD(($B$3/4-B6*2),$B$3)&gt;=$B$3/2,$B$3-MOD(($B$3/4-B6*2),$B$3),MOD(($B$3/4-B6*2),$B$3)),0)</f>
        <v>0</v>
      </c>
      <c r="G12" s="44">
        <f>IF(B4=4,$B$3-F12,0)</f>
        <v>0</v>
      </c>
      <c r="H12" s="45"/>
      <c r="I12" s="45">
        <f t="shared" si="0"/>
        <v>-442</v>
      </c>
      <c r="J12" s="45">
        <f t="shared" si="0"/>
        <v>-442</v>
      </c>
      <c r="L12" s="46">
        <f>IF(B4=4,IF(I12&lt;0,I12-(QUOTIENT((I12-$B$3/$B$7/2),($B$3/$B$7))*($B$3/$B$7)),I12-(QUOTIENT(I12+$B$3/$B$7/2,$B$3/$B$7)*$B$3/$B$7)),-B3/B7/2)</f>
        <v>-294.25</v>
      </c>
      <c r="M12" s="46">
        <f>IF(B4=4,IF(J12&lt;0,J12-(QUOTIENT((J12-$B$3/$B$7/2),($B$3/$B$7))*($B$3/$B$7)),J12-(QUOTIENT(J12+$B$3/$B$7/2,$B$3/$B$7)*$B$3/$B$7)),-B3/B7/2)</f>
        <v>-294.25</v>
      </c>
    </row>
    <row r="13" spans="1:25" x14ac:dyDescent="0.3">
      <c r="B13" s="11"/>
      <c r="E13" s="47" t="s">
        <v>70</v>
      </c>
      <c r="F13" s="44">
        <f>IF(B4=4,IF(MOD(($B$3/4+B6*2),$B$3)&gt;=$B$3/2,$B$3-MOD(($B$3/4+B6*2),$B$3),MOD(($B$3/4+B6*2),$B$3)),0)</f>
        <v>0</v>
      </c>
      <c r="G13" s="44">
        <f>IF(B4=4,$B$3-F13,0)</f>
        <v>0</v>
      </c>
      <c r="H13" s="45"/>
      <c r="I13" s="45">
        <f t="shared" si="0"/>
        <v>-442</v>
      </c>
      <c r="J13" s="45">
        <f t="shared" si="0"/>
        <v>-442</v>
      </c>
      <c r="L13" s="46">
        <f>IF(B4=4,IF(I13&lt;0,I13-(QUOTIENT((I13-$B$3/$B$7/2),($B$3/$B$7))*($B$3/$B$7)),I13-(QUOTIENT(I13+$B$3/$B$7/2,$B$3/$B$7)*$B$3/$B$7)),-B3/B7/2)</f>
        <v>-294.25</v>
      </c>
      <c r="M13" s="46">
        <f>IF(B4=4,IF(J13&lt;0,J13-(QUOTIENT((J13-$B$3/$B$7/2),($B$3/$B$7))*($B$3/$B$7)),J13-(QUOTIENT(J13+$B$3/$B$7/2,$B$3/$B$7)*$B$3/$B$7)),-B3/B7/2)</f>
        <v>-294.25</v>
      </c>
    </row>
    <row r="14" spans="1:25" x14ac:dyDescent="0.3">
      <c r="B14" s="11"/>
      <c r="E14" s="47" t="s">
        <v>71</v>
      </c>
      <c r="F14" s="44">
        <f>IF(B4=4,B3/4,0)</f>
        <v>0</v>
      </c>
      <c r="G14" s="44">
        <f>IF(B4=4,$B$3-F14,0)</f>
        <v>0</v>
      </c>
      <c r="H14" s="45"/>
      <c r="I14" s="45">
        <f t="shared" si="0"/>
        <v>-442</v>
      </c>
      <c r="J14" s="45">
        <f t="shared" si="0"/>
        <v>-442</v>
      </c>
      <c r="L14" s="46">
        <f>IF(B4=4,IF(I14&lt;0,I14-(QUOTIENT((I14-$B$3/$B$7/2),($B$3/$B$7))*($B$3/$B$7)),I14-(QUOTIENT(I14+$B$3/$B$7/2,$B$3/$B$7)*$B$3/$B$7)),-B3/B7/2)</f>
        <v>-294.25</v>
      </c>
      <c r="M14" s="46">
        <f>IF(B4=4,IF(J14&lt;0,J14-(QUOTIENT((J14-$B$3/$B$7/2),($B$3/$B$7))*($B$3/$B$7)),J14-(QUOTIENT(J14+$B$3/$B$7/2,$B$3/$B$7)*$B$3/$B$7)),-B3/B7/2)</f>
        <v>-294.25</v>
      </c>
    </row>
    <row r="15" spans="1:25" x14ac:dyDescent="0.3">
      <c r="B15" s="11"/>
      <c r="E15" s="47" t="s">
        <v>9</v>
      </c>
      <c r="F15" s="44">
        <f>IF(MOD(4*B6,$B$3)&gt;=$B$3/2,$B$3-MOD(4*B6,$B$3),MOD(4*B6,$B$3))</f>
        <v>586</v>
      </c>
      <c r="G15" s="44">
        <f>$B$3-F15</f>
        <v>1768</v>
      </c>
      <c r="H15" s="45"/>
      <c r="I15" s="45">
        <f t="shared" si="0"/>
        <v>144</v>
      </c>
      <c r="J15" s="45">
        <f t="shared" si="0"/>
        <v>1326</v>
      </c>
      <c r="L15" s="46">
        <f>IF(I15&lt;0,I15-(QUOTIENT((I15-$B$3/$B$7/2),($B$3/$B$7))*($B$3/$B$7)),I15-(QUOTIENT(I15+$B$3/$B$7/2,$B$3/$B$7)*$B$3/$B$7))</f>
        <v>144</v>
      </c>
      <c r="M15" s="46">
        <f>IF(J15&lt;0,J15-(QUOTIENT((J15-$B$3/$B$7/2),($B$3/$B$7))*($B$3/$B$7)),J15-(QUOTIENT(J15+$B$3/$B$7/2,$B$3/$B$7)*$B$3/$B$7))</f>
        <v>149</v>
      </c>
    </row>
    <row r="16" spans="1:25" x14ac:dyDescent="0.3">
      <c r="B16" s="11"/>
      <c r="E16" s="47" t="s">
        <v>8</v>
      </c>
      <c r="F16" s="44">
        <f>IF(MOD(5*B6,$B$3)&gt;=$B$3/2,$B$3-MOD(5*B6,$B$3),MOD(5*B6,$B$3))</f>
        <v>144</v>
      </c>
      <c r="G16" s="44">
        <f>$B$3-F16</f>
        <v>2210</v>
      </c>
      <c r="H16" s="45"/>
      <c r="I16" s="45">
        <f t="shared" si="0"/>
        <v>-298</v>
      </c>
      <c r="J16" s="45">
        <f t="shared" si="0"/>
        <v>1768</v>
      </c>
      <c r="L16" s="46">
        <f>IF(I16&lt;0,I16-(QUOTIENT((I16-$B$3/$B$7/2),($B$3/$B$7))*($B$3/$B$7)),I16-(QUOTIENT(I16+$B$3/$B$7/2,$B$3/$B$7)*$B$3/$B$7))</f>
        <v>290.5</v>
      </c>
      <c r="M16" s="46">
        <f>IF(J16&lt;0,J16-(QUOTIENT((J16-$B$3/$B$7/2),($B$3/$B$7))*($B$3/$B$7)),J16-(QUOTIENT(J16+$B$3/$B$7/2,$B$3/$B$7)*$B$3/$B$7))</f>
        <v>2.5</v>
      </c>
    </row>
    <row r="17" spans="2:13" x14ac:dyDescent="0.3">
      <c r="B17" s="11"/>
      <c r="E17" s="47"/>
      <c r="F17" s="44"/>
      <c r="G17" s="44"/>
      <c r="H17" s="45"/>
      <c r="I17" s="45"/>
      <c r="J17" s="45"/>
      <c r="L17" s="46"/>
      <c r="M17" s="46"/>
    </row>
    <row r="18" spans="2:13" x14ac:dyDescent="0.3">
      <c r="B18" s="11"/>
      <c r="F18" s="44"/>
      <c r="G18" s="44"/>
      <c r="H18" s="45"/>
      <c r="I18" s="45"/>
      <c r="J18" s="45"/>
      <c r="L18" s="46"/>
      <c r="M18" s="46"/>
    </row>
    <row r="19" spans="2:13" x14ac:dyDescent="0.3">
      <c r="B19" s="11"/>
      <c r="E19" s="47" t="s">
        <v>72</v>
      </c>
      <c r="F19" s="44">
        <f>IF(B4&gt;1,IF(MOD(($B$3/2-B6*3),$B$3)&gt;=$B$3/2,$B$3-MOD(($B$3/2-B6*3),$B$3),MOD(($B$3/2-B6*3),$B$3)),0)</f>
        <v>149</v>
      </c>
      <c r="G19" s="44">
        <f>IF(B4&gt;1,$B$3-F19,0)</f>
        <v>2205</v>
      </c>
      <c r="H19" s="45"/>
      <c r="I19" s="45">
        <f t="shared" ref="I19:J22" si="2">F19-$B$8</f>
        <v>-293</v>
      </c>
      <c r="J19" s="45">
        <f t="shared" si="2"/>
        <v>1763</v>
      </c>
      <c r="L19" s="46">
        <f>IF(B4&gt;1,IF(I19&lt;0,I19-(QUOTIENT((I19-$B$3/$B$7/2),($B$3/$B$7))*($B$3/$B$7)),I19-(QUOTIENT(I19+$B$3/$B$7/2,$B$3/$B$7)*$B$3/$B$7)),-B3/B7/2)</f>
        <v>-293</v>
      </c>
      <c r="M19" s="46">
        <f>IF(B4&gt;1,IF(J19&lt;0,J19-(QUOTIENT((J19-$B$3/$B$7/2),($B$3/$B$7))*($B$3/$B$7)),J19-(QUOTIENT(J19+$B$3/$B$7/2,$B$3/$B$7)*$B$3/$B$7)),-B3/B7/2)</f>
        <v>-2.5</v>
      </c>
    </row>
    <row r="20" spans="2:13" x14ac:dyDescent="0.3">
      <c r="B20" s="11"/>
      <c r="E20" s="47" t="s">
        <v>72</v>
      </c>
      <c r="F20" s="44">
        <f>IF(B4=4,IF(MOD(($B$3/4-B6*3),$B$3)&gt;=$B$3/2,$B$3-MOD(($B$3/4-B6*3),$B$3),MOD(($B$3/4-B6*3),$B$3)),0)</f>
        <v>0</v>
      </c>
      <c r="G20" s="44">
        <f>IF(B4=4,$B$3-F20,0)</f>
        <v>0</v>
      </c>
      <c r="H20" s="45"/>
      <c r="I20" s="45">
        <f t="shared" si="2"/>
        <v>-442</v>
      </c>
      <c r="J20" s="45">
        <f t="shared" si="2"/>
        <v>-442</v>
      </c>
      <c r="L20" s="46">
        <f>IF(B4=4,IF(I20&lt;0,I20-(QUOTIENT((I20-$B$3/$B$7/2),($B$3/$B$7))*($B$3/$B$7)),I20-(QUOTIENT(I20+$B$3/$B$7/2,$B$3/$B$7)*$B$3/$B$7)),-B3/B7/2)</f>
        <v>-294.25</v>
      </c>
      <c r="M20" s="46">
        <f>IF(B4=4,IF(J20&lt;0,J20-(QUOTIENT((J20-$B$3/$B$7/2),($B$3/$B$7))*($B$3/$B$7)),J20-(QUOTIENT(J20+$B$3/$B$7/2,$B$3/$B$7)*$B$3/$B$7)),-B3/B7/2)</f>
        <v>-294.25</v>
      </c>
    </row>
    <row r="21" spans="2:13" x14ac:dyDescent="0.3">
      <c r="B21" s="11"/>
      <c r="E21" s="47" t="s">
        <v>72</v>
      </c>
      <c r="F21" s="44">
        <f>IF(B4=4,IF(MOD(($B$3/4+B6*3),$B$3)&gt;=$B$3/2,$B$3-MOD(($B$3/4+B6*3),$B$3),MOD(($B$3/4+B6*3),$B$3)),0)</f>
        <v>0</v>
      </c>
      <c r="G21" s="44">
        <f>IF(B4=4,$B$3-F21,0)</f>
        <v>0</v>
      </c>
      <c r="H21" s="45"/>
      <c r="I21" s="45">
        <f t="shared" si="2"/>
        <v>-442</v>
      </c>
      <c r="J21" s="45">
        <f t="shared" si="2"/>
        <v>-442</v>
      </c>
      <c r="L21" s="46">
        <f>IF(B4=4,IF(I21&lt;0,I21-(QUOTIENT((I21-$B$3/$B$7/2),($B$3/$B$7))*($B$3/$B$7)),I21-(QUOTIENT(I21+$B$3/$B$7/2,$B$3/$B$7)*$B$3/$B$7)),-B3/B7/2)</f>
        <v>-294.25</v>
      </c>
      <c r="M21" s="46">
        <f>IF(B4=4,IF(J21&lt;0,J21-(QUOTIENT((J21-$B$3/$B$7/2),($B$3/$B$7))*($B$3/$B$7)),J21-(QUOTIENT(J21+$B$3/$B$7/2,$B$3/$B$7)*$B$3/$B$7)),-B3/B7/2)</f>
        <v>-294.25</v>
      </c>
    </row>
    <row r="22" spans="2:13" x14ac:dyDescent="0.3">
      <c r="B22" s="11"/>
      <c r="E22" s="47" t="s">
        <v>73</v>
      </c>
      <c r="F22" s="44">
        <f>IF(MOD((B6+$B$8),$B$3)&gt;=$B$3/2,$B$3-MOD((B6+$B$8),$B$3),MOD((B6+$B$8),$B$3))</f>
        <v>884</v>
      </c>
      <c r="G22" s="44">
        <f>$B$3-F22</f>
        <v>1470</v>
      </c>
      <c r="H22" s="45"/>
      <c r="I22" s="45">
        <f t="shared" si="2"/>
        <v>442</v>
      </c>
      <c r="J22" s="45">
        <f t="shared" si="2"/>
        <v>1028</v>
      </c>
      <c r="K22" s="49"/>
      <c r="L22" s="46">
        <f>IF(I22&lt;0,I22-(QUOTIENT((I22-$B$3/$B$7/2),($B$3/$B$7))*($B$3/$B$7)),I22-(QUOTIENT(I22+$B$3/$B$7/2,$B$3/$B$7)*$B$3/$B$7))</f>
        <v>-146.5</v>
      </c>
      <c r="M22" s="46">
        <f>IF(J22&lt;0,J22-(QUOTIENT((J22-$B$3/$B$7/2),($B$3/$B$7))*($B$3/$B$7)),J22-(QUOTIENT(J22+$B$3/$B$7/2,$B$3/$B$7)*$B$3/$B$7))</f>
        <v>-149</v>
      </c>
    </row>
    <row r="23" spans="2:13" x14ac:dyDescent="0.3">
      <c r="B23" s="11"/>
      <c r="F23" s="45"/>
      <c r="G23" s="45"/>
      <c r="H23" s="45"/>
      <c r="I23" s="45"/>
      <c r="J23" s="45"/>
      <c r="K23" s="49"/>
    </row>
    <row r="24" spans="2:13" x14ac:dyDescent="0.3">
      <c r="B24" s="11"/>
      <c r="F24" s="45"/>
      <c r="G24" s="45"/>
      <c r="H24" s="45"/>
      <c r="I24" s="50"/>
      <c r="J24" s="45" t="s">
        <v>74</v>
      </c>
      <c r="K24" s="49"/>
    </row>
    <row r="25" spans="2:13" x14ac:dyDescent="0.3">
      <c r="B25" s="11"/>
    </row>
    <row r="26" spans="2:13" x14ac:dyDescent="0.3">
      <c r="B26" s="11"/>
    </row>
    <row r="27" spans="2:13" x14ac:dyDescent="0.3">
      <c r="B27" s="11"/>
    </row>
    <row r="28" spans="2:13" x14ac:dyDescent="0.3">
      <c r="B28" s="11"/>
    </row>
    <row r="29" spans="2:13" x14ac:dyDescent="0.3">
      <c r="B29" s="11"/>
    </row>
    <row r="30" spans="2:13" x14ac:dyDescent="0.3">
      <c r="B30" s="11"/>
    </row>
    <row r="31" spans="2:13" x14ac:dyDescent="0.3">
      <c r="B31" s="11"/>
    </row>
    <row r="32" spans="2:13" x14ac:dyDescent="0.3">
      <c r="B32" s="11"/>
    </row>
    <row r="33" spans="2:10" x14ac:dyDescent="0.3">
      <c r="B33" s="11"/>
    </row>
    <row r="34" spans="2:10" x14ac:dyDescent="0.3">
      <c r="B34" s="11"/>
    </row>
    <row r="35" spans="2:10" x14ac:dyDescent="0.3">
      <c r="B35" s="11"/>
    </row>
    <row r="36" spans="2:10" x14ac:dyDescent="0.3">
      <c r="B36" s="11"/>
    </row>
    <row r="37" spans="2:10" x14ac:dyDescent="0.3">
      <c r="B37" s="11"/>
    </row>
    <row r="38" spans="2:10" x14ac:dyDescent="0.3">
      <c r="B38" s="11"/>
    </row>
    <row r="39" spans="2:10" x14ac:dyDescent="0.3">
      <c r="B39" s="11"/>
    </row>
    <row r="40" spans="2:10" x14ac:dyDescent="0.3">
      <c r="B40" s="11"/>
    </row>
    <row r="41" spans="2:10" x14ac:dyDescent="0.3">
      <c r="B41" s="11"/>
      <c r="I41" s="49"/>
      <c r="J41" s="49"/>
    </row>
    <row r="42" spans="2:10" x14ac:dyDescent="0.3">
      <c r="B42" s="11"/>
      <c r="I42" s="49"/>
      <c r="J42" s="49"/>
    </row>
    <row r="43" spans="2:10" x14ac:dyDescent="0.3">
      <c r="B43" s="11"/>
      <c r="I43" s="49"/>
      <c r="J43" s="49"/>
    </row>
    <row r="44" spans="2:10" x14ac:dyDescent="0.3">
      <c r="B44" s="11"/>
      <c r="I44" s="49"/>
      <c r="J44" s="49"/>
    </row>
    <row r="45" spans="2:10" x14ac:dyDescent="0.3">
      <c r="B45" s="11"/>
      <c r="I45" s="49"/>
      <c r="J45" s="49"/>
    </row>
    <row r="46" spans="2:10" x14ac:dyDescent="0.3">
      <c r="B46" s="11"/>
      <c r="I46" s="49"/>
      <c r="J46" s="49"/>
    </row>
    <row r="47" spans="2:10" x14ac:dyDescent="0.3">
      <c r="B47" s="11"/>
      <c r="I47" s="49"/>
      <c r="J47" s="49"/>
    </row>
    <row r="48" spans="2:10" x14ac:dyDescent="0.3">
      <c r="B48" s="11"/>
      <c r="I48" s="49"/>
      <c r="J48" s="49"/>
    </row>
    <row r="49" spans="2:10" x14ac:dyDescent="0.3">
      <c r="B49" s="11"/>
      <c r="I49" s="49"/>
      <c r="J49" s="49"/>
    </row>
    <row r="50" spans="2:10" x14ac:dyDescent="0.3">
      <c r="B50" s="11"/>
      <c r="I50" s="49"/>
      <c r="J50" s="49"/>
    </row>
    <row r="51" spans="2:10" x14ac:dyDescent="0.3">
      <c r="B51" s="11"/>
      <c r="I51" s="49"/>
      <c r="J51" s="49"/>
    </row>
    <row r="52" spans="2:10" x14ac:dyDescent="0.3">
      <c r="B52" s="11"/>
      <c r="I52" s="49"/>
      <c r="J52" s="49"/>
    </row>
    <row r="53" spans="2:10" x14ac:dyDescent="0.3">
      <c r="B53" s="11"/>
      <c r="I53" s="49"/>
      <c r="J53" s="49"/>
    </row>
    <row r="54" spans="2:10" x14ac:dyDescent="0.3">
      <c r="B54" s="11"/>
      <c r="I54" s="49"/>
      <c r="J54" s="49"/>
    </row>
    <row r="55" spans="2:10" x14ac:dyDescent="0.3">
      <c r="B55" s="11"/>
      <c r="I55" s="49"/>
      <c r="J55" s="49"/>
    </row>
    <row r="56" spans="2:10" x14ac:dyDescent="0.3">
      <c r="B56" s="11"/>
      <c r="I56" s="49"/>
      <c r="J56" s="49"/>
    </row>
    <row r="57" spans="2:10" x14ac:dyDescent="0.3">
      <c r="B57" s="11"/>
      <c r="I57" s="49"/>
      <c r="J57" s="49"/>
    </row>
    <row r="58" spans="2:10" x14ac:dyDescent="0.3">
      <c r="B58" s="11"/>
    </row>
    <row r="59" spans="2:10" x14ac:dyDescent="0.3">
      <c r="B59" s="11"/>
    </row>
    <row r="60" spans="2:10" x14ac:dyDescent="0.3">
      <c r="B60" s="11"/>
    </row>
    <row r="61" spans="2:10" x14ac:dyDescent="0.3">
      <c r="B61" s="11"/>
    </row>
    <row r="62" spans="2:10" x14ac:dyDescent="0.3">
      <c r="B62" s="11"/>
    </row>
    <row r="63" spans="2:10" x14ac:dyDescent="0.3">
      <c r="B63" s="11"/>
    </row>
    <row r="64" spans="2:10" x14ac:dyDescent="0.3">
      <c r="B64" s="11"/>
    </row>
    <row r="65" spans="1:8" x14ac:dyDescent="0.3">
      <c r="B65" s="11"/>
    </row>
    <row r="66" spans="1:8" x14ac:dyDescent="0.3">
      <c r="B66" s="11"/>
    </row>
    <row r="67" spans="1:8" x14ac:dyDescent="0.3">
      <c r="B67" s="11"/>
    </row>
    <row r="68" spans="1:8" x14ac:dyDescent="0.3">
      <c r="B68" s="11"/>
    </row>
    <row r="69" spans="1:8" x14ac:dyDescent="0.3">
      <c r="B69" s="11"/>
    </row>
    <row r="70" spans="1:8" x14ac:dyDescent="0.3">
      <c r="B70" s="11"/>
    </row>
    <row r="71" spans="1:8" x14ac:dyDescent="0.3">
      <c r="B71" s="11"/>
    </row>
    <row r="72" spans="1:8" x14ac:dyDescent="0.3">
      <c r="B72" s="11"/>
    </row>
    <row r="73" spans="1:8" x14ac:dyDescent="0.3">
      <c r="B73" s="11"/>
    </row>
    <row r="74" spans="1:8" x14ac:dyDescent="0.3">
      <c r="B74" s="11"/>
    </row>
    <row r="75" spans="1:8" x14ac:dyDescent="0.3">
      <c r="B75" s="11"/>
    </row>
    <row r="76" spans="1:8" x14ac:dyDescent="0.3">
      <c r="B76" s="11"/>
    </row>
    <row r="77" spans="1:8" x14ac:dyDescent="0.3">
      <c r="B77" s="11"/>
    </row>
    <row r="78" spans="1:8" x14ac:dyDescent="0.3">
      <c r="A78" s="51"/>
      <c r="B78" s="52"/>
      <c r="C78" s="51"/>
      <c r="D78" s="51"/>
      <c r="E78" s="51"/>
      <c r="F78" s="51"/>
      <c r="G78" s="51"/>
      <c r="H78" s="51"/>
    </row>
    <row r="79" spans="1:8" x14ac:dyDescent="0.3">
      <c r="A79" s="51"/>
      <c r="B79" s="52"/>
      <c r="C79" s="51"/>
      <c r="D79" s="51"/>
      <c r="E79" s="51"/>
      <c r="F79" s="51"/>
      <c r="G79" s="51"/>
      <c r="H79" s="51"/>
    </row>
    <row r="80" spans="1:8" x14ac:dyDescent="0.3">
      <c r="A80" s="51"/>
      <c r="B80" s="52"/>
      <c r="C80" s="51"/>
      <c r="D80" s="51"/>
      <c r="E80" s="51"/>
      <c r="F80" s="51"/>
      <c r="G80" s="51"/>
      <c r="H80" s="51"/>
    </row>
    <row r="81" spans="1:8" x14ac:dyDescent="0.3">
      <c r="A81" s="51"/>
      <c r="B81" s="52"/>
      <c r="C81" s="51"/>
      <c r="D81" s="51"/>
      <c r="E81" s="51"/>
      <c r="F81" s="51"/>
      <c r="G81" s="51"/>
      <c r="H81" s="51"/>
    </row>
    <row r="82" spans="1:8" x14ac:dyDescent="0.3">
      <c r="A82" s="51"/>
      <c r="B82" s="52"/>
      <c r="C82" s="51"/>
      <c r="D82" s="51"/>
      <c r="E82" s="51"/>
      <c r="F82" s="51"/>
      <c r="G82" s="51"/>
      <c r="H82" s="51"/>
    </row>
    <row r="83" spans="1:8" x14ac:dyDescent="0.3">
      <c r="A83" s="51"/>
      <c r="B83" s="51"/>
      <c r="C83" s="51"/>
      <c r="D83" s="51"/>
      <c r="E83" s="51"/>
      <c r="F83" s="51"/>
      <c r="G83" s="51"/>
      <c r="H83" s="51"/>
    </row>
    <row r="84" spans="1:8" x14ac:dyDescent="0.3">
      <c r="A84" s="51"/>
      <c r="B84" s="51"/>
      <c r="C84" s="51"/>
      <c r="D84" s="51"/>
      <c r="E84" s="51"/>
      <c r="F84" s="51"/>
      <c r="G84" s="51"/>
      <c r="H84" s="51"/>
    </row>
    <row r="85" spans="1:8" x14ac:dyDescent="0.3">
      <c r="A85" s="51"/>
      <c r="B85" s="51"/>
      <c r="C85" s="51"/>
      <c r="D85" s="51"/>
      <c r="E85" s="51"/>
      <c r="F85" s="51"/>
      <c r="G85" s="51"/>
      <c r="H85" s="51"/>
    </row>
    <row r="86" spans="1:8" x14ac:dyDescent="0.3">
      <c r="E86" s="51"/>
      <c r="F86" s="51"/>
      <c r="G86" s="51"/>
      <c r="H86" s="51"/>
    </row>
    <row r="87" spans="1:8" x14ac:dyDescent="0.3">
      <c r="E87" s="51"/>
      <c r="F87" s="51"/>
      <c r="G87" s="51"/>
      <c r="H87" s="51"/>
    </row>
    <row r="88" spans="1:8" x14ac:dyDescent="0.3">
      <c r="E88" s="51"/>
      <c r="F88" s="51"/>
      <c r="G88" s="51"/>
      <c r="H88" s="51"/>
    </row>
    <row r="89" spans="1:8" x14ac:dyDescent="0.3">
      <c r="E89" s="51"/>
      <c r="F89" s="51"/>
      <c r="G89" s="51"/>
      <c r="H89" s="51"/>
    </row>
    <row r="90" spans="1:8" x14ac:dyDescent="0.3">
      <c r="E90" s="51"/>
      <c r="F90" s="51"/>
      <c r="G90" s="51"/>
      <c r="H90" s="51"/>
    </row>
    <row r="91" spans="1:8" x14ac:dyDescent="0.3">
      <c r="E91" s="51"/>
      <c r="F91" s="51"/>
      <c r="G91" s="51"/>
      <c r="H91" s="51"/>
    </row>
    <row r="92" spans="1:8" x14ac:dyDescent="0.3">
      <c r="E92" s="51"/>
      <c r="F92" s="51"/>
      <c r="G92" s="51"/>
      <c r="H92" s="51"/>
    </row>
    <row r="93" spans="1:8" x14ac:dyDescent="0.3">
      <c r="E93" s="51"/>
      <c r="F93" s="49" t="s">
        <v>75</v>
      </c>
      <c r="G93" s="49"/>
      <c r="H93" s="49">
        <v>0.5</v>
      </c>
    </row>
    <row r="94" spans="1:8" x14ac:dyDescent="0.3">
      <c r="A94" s="8" t="s">
        <v>76</v>
      </c>
      <c r="C94" s="8">
        <f>0.5</f>
        <v>0.5</v>
      </c>
      <c r="E94" s="51"/>
      <c r="F94" s="49" t="s">
        <v>77</v>
      </c>
      <c r="G94" s="49"/>
      <c r="H94" s="49">
        <v>0.1</v>
      </c>
    </row>
    <row r="95" spans="1:8" x14ac:dyDescent="0.3">
      <c r="A95" s="51"/>
      <c r="B95" s="51"/>
      <c r="C95" s="51"/>
      <c r="D95" s="51"/>
      <c r="E95" s="51"/>
      <c r="F95" s="51"/>
      <c r="G95" s="51"/>
      <c r="H95" s="51"/>
    </row>
    <row r="96" spans="1:8" x14ac:dyDescent="0.3">
      <c r="A96" s="51"/>
      <c r="B96" s="51"/>
      <c r="C96" s="51"/>
      <c r="D96" s="51"/>
      <c r="E96" s="51"/>
      <c r="F96" s="51"/>
      <c r="G96" s="51"/>
      <c r="H96" s="51"/>
    </row>
    <row r="97" spans="1:12" x14ac:dyDescent="0.3">
      <c r="A97" s="64" t="s">
        <v>78</v>
      </c>
      <c r="B97" s="64"/>
      <c r="C97" s="64"/>
      <c r="D97" s="53"/>
      <c r="E97" s="49"/>
      <c r="F97" s="64" t="s">
        <v>79</v>
      </c>
      <c r="G97" s="64"/>
      <c r="H97" s="64"/>
      <c r="J97" s="49" t="s">
        <v>80</v>
      </c>
      <c r="K97" s="49"/>
      <c r="L97" s="49"/>
    </row>
    <row r="98" spans="1:12" x14ac:dyDescent="0.3">
      <c r="A98" s="49"/>
      <c r="B98" s="49"/>
      <c r="C98" s="49"/>
      <c r="D98" s="49"/>
      <c r="E98" s="49"/>
      <c r="F98" s="49"/>
      <c r="G98" s="49"/>
      <c r="H98" s="49"/>
      <c r="J98" s="49" t="s">
        <v>62</v>
      </c>
      <c r="K98" s="49">
        <f>F4</f>
        <v>442</v>
      </c>
      <c r="L98" s="49">
        <v>0</v>
      </c>
    </row>
    <row r="99" spans="1:12" x14ac:dyDescent="0.3">
      <c r="A99" s="49" t="s">
        <v>81</v>
      </c>
      <c r="B99" s="53">
        <f>-B3</f>
        <v>-2354</v>
      </c>
      <c r="C99" s="49">
        <v>0</v>
      </c>
      <c r="D99" s="49"/>
      <c r="E99" s="49"/>
      <c r="F99" s="49" t="s">
        <v>82</v>
      </c>
      <c r="G99" s="49">
        <f>B3/B7/2</f>
        <v>294.25</v>
      </c>
      <c r="H99" s="49">
        <v>0</v>
      </c>
      <c r="J99" s="49"/>
      <c r="K99" s="49">
        <f>K98</f>
        <v>442</v>
      </c>
      <c r="L99" s="49">
        <v>1</v>
      </c>
    </row>
    <row r="100" spans="1:12" x14ac:dyDescent="0.3">
      <c r="A100" s="49"/>
      <c r="B100" s="53">
        <f>B99</f>
        <v>-2354</v>
      </c>
      <c r="C100" s="49">
        <v>1</v>
      </c>
      <c r="D100" s="49"/>
      <c r="E100" s="49"/>
      <c r="F100" s="49"/>
      <c r="G100" s="49">
        <f>G99</f>
        <v>294.25</v>
      </c>
      <c r="H100" s="49">
        <v>1</v>
      </c>
    </row>
    <row r="101" spans="1:12" x14ac:dyDescent="0.3">
      <c r="A101" s="49"/>
      <c r="B101" s="53">
        <f>B3</f>
        <v>2354</v>
      </c>
      <c r="C101" s="49">
        <v>1</v>
      </c>
      <c r="D101" s="49"/>
      <c r="E101" s="49"/>
      <c r="F101" s="49"/>
      <c r="G101" s="49">
        <f>-G99</f>
        <v>-294.25</v>
      </c>
      <c r="H101" s="49">
        <v>0</v>
      </c>
      <c r="J101" s="49" t="s">
        <v>63</v>
      </c>
      <c r="K101" s="49">
        <f>G4</f>
        <v>1912</v>
      </c>
      <c r="L101" s="49">
        <v>0</v>
      </c>
    </row>
    <row r="102" spans="1:12" x14ac:dyDescent="0.3">
      <c r="A102" s="49"/>
      <c r="B102" s="53">
        <f>B101</f>
        <v>2354</v>
      </c>
      <c r="C102" s="49">
        <v>0</v>
      </c>
      <c r="D102" s="49"/>
      <c r="E102" s="49"/>
      <c r="F102" s="49"/>
      <c r="G102" s="49">
        <f>G101</f>
        <v>-294.25</v>
      </c>
      <c r="H102" s="49">
        <v>1</v>
      </c>
      <c r="J102" s="49"/>
      <c r="K102" s="49">
        <f>K101</f>
        <v>1912</v>
      </c>
      <c r="L102" s="49">
        <v>1</v>
      </c>
    </row>
    <row r="103" spans="1:12" x14ac:dyDescent="0.3">
      <c r="A103" s="49"/>
      <c r="B103" s="53"/>
      <c r="C103" s="49"/>
      <c r="D103" s="49"/>
      <c r="E103" s="49"/>
      <c r="F103" s="49"/>
      <c r="G103" s="49"/>
      <c r="H103" s="49"/>
      <c r="J103" s="49"/>
      <c r="K103" s="49"/>
      <c r="L103" s="49"/>
    </row>
    <row r="104" spans="1:12" x14ac:dyDescent="0.3">
      <c r="A104" s="49" t="s">
        <v>58</v>
      </c>
      <c r="B104" s="53">
        <f>B100</f>
        <v>-2354</v>
      </c>
      <c r="C104" s="49">
        <v>1</v>
      </c>
      <c r="D104" s="49"/>
      <c r="E104" s="49"/>
      <c r="F104" s="49" t="s">
        <v>83</v>
      </c>
      <c r="G104" s="49">
        <f>B110</f>
        <v>347.21499999999997</v>
      </c>
      <c r="H104" s="49">
        <v>0</v>
      </c>
      <c r="J104" s="49" t="s">
        <v>68</v>
      </c>
      <c r="K104" s="49">
        <f>B8</f>
        <v>442</v>
      </c>
      <c r="L104" s="49">
        <v>0</v>
      </c>
    </row>
    <row r="105" spans="1:12" x14ac:dyDescent="0.3">
      <c r="A105" s="49"/>
      <c r="B105" s="53">
        <f>B104+0.41*B3/B7</f>
        <v>-2112.7150000000001</v>
      </c>
      <c r="C105" s="49">
        <v>1</v>
      </c>
      <c r="D105" s="49"/>
      <c r="E105" s="49"/>
      <c r="F105" s="49"/>
      <c r="G105" s="49">
        <f>B109</f>
        <v>241.285</v>
      </c>
      <c r="H105" s="49">
        <v>1</v>
      </c>
      <c r="J105" s="49"/>
      <c r="K105" s="49">
        <f>K104</f>
        <v>442</v>
      </c>
      <c r="L105" s="49">
        <v>1</v>
      </c>
    </row>
    <row r="106" spans="1:12" x14ac:dyDescent="0.3">
      <c r="A106" s="49"/>
      <c r="B106" s="53">
        <f>B104+0.59*B3/B7</f>
        <v>-2006.7850000000001</v>
      </c>
      <c r="C106" s="49">
        <v>0</v>
      </c>
      <c r="D106" s="49"/>
      <c r="E106" s="49"/>
      <c r="F106" s="49"/>
      <c r="G106" s="49">
        <f>B108</f>
        <v>-241.285</v>
      </c>
      <c r="H106" s="49">
        <v>1</v>
      </c>
    </row>
    <row r="107" spans="1:12" x14ac:dyDescent="0.3">
      <c r="A107" s="49"/>
      <c r="B107" s="53">
        <f>-0.59*B3/B7</f>
        <v>-347.21499999999997</v>
      </c>
      <c r="C107" s="49">
        <v>0</v>
      </c>
      <c r="D107" s="49"/>
      <c r="E107" s="49"/>
      <c r="F107" s="49"/>
      <c r="G107" s="49">
        <f>B107</f>
        <v>-347.21499999999997</v>
      </c>
      <c r="H107" s="49">
        <v>0</v>
      </c>
      <c r="J107" s="8" t="s">
        <v>83</v>
      </c>
      <c r="K107" s="8">
        <f t="shared" ref="K107:K116" si="3">B104+$K$104</f>
        <v>-1912</v>
      </c>
      <c r="L107" s="49">
        <v>1</v>
      </c>
    </row>
    <row r="108" spans="1:12" x14ac:dyDescent="0.3">
      <c r="A108" s="49"/>
      <c r="B108" s="53">
        <f>-0.41*B3/B7</f>
        <v>-241.285</v>
      </c>
      <c r="C108" s="49">
        <v>1</v>
      </c>
      <c r="D108" s="49"/>
      <c r="E108" s="49"/>
      <c r="F108" s="49"/>
      <c r="G108" s="49"/>
      <c r="H108" s="49"/>
      <c r="K108" s="8">
        <f t="shared" si="3"/>
        <v>-1670.7150000000001</v>
      </c>
      <c r="L108" s="49">
        <v>1</v>
      </c>
    </row>
    <row r="109" spans="1:12" x14ac:dyDescent="0.3">
      <c r="A109" s="49"/>
      <c r="B109" s="53">
        <f>-B108</f>
        <v>241.285</v>
      </c>
      <c r="C109" s="49">
        <v>1</v>
      </c>
      <c r="D109" s="49"/>
      <c r="E109" s="49"/>
      <c r="F109" s="49" t="s">
        <v>62</v>
      </c>
      <c r="G109" s="49">
        <f>L4</f>
        <v>0</v>
      </c>
      <c r="H109" s="49">
        <v>0</v>
      </c>
      <c r="K109" s="8">
        <f t="shared" si="3"/>
        <v>-1564.7850000000001</v>
      </c>
      <c r="L109" s="49">
        <v>0</v>
      </c>
    </row>
    <row r="110" spans="1:12" x14ac:dyDescent="0.3">
      <c r="A110" s="49"/>
      <c r="B110" s="53">
        <f>-B107</f>
        <v>347.21499999999997</v>
      </c>
      <c r="C110" s="49">
        <v>0</v>
      </c>
      <c r="D110" s="49"/>
      <c r="E110" s="49"/>
      <c r="F110" s="49"/>
      <c r="G110" s="49">
        <f>G109</f>
        <v>0</v>
      </c>
      <c r="H110" s="49">
        <f>MAX((IF(AND(I4&gt;=$B$104,I4&lt;=$B$105),1,H94)),(IF(AND(I4&gt;=$B$108,I4&lt;=$B$109),1,H94)),(IF(AND(I4&gt;=$B$112,I4&lt;=$B$113),1,H94)))</f>
        <v>1</v>
      </c>
      <c r="K110" s="8">
        <f t="shared" si="3"/>
        <v>94.785000000000025</v>
      </c>
      <c r="L110" s="49">
        <v>0</v>
      </c>
    </row>
    <row r="111" spans="1:12" x14ac:dyDescent="0.3">
      <c r="A111" s="49"/>
      <c r="B111" s="53">
        <f>-B106</f>
        <v>2006.7850000000001</v>
      </c>
      <c r="C111" s="49">
        <v>0</v>
      </c>
      <c r="D111" s="49"/>
      <c r="E111" s="49"/>
      <c r="F111" s="49"/>
      <c r="G111" s="49"/>
      <c r="H111" s="49"/>
      <c r="K111" s="8">
        <f t="shared" si="3"/>
        <v>200.715</v>
      </c>
      <c r="L111" s="49">
        <v>1</v>
      </c>
    </row>
    <row r="112" spans="1:12" x14ac:dyDescent="0.3">
      <c r="A112" s="49"/>
      <c r="B112" s="53">
        <f>-B105</f>
        <v>2112.7150000000001</v>
      </c>
      <c r="C112" s="49">
        <v>1</v>
      </c>
      <c r="D112" s="49"/>
      <c r="E112" s="49"/>
      <c r="F112" s="49" t="s">
        <v>84</v>
      </c>
      <c r="G112" s="49">
        <f>L6</f>
        <v>293</v>
      </c>
      <c r="H112" s="49">
        <v>0</v>
      </c>
      <c r="K112" s="8">
        <f t="shared" si="3"/>
        <v>683.28499999999997</v>
      </c>
      <c r="L112" s="49">
        <v>1</v>
      </c>
    </row>
    <row r="113" spans="1:12" x14ac:dyDescent="0.3">
      <c r="A113" s="49"/>
      <c r="B113" s="53">
        <f>-B104</f>
        <v>2354</v>
      </c>
      <c r="C113" s="49">
        <v>1</v>
      </c>
      <c r="D113" s="49"/>
      <c r="E113" s="49"/>
      <c r="F113" s="49"/>
      <c r="G113" s="49">
        <f>G112</f>
        <v>293</v>
      </c>
      <c r="H113" s="49">
        <f>IF(B4&gt;1,MAX((IF(AND(I6&gt;=$B$104,I6&lt;=$B$105),H93,H94)),(IF(AND(I6&gt;=$B$108,I6&lt;=$B$109),H93,H94)),(IF(AND(I6&gt;=$B$112,I6&lt;=$B$113),H93,H94))),0)</f>
        <v>0.1</v>
      </c>
      <c r="K113" s="8">
        <f t="shared" si="3"/>
        <v>789.21499999999992</v>
      </c>
      <c r="L113" s="49">
        <v>0</v>
      </c>
    </row>
    <row r="114" spans="1:12" x14ac:dyDescent="0.3">
      <c r="A114" s="49"/>
      <c r="B114" s="49"/>
      <c r="C114" s="49"/>
      <c r="D114" s="49"/>
      <c r="E114" s="49"/>
      <c r="F114" s="49"/>
      <c r="G114" s="49"/>
      <c r="H114" s="49"/>
      <c r="K114" s="8">
        <f t="shared" si="3"/>
        <v>2448.7849999999999</v>
      </c>
      <c r="L114" s="49">
        <v>0</v>
      </c>
    </row>
    <row r="115" spans="1:12" x14ac:dyDescent="0.3">
      <c r="A115" s="49" t="s">
        <v>62</v>
      </c>
      <c r="B115" s="49">
        <f>I4</f>
        <v>0</v>
      </c>
      <c r="C115" s="49">
        <v>0</v>
      </c>
      <c r="D115" s="49"/>
      <c r="E115" s="49"/>
      <c r="F115" s="49" t="s">
        <v>85</v>
      </c>
      <c r="G115" s="49">
        <f>L7</f>
        <v>-294.25</v>
      </c>
      <c r="H115" s="49">
        <v>0</v>
      </c>
      <c r="K115" s="8">
        <f t="shared" si="3"/>
        <v>2554.7150000000001</v>
      </c>
      <c r="L115" s="49">
        <v>1</v>
      </c>
    </row>
    <row r="116" spans="1:12" x14ac:dyDescent="0.3">
      <c r="A116" s="49"/>
      <c r="B116" s="49">
        <f>B115</f>
        <v>0</v>
      </c>
      <c r="C116" s="49">
        <v>1</v>
      </c>
      <c r="D116" s="49"/>
      <c r="E116" s="49"/>
      <c r="F116" s="49"/>
      <c r="G116" s="49">
        <f>G115</f>
        <v>-294.25</v>
      </c>
      <c r="H116" s="49">
        <f>IF(B4&gt;2,MAX((IF(AND(I7&gt;=$B$104,I7&lt;=$B$105),H93,H94)),(IF(AND(I7&gt;=$B$108,I7&lt;=$B$109),H93,H94)),(IF(AND(I7&gt;=$B$112,I7&lt;=$B$113),H93,H94))),0)</f>
        <v>0</v>
      </c>
      <c r="K116" s="8">
        <f t="shared" si="3"/>
        <v>2796</v>
      </c>
      <c r="L116" s="49">
        <v>1</v>
      </c>
    </row>
    <row r="117" spans="1:12" x14ac:dyDescent="0.3">
      <c r="A117" s="49"/>
      <c r="B117" s="49"/>
      <c r="C117" s="49"/>
      <c r="D117" s="49"/>
      <c r="E117" s="49"/>
      <c r="F117" s="49"/>
      <c r="G117" s="49"/>
      <c r="H117" s="49"/>
    </row>
    <row r="118" spans="1:12" x14ac:dyDescent="0.3">
      <c r="A118" s="49" t="s">
        <v>12</v>
      </c>
      <c r="B118" s="49">
        <f>I6</f>
        <v>293</v>
      </c>
      <c r="C118" s="49">
        <v>0</v>
      </c>
      <c r="D118" s="49"/>
      <c r="E118" s="49"/>
      <c r="F118" s="49" t="s">
        <v>86</v>
      </c>
      <c r="G118" s="49">
        <f>L8</f>
        <v>-294.25</v>
      </c>
      <c r="H118" s="49">
        <v>0</v>
      </c>
    </row>
    <row r="119" spans="1:12" x14ac:dyDescent="0.3">
      <c r="A119" s="49"/>
      <c r="B119" s="49">
        <f>B118</f>
        <v>293</v>
      </c>
      <c r="C119" s="49">
        <f>IF(B4&gt;1,$C$94,0)</f>
        <v>0.5</v>
      </c>
      <c r="D119" s="49"/>
      <c r="E119" s="49"/>
      <c r="F119" s="49"/>
      <c r="G119" s="49">
        <f>G118</f>
        <v>-294.25</v>
      </c>
      <c r="H119" s="49">
        <f>IF(B4&gt;2,MAX((IF(AND(I8&gt;=$B$104,I8&lt;=$B$105),H93,H94)),(IF(AND(I8&gt;=$B$108,I8&lt;=$B$109),H93,H94)),(IF(AND(I8&gt;=$B$112,I8&lt;=$B$113),H93,H94))),0)</f>
        <v>0</v>
      </c>
    </row>
    <row r="120" spans="1:12" x14ac:dyDescent="0.3">
      <c r="A120" s="49"/>
      <c r="B120" s="49"/>
      <c r="C120" s="49"/>
      <c r="D120" s="49"/>
      <c r="E120" s="49"/>
      <c r="F120" s="49"/>
      <c r="G120" s="49"/>
      <c r="H120" s="49"/>
    </row>
    <row r="121" spans="1:12" x14ac:dyDescent="0.3">
      <c r="A121" s="49" t="s">
        <v>11</v>
      </c>
      <c r="B121" s="49">
        <f>I7</f>
        <v>-442</v>
      </c>
      <c r="C121" s="49">
        <v>0</v>
      </c>
      <c r="D121" s="49"/>
      <c r="E121" s="49"/>
      <c r="F121" s="49" t="s">
        <v>3</v>
      </c>
      <c r="G121" s="49">
        <f>L9</f>
        <v>-146.5</v>
      </c>
      <c r="H121" s="49">
        <v>0</v>
      </c>
    </row>
    <row r="122" spans="1:12" x14ac:dyDescent="0.3">
      <c r="A122" s="49"/>
      <c r="B122" s="49">
        <f>B121</f>
        <v>-442</v>
      </c>
      <c r="C122" s="49">
        <f>IF(B4&gt;2,$C$94,0)</f>
        <v>0</v>
      </c>
      <c r="D122" s="49"/>
      <c r="E122" s="49"/>
      <c r="F122" s="49"/>
      <c r="G122" s="49">
        <f>G121</f>
        <v>-146.5</v>
      </c>
      <c r="H122" s="49">
        <f>MAX((IF(AND(I9&gt;=$B$104,I9&lt;=$B$105),H93,H94)),(IF(AND(I9&gt;=$B$108,I9&lt;=$B$109),H93,H94)),(IF(AND(I9&gt;=$B$112,I9&lt;=$B$113),H93,H94)))</f>
        <v>0.1</v>
      </c>
    </row>
    <row r="123" spans="1:12" x14ac:dyDescent="0.3">
      <c r="A123" s="49"/>
      <c r="B123" s="49"/>
      <c r="C123" s="49"/>
      <c r="D123" s="49"/>
      <c r="E123" s="49"/>
      <c r="F123" s="49"/>
      <c r="G123" s="49"/>
      <c r="H123" s="49"/>
    </row>
    <row r="124" spans="1:12" x14ac:dyDescent="0.3">
      <c r="A124" s="49" t="s">
        <v>10</v>
      </c>
      <c r="B124" s="49">
        <f>I8</f>
        <v>-442</v>
      </c>
      <c r="C124" s="49">
        <v>0</v>
      </c>
      <c r="D124" s="49"/>
      <c r="E124" s="49"/>
      <c r="F124" s="49" t="s">
        <v>2</v>
      </c>
      <c r="G124" s="49">
        <f>L10</f>
        <v>-2.5</v>
      </c>
      <c r="H124" s="49">
        <v>0</v>
      </c>
    </row>
    <row r="125" spans="1:12" x14ac:dyDescent="0.3">
      <c r="A125" s="49"/>
      <c r="B125" s="49">
        <f>I8</f>
        <v>-442</v>
      </c>
      <c r="C125" s="49">
        <f>IF(B4&gt;2,$C$94,0)</f>
        <v>0</v>
      </c>
      <c r="D125" s="49"/>
      <c r="E125" s="49"/>
      <c r="F125" s="49"/>
      <c r="G125" s="49">
        <f>G124</f>
        <v>-2.5</v>
      </c>
      <c r="H125" s="49">
        <f>MAX((IF(AND(I10&gt;=$B$104,I10&lt;=$B$105),H93,H94)),(IF(AND(I10&gt;=$B$108,I10&lt;=$B$109),H93,H94)),(IF(AND(I10&gt;=$B$112,I10&lt;=$B$113),H93,H94)))</f>
        <v>0.1</v>
      </c>
    </row>
    <row r="126" spans="1:12" x14ac:dyDescent="0.3">
      <c r="A126" s="49"/>
      <c r="B126" s="49"/>
      <c r="C126" s="49"/>
      <c r="D126" s="49"/>
      <c r="E126" s="49"/>
      <c r="F126" s="49"/>
      <c r="G126" s="49"/>
      <c r="H126" s="49"/>
    </row>
    <row r="127" spans="1:12" x14ac:dyDescent="0.3">
      <c r="A127" s="49" t="s">
        <v>3</v>
      </c>
      <c r="B127" s="49">
        <f>I9</f>
        <v>442</v>
      </c>
      <c r="C127" s="49">
        <v>0</v>
      </c>
      <c r="D127" s="49"/>
      <c r="E127" s="49"/>
      <c r="F127" s="49" t="s">
        <v>4</v>
      </c>
      <c r="G127" s="49">
        <f>L11</f>
        <v>-149</v>
      </c>
      <c r="H127" s="49">
        <v>0</v>
      </c>
    </row>
    <row r="128" spans="1:12" x14ac:dyDescent="0.3">
      <c r="A128" s="49"/>
      <c r="B128" s="49">
        <f>B127</f>
        <v>442</v>
      </c>
      <c r="C128" s="49">
        <f>$C$94</f>
        <v>0.5</v>
      </c>
      <c r="D128" s="49"/>
      <c r="E128" s="49"/>
      <c r="F128" s="49"/>
      <c r="G128" s="49">
        <f>G127</f>
        <v>-149</v>
      </c>
      <c r="H128" s="49">
        <f>IF(B4&gt;1,MAX((IF(AND(I11&gt;=$B$104,I11&lt;=$B$105),H93,H94)),(IF(AND(I11&gt;=$B$108,I11&lt;=$B$109),H93,H94)),(IF(AND(I11&gt;=$B$112,I11&lt;=$B$113),H93,H94))),0)</f>
        <v>0.5</v>
      </c>
    </row>
    <row r="129" spans="1:8" x14ac:dyDescent="0.3">
      <c r="A129" s="49"/>
      <c r="B129" s="49"/>
      <c r="C129" s="49"/>
      <c r="D129" s="49"/>
      <c r="E129" s="49"/>
      <c r="F129" s="49"/>
      <c r="G129" s="49"/>
      <c r="H129" s="49"/>
    </row>
    <row r="130" spans="1:8" x14ac:dyDescent="0.3">
      <c r="A130" s="49" t="s">
        <v>2</v>
      </c>
      <c r="B130" s="49">
        <f>I10</f>
        <v>586</v>
      </c>
      <c r="C130" s="49">
        <v>0</v>
      </c>
      <c r="D130" s="49"/>
      <c r="E130" s="49"/>
      <c r="F130" s="49" t="s">
        <v>1</v>
      </c>
      <c r="G130" s="49">
        <f>L12</f>
        <v>-294.25</v>
      </c>
      <c r="H130" s="49">
        <v>0</v>
      </c>
    </row>
    <row r="131" spans="1:8" x14ac:dyDescent="0.3">
      <c r="A131" s="49"/>
      <c r="B131" s="49">
        <f>B130</f>
        <v>586</v>
      </c>
      <c r="C131" s="49">
        <f>$C$94</f>
        <v>0.5</v>
      </c>
      <c r="D131" s="49"/>
      <c r="E131" s="49"/>
      <c r="F131" s="49"/>
      <c r="G131" s="49">
        <f>G130</f>
        <v>-294.25</v>
      </c>
      <c r="H131" s="49">
        <f>IF(B4&gt;2,MAX((IF(AND(I12&gt;=$B$104,I12&lt;=$B$105),H93,H94)),(IF(AND(I12&gt;=$B$108,I12&lt;=$B$109),H93,H94)),(IF(AND(I12&gt;=$B$112,I12&lt;=$B$113),H93,H94))),0)</f>
        <v>0</v>
      </c>
    </row>
    <row r="132" spans="1:8" x14ac:dyDescent="0.3">
      <c r="A132" s="49"/>
      <c r="B132" s="49"/>
      <c r="C132" s="49"/>
      <c r="D132" s="49"/>
      <c r="E132" s="49"/>
      <c r="F132" s="49"/>
      <c r="G132" s="49"/>
      <c r="H132" s="49"/>
    </row>
    <row r="133" spans="1:8" x14ac:dyDescent="0.3">
      <c r="A133" s="49" t="s">
        <v>4</v>
      </c>
      <c r="B133" s="49">
        <f>I11</f>
        <v>-149</v>
      </c>
      <c r="C133" s="49">
        <v>0</v>
      </c>
      <c r="D133" s="49"/>
      <c r="E133" s="49"/>
      <c r="F133" s="49" t="s">
        <v>0</v>
      </c>
      <c r="G133" s="49">
        <f>L13</f>
        <v>-294.25</v>
      </c>
      <c r="H133" s="49">
        <v>0</v>
      </c>
    </row>
    <row r="134" spans="1:8" x14ac:dyDescent="0.3">
      <c r="A134" s="49"/>
      <c r="B134" s="49">
        <f>B133</f>
        <v>-149</v>
      </c>
      <c r="C134" s="49">
        <f>IF(B4&gt;1,$C$94,0)</f>
        <v>0.5</v>
      </c>
      <c r="D134" s="49"/>
      <c r="E134" s="49"/>
      <c r="F134" s="49"/>
      <c r="G134" s="49">
        <f>L13</f>
        <v>-294.25</v>
      </c>
      <c r="H134" s="49">
        <f>IF(B4&gt;2,MAX((IF(AND(I13&gt;=$B$104,I13&lt;=$B$105),H93,H94)),(IF(AND(I13&gt;=$B$108,I13&lt;=$B$109),H93,H94)),(IF(AND(I13&gt;=$B$112,I13&lt;=$B$113),H93,H94))),0)</f>
        <v>0</v>
      </c>
    </row>
    <row r="135" spans="1:8" x14ac:dyDescent="0.3">
      <c r="A135" s="49"/>
      <c r="B135" s="49"/>
      <c r="C135" s="49"/>
      <c r="D135" s="49"/>
      <c r="E135" s="49"/>
      <c r="F135" s="49"/>
      <c r="G135" s="49"/>
      <c r="H135" s="49"/>
    </row>
    <row r="136" spans="1:8" x14ac:dyDescent="0.3">
      <c r="A136" s="49" t="s">
        <v>1</v>
      </c>
      <c r="B136" s="49">
        <f>I12</f>
        <v>-442</v>
      </c>
      <c r="C136" s="49">
        <v>0</v>
      </c>
      <c r="D136" s="49"/>
      <c r="E136" s="49"/>
      <c r="F136" s="49" t="s">
        <v>71</v>
      </c>
      <c r="G136" s="49">
        <f>L14</f>
        <v>-294.25</v>
      </c>
      <c r="H136" s="49">
        <v>0</v>
      </c>
    </row>
    <row r="137" spans="1:8" x14ac:dyDescent="0.3">
      <c r="A137" s="49"/>
      <c r="B137" s="49">
        <f>B136</f>
        <v>-442</v>
      </c>
      <c r="C137" s="49">
        <f>IF(B4&gt;2,$C$94,0)</f>
        <v>0</v>
      </c>
      <c r="D137" s="49"/>
      <c r="E137" s="49"/>
      <c r="F137" s="49"/>
      <c r="G137" s="49">
        <f>G136</f>
        <v>-294.25</v>
      </c>
      <c r="H137" s="49">
        <f>IF(B4&gt;2,MAX((IF(AND(I14&gt;=$B$104,I14&lt;=$B$105),H93,H94)),(IF(AND(I14&gt;=$B$108,I14&lt;=$B$109),H93,H94)),(IF(AND(I14&gt;=$B$112,I14&lt;=$B$113),H93,H94))),0)</f>
        <v>0</v>
      </c>
    </row>
    <row r="138" spans="1:8" x14ac:dyDescent="0.3">
      <c r="A138" s="49"/>
      <c r="B138" s="49"/>
      <c r="C138" s="49"/>
      <c r="D138" s="49"/>
      <c r="E138" s="49"/>
      <c r="F138" s="49"/>
      <c r="G138" s="49"/>
      <c r="H138" s="49"/>
    </row>
    <row r="139" spans="1:8" x14ac:dyDescent="0.3">
      <c r="A139" s="49" t="s">
        <v>0</v>
      </c>
      <c r="B139" s="49">
        <f>I13</f>
        <v>-442</v>
      </c>
      <c r="C139" s="49">
        <v>0</v>
      </c>
      <c r="D139" s="49"/>
      <c r="E139" s="49"/>
      <c r="F139" s="49" t="s">
        <v>9</v>
      </c>
      <c r="G139" s="49">
        <f>L15</f>
        <v>144</v>
      </c>
      <c r="H139" s="49">
        <v>0</v>
      </c>
    </row>
    <row r="140" spans="1:8" x14ac:dyDescent="0.3">
      <c r="A140" s="49"/>
      <c r="B140" s="49">
        <f>B139</f>
        <v>-442</v>
      </c>
      <c r="C140" s="49">
        <f>IF(B4&gt;2,$C$94,0)</f>
        <v>0</v>
      </c>
      <c r="D140" s="49"/>
      <c r="E140" s="49"/>
      <c r="F140" s="49"/>
      <c r="G140" s="49">
        <f>G139</f>
        <v>144</v>
      </c>
      <c r="H140" s="49">
        <f>MAX((IF(AND(I15&gt;=$B$104,I15&lt;=$B$105),H93,H94)),(IF(AND(I15&gt;=$B$108,I15&lt;=$B$109),H93,H94)),(IF(AND(I15&gt;=$B$112,I15&lt;=$B$113),H93,H94)))</f>
        <v>0.5</v>
      </c>
    </row>
    <row r="141" spans="1:8" x14ac:dyDescent="0.3">
      <c r="A141" s="49"/>
      <c r="B141" s="49"/>
      <c r="C141" s="49"/>
      <c r="D141" s="49"/>
      <c r="E141" s="49"/>
      <c r="F141" s="49"/>
      <c r="G141" s="49"/>
      <c r="H141" s="49"/>
    </row>
    <row r="142" spans="1:8" x14ac:dyDescent="0.3">
      <c r="A142" s="49" t="s">
        <v>71</v>
      </c>
      <c r="B142" s="49">
        <f>I14</f>
        <v>-442</v>
      </c>
      <c r="C142" s="49">
        <v>0</v>
      </c>
      <c r="D142" s="49"/>
      <c r="E142" s="49"/>
      <c r="F142" s="49" t="s">
        <v>8</v>
      </c>
      <c r="G142" s="49">
        <f>L16</f>
        <v>290.5</v>
      </c>
      <c r="H142" s="49">
        <v>0</v>
      </c>
    </row>
    <row r="143" spans="1:8" x14ac:dyDescent="0.3">
      <c r="A143" s="49"/>
      <c r="B143" s="49">
        <f>B142</f>
        <v>-442</v>
      </c>
      <c r="C143" s="49">
        <f>IF(B4&gt;2,$C$94,0)</f>
        <v>0</v>
      </c>
      <c r="D143" s="49"/>
      <c r="E143" s="49"/>
      <c r="F143" s="49"/>
      <c r="G143" s="49">
        <f>G142</f>
        <v>290.5</v>
      </c>
      <c r="H143" s="49">
        <f>MAX((IF(AND(I16&gt;=$B$104,I16&lt;=$B$105),H93,H94)),(IF(AND(I16&gt;=$B$108,I16&lt;=$B$109),H93,H94)),(IF(AND(I16&gt;=$B$112,I16&lt;=$B$113),H93,H94)))</f>
        <v>0.1</v>
      </c>
    </row>
    <row r="144" spans="1:8" x14ac:dyDescent="0.3">
      <c r="A144" s="49"/>
      <c r="B144" s="49"/>
      <c r="C144" s="49"/>
      <c r="D144" s="49"/>
      <c r="E144" s="49"/>
      <c r="F144" s="49"/>
      <c r="G144" s="49"/>
      <c r="H144" s="49"/>
    </row>
    <row r="145" spans="1:8" x14ac:dyDescent="0.3">
      <c r="A145" s="49" t="s">
        <v>9</v>
      </c>
      <c r="B145" s="49">
        <f>I15</f>
        <v>144</v>
      </c>
      <c r="C145" s="49">
        <v>0</v>
      </c>
      <c r="D145" s="49"/>
      <c r="E145" s="49"/>
      <c r="F145" s="49" t="s">
        <v>63</v>
      </c>
      <c r="G145" s="49">
        <f>M4</f>
        <v>293</v>
      </c>
      <c r="H145" s="49">
        <v>0</v>
      </c>
    </row>
    <row r="146" spans="1:8" x14ac:dyDescent="0.3">
      <c r="A146" s="49"/>
      <c r="B146" s="49">
        <f>B145</f>
        <v>144</v>
      </c>
      <c r="C146" s="49">
        <f>$C$94</f>
        <v>0.5</v>
      </c>
      <c r="D146" s="49"/>
      <c r="E146" s="49"/>
      <c r="F146" s="49"/>
      <c r="G146" s="49">
        <f>G145</f>
        <v>293</v>
      </c>
      <c r="H146" s="49">
        <f>MAX((IF(AND(J4&gt;=$B$104,J4&lt;=$B$105),1,0.2)),(IF(AND(J4&gt;=$B$108,J4&lt;=$B$109),1,0.2)),(IF(AND(J4&gt;=$B$112,J4&lt;=$B$113),1,0.2)))</f>
        <v>0.2</v>
      </c>
    </row>
    <row r="147" spans="1:8" x14ac:dyDescent="0.3">
      <c r="A147" s="49"/>
      <c r="B147" s="49"/>
      <c r="C147" s="49"/>
      <c r="D147" s="49"/>
      <c r="E147" s="49"/>
      <c r="F147" s="49"/>
      <c r="G147" s="49"/>
      <c r="H147" s="49"/>
    </row>
    <row r="148" spans="1:8" x14ac:dyDescent="0.3">
      <c r="A148" s="49" t="s">
        <v>8</v>
      </c>
      <c r="B148" s="49">
        <f>I16</f>
        <v>-298</v>
      </c>
      <c r="C148" s="49">
        <v>0</v>
      </c>
      <c r="D148" s="49"/>
      <c r="E148" s="49"/>
      <c r="F148" s="49" t="s">
        <v>84</v>
      </c>
      <c r="G148" s="49">
        <f>M6</f>
        <v>0</v>
      </c>
      <c r="H148" s="49">
        <v>0</v>
      </c>
    </row>
    <row r="149" spans="1:8" x14ac:dyDescent="0.3">
      <c r="A149" s="49"/>
      <c r="B149" s="49">
        <f>B148</f>
        <v>-298</v>
      </c>
      <c r="C149" s="49">
        <f>$C$94</f>
        <v>0.5</v>
      </c>
      <c r="D149" s="49"/>
      <c r="E149" s="49"/>
      <c r="F149" s="49"/>
      <c r="G149" s="49">
        <f>G148</f>
        <v>0</v>
      </c>
      <c r="H149" s="49">
        <f>IF(B4&gt;1,MAX((IF(AND(J6&gt;=$B$104,J6&lt;=$B$105),H93,H94)),(IF(AND(J6&gt;=$B$108,J6&lt;=$B$109),H93,H94)),(IF(AND(J6&gt;=$B$112,J6&lt;=$B$113),H93,H94))),0)</f>
        <v>0.1</v>
      </c>
    </row>
    <row r="150" spans="1:8" x14ac:dyDescent="0.3">
      <c r="A150" s="49"/>
      <c r="B150" s="49"/>
      <c r="C150" s="49"/>
      <c r="D150" s="49"/>
      <c r="E150" s="49"/>
      <c r="F150" s="49"/>
      <c r="G150" s="49"/>
      <c r="H150" s="49"/>
    </row>
    <row r="151" spans="1:8" x14ac:dyDescent="0.3">
      <c r="A151" s="49" t="s">
        <v>63</v>
      </c>
      <c r="B151" s="49">
        <f>J4</f>
        <v>1470</v>
      </c>
      <c r="C151" s="49">
        <v>0</v>
      </c>
      <c r="D151" s="49"/>
      <c r="E151" s="49"/>
      <c r="F151" s="49" t="s">
        <v>85</v>
      </c>
      <c r="G151" s="49">
        <f>M7</f>
        <v>-294.25</v>
      </c>
      <c r="H151" s="49">
        <v>0</v>
      </c>
    </row>
    <row r="152" spans="1:8" x14ac:dyDescent="0.3">
      <c r="A152" s="49"/>
      <c r="B152" s="49">
        <f>B151</f>
        <v>1470</v>
      </c>
      <c r="C152" s="49">
        <f>$C$94</f>
        <v>0.5</v>
      </c>
      <c r="D152" s="49"/>
      <c r="E152" s="49"/>
      <c r="F152" s="49"/>
      <c r="G152" s="49">
        <f>G151</f>
        <v>-294.25</v>
      </c>
      <c r="H152" s="49">
        <f>IF(B4&gt;2,MAX((IF(AND(J7&gt;=$B$104,J7&lt;=$B$105),H93,H94)),(IF(AND(J7&gt;=$B$108,J7&lt;=$B$109),H93,H94)),(IF(AND(J7&gt;=$B$112,J7&lt;=$B$113),H93,H94))),0)</f>
        <v>0</v>
      </c>
    </row>
    <row r="153" spans="1:8" x14ac:dyDescent="0.3">
      <c r="A153" s="49"/>
      <c r="B153" s="49"/>
      <c r="C153" s="49"/>
      <c r="D153" s="49"/>
      <c r="E153" s="49"/>
      <c r="F153" s="49"/>
      <c r="G153" s="49"/>
      <c r="H153" s="49"/>
    </row>
    <row r="154" spans="1:8" x14ac:dyDescent="0.3">
      <c r="A154" s="49" t="s">
        <v>12</v>
      </c>
      <c r="B154" s="49">
        <f>J6</f>
        <v>1177</v>
      </c>
      <c r="C154" s="49">
        <v>0</v>
      </c>
      <c r="D154" s="49"/>
      <c r="E154" s="49"/>
      <c r="F154" s="49" t="s">
        <v>86</v>
      </c>
      <c r="G154" s="49">
        <f>M8</f>
        <v>-294.25</v>
      </c>
      <c r="H154" s="49">
        <v>0</v>
      </c>
    </row>
    <row r="155" spans="1:8" x14ac:dyDescent="0.3">
      <c r="A155" s="49"/>
      <c r="B155" s="49">
        <f>B154</f>
        <v>1177</v>
      </c>
      <c r="C155" s="49">
        <f>IF(B4&gt;1,$C$94,0)</f>
        <v>0.5</v>
      </c>
      <c r="D155" s="49"/>
      <c r="E155" s="49"/>
      <c r="F155" s="49"/>
      <c r="G155" s="49">
        <f>G154</f>
        <v>-294.25</v>
      </c>
      <c r="H155" s="49">
        <f>IF(B4&gt;2,MAX((IF(AND(J8&gt;=$B$104,J8&lt;=$B$105),H93,H94)),(IF(AND(J8&gt;=$B$108,J8&lt;=$B$109),H93,H94)),(IF(AND(J8&gt;=$B$112,J8&lt;=$B$113),H93,H94))),0)</f>
        <v>0</v>
      </c>
    </row>
    <row r="156" spans="1:8" x14ac:dyDescent="0.3">
      <c r="A156" s="49"/>
      <c r="B156" s="49"/>
      <c r="C156" s="49"/>
      <c r="D156" s="49"/>
      <c r="E156" s="49"/>
      <c r="F156" s="49"/>
      <c r="G156" s="49"/>
      <c r="H156" s="49"/>
    </row>
    <row r="157" spans="1:8" x14ac:dyDescent="0.3">
      <c r="A157" s="49" t="s">
        <v>11</v>
      </c>
      <c r="B157" s="49">
        <f>J7</f>
        <v>-442</v>
      </c>
      <c r="C157" s="49">
        <v>0</v>
      </c>
      <c r="D157" s="49"/>
      <c r="E157" s="49"/>
      <c r="F157" s="49" t="s">
        <v>3</v>
      </c>
      <c r="G157" s="49">
        <f>M9</f>
        <v>-149</v>
      </c>
      <c r="H157" s="49">
        <v>0</v>
      </c>
    </row>
    <row r="158" spans="1:8" x14ac:dyDescent="0.3">
      <c r="A158" s="49"/>
      <c r="B158" s="49">
        <f>B157</f>
        <v>-442</v>
      </c>
      <c r="C158" s="49">
        <f>IF(B4&gt;2,$C$94,0)</f>
        <v>0</v>
      </c>
      <c r="D158" s="49"/>
      <c r="E158" s="49"/>
      <c r="F158" s="49"/>
      <c r="G158" s="49">
        <f>G157</f>
        <v>-149</v>
      </c>
      <c r="H158" s="49">
        <f>MAX((IF(AND(J9&gt;=$B$104,J9&lt;=$B$105),H93,H94)),(IF(AND(J9&gt;=$B$108,J9&lt;=$B$109),H93,H94)),(IF(AND(J9&gt;=$B$112,J9&lt;=$B$113),H93,H94)))</f>
        <v>0.1</v>
      </c>
    </row>
    <row r="159" spans="1:8" x14ac:dyDescent="0.3">
      <c r="A159" s="49"/>
      <c r="B159" s="49"/>
      <c r="C159" s="49"/>
      <c r="D159" s="49"/>
      <c r="E159" s="49"/>
      <c r="F159" s="49"/>
      <c r="G159" s="49"/>
      <c r="H159" s="49"/>
    </row>
    <row r="160" spans="1:8" x14ac:dyDescent="0.3">
      <c r="A160" s="49" t="s">
        <v>10</v>
      </c>
      <c r="B160" s="49">
        <f>J8</f>
        <v>-442</v>
      </c>
      <c r="C160" s="49">
        <v>0</v>
      </c>
      <c r="D160" s="49"/>
      <c r="E160" s="49"/>
      <c r="F160" s="49" t="s">
        <v>2</v>
      </c>
      <c r="G160" s="49">
        <f>M10</f>
        <v>-293</v>
      </c>
      <c r="H160" s="49">
        <v>0</v>
      </c>
    </row>
    <row r="161" spans="1:8" x14ac:dyDescent="0.3">
      <c r="A161" s="49"/>
      <c r="B161" s="49">
        <f>B160</f>
        <v>-442</v>
      </c>
      <c r="C161" s="49">
        <f>IF(B4&gt;2,$C$94,0)</f>
        <v>0</v>
      </c>
      <c r="D161" s="49"/>
      <c r="E161" s="49"/>
      <c r="F161" s="49"/>
      <c r="G161" s="49">
        <f>G160</f>
        <v>-293</v>
      </c>
      <c r="H161" s="49">
        <f>MAX((IF(AND(J10&gt;=$B$104,J10&lt;=$B$105),H93,H94)),(IF(AND(J10&gt;=$B$108,J10&lt;=$B$109),H93,H94)),(IF(AND(J10&gt;=$B$112,J10&lt;=$B$113),H93,H94)))</f>
        <v>0.1</v>
      </c>
    </row>
    <row r="162" spans="1:8" x14ac:dyDescent="0.3">
      <c r="A162" s="49"/>
      <c r="B162" s="49"/>
      <c r="C162" s="49"/>
      <c r="D162" s="49"/>
      <c r="E162" s="49"/>
      <c r="F162" s="49"/>
      <c r="G162" s="49"/>
      <c r="H162" s="49"/>
    </row>
    <row r="163" spans="1:8" x14ac:dyDescent="0.3">
      <c r="A163" s="49" t="s">
        <v>3</v>
      </c>
      <c r="B163" s="49">
        <f>J9</f>
        <v>1028</v>
      </c>
      <c r="C163" s="49">
        <v>0</v>
      </c>
      <c r="D163" s="49"/>
      <c r="E163" s="49"/>
      <c r="F163" s="49" t="s">
        <v>4</v>
      </c>
      <c r="G163" s="49">
        <f>M11</f>
        <v>-146.5</v>
      </c>
      <c r="H163" s="49">
        <v>0</v>
      </c>
    </row>
    <row r="164" spans="1:8" x14ac:dyDescent="0.3">
      <c r="A164" s="49"/>
      <c r="B164" s="49">
        <f>B163</f>
        <v>1028</v>
      </c>
      <c r="C164" s="49">
        <f>$C$94</f>
        <v>0.5</v>
      </c>
      <c r="D164" s="49"/>
      <c r="E164" s="49"/>
      <c r="F164" s="49"/>
      <c r="G164" s="49">
        <f>G163</f>
        <v>-146.5</v>
      </c>
      <c r="H164" s="49">
        <f>IF(B4&gt;1,MAX((IF(AND(J11&gt;=$B$104,J11&lt;=$B$105),H93,H94)),(IF(AND(J11&gt;=$B$108,J11&lt;=$B$109),H93,H94)),(IF(AND(J11&gt;=$B$112,J11&lt;=$B$113),H93,H94))),0)</f>
        <v>0.1</v>
      </c>
    </row>
    <row r="165" spans="1:8" x14ac:dyDescent="0.3">
      <c r="A165" s="49"/>
      <c r="B165" s="49"/>
      <c r="C165" s="49"/>
      <c r="D165" s="49"/>
      <c r="E165" s="49"/>
      <c r="F165" s="49"/>
      <c r="G165" s="49"/>
      <c r="H165" s="49"/>
    </row>
    <row r="166" spans="1:8" x14ac:dyDescent="0.3">
      <c r="A166" s="49" t="s">
        <v>2</v>
      </c>
      <c r="B166" s="49">
        <f>J10</f>
        <v>884</v>
      </c>
      <c r="C166" s="49">
        <v>0</v>
      </c>
      <c r="D166" s="49"/>
      <c r="E166" s="49"/>
      <c r="F166" s="49" t="s">
        <v>1</v>
      </c>
      <c r="G166" s="49">
        <f>M12</f>
        <v>-294.25</v>
      </c>
      <c r="H166" s="49">
        <v>0</v>
      </c>
    </row>
    <row r="167" spans="1:8" x14ac:dyDescent="0.3">
      <c r="A167" s="49"/>
      <c r="B167" s="49">
        <f>B166</f>
        <v>884</v>
      </c>
      <c r="C167" s="49">
        <f>$C$94</f>
        <v>0.5</v>
      </c>
      <c r="D167" s="49"/>
      <c r="E167" s="49"/>
      <c r="F167" s="49"/>
      <c r="G167" s="49">
        <f>G166</f>
        <v>-294.25</v>
      </c>
      <c r="H167" s="49">
        <f>IF(B4&gt;2,MAX((IF(AND(J12&gt;=$B$104,J12&lt;=$B$105),H93,H94)),(IF(AND(J12&gt;=$B$108,J12&lt;=$B$109),H93,H94)),(IF(AND(J12&gt;=$B$112,J12&lt;=$B$113),H93,H94))),0)</f>
        <v>0</v>
      </c>
    </row>
    <row r="168" spans="1:8" x14ac:dyDescent="0.3">
      <c r="A168" s="49"/>
      <c r="B168" s="49"/>
      <c r="C168" s="49"/>
      <c r="D168" s="49"/>
      <c r="E168" s="49"/>
      <c r="F168" s="49"/>
      <c r="G168" s="49"/>
      <c r="H168" s="49"/>
    </row>
    <row r="169" spans="1:8" x14ac:dyDescent="0.3">
      <c r="A169" s="49" t="s">
        <v>4</v>
      </c>
      <c r="B169" s="49">
        <f>J11</f>
        <v>1619</v>
      </c>
      <c r="C169" s="49">
        <v>0</v>
      </c>
      <c r="D169" s="49"/>
      <c r="E169" s="49"/>
      <c r="F169" s="49" t="s">
        <v>0</v>
      </c>
      <c r="G169" s="49">
        <f>M13</f>
        <v>-294.25</v>
      </c>
      <c r="H169" s="49">
        <v>0</v>
      </c>
    </row>
    <row r="170" spans="1:8" x14ac:dyDescent="0.3">
      <c r="A170" s="49"/>
      <c r="B170" s="49">
        <f>B169</f>
        <v>1619</v>
      </c>
      <c r="C170" s="49">
        <f>IF(B4&gt;1,$C$94,0)</f>
        <v>0.5</v>
      </c>
      <c r="D170" s="49"/>
      <c r="E170" s="49"/>
      <c r="F170" s="49"/>
      <c r="G170" s="49">
        <f>G169</f>
        <v>-294.25</v>
      </c>
      <c r="H170" s="49">
        <f>IF(B4&gt;2,MAX((IF(AND(J13&gt;=$B$104,J13&lt;=$B$105),H93,H94)),(IF(AND(J13&gt;=$B$108,J13&lt;=$B$109),H93,H94)),(IF(AND(J13&gt;=$B$112,J13&lt;=$B$113),H93,H94))),0)</f>
        <v>0</v>
      </c>
    </row>
    <row r="171" spans="1:8" x14ac:dyDescent="0.3">
      <c r="A171" s="49"/>
      <c r="B171" s="49"/>
      <c r="C171" s="49"/>
      <c r="D171" s="49"/>
      <c r="E171" s="49"/>
      <c r="F171" s="49"/>
      <c r="G171" s="49"/>
      <c r="H171" s="49"/>
    </row>
    <row r="172" spans="1:8" x14ac:dyDescent="0.3">
      <c r="A172" s="49" t="s">
        <v>1</v>
      </c>
      <c r="B172" s="49">
        <f>J12</f>
        <v>-442</v>
      </c>
      <c r="C172" s="49">
        <v>0</v>
      </c>
      <c r="D172" s="49"/>
      <c r="E172" s="49"/>
      <c r="F172" s="49" t="s">
        <v>71</v>
      </c>
      <c r="G172" s="49">
        <f>M14</f>
        <v>-294.25</v>
      </c>
      <c r="H172" s="49">
        <v>0</v>
      </c>
    </row>
    <row r="173" spans="1:8" x14ac:dyDescent="0.3">
      <c r="A173" s="49"/>
      <c r="B173" s="49">
        <f>B172</f>
        <v>-442</v>
      </c>
      <c r="C173" s="49">
        <f>IF(B4&gt;2,$C$94,0)</f>
        <v>0</v>
      </c>
      <c r="D173" s="49"/>
      <c r="E173" s="49"/>
      <c r="F173" s="49"/>
      <c r="G173" s="49">
        <f>G172</f>
        <v>-294.25</v>
      </c>
      <c r="H173" s="49">
        <f>IF(B4&gt;2,MAX((IF(AND(J14&gt;=$B$104,J14&lt;=$B$105),H93,H94)),(IF(AND(J14&gt;=$B$108,J14&lt;=$B$109),H93,H94)),(IF(AND(J14&gt;=$B$112,J14&lt;=$B$113),H93,H94))),0)</f>
        <v>0</v>
      </c>
    </row>
    <row r="174" spans="1:8" x14ac:dyDescent="0.3">
      <c r="A174" s="49"/>
      <c r="B174" s="49"/>
      <c r="C174" s="49"/>
      <c r="D174" s="49"/>
      <c r="E174" s="49"/>
      <c r="F174" s="49"/>
      <c r="G174" s="49"/>
      <c r="H174" s="49"/>
    </row>
    <row r="175" spans="1:8" x14ac:dyDescent="0.3">
      <c r="A175" s="49" t="s">
        <v>0</v>
      </c>
      <c r="B175" s="49">
        <f>J13</f>
        <v>-442</v>
      </c>
      <c r="C175" s="49">
        <v>0</v>
      </c>
      <c r="D175" s="49"/>
      <c r="E175" s="49"/>
      <c r="F175" s="49" t="s">
        <v>9</v>
      </c>
      <c r="G175" s="49">
        <f>M15</f>
        <v>149</v>
      </c>
      <c r="H175" s="49">
        <v>0</v>
      </c>
    </row>
    <row r="176" spans="1:8" x14ac:dyDescent="0.3">
      <c r="A176" s="49"/>
      <c r="B176" s="49">
        <f>B175</f>
        <v>-442</v>
      </c>
      <c r="C176" s="49">
        <f>IF(B4&gt;2,$C$94,0)</f>
        <v>0</v>
      </c>
      <c r="D176" s="49"/>
      <c r="E176" s="49"/>
      <c r="F176" s="49"/>
      <c r="G176" s="49">
        <f>G175</f>
        <v>149</v>
      </c>
      <c r="H176" s="49">
        <f>MAX((IF(AND(J15&gt;=$B$104,J15&lt;=$B$105),H93,H94)),(IF(AND(J15&gt;=$B$108,J15&lt;=$B$109),H93,H94)),(IF(AND(J15&gt;=$B$112,J15&lt;=$B$113),H93,H94)))</f>
        <v>0.1</v>
      </c>
    </row>
    <row r="177" spans="1:8" x14ac:dyDescent="0.3">
      <c r="A177" s="49"/>
      <c r="B177" s="49"/>
      <c r="C177" s="49"/>
      <c r="D177" s="49"/>
      <c r="E177" s="49"/>
      <c r="F177" s="49"/>
      <c r="G177" s="49"/>
      <c r="H177" s="49"/>
    </row>
    <row r="178" spans="1:8" x14ac:dyDescent="0.3">
      <c r="A178" s="49" t="s">
        <v>71</v>
      </c>
      <c r="B178" s="49">
        <f>J14</f>
        <v>-442</v>
      </c>
      <c r="C178" s="49">
        <v>0</v>
      </c>
      <c r="D178" s="49"/>
      <c r="E178" s="54"/>
      <c r="F178" s="49" t="s">
        <v>8</v>
      </c>
      <c r="G178" s="49">
        <f>M16</f>
        <v>2.5</v>
      </c>
      <c r="H178" s="49">
        <v>0</v>
      </c>
    </row>
    <row r="179" spans="1:8" x14ac:dyDescent="0.3">
      <c r="A179" s="49"/>
      <c r="B179" s="49">
        <f>B178</f>
        <v>-442</v>
      </c>
      <c r="C179" s="49">
        <f>IF(B4&gt;2,$C$94,0)</f>
        <v>0</v>
      </c>
      <c r="D179" s="49"/>
      <c r="E179" s="54"/>
      <c r="F179" s="49"/>
      <c r="G179" s="49">
        <f>G178</f>
        <v>2.5</v>
      </c>
      <c r="H179" s="49">
        <f>MAX((IF(AND(J16&gt;=$B$104,J16&lt;=$B$105),H93,H94)),(IF(AND(J16&gt;=$B$108,J16&lt;=$B$109),H93,H94)),(IF(AND(J16&gt;=$B$112,J16&lt;=$B$113),H93,H94)))</f>
        <v>0.1</v>
      </c>
    </row>
    <row r="180" spans="1:8" x14ac:dyDescent="0.3">
      <c r="A180" s="49"/>
      <c r="B180" s="49"/>
      <c r="C180" s="49"/>
      <c r="D180" s="49"/>
      <c r="E180" s="54"/>
      <c r="F180" s="49"/>
      <c r="G180" s="49"/>
      <c r="H180" s="49"/>
    </row>
    <row r="181" spans="1:8" x14ac:dyDescent="0.3">
      <c r="A181" s="49" t="s">
        <v>9</v>
      </c>
      <c r="B181" s="49">
        <f>J15</f>
        <v>1326</v>
      </c>
      <c r="C181" s="49">
        <v>0</v>
      </c>
      <c r="D181" s="49"/>
      <c r="E181" s="54"/>
      <c r="F181" s="49"/>
      <c r="G181" s="49"/>
      <c r="H181" s="49"/>
    </row>
    <row r="182" spans="1:8" x14ac:dyDescent="0.3">
      <c r="A182" s="49"/>
      <c r="B182" s="49">
        <f>B181</f>
        <v>1326</v>
      </c>
      <c r="C182" s="49">
        <f>$C$94</f>
        <v>0.5</v>
      </c>
      <c r="D182" s="49"/>
      <c r="E182" s="54"/>
      <c r="F182" s="49"/>
      <c r="G182" s="49"/>
      <c r="H182" s="49"/>
    </row>
    <row r="183" spans="1:8" x14ac:dyDescent="0.3">
      <c r="A183" s="49"/>
      <c r="B183" s="49"/>
      <c r="C183" s="49"/>
      <c r="D183" s="49"/>
      <c r="E183" s="54"/>
      <c r="F183" s="49"/>
      <c r="G183" s="49"/>
      <c r="H183" s="49"/>
    </row>
    <row r="184" spans="1:8" x14ac:dyDescent="0.3">
      <c r="A184" s="49" t="s">
        <v>8</v>
      </c>
      <c r="B184" s="49">
        <f>J16</f>
        <v>1768</v>
      </c>
      <c r="C184" s="49">
        <v>0</v>
      </c>
      <c r="D184" s="49"/>
      <c r="E184" s="54"/>
      <c r="F184" s="49"/>
      <c r="G184" s="49"/>
      <c r="H184" s="49"/>
    </row>
    <row r="185" spans="1:8" x14ac:dyDescent="0.3">
      <c r="A185" s="49"/>
      <c r="B185" s="49">
        <f>B184</f>
        <v>1768</v>
      </c>
      <c r="C185" s="49">
        <f>$C$94</f>
        <v>0.5</v>
      </c>
      <c r="D185" s="49"/>
      <c r="E185" s="54"/>
      <c r="F185" s="49"/>
      <c r="G185" s="49"/>
      <c r="H185" s="49"/>
    </row>
    <row r="186" spans="1:8" x14ac:dyDescent="0.3">
      <c r="E186" s="54"/>
      <c r="F186" s="49"/>
      <c r="G186" s="49"/>
      <c r="H186" s="49"/>
    </row>
    <row r="187" spans="1:8" x14ac:dyDescent="0.3">
      <c r="E187" s="54"/>
      <c r="F187" s="49"/>
      <c r="G187" s="49"/>
      <c r="H187" s="49"/>
    </row>
    <row r="188" spans="1:8" x14ac:dyDescent="0.3">
      <c r="E188" s="54"/>
      <c r="F188" s="49"/>
      <c r="G188" s="49"/>
      <c r="H188" s="49"/>
    </row>
    <row r="189" spans="1:8" x14ac:dyDescent="0.3">
      <c r="E189" s="54"/>
      <c r="F189" s="49"/>
      <c r="G189" s="49"/>
      <c r="H189" s="49"/>
    </row>
    <row r="190" spans="1:8" x14ac:dyDescent="0.3">
      <c r="E190" s="54"/>
      <c r="F190" s="49"/>
      <c r="G190" s="49"/>
      <c r="H190" s="49"/>
    </row>
    <row r="191" spans="1:8" x14ac:dyDescent="0.3">
      <c r="E191" s="54"/>
      <c r="F191" s="49"/>
      <c r="G191" s="49"/>
      <c r="H191" s="49"/>
    </row>
    <row r="192" spans="1:8" x14ac:dyDescent="0.3">
      <c r="E192" s="54"/>
      <c r="F192" s="49"/>
      <c r="G192" s="49"/>
      <c r="H192" s="49"/>
    </row>
    <row r="193" spans="1:8" x14ac:dyDescent="0.3">
      <c r="E193" s="54"/>
      <c r="F193" s="49"/>
      <c r="G193" s="49"/>
      <c r="H193" s="49"/>
    </row>
    <row r="194" spans="1:8" x14ac:dyDescent="0.3">
      <c r="E194" s="54"/>
      <c r="F194" s="49"/>
      <c r="G194" s="49"/>
      <c r="H194" s="49"/>
    </row>
    <row r="195" spans="1:8" x14ac:dyDescent="0.3">
      <c r="A195" s="49"/>
      <c r="B195" s="49"/>
      <c r="C195" s="49"/>
      <c r="D195" s="49"/>
      <c r="E195" s="54"/>
      <c r="F195" s="49"/>
      <c r="G195" s="49"/>
      <c r="H195" s="49"/>
    </row>
    <row r="196" spans="1:8" x14ac:dyDescent="0.3">
      <c r="A196" s="49"/>
      <c r="B196" s="49"/>
      <c r="C196" s="49"/>
      <c r="D196" s="49"/>
      <c r="E196" s="54"/>
      <c r="F196" s="49"/>
      <c r="G196" s="49"/>
      <c r="H196" s="49"/>
    </row>
    <row r="197" spans="1:8" x14ac:dyDescent="0.3">
      <c r="A197" s="49"/>
      <c r="B197" s="49"/>
      <c r="C197" s="49"/>
      <c r="D197" s="49"/>
      <c r="E197" s="54"/>
      <c r="F197" s="49"/>
      <c r="G197" s="49"/>
      <c r="H197" s="49"/>
    </row>
    <row r="198" spans="1:8" x14ac:dyDescent="0.3">
      <c r="A198" s="49"/>
      <c r="B198" s="49"/>
      <c r="C198" s="49"/>
      <c r="D198" s="49"/>
      <c r="E198" s="54"/>
      <c r="F198" s="49"/>
      <c r="G198" s="49"/>
      <c r="H198" s="49"/>
    </row>
    <row r="199" spans="1:8" x14ac:dyDescent="0.3">
      <c r="A199" s="49"/>
      <c r="B199" s="49"/>
      <c r="C199" s="49"/>
      <c r="D199" s="49"/>
      <c r="E199" s="54"/>
      <c r="F199" s="49"/>
      <c r="G199" s="49"/>
      <c r="H199" s="49"/>
    </row>
    <row r="200" spans="1:8" x14ac:dyDescent="0.3">
      <c r="A200" s="49"/>
      <c r="B200" s="49"/>
      <c r="C200" s="49"/>
      <c r="D200" s="49"/>
      <c r="E200" s="54"/>
      <c r="F200" s="49"/>
      <c r="G200" s="49"/>
      <c r="H200" s="49"/>
    </row>
    <row r="201" spans="1:8" x14ac:dyDescent="0.3">
      <c r="A201" s="51"/>
      <c r="B201" s="51"/>
      <c r="C201" s="51"/>
      <c r="D201" s="51"/>
      <c r="E201" s="55"/>
      <c r="F201" s="49"/>
      <c r="G201" s="49"/>
      <c r="H201" s="49"/>
    </row>
    <row r="202" spans="1:8" x14ac:dyDescent="0.3">
      <c r="A202" s="51" t="s">
        <v>5</v>
      </c>
      <c r="B202" s="51">
        <f>J21</f>
        <v>-442</v>
      </c>
      <c r="C202" s="51">
        <v>0</v>
      </c>
      <c r="D202" s="51"/>
      <c r="E202" s="55"/>
      <c r="F202" s="51"/>
      <c r="G202" s="51"/>
      <c r="H202" s="51"/>
    </row>
    <row r="203" spans="1:8" x14ac:dyDescent="0.3">
      <c r="A203" s="51"/>
      <c r="B203" s="51">
        <f>B202</f>
        <v>-442</v>
      </c>
      <c r="C203" s="51">
        <v>0.8</v>
      </c>
      <c r="D203" s="51"/>
      <c r="E203" s="55"/>
      <c r="F203" s="51"/>
      <c r="G203" s="51"/>
      <c r="H203" s="51"/>
    </row>
    <row r="204" spans="1:8" x14ac:dyDescent="0.3">
      <c r="A204" s="56"/>
      <c r="B204" s="57"/>
      <c r="C204" s="58"/>
      <c r="D204" s="58"/>
      <c r="E204" s="58"/>
      <c r="F204" s="51"/>
      <c r="G204" s="51"/>
      <c r="H204" s="51"/>
    </row>
    <row r="205" spans="1:8" x14ac:dyDescent="0.3">
      <c r="A205" s="56"/>
      <c r="B205" s="57"/>
      <c r="C205" s="58"/>
      <c r="D205" s="58"/>
      <c r="E205" s="58"/>
    </row>
    <row r="206" spans="1:8" x14ac:dyDescent="0.3">
      <c r="A206" s="56"/>
      <c r="B206" s="57"/>
      <c r="C206" s="58"/>
      <c r="D206" s="58"/>
      <c r="E206" s="58"/>
    </row>
    <row r="207" spans="1:8" x14ac:dyDescent="0.3">
      <c r="A207" s="56"/>
      <c r="B207" s="57"/>
      <c r="C207" s="58"/>
      <c r="D207" s="58"/>
      <c r="E207" s="58"/>
    </row>
    <row r="208" spans="1:8" x14ac:dyDescent="0.3">
      <c r="A208" s="56"/>
      <c r="B208" s="57"/>
      <c r="C208" s="58"/>
      <c r="D208" s="58"/>
      <c r="E208" s="58"/>
    </row>
    <row r="209" spans="1:5" x14ac:dyDescent="0.3">
      <c r="A209" s="57"/>
      <c r="B209" s="57"/>
      <c r="C209" s="58"/>
      <c r="D209" s="58"/>
      <c r="E209" s="58"/>
    </row>
    <row r="210" spans="1:5" x14ac:dyDescent="0.3">
      <c r="A210" s="56"/>
      <c r="B210" s="57"/>
      <c r="C210" s="58"/>
      <c r="D210" s="58"/>
      <c r="E210" s="58"/>
    </row>
    <row r="211" spans="1:5" x14ac:dyDescent="0.3">
      <c r="A211" s="56"/>
      <c r="B211" s="57"/>
      <c r="C211" s="58"/>
      <c r="D211" s="58"/>
      <c r="E211" s="58"/>
    </row>
    <row r="212" spans="1:5" x14ac:dyDescent="0.3">
      <c r="E212" s="58"/>
    </row>
    <row r="213" spans="1:5" x14ac:dyDescent="0.3">
      <c r="E213" s="58"/>
    </row>
    <row r="214" spans="1:5" x14ac:dyDescent="0.3">
      <c r="E214" s="58"/>
    </row>
    <row r="215" spans="1:5" x14ac:dyDescent="0.3">
      <c r="E215" s="58"/>
    </row>
    <row r="216" spans="1:5" x14ac:dyDescent="0.3">
      <c r="E216" s="58"/>
    </row>
    <row r="217" spans="1:5" x14ac:dyDescent="0.3">
      <c r="E217" s="58"/>
    </row>
  </sheetData>
  <mergeCells count="5">
    <mergeCell ref="F2:G2"/>
    <mergeCell ref="I2:J2"/>
    <mergeCell ref="L2:M2"/>
    <mergeCell ref="A97:C97"/>
    <mergeCell ref="F97:H97"/>
  </mergeCells>
  <conditionalFormatting sqref="I4:J4 I6:J16 I19:J22">
    <cfRule type="cellIs" dxfId="1" priority="1" operator="between">
      <formula>#REF!</formula>
      <formula>#REF!</formula>
    </cfRule>
    <cfRule type="cellIs" dxfId="0" priority="3" operator="between">
      <formula>$G$105</formula>
      <formula>$G$106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Frequency Plan</vt:lpstr>
      <vt:lpstr>DDC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Nitzan Kappel</dc:creator>
  <cp:lastModifiedBy>JAYDEEP PARMAR</cp:lastModifiedBy>
  <dcterms:created xsi:type="dcterms:W3CDTF">2017-07-06T01:36:50Z</dcterms:created>
  <dcterms:modified xsi:type="dcterms:W3CDTF">2025-08-19T11:36:17Z</dcterms:modified>
</cp:coreProperties>
</file>