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nmitac-my.sharepoint.com/personal/jayden-houghton_live_nmit_ac_nz/Documents/DAT601/A2 P2/"/>
    </mc:Choice>
  </mc:AlternateContent>
  <xr:revisionPtr revIDLastSave="424" documentId="8_{D2EE02C3-7266-4471-AB13-E7FFDDD7510D}" xr6:coauthVersionLast="47" xr6:coauthVersionMax="47" xr10:uidLastSave="{AB9454FC-64BC-4444-BDD3-3EB1CF3450FE}"/>
  <bookViews>
    <workbookView xWindow="-120" yWindow="-120" windowWidth="20730" windowHeight="11160" firstSheet="23" activeTab="27" xr2:uid="{00000000-000D-0000-FFFF-FFFF00000000}"/>
  </bookViews>
  <sheets>
    <sheet name="Contract" sheetId="4" r:id="rId1"/>
    <sheet name="Subscriber" sheetId="3" r:id="rId2"/>
    <sheet name="Employee" sheetId="2" r:id="rId3"/>
    <sheet name="SensorSubscription" sheetId="1" r:id="rId4"/>
    <sheet name="ZoneContract" sheetId="5" r:id="rId5"/>
    <sheet name="Salesperson" sheetId="6" r:id="rId6"/>
    <sheet name="AdminExecutive" sheetId="7" r:id="rId7"/>
    <sheet name="Maintainer" sheetId="8" r:id="rId8"/>
    <sheet name="StandardSubscription" sheetId="9" r:id="rId9"/>
    <sheet name="GoldSubscription" sheetId="10" r:id="rId10"/>
    <sheet name="PlatinumContract" sheetId="11" r:id="rId11"/>
    <sheet name="SuperPlatinumContract" sheetId="12" r:id="rId12"/>
    <sheet name="Zone" sheetId="13" r:id="rId13"/>
    <sheet name="Video" sheetId="14" r:id="rId14"/>
    <sheet name="Data" sheetId="15" r:id="rId15"/>
    <sheet name="Supplier" sheetId="16" r:id="rId16"/>
    <sheet name="Part" sheetId="17" r:id="rId17"/>
    <sheet name="MaintenanceRecord" sheetId="18" r:id="rId18"/>
    <sheet name="Sensor" sheetId="19" r:id="rId19"/>
    <sheet name="Sensor_Part" sheetId="20" r:id="rId20"/>
    <sheet name="Part_Supplier" sheetId="21" r:id="rId21"/>
    <sheet name="MaintenanceRecord_Part" sheetId="22" r:id="rId22"/>
    <sheet name="Zone_Sensor" sheetId="23" r:id="rId23"/>
    <sheet name="GoldSubscription_Video" sheetId="24" r:id="rId24"/>
    <sheet name="StandardSubscription_Video" sheetId="26" r:id="rId25"/>
    <sheet name="Address" sheetId="27" r:id="rId26"/>
    <sheet name="ContactInfo" sheetId="28" r:id="rId27"/>
    <sheet name="TOTAL" sheetId="29" r:id="rId2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29" l="1"/>
  <c r="C34" i="29"/>
  <c r="C33" i="29"/>
  <c r="C32" i="29"/>
  <c r="D6" i="29"/>
  <c r="D10" i="29"/>
  <c r="D14" i="29"/>
  <c r="C29" i="29"/>
  <c r="D29" i="29" s="1"/>
  <c r="C28" i="29"/>
  <c r="D28" i="29" s="1"/>
  <c r="C27" i="29"/>
  <c r="D27" i="29" s="1"/>
  <c r="C26" i="29"/>
  <c r="D26" i="29" s="1"/>
  <c r="C25" i="29"/>
  <c r="D25" i="29" s="1"/>
  <c r="C24" i="29"/>
  <c r="D24" i="29" s="1"/>
  <c r="C23" i="29"/>
  <c r="D23" i="29" s="1"/>
  <c r="C22" i="29"/>
  <c r="D22" i="29" s="1"/>
  <c r="C21" i="29"/>
  <c r="D21" i="29" s="1"/>
  <c r="C20" i="29"/>
  <c r="D20" i="29" s="1"/>
  <c r="C19" i="29"/>
  <c r="D19" i="29" s="1"/>
  <c r="C18" i="29"/>
  <c r="D18" i="29" s="1"/>
  <c r="C17" i="29"/>
  <c r="D17" i="29" s="1"/>
  <c r="C16" i="29"/>
  <c r="D16" i="29" s="1"/>
  <c r="C15" i="29"/>
  <c r="D15" i="29" s="1"/>
  <c r="C14" i="29"/>
  <c r="C13" i="29"/>
  <c r="D13" i="29" s="1"/>
  <c r="C12" i="29"/>
  <c r="D12" i="29" s="1"/>
  <c r="C11" i="29"/>
  <c r="D11" i="29" s="1"/>
  <c r="C10" i="29"/>
  <c r="C9" i="29"/>
  <c r="D9" i="29" s="1"/>
  <c r="C8" i="29"/>
  <c r="D8" i="29" s="1"/>
  <c r="C7" i="29"/>
  <c r="D7" i="29" s="1"/>
  <c r="C6" i="29"/>
  <c r="C5" i="29"/>
  <c r="D5" i="29" s="1"/>
  <c r="C4" i="29"/>
  <c r="D4" i="29" s="1"/>
  <c r="C3" i="29"/>
  <c r="C30" i="29" s="1"/>
  <c r="B38" i="28"/>
  <c r="B38" i="27"/>
  <c r="B42" i="27" s="1"/>
  <c r="B42" i="28"/>
  <c r="B41" i="28"/>
  <c r="B36" i="28"/>
  <c r="E11" i="28"/>
  <c r="E12" i="28" s="1"/>
  <c r="E13" i="28" s="1"/>
  <c r="E10" i="28"/>
  <c r="B41" i="27"/>
  <c r="B36" i="27"/>
  <c r="E11" i="27"/>
  <c r="E12" i="27" s="1"/>
  <c r="E13" i="27" s="1"/>
  <c r="E10" i="27"/>
  <c r="B42" i="26"/>
  <c r="B41" i="26"/>
  <c r="B36" i="26"/>
  <c r="E11" i="26"/>
  <c r="E12" i="26" s="1"/>
  <c r="E13" i="26" s="1"/>
  <c r="E10" i="26"/>
  <c r="B42" i="24"/>
  <c r="B41" i="24"/>
  <c r="B36" i="24"/>
  <c r="E11" i="24"/>
  <c r="E12" i="24" s="1"/>
  <c r="E13" i="24" s="1"/>
  <c r="E10" i="24"/>
  <c r="B42" i="23"/>
  <c r="B41" i="23"/>
  <c r="B36" i="23"/>
  <c r="E11" i="23"/>
  <c r="E12" i="23" s="1"/>
  <c r="E13" i="23" s="1"/>
  <c r="E10" i="23"/>
  <c r="B42" i="22"/>
  <c r="B41" i="22"/>
  <c r="B36" i="22"/>
  <c r="E11" i="22"/>
  <c r="E12" i="22" s="1"/>
  <c r="E13" i="22" s="1"/>
  <c r="E10" i="22"/>
  <c r="B42" i="21"/>
  <c r="B41" i="21"/>
  <c r="B36" i="21"/>
  <c r="E11" i="21"/>
  <c r="E12" i="21" s="1"/>
  <c r="E13" i="21" s="1"/>
  <c r="E10" i="21"/>
  <c r="B42" i="20"/>
  <c r="B41" i="20"/>
  <c r="B36" i="20"/>
  <c r="E11" i="20"/>
  <c r="E12" i="20" s="1"/>
  <c r="E13" i="20" s="1"/>
  <c r="E10" i="20"/>
  <c r="B42" i="19"/>
  <c r="B41" i="19"/>
  <c r="B36" i="19"/>
  <c r="E11" i="19"/>
  <c r="E12" i="19" s="1"/>
  <c r="E13" i="19" s="1"/>
  <c r="E10" i="19"/>
  <c r="B42" i="18"/>
  <c r="B41" i="18"/>
  <c r="B36" i="18"/>
  <c r="E11" i="18"/>
  <c r="E12" i="18" s="1"/>
  <c r="E13" i="18" s="1"/>
  <c r="E10" i="18"/>
  <c r="B42" i="17"/>
  <c r="B41" i="17"/>
  <c r="B36" i="17"/>
  <c r="E11" i="17"/>
  <c r="E12" i="17" s="1"/>
  <c r="E13" i="17" s="1"/>
  <c r="E10" i="17"/>
  <c r="B42" i="16"/>
  <c r="B41" i="16"/>
  <c r="B36" i="16"/>
  <c r="E11" i="16"/>
  <c r="E12" i="16" s="1"/>
  <c r="E13" i="16" s="1"/>
  <c r="E10" i="16"/>
  <c r="B42" i="15"/>
  <c r="B41" i="15"/>
  <c r="B36" i="15"/>
  <c r="E11" i="15"/>
  <c r="E12" i="15" s="1"/>
  <c r="E13" i="15" s="1"/>
  <c r="E10" i="15"/>
  <c r="B42" i="14"/>
  <c r="B41" i="14"/>
  <c r="B36" i="14"/>
  <c r="E11" i="14"/>
  <c r="E12" i="14" s="1"/>
  <c r="E13" i="14" s="1"/>
  <c r="E10" i="14"/>
  <c r="B42" i="13"/>
  <c r="B41" i="13"/>
  <c r="B36" i="13"/>
  <c r="E11" i="13"/>
  <c r="E12" i="13" s="1"/>
  <c r="E13" i="13" s="1"/>
  <c r="E10" i="13"/>
  <c r="B42" i="12"/>
  <c r="B41" i="12"/>
  <c r="B36" i="12"/>
  <c r="B43" i="12" s="1"/>
  <c r="E11" i="12"/>
  <c r="E12" i="12" s="1"/>
  <c r="E13" i="12" s="1"/>
  <c r="E10" i="12"/>
  <c r="B42" i="11"/>
  <c r="B41" i="11"/>
  <c r="B36" i="11"/>
  <c r="E11" i="11"/>
  <c r="E12" i="11" s="1"/>
  <c r="E13" i="11" s="1"/>
  <c r="E10" i="11"/>
  <c r="D3" i="29" l="1"/>
  <c r="D30" i="29" s="1"/>
  <c r="B43" i="28"/>
  <c r="B44" i="28" s="1"/>
  <c r="B43" i="27"/>
  <c r="B44" i="27" s="1"/>
  <c r="B43" i="26"/>
  <c r="B44" i="26" s="1"/>
  <c r="B43" i="24"/>
  <c r="B43" i="23"/>
  <c r="B44" i="23" s="1"/>
  <c r="B44" i="24"/>
  <c r="B46" i="24"/>
  <c r="B43" i="22"/>
  <c r="B46" i="22" s="1"/>
  <c r="B43" i="21"/>
  <c r="B44" i="21" s="1"/>
  <c r="B43" i="20"/>
  <c r="B46" i="20" s="1"/>
  <c r="B43" i="19"/>
  <c r="B44" i="19" s="1"/>
  <c r="B43" i="18"/>
  <c r="B44" i="18" s="1"/>
  <c r="B43" i="17"/>
  <c r="B44" i="17" s="1"/>
  <c r="B43" i="16"/>
  <c r="B44" i="16" s="1"/>
  <c r="B43" i="15"/>
  <c r="B44" i="15" s="1"/>
  <c r="B43" i="14"/>
  <c r="B46" i="14" s="1"/>
  <c r="B43" i="13"/>
  <c r="B44" i="13" s="1"/>
  <c r="B43" i="11"/>
  <c r="B44" i="12"/>
  <c r="B46" i="12"/>
  <c r="B44" i="11"/>
  <c r="B46" i="11"/>
  <c r="B42" i="10"/>
  <c r="B41" i="10"/>
  <c r="B36" i="10"/>
  <c r="E11" i="10"/>
  <c r="E12" i="10" s="1"/>
  <c r="E13" i="10" s="1"/>
  <c r="E10" i="10"/>
  <c r="B42" i="9"/>
  <c r="B41" i="9"/>
  <c r="B36" i="9"/>
  <c r="E11" i="9"/>
  <c r="E12" i="9" s="1"/>
  <c r="E13" i="9" s="1"/>
  <c r="E10" i="9"/>
  <c r="B42" i="8"/>
  <c r="B41" i="8"/>
  <c r="B36" i="8"/>
  <c r="E11" i="8"/>
  <c r="E12" i="8" s="1"/>
  <c r="E13" i="8" s="1"/>
  <c r="E10" i="8"/>
  <c r="B42" i="7"/>
  <c r="B41" i="7"/>
  <c r="B36" i="7"/>
  <c r="E11" i="7"/>
  <c r="E12" i="7" s="1"/>
  <c r="E13" i="7" s="1"/>
  <c r="E10" i="7"/>
  <c r="B42" i="6"/>
  <c r="B41" i="6"/>
  <c r="B36" i="6"/>
  <c r="E11" i="6"/>
  <c r="E12" i="6" s="1"/>
  <c r="E13" i="6" s="1"/>
  <c r="E10" i="6"/>
  <c r="B42" i="5"/>
  <c r="B41" i="5"/>
  <c r="B36" i="5"/>
  <c r="E11" i="5"/>
  <c r="E12" i="5" s="1"/>
  <c r="E13" i="5" s="1"/>
  <c r="E10" i="5"/>
  <c r="B38" i="3"/>
  <c r="B42" i="3" s="1"/>
  <c r="B42" i="4"/>
  <c r="B41" i="4"/>
  <c r="B36" i="4"/>
  <c r="E11" i="4"/>
  <c r="E12" i="4" s="1"/>
  <c r="E13" i="4" s="1"/>
  <c r="E10" i="4"/>
  <c r="B41" i="3"/>
  <c r="B36" i="3"/>
  <c r="E11" i="3"/>
  <c r="E12" i="3" s="1"/>
  <c r="E13" i="3" s="1"/>
  <c r="E10" i="3"/>
  <c r="B42" i="2"/>
  <c r="B41" i="2"/>
  <c r="B36" i="2"/>
  <c r="E11" i="2"/>
  <c r="E12" i="2" s="1"/>
  <c r="E13" i="2" s="1"/>
  <c r="E10" i="2"/>
  <c r="B36" i="1"/>
  <c r="E11" i="1"/>
  <c r="B42" i="1"/>
  <c r="B46" i="28" l="1"/>
  <c r="B47" i="28" s="1"/>
  <c r="B46" i="27"/>
  <c r="B47" i="27" s="1"/>
  <c r="B46" i="26"/>
  <c r="B47" i="26" s="1"/>
  <c r="B46" i="23"/>
  <c r="B47" i="23" s="1"/>
  <c r="B47" i="24"/>
  <c r="B44" i="22"/>
  <c r="B47" i="22" s="1"/>
  <c r="B46" i="21"/>
  <c r="B44" i="20"/>
  <c r="B47" i="20" s="1"/>
  <c r="B47" i="21"/>
  <c r="B46" i="19"/>
  <c r="B47" i="19" s="1"/>
  <c r="B49" i="19" s="1"/>
  <c r="B46" i="18"/>
  <c r="B47" i="18" s="1"/>
  <c r="B46" i="17"/>
  <c r="B47" i="17" s="1"/>
  <c r="B46" i="16"/>
  <c r="B46" i="15"/>
  <c r="B47" i="15" s="1"/>
  <c r="B44" i="14"/>
  <c r="B47" i="14" s="1"/>
  <c r="B46" i="13"/>
  <c r="B47" i="13" s="1"/>
  <c r="B47" i="16"/>
  <c r="B43" i="10"/>
  <c r="B44" i="10" s="1"/>
  <c r="B47" i="12"/>
  <c r="B47" i="11"/>
  <c r="B43" i="9"/>
  <c r="B46" i="9" s="1"/>
  <c r="B43" i="8"/>
  <c r="B44" i="8" s="1"/>
  <c r="B43" i="7"/>
  <c r="B44" i="7" s="1"/>
  <c r="B44" i="9"/>
  <c r="B43" i="6"/>
  <c r="B46" i="6" s="1"/>
  <c r="B43" i="5"/>
  <c r="B46" i="5" s="1"/>
  <c r="B44" i="5"/>
  <c r="B43" i="2"/>
  <c r="B44" i="2" s="1"/>
  <c r="B43" i="4"/>
  <c r="B46" i="4" s="1"/>
  <c r="B43" i="3"/>
  <c r="B44" i="3"/>
  <c r="B46" i="3"/>
  <c r="E10" i="1"/>
  <c r="B41" i="1"/>
  <c r="B49" i="28" l="1"/>
  <c r="E14" i="28"/>
  <c r="B48" i="28"/>
  <c r="E15" i="28"/>
  <c r="B49" i="27"/>
  <c r="B48" i="27"/>
  <c r="E15" i="27"/>
  <c r="E14" i="27"/>
  <c r="B49" i="26"/>
  <c r="E14" i="26"/>
  <c r="B48" i="26"/>
  <c r="E15" i="26"/>
  <c r="B49" i="24"/>
  <c r="E14" i="24"/>
  <c r="B48" i="24"/>
  <c r="E15" i="24"/>
  <c r="B49" i="23"/>
  <c r="B48" i="23"/>
  <c r="E15" i="23"/>
  <c r="E14" i="23"/>
  <c r="B49" i="22"/>
  <c r="E14" i="22"/>
  <c r="B48" i="22"/>
  <c r="E15" i="22"/>
  <c r="B49" i="21"/>
  <c r="E14" i="21"/>
  <c r="B48" i="21"/>
  <c r="E15" i="21"/>
  <c r="B48" i="19"/>
  <c r="E15" i="19"/>
  <c r="E17" i="19" s="1"/>
  <c r="E14" i="19"/>
  <c r="B49" i="20"/>
  <c r="E14" i="20"/>
  <c r="B48" i="20"/>
  <c r="E15" i="20"/>
  <c r="B49" i="18"/>
  <c r="E14" i="18"/>
  <c r="B48" i="18"/>
  <c r="E15" i="18"/>
  <c r="B49" i="17"/>
  <c r="B48" i="17"/>
  <c r="E15" i="17"/>
  <c r="E14" i="17"/>
  <c r="B49" i="16"/>
  <c r="E14" i="16"/>
  <c r="B48" i="16"/>
  <c r="E15" i="16"/>
  <c r="B49" i="15"/>
  <c r="E14" i="15"/>
  <c r="B48" i="15"/>
  <c r="E15" i="15"/>
  <c r="B49" i="14"/>
  <c r="B48" i="14"/>
  <c r="E15" i="14"/>
  <c r="E14" i="14"/>
  <c r="B46" i="10"/>
  <c r="B47" i="10" s="1"/>
  <c r="B49" i="13"/>
  <c r="E14" i="13"/>
  <c r="E15" i="13"/>
  <c r="B48" i="13"/>
  <c r="B49" i="12"/>
  <c r="E14" i="12"/>
  <c r="B48" i="12"/>
  <c r="E15" i="12"/>
  <c r="B49" i="11"/>
  <c r="B48" i="11"/>
  <c r="E15" i="11"/>
  <c r="E14" i="11"/>
  <c r="B46" i="8"/>
  <c r="B46" i="7"/>
  <c r="B47" i="9"/>
  <c r="B47" i="8"/>
  <c r="B44" i="6"/>
  <c r="B47" i="6" s="1"/>
  <c r="B47" i="7"/>
  <c r="B47" i="5"/>
  <c r="B46" i="2"/>
  <c r="B47" i="2" s="1"/>
  <c r="B44" i="4"/>
  <c r="B47" i="4" s="1"/>
  <c r="B47" i="3"/>
  <c r="E12" i="1"/>
  <c r="E13" i="1" s="1"/>
  <c r="B43" i="1"/>
  <c r="E17" i="28" l="1"/>
  <c r="E16" i="28"/>
  <c r="E17" i="27"/>
  <c r="E16" i="27"/>
  <c r="E17" i="26"/>
  <c r="E16" i="26"/>
  <c r="E17" i="24"/>
  <c r="E16" i="24"/>
  <c r="E17" i="23"/>
  <c r="E16" i="23"/>
  <c r="E17" i="22"/>
  <c r="E16" i="22"/>
  <c r="E17" i="21"/>
  <c r="E16" i="21"/>
  <c r="E16" i="19"/>
  <c r="E17" i="20"/>
  <c r="E16" i="20"/>
  <c r="E17" i="18"/>
  <c r="E16" i="18"/>
  <c r="E17" i="17"/>
  <c r="E16" i="17"/>
  <c r="E17" i="16"/>
  <c r="E16" i="16"/>
  <c r="E17" i="15"/>
  <c r="E16" i="15"/>
  <c r="E17" i="14"/>
  <c r="E16" i="14"/>
  <c r="E17" i="13"/>
  <c r="E16" i="13"/>
  <c r="E17" i="12"/>
  <c r="E16" i="12"/>
  <c r="E17" i="11"/>
  <c r="E16" i="11"/>
  <c r="B49" i="10"/>
  <c r="E14" i="10"/>
  <c r="B48" i="10"/>
  <c r="E15" i="10"/>
  <c r="B49" i="9"/>
  <c r="E14" i="9"/>
  <c r="B48" i="9"/>
  <c r="E15" i="9"/>
  <c r="B49" i="8"/>
  <c r="B48" i="8"/>
  <c r="E15" i="8"/>
  <c r="E14" i="8"/>
  <c r="B49" i="7"/>
  <c r="E14" i="7"/>
  <c r="B48" i="7"/>
  <c r="E15" i="7"/>
  <c r="B49" i="6"/>
  <c r="B48" i="6"/>
  <c r="E15" i="6"/>
  <c r="E14" i="6"/>
  <c r="B49" i="5"/>
  <c r="E14" i="5"/>
  <c r="B48" i="5"/>
  <c r="E15" i="5"/>
  <c r="B49" i="4"/>
  <c r="E14" i="4"/>
  <c r="B48" i="4"/>
  <c r="E15" i="4"/>
  <c r="B49" i="3"/>
  <c r="E14" i="3"/>
  <c r="E15" i="3"/>
  <c r="B48" i="3"/>
  <c r="B49" i="2"/>
  <c r="E14" i="2"/>
  <c r="B48" i="2"/>
  <c r="E15" i="2"/>
  <c r="B44" i="1"/>
  <c r="B46" i="1"/>
  <c r="E17" i="10" l="1"/>
  <c r="E16" i="10"/>
  <c r="E17" i="9"/>
  <c r="E16" i="9"/>
  <c r="E17" i="8"/>
  <c r="E16" i="8"/>
  <c r="E17" i="7"/>
  <c r="E16" i="7"/>
  <c r="E17" i="6"/>
  <c r="E16" i="6"/>
  <c r="E17" i="5"/>
  <c r="E16" i="5"/>
  <c r="E17" i="4"/>
  <c r="E16" i="4"/>
  <c r="E17" i="3"/>
  <c r="E16" i="3"/>
  <c r="E17" i="2"/>
  <c r="E16" i="2"/>
  <c r="B47" i="1"/>
  <c r="B49" i="1" s="1"/>
  <c r="B48" i="1" l="1"/>
  <c r="E15" i="1"/>
  <c r="E14" i="1"/>
  <c r="E16" i="1" l="1"/>
  <c r="E17" i="1"/>
</calcChain>
</file>

<file path=xl/sharedStrings.xml><?xml version="1.0" encoding="utf-8"?>
<sst xmlns="http://schemas.openxmlformats.org/spreadsheetml/2006/main" count="2658" uniqueCount="130">
  <si>
    <t>http://msdn.microsoft.com/en-us/library/ms175991.aspx</t>
  </si>
  <si>
    <t>http://technet.microsoft.com/en-us/library/ms187752.aspx</t>
  </si>
  <si>
    <t>https://learn.microsoft.com/en-us/sql/relational-databases/databases/estimate-the-size-of-a-clustered-index?view=sql-server-ver16</t>
  </si>
  <si>
    <t>Table (Heap)</t>
  </si>
  <si>
    <t>Clustered Index</t>
  </si>
  <si>
    <t>Data Type</t>
  </si>
  <si>
    <t>Storage Size (bytes)</t>
  </si>
  <si>
    <t>Rows in Table</t>
  </si>
  <si>
    <t># of Fixed Key Columns</t>
  </si>
  <si>
    <t>Int</t>
  </si>
  <si>
    <t># of Columns</t>
  </si>
  <si>
    <t>Fixed Key Size</t>
  </si>
  <si>
    <t>TinyInt</t>
  </si>
  <si>
    <t># of Integer Columns</t>
  </si>
  <si>
    <t># of non-Unicode Variable Key Columns</t>
  </si>
  <si>
    <t>SmallInt</t>
  </si>
  <si>
    <t># of TinyInt Columns</t>
  </si>
  <si>
    <t>Ave Size of non-Unicode Variable Key Columns</t>
  </si>
  <si>
    <t>BigInt</t>
  </si>
  <si>
    <t># of SmallInt Columns</t>
  </si>
  <si>
    <t># of Unicode Variable Key Columns</t>
  </si>
  <si>
    <t>Bit</t>
  </si>
  <si>
    <t>* assumes 1 to 8 bit columns</t>
  </si>
  <si>
    <t># of BigInt Columns</t>
  </si>
  <si>
    <t>Ave Size of Unicode Variable Key Columns</t>
  </si>
  <si>
    <t>Money</t>
  </si>
  <si>
    <t># of Bit Columns</t>
  </si>
  <si>
    <t>Null Bitmap Size</t>
  </si>
  <si>
    <t>SmallMoney</t>
  </si>
  <si>
    <t># of Money Columns</t>
  </si>
  <si>
    <t>Variable Data Size</t>
  </si>
  <si>
    <t>Numeric/Decimal (precision 1-9)</t>
  </si>
  <si>
    <t># of SmallMoney Columns</t>
  </si>
  <si>
    <t>Index Row Size</t>
  </si>
  <si>
    <t>Numeric/Decimal (precision 10-19)</t>
  </si>
  <si>
    <t># of Numeric/Decimal (precision 1-9) Columns</t>
  </si>
  <si>
    <t>Index Rows Per Page</t>
  </si>
  <si>
    <t>Numeric/Decimal (precision 20-28)</t>
  </si>
  <si>
    <t># of Numeric/Decimal (precision 10-19) Columns</t>
  </si>
  <si>
    <t># of Levels in Index</t>
  </si>
  <si>
    <t>Numeric/Decimal (precision 29-38)</t>
  </si>
  <si>
    <t># of Numeric/Decimal (precision 20-28) Columns</t>
  </si>
  <si>
    <t># of Index Pages</t>
  </si>
  <si>
    <t>Real</t>
  </si>
  <si>
    <t># of Numeric/Decimal (precision 29-38) Columns</t>
  </si>
  <si>
    <t>Total Space Needed For Index (GB)</t>
  </si>
  <si>
    <t>Float(1-24)</t>
  </si>
  <si>
    <t># of Real Columns</t>
  </si>
  <si>
    <t>Total Space Needed for Index (MB)</t>
  </si>
  <si>
    <t>Float(25-53)</t>
  </si>
  <si>
    <t># of Float (1-24) Columns</t>
  </si>
  <si>
    <t>DateTime</t>
  </si>
  <si>
    <t># of Float(25-53) Columns</t>
  </si>
  <si>
    <t>SmallDateTime</t>
  </si>
  <si>
    <t># of DateTime Columns</t>
  </si>
  <si>
    <t>DateTime2 (scale 0-2)</t>
  </si>
  <si>
    <t># of SmallDateTime Columns</t>
  </si>
  <si>
    <t>DateTIme2 (scale 3-4)</t>
  </si>
  <si>
    <t># of DateTime2 (scale 0-2) Columns</t>
  </si>
  <si>
    <t>DateTIme2 (scale 5-7)</t>
  </si>
  <si>
    <t># of DateTime2 (scale 3-4) Columns</t>
  </si>
  <si>
    <t>Date</t>
  </si>
  <si>
    <t># of DateTime2 (scale 5-7) Columns</t>
  </si>
  <si>
    <t>Time (scale 0-2)</t>
  </si>
  <si>
    <t># of Date Columns</t>
  </si>
  <si>
    <t>Time (scale 3-4)</t>
  </si>
  <si>
    <t># of Time (scale 0-2) Columns</t>
  </si>
  <si>
    <t>Time (scale 5-7)</t>
  </si>
  <si>
    <t>DateTimeOffset (scale 0-2)</t>
  </si>
  <si>
    <t>DateTimeOffset (scale 3-4)</t>
  </si>
  <si>
    <t># of DateTimeOffset (scale 0-2) Columns</t>
  </si>
  <si>
    <t>DateTimeOffset (scale 5-7)</t>
  </si>
  <si>
    <t># of DateTimeOffset (scale 3-4) Columns</t>
  </si>
  <si>
    <t>Timestamp</t>
  </si>
  <si>
    <t># of DateTimeOffset (scale 5-7) Columns</t>
  </si>
  <si>
    <t>UniqueIdentifier</t>
  </si>
  <si>
    <t># of Timestamp Columns</t>
  </si>
  <si>
    <t># of UniqueIdentifier Columns</t>
  </si>
  <si>
    <t>Total Size of non-Unicode Char and Binary Columns</t>
  </si>
  <si>
    <t>Total Size of Unicode Char Columns</t>
  </si>
  <si>
    <t>Fixed-Length Column Size</t>
  </si>
  <si>
    <t># of non-Unicode Variable-Length Columns</t>
  </si>
  <si>
    <t>Ave Size of non-Unicode Variable-Length Columns</t>
  </si>
  <si>
    <t># of Unicode Variable-Length Columns</t>
  </si>
  <si>
    <t>Ave Size of Unicode Variable-Length Columns</t>
  </si>
  <si>
    <t>Total Row Size</t>
  </si>
  <si>
    <t>Rows Per Page</t>
  </si>
  <si>
    <t>Clustered Index Fill Factor</t>
  </si>
  <si>
    <t>https://learn.microsoft.com/en-us/sql/relational-databases/indexes/specify-fill-factor-for-an-index?view=sql-server-ver16</t>
  </si>
  <si>
    <t>Free Rows Per Page</t>
  </si>
  <si>
    <t># of Pages Needed</t>
  </si>
  <si>
    <t>Total Space Needed For Data (GB)</t>
  </si>
  <si>
    <t>Total Space Needed For Data (MB)</t>
  </si>
  <si>
    <t>Total Database Size Estimation</t>
  </si>
  <si>
    <t>No</t>
  </si>
  <si>
    <t>Contract</t>
  </si>
  <si>
    <t>Subscriber</t>
  </si>
  <si>
    <t>Employee</t>
  </si>
  <si>
    <t>SensorSubscription</t>
  </si>
  <si>
    <t>ZoneContract</t>
  </si>
  <si>
    <t>Salesperson</t>
  </si>
  <si>
    <t>AdminExecutive</t>
  </si>
  <si>
    <t>Maintainer</t>
  </si>
  <si>
    <t>StandardSubscription</t>
  </si>
  <si>
    <t>GoldSubscription</t>
  </si>
  <si>
    <t>PlatinumContract</t>
  </si>
  <si>
    <t>SuperPlatinumContract</t>
  </si>
  <si>
    <t>Zone</t>
  </si>
  <si>
    <t>Video</t>
  </si>
  <si>
    <t>Data</t>
  </si>
  <si>
    <t>Supplier</t>
  </si>
  <si>
    <t>Part</t>
  </si>
  <si>
    <t>MaintenanceRecord</t>
  </si>
  <si>
    <t>Sensor</t>
  </si>
  <si>
    <t>Sensor_Part</t>
  </si>
  <si>
    <t>Part_Supplier</t>
  </si>
  <si>
    <t>MaintenanceRecord_Part</t>
  </si>
  <si>
    <t>Zone_Sensor</t>
  </si>
  <si>
    <t>GoldSubscription_Video</t>
  </si>
  <si>
    <t>StandardSubscription_Video</t>
  </si>
  <si>
    <t>Address</t>
  </si>
  <si>
    <t>ContactInfo</t>
  </si>
  <si>
    <t>Size (MB)</t>
  </si>
  <si>
    <t>Size (GB)</t>
  </si>
  <si>
    <t>T</t>
  </si>
  <si>
    <t>MB</t>
  </si>
  <si>
    <t>GB</t>
  </si>
  <si>
    <t>TB</t>
  </si>
  <si>
    <t>PB</t>
  </si>
  <si>
    <t>373 PetaBytes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</si>
</sst>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1" xfId="0" applyFont="1" applyBorder="1"/>
    <xf numFmtId="1" fontId="3" fillId="0" borderId="1" xfId="0" applyNumberFormat="1" applyFont="1" applyBorder="1"/>
    <xf numFmtId="2" fontId="3" fillId="0" borderId="0" xfId="0" applyNumberFormat="1" applyFont="1"/>
    <xf numFmtId="0" fontId="5" fillId="0" borderId="0" xfId="1" applyFont="1" applyAlignment="1">
      <alignment wrapText="1"/>
    </xf>
    <xf numFmtId="0" fontId="5" fillId="0" borderId="0" xfId="1" applyFont="1" applyAlignment="1"/>
    <xf numFmtId="0" fontId="0" fillId="0" borderId="1" xfId="0" applyBorder="1"/>
    <xf numFmtId="0" fontId="0" fillId="0" borderId="1" xfId="0" applyFill="1" applyBorder="1"/>
    <xf numFmtId="170" fontId="0" fillId="0" borderId="1" xfId="0" applyNumberFormat="1" applyBorder="1"/>
    <xf numFmtId="0" fontId="6" fillId="2" borderId="1" xfId="0" applyFont="1" applyFill="1" applyBorder="1" applyAlignment="1">
      <alignment horizontal="right"/>
    </xf>
    <xf numFmtId="0" fontId="6" fillId="2" borderId="1" xfId="0" applyFont="1" applyFill="1" applyBorder="1"/>
    <xf numFmtId="0" fontId="0" fillId="2" borderId="1" xfId="0" applyFill="1" applyBorder="1"/>
    <xf numFmtId="0" fontId="0" fillId="3" borderId="0" xfId="0" applyFill="1"/>
    <xf numFmtId="170" fontId="0" fillId="2" borderId="1" xfId="0" applyNumberFormat="1" applyFill="1" applyBorder="1"/>
    <xf numFmtId="0" fontId="7" fillId="3" borderId="2" xfId="0" applyFont="1" applyFill="1" applyBorder="1" applyAlignment="1">
      <alignment horizontal="center" vertical="center"/>
    </xf>
    <xf numFmtId="0" fontId="0" fillId="0" borderId="0" xfId="0" applyFill="1"/>
    <xf numFmtId="2" fontId="0" fillId="0" borderId="0" xfId="0" applyNumberFormat="1"/>
    <xf numFmtId="0" fontId="7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sql/relational-databases/databases/estimate-the-size-of-a-clustered-index?view=sql-server-ver16" TargetMode="External"/><Relationship Id="rId2" Type="http://schemas.openxmlformats.org/officeDocument/2006/relationships/hyperlink" Target="http://technet.microsoft.com/en-us/library/ms187752.aspx" TargetMode="External"/><Relationship Id="rId1" Type="http://schemas.openxmlformats.org/officeDocument/2006/relationships/hyperlink" Target="http://msdn.microsoft.com/en-us/library/ms175991.asp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learn.microsoft.com/en-us/sql/relational-databases/indexes/specify-fill-factor-for-an-index?view=sql-server-ver16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sql/relational-databases/databases/estimate-the-size-of-a-clustered-index?view=sql-server-ver16" TargetMode="External"/><Relationship Id="rId2" Type="http://schemas.openxmlformats.org/officeDocument/2006/relationships/hyperlink" Target="http://technet.microsoft.com/en-us/library/ms187752.aspx" TargetMode="External"/><Relationship Id="rId1" Type="http://schemas.openxmlformats.org/officeDocument/2006/relationships/hyperlink" Target="http://msdn.microsoft.com/en-us/library/ms175991.aspx" TargetMode="Externa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learn.microsoft.com/en-us/sql/relational-databases/indexes/specify-fill-factor-for-an-index?view=sql-server-ver16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sql/relational-databases/databases/estimate-the-size-of-a-clustered-index?view=sql-server-ver16" TargetMode="External"/><Relationship Id="rId2" Type="http://schemas.openxmlformats.org/officeDocument/2006/relationships/hyperlink" Target="http://technet.microsoft.com/en-us/library/ms187752.aspx" TargetMode="External"/><Relationship Id="rId1" Type="http://schemas.openxmlformats.org/officeDocument/2006/relationships/hyperlink" Target="http://msdn.microsoft.com/en-us/library/ms175991.aspx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https://learn.microsoft.com/en-us/sql/relational-databases/indexes/specify-fill-factor-for-an-index?view=sql-server-ver16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sql/relational-databases/databases/estimate-the-size-of-a-clustered-index?view=sql-server-ver16" TargetMode="External"/><Relationship Id="rId2" Type="http://schemas.openxmlformats.org/officeDocument/2006/relationships/hyperlink" Target="http://technet.microsoft.com/en-us/library/ms187752.aspx" TargetMode="External"/><Relationship Id="rId1" Type="http://schemas.openxmlformats.org/officeDocument/2006/relationships/hyperlink" Target="http://msdn.microsoft.com/en-us/library/ms175991.aspx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https://learn.microsoft.com/en-us/sql/relational-databases/indexes/specify-fill-factor-for-an-index?view=sql-server-ver16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sql/relational-databases/databases/estimate-the-size-of-a-clustered-index?view=sql-server-ver16" TargetMode="External"/><Relationship Id="rId2" Type="http://schemas.openxmlformats.org/officeDocument/2006/relationships/hyperlink" Target="http://technet.microsoft.com/en-us/library/ms187752.aspx" TargetMode="External"/><Relationship Id="rId1" Type="http://schemas.openxmlformats.org/officeDocument/2006/relationships/hyperlink" Target="http://msdn.microsoft.com/en-us/library/ms175991.aspx" TargetMode="Externa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https://learn.microsoft.com/en-us/sql/relational-databases/indexes/specify-fill-factor-for-an-index?view=sql-server-ver16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sql/relational-databases/databases/estimate-the-size-of-a-clustered-index?view=sql-server-ver16" TargetMode="External"/><Relationship Id="rId2" Type="http://schemas.openxmlformats.org/officeDocument/2006/relationships/hyperlink" Target="http://technet.microsoft.com/en-us/library/ms187752.aspx" TargetMode="External"/><Relationship Id="rId1" Type="http://schemas.openxmlformats.org/officeDocument/2006/relationships/hyperlink" Target="http://msdn.microsoft.com/en-us/library/ms175991.aspx" TargetMode="External"/><Relationship Id="rId5" Type="http://schemas.openxmlformats.org/officeDocument/2006/relationships/printerSettings" Target="../printerSettings/printerSettings14.bin"/><Relationship Id="rId4" Type="http://schemas.openxmlformats.org/officeDocument/2006/relationships/hyperlink" Target="https://learn.microsoft.com/en-us/sql/relational-databases/indexes/specify-fill-factor-for-an-index?view=sql-server-ver16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sql/relational-databases/databases/estimate-the-size-of-a-clustered-index?view=sql-server-ver16" TargetMode="External"/><Relationship Id="rId2" Type="http://schemas.openxmlformats.org/officeDocument/2006/relationships/hyperlink" Target="http://technet.microsoft.com/en-us/library/ms187752.aspx" TargetMode="External"/><Relationship Id="rId1" Type="http://schemas.openxmlformats.org/officeDocument/2006/relationships/hyperlink" Target="http://msdn.microsoft.com/en-us/library/ms175991.aspx" TargetMode="External"/><Relationship Id="rId5" Type="http://schemas.openxmlformats.org/officeDocument/2006/relationships/printerSettings" Target="../printerSettings/printerSettings15.bin"/><Relationship Id="rId4" Type="http://schemas.openxmlformats.org/officeDocument/2006/relationships/hyperlink" Target="https://learn.microsoft.com/en-us/sql/relational-databases/indexes/specify-fill-factor-for-an-index?view=sql-server-ver16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sql/relational-databases/databases/estimate-the-size-of-a-clustered-index?view=sql-server-ver16" TargetMode="External"/><Relationship Id="rId2" Type="http://schemas.openxmlformats.org/officeDocument/2006/relationships/hyperlink" Target="http://technet.microsoft.com/en-us/library/ms187752.aspx" TargetMode="External"/><Relationship Id="rId1" Type="http://schemas.openxmlformats.org/officeDocument/2006/relationships/hyperlink" Target="http://msdn.microsoft.com/en-us/library/ms175991.aspx" TargetMode="Externa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https://learn.microsoft.com/en-us/sql/relational-databases/indexes/specify-fill-factor-for-an-index?view=sql-server-ver16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sql/relational-databases/databases/estimate-the-size-of-a-clustered-index?view=sql-server-ver16" TargetMode="External"/><Relationship Id="rId2" Type="http://schemas.openxmlformats.org/officeDocument/2006/relationships/hyperlink" Target="http://technet.microsoft.com/en-us/library/ms187752.aspx" TargetMode="External"/><Relationship Id="rId1" Type="http://schemas.openxmlformats.org/officeDocument/2006/relationships/hyperlink" Target="http://msdn.microsoft.com/en-us/library/ms175991.aspx" TargetMode="External"/><Relationship Id="rId5" Type="http://schemas.openxmlformats.org/officeDocument/2006/relationships/printerSettings" Target="../printerSettings/printerSettings17.bin"/><Relationship Id="rId4" Type="http://schemas.openxmlformats.org/officeDocument/2006/relationships/hyperlink" Target="https://learn.microsoft.com/en-us/sql/relational-databases/indexes/specify-fill-factor-for-an-index?view=sql-server-ver16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sql/relational-databases/databases/estimate-the-size-of-a-clustered-index?view=sql-server-ver16" TargetMode="External"/><Relationship Id="rId2" Type="http://schemas.openxmlformats.org/officeDocument/2006/relationships/hyperlink" Target="http://technet.microsoft.com/en-us/library/ms187752.aspx" TargetMode="External"/><Relationship Id="rId1" Type="http://schemas.openxmlformats.org/officeDocument/2006/relationships/hyperlink" Target="http://msdn.microsoft.com/en-us/library/ms175991.aspx" TargetMode="External"/><Relationship Id="rId5" Type="http://schemas.openxmlformats.org/officeDocument/2006/relationships/printerSettings" Target="../printerSettings/printerSettings18.bin"/><Relationship Id="rId4" Type="http://schemas.openxmlformats.org/officeDocument/2006/relationships/hyperlink" Target="https://learn.microsoft.com/en-us/sql/relational-databases/indexes/specify-fill-factor-for-an-index?view=sql-server-ver16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sql/relational-databases/databases/estimate-the-size-of-a-clustered-index?view=sql-server-ver16" TargetMode="External"/><Relationship Id="rId2" Type="http://schemas.openxmlformats.org/officeDocument/2006/relationships/hyperlink" Target="http://technet.microsoft.com/en-us/library/ms187752.aspx" TargetMode="External"/><Relationship Id="rId1" Type="http://schemas.openxmlformats.org/officeDocument/2006/relationships/hyperlink" Target="http://msdn.microsoft.com/en-us/library/ms175991.aspx" TargetMode="External"/><Relationship Id="rId5" Type="http://schemas.openxmlformats.org/officeDocument/2006/relationships/printerSettings" Target="../printerSettings/printerSettings19.bin"/><Relationship Id="rId4" Type="http://schemas.openxmlformats.org/officeDocument/2006/relationships/hyperlink" Target="https://learn.microsoft.com/en-us/sql/relational-databases/indexes/specify-fill-factor-for-an-index?view=sql-server-ver1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sql/relational-databases/databases/estimate-the-size-of-a-clustered-index?view=sql-server-ver16" TargetMode="External"/><Relationship Id="rId2" Type="http://schemas.openxmlformats.org/officeDocument/2006/relationships/hyperlink" Target="http://technet.microsoft.com/en-us/library/ms187752.aspx" TargetMode="External"/><Relationship Id="rId1" Type="http://schemas.openxmlformats.org/officeDocument/2006/relationships/hyperlink" Target="http://msdn.microsoft.com/en-us/library/ms175991.asp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learn.microsoft.com/en-us/sql/relational-databases/indexes/specify-fill-factor-for-an-index?view=sql-server-ver16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sql/relational-databases/databases/estimate-the-size-of-a-clustered-index?view=sql-server-ver16" TargetMode="External"/><Relationship Id="rId2" Type="http://schemas.openxmlformats.org/officeDocument/2006/relationships/hyperlink" Target="http://technet.microsoft.com/en-us/library/ms187752.aspx" TargetMode="External"/><Relationship Id="rId1" Type="http://schemas.openxmlformats.org/officeDocument/2006/relationships/hyperlink" Target="http://msdn.microsoft.com/en-us/library/ms175991.aspx" TargetMode="External"/><Relationship Id="rId5" Type="http://schemas.openxmlformats.org/officeDocument/2006/relationships/printerSettings" Target="../printerSettings/printerSettings20.bin"/><Relationship Id="rId4" Type="http://schemas.openxmlformats.org/officeDocument/2006/relationships/hyperlink" Target="https://learn.microsoft.com/en-us/sql/relational-databases/indexes/specify-fill-factor-for-an-index?view=sql-server-ver16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sql/relational-databases/databases/estimate-the-size-of-a-clustered-index?view=sql-server-ver16" TargetMode="External"/><Relationship Id="rId2" Type="http://schemas.openxmlformats.org/officeDocument/2006/relationships/hyperlink" Target="http://technet.microsoft.com/en-us/library/ms187752.aspx" TargetMode="External"/><Relationship Id="rId1" Type="http://schemas.openxmlformats.org/officeDocument/2006/relationships/hyperlink" Target="http://msdn.microsoft.com/en-us/library/ms175991.aspx" TargetMode="External"/><Relationship Id="rId5" Type="http://schemas.openxmlformats.org/officeDocument/2006/relationships/printerSettings" Target="../printerSettings/printerSettings21.bin"/><Relationship Id="rId4" Type="http://schemas.openxmlformats.org/officeDocument/2006/relationships/hyperlink" Target="https://learn.microsoft.com/en-us/sql/relational-databases/indexes/specify-fill-factor-for-an-index?view=sql-server-ver16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sql/relational-databases/databases/estimate-the-size-of-a-clustered-index?view=sql-server-ver16" TargetMode="External"/><Relationship Id="rId2" Type="http://schemas.openxmlformats.org/officeDocument/2006/relationships/hyperlink" Target="http://technet.microsoft.com/en-us/library/ms187752.aspx" TargetMode="External"/><Relationship Id="rId1" Type="http://schemas.openxmlformats.org/officeDocument/2006/relationships/hyperlink" Target="http://msdn.microsoft.com/en-us/library/ms175991.aspx" TargetMode="External"/><Relationship Id="rId5" Type="http://schemas.openxmlformats.org/officeDocument/2006/relationships/printerSettings" Target="../printerSettings/printerSettings22.bin"/><Relationship Id="rId4" Type="http://schemas.openxmlformats.org/officeDocument/2006/relationships/hyperlink" Target="https://learn.microsoft.com/en-us/sql/relational-databases/indexes/specify-fill-factor-for-an-index?view=sql-server-ver16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sql/relational-databases/databases/estimate-the-size-of-a-clustered-index?view=sql-server-ver16" TargetMode="External"/><Relationship Id="rId2" Type="http://schemas.openxmlformats.org/officeDocument/2006/relationships/hyperlink" Target="http://technet.microsoft.com/en-us/library/ms187752.aspx" TargetMode="External"/><Relationship Id="rId1" Type="http://schemas.openxmlformats.org/officeDocument/2006/relationships/hyperlink" Target="http://msdn.microsoft.com/en-us/library/ms175991.aspx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https://learn.microsoft.com/en-us/sql/relational-databases/indexes/specify-fill-factor-for-an-index?view=sql-server-ver16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sql/relational-databases/databases/estimate-the-size-of-a-clustered-index?view=sql-server-ver16" TargetMode="External"/><Relationship Id="rId2" Type="http://schemas.openxmlformats.org/officeDocument/2006/relationships/hyperlink" Target="http://technet.microsoft.com/en-us/library/ms187752.aspx" TargetMode="External"/><Relationship Id="rId1" Type="http://schemas.openxmlformats.org/officeDocument/2006/relationships/hyperlink" Target="http://msdn.microsoft.com/en-us/library/ms175991.aspx" TargetMode="External"/><Relationship Id="rId5" Type="http://schemas.openxmlformats.org/officeDocument/2006/relationships/printerSettings" Target="../printerSettings/printerSettings24.bin"/><Relationship Id="rId4" Type="http://schemas.openxmlformats.org/officeDocument/2006/relationships/hyperlink" Target="https://learn.microsoft.com/en-us/sql/relational-databases/indexes/specify-fill-factor-for-an-index?view=sql-server-ver16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sql/relational-databases/databases/estimate-the-size-of-a-clustered-index?view=sql-server-ver16" TargetMode="External"/><Relationship Id="rId2" Type="http://schemas.openxmlformats.org/officeDocument/2006/relationships/hyperlink" Target="http://technet.microsoft.com/en-us/library/ms187752.aspx" TargetMode="External"/><Relationship Id="rId1" Type="http://schemas.openxmlformats.org/officeDocument/2006/relationships/hyperlink" Target="http://msdn.microsoft.com/en-us/library/ms175991.aspx" TargetMode="External"/><Relationship Id="rId5" Type="http://schemas.openxmlformats.org/officeDocument/2006/relationships/printerSettings" Target="../printerSettings/printerSettings25.bin"/><Relationship Id="rId4" Type="http://schemas.openxmlformats.org/officeDocument/2006/relationships/hyperlink" Target="https://learn.microsoft.com/en-us/sql/relational-databases/indexes/specify-fill-factor-for-an-index?view=sql-server-ver16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sql/relational-databases/databases/estimate-the-size-of-a-clustered-index?view=sql-server-ver16" TargetMode="External"/><Relationship Id="rId2" Type="http://schemas.openxmlformats.org/officeDocument/2006/relationships/hyperlink" Target="http://technet.microsoft.com/en-us/library/ms187752.aspx" TargetMode="External"/><Relationship Id="rId1" Type="http://schemas.openxmlformats.org/officeDocument/2006/relationships/hyperlink" Target="http://msdn.microsoft.com/en-us/library/ms175991.aspx" TargetMode="External"/><Relationship Id="rId5" Type="http://schemas.openxmlformats.org/officeDocument/2006/relationships/printerSettings" Target="../printerSettings/printerSettings26.bin"/><Relationship Id="rId4" Type="http://schemas.openxmlformats.org/officeDocument/2006/relationships/hyperlink" Target="https://learn.microsoft.com/en-us/sql/relational-databases/indexes/specify-fill-factor-for-an-index?view=sql-server-ver16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sql/relational-databases/databases/estimate-the-size-of-a-clustered-index?view=sql-server-ver16" TargetMode="External"/><Relationship Id="rId2" Type="http://schemas.openxmlformats.org/officeDocument/2006/relationships/hyperlink" Target="http://technet.microsoft.com/en-us/library/ms187752.aspx" TargetMode="External"/><Relationship Id="rId1" Type="http://schemas.openxmlformats.org/officeDocument/2006/relationships/hyperlink" Target="http://msdn.microsoft.com/en-us/library/ms175991.aspx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https://learn.microsoft.com/en-us/sql/relational-databases/indexes/specify-fill-factor-for-an-index?view=sql-server-ver1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sql/relational-databases/databases/estimate-the-size-of-a-clustered-index?view=sql-server-ver16" TargetMode="External"/><Relationship Id="rId2" Type="http://schemas.openxmlformats.org/officeDocument/2006/relationships/hyperlink" Target="http://technet.microsoft.com/en-us/library/ms187752.aspx" TargetMode="External"/><Relationship Id="rId1" Type="http://schemas.openxmlformats.org/officeDocument/2006/relationships/hyperlink" Target="http://msdn.microsoft.com/en-us/library/ms175991.aspx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learn.microsoft.com/en-us/sql/relational-databases/indexes/specify-fill-factor-for-an-index?view=sql-server-ver16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sql/relational-databases/databases/estimate-the-size-of-a-clustered-index?view=sql-server-ver16" TargetMode="External"/><Relationship Id="rId2" Type="http://schemas.openxmlformats.org/officeDocument/2006/relationships/hyperlink" Target="http://technet.microsoft.com/en-us/library/ms187752.aspx" TargetMode="External"/><Relationship Id="rId1" Type="http://schemas.openxmlformats.org/officeDocument/2006/relationships/hyperlink" Target="http://msdn.microsoft.com/en-us/library/ms175991.aspx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learn.microsoft.com/en-us/sql/relational-databases/indexes/specify-fill-factor-for-an-index?view=sql-server-ver16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sql/relational-databases/databases/estimate-the-size-of-a-clustered-index?view=sql-server-ver16" TargetMode="External"/><Relationship Id="rId2" Type="http://schemas.openxmlformats.org/officeDocument/2006/relationships/hyperlink" Target="http://technet.microsoft.com/en-us/library/ms187752.aspx" TargetMode="External"/><Relationship Id="rId1" Type="http://schemas.openxmlformats.org/officeDocument/2006/relationships/hyperlink" Target="http://msdn.microsoft.com/en-us/library/ms175991.aspx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learn.microsoft.com/en-us/sql/relational-databases/indexes/specify-fill-factor-for-an-index?view=sql-server-ver16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sql/relational-databases/databases/estimate-the-size-of-a-clustered-index?view=sql-server-ver16" TargetMode="External"/><Relationship Id="rId2" Type="http://schemas.openxmlformats.org/officeDocument/2006/relationships/hyperlink" Target="http://technet.microsoft.com/en-us/library/ms187752.aspx" TargetMode="External"/><Relationship Id="rId1" Type="http://schemas.openxmlformats.org/officeDocument/2006/relationships/hyperlink" Target="http://msdn.microsoft.com/en-us/library/ms175991.aspx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learn.microsoft.com/en-us/sql/relational-databases/indexes/specify-fill-factor-for-an-index?view=sql-server-ver16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sql/relational-databases/databases/estimate-the-size-of-a-clustered-index?view=sql-server-ver16" TargetMode="External"/><Relationship Id="rId2" Type="http://schemas.openxmlformats.org/officeDocument/2006/relationships/hyperlink" Target="http://technet.microsoft.com/en-us/library/ms187752.aspx" TargetMode="External"/><Relationship Id="rId1" Type="http://schemas.openxmlformats.org/officeDocument/2006/relationships/hyperlink" Target="http://msdn.microsoft.com/en-us/library/ms175991.aspx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learn.microsoft.com/en-us/sql/relational-databases/indexes/specify-fill-factor-for-an-index?view=sql-server-ver16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sql/relational-databases/databases/estimate-the-size-of-a-clustered-index?view=sql-server-ver16" TargetMode="External"/><Relationship Id="rId2" Type="http://schemas.openxmlformats.org/officeDocument/2006/relationships/hyperlink" Target="http://technet.microsoft.com/en-us/library/ms187752.aspx" TargetMode="External"/><Relationship Id="rId1" Type="http://schemas.openxmlformats.org/officeDocument/2006/relationships/hyperlink" Target="http://msdn.microsoft.com/en-us/library/ms175991.aspx" TargetMode="Externa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s://learn.microsoft.com/en-us/sql/relational-databases/indexes/specify-fill-factor-for-an-index?view=sql-server-ver16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sql/relational-databases/databases/estimate-the-size-of-a-clustered-index?view=sql-server-ver16" TargetMode="External"/><Relationship Id="rId2" Type="http://schemas.openxmlformats.org/officeDocument/2006/relationships/hyperlink" Target="http://technet.microsoft.com/en-us/library/ms187752.aspx" TargetMode="External"/><Relationship Id="rId1" Type="http://schemas.openxmlformats.org/officeDocument/2006/relationships/hyperlink" Target="http://msdn.microsoft.com/en-us/library/ms175991.aspx" TargetMode="Externa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https://learn.microsoft.com/en-us/sql/relational-databases/indexes/specify-fill-factor-for-an-index?view=sql-server-ver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7ACBD-442C-42A1-B802-03D70E4DE9EE}">
  <dimension ref="A1:I98"/>
  <sheetViews>
    <sheetView topLeftCell="A30" zoomScale="120" zoomScaleNormal="120" workbookViewId="0">
      <selection activeCell="C43" sqref="C43"/>
    </sheetView>
  </sheetViews>
  <sheetFormatPr defaultColWidth="9.140625" defaultRowHeight="12" x14ac:dyDescent="0.2"/>
  <cols>
    <col min="1" max="1" width="40.7109375" style="2" customWidth="1"/>
    <col min="2" max="2" width="10.42578125" style="2" customWidth="1"/>
    <col min="3" max="3" width="4.7109375" style="2" customWidth="1"/>
    <col min="4" max="4" width="37.42578125" style="2" customWidth="1"/>
    <col min="5" max="5" width="10.42578125" style="2" bestFit="1" customWidth="1"/>
    <col min="6" max="6" width="4.7109375" style="2" customWidth="1"/>
    <col min="7" max="7" width="28.42578125" style="2" bestFit="1" customWidth="1"/>
    <col min="8" max="8" width="5.7109375" style="2" customWidth="1"/>
    <col min="9" max="9" width="9.140625" style="2"/>
    <col min="10" max="10" width="24.85546875" style="2" bestFit="1" customWidth="1"/>
    <col min="11" max="16384" width="9.140625" style="2"/>
  </cols>
  <sheetData>
    <row r="1" spans="1:9" x14ac:dyDescent="0.2">
      <c r="A1" s="1" t="s">
        <v>0</v>
      </c>
      <c r="G1" s="1" t="s">
        <v>1</v>
      </c>
    </row>
    <row r="2" spans="1:9" ht="33.75" x14ac:dyDescent="0.2">
      <c r="A2" s="1"/>
      <c r="D2" s="8" t="s">
        <v>2</v>
      </c>
    </row>
    <row r="3" spans="1:9" x14ac:dyDescent="0.2">
      <c r="A3" s="3" t="s">
        <v>3</v>
      </c>
      <c r="B3" s="4"/>
      <c r="D3" s="3" t="s">
        <v>4</v>
      </c>
      <c r="E3" s="4"/>
      <c r="G3" s="3" t="s">
        <v>5</v>
      </c>
      <c r="H3" s="3" t="s">
        <v>6</v>
      </c>
    </row>
    <row r="4" spans="1:9" x14ac:dyDescent="0.2">
      <c r="A4" s="2" t="s">
        <v>7</v>
      </c>
      <c r="B4" s="5">
        <v>2000000</v>
      </c>
      <c r="D4" s="2" t="s">
        <v>8</v>
      </c>
      <c r="E4" s="5">
        <v>1</v>
      </c>
      <c r="G4" s="2" t="s">
        <v>9</v>
      </c>
      <c r="H4" s="2">
        <v>4</v>
      </c>
    </row>
    <row r="5" spans="1:9" x14ac:dyDescent="0.2">
      <c r="A5" s="2" t="s">
        <v>10</v>
      </c>
      <c r="B5" s="6">
        <v>8</v>
      </c>
      <c r="D5" s="2" t="s">
        <v>11</v>
      </c>
      <c r="E5" s="5">
        <v>4</v>
      </c>
      <c r="G5" s="2" t="s">
        <v>12</v>
      </c>
      <c r="H5" s="2">
        <v>1</v>
      </c>
    </row>
    <row r="6" spans="1:9" x14ac:dyDescent="0.2">
      <c r="A6" s="2" t="s">
        <v>13</v>
      </c>
      <c r="B6" s="6">
        <v>4</v>
      </c>
      <c r="D6" s="2" t="s">
        <v>14</v>
      </c>
      <c r="E6" s="5">
        <v>0</v>
      </c>
      <c r="G6" s="2" t="s">
        <v>15</v>
      </c>
      <c r="H6" s="2">
        <v>2</v>
      </c>
    </row>
    <row r="7" spans="1:9" x14ac:dyDescent="0.2">
      <c r="A7" s="2" t="s">
        <v>16</v>
      </c>
      <c r="B7" s="6">
        <v>0</v>
      </c>
      <c r="D7" s="2" t="s">
        <v>17</v>
      </c>
      <c r="E7" s="5">
        <v>0</v>
      </c>
      <c r="G7" s="2" t="s">
        <v>18</v>
      </c>
      <c r="H7" s="2">
        <v>8</v>
      </c>
    </row>
    <row r="8" spans="1:9" x14ac:dyDescent="0.2">
      <c r="A8" s="2" t="s">
        <v>19</v>
      </c>
      <c r="B8" s="6">
        <v>0</v>
      </c>
      <c r="D8" s="2" t="s">
        <v>20</v>
      </c>
      <c r="E8" s="5">
        <v>0</v>
      </c>
      <c r="G8" s="2" t="s">
        <v>21</v>
      </c>
      <c r="H8" s="2">
        <v>1</v>
      </c>
      <c r="I8" s="2" t="s">
        <v>22</v>
      </c>
    </row>
    <row r="9" spans="1:9" x14ac:dyDescent="0.2">
      <c r="A9" s="2" t="s">
        <v>23</v>
      </c>
      <c r="B9" s="6">
        <v>0</v>
      </c>
      <c r="D9" s="2" t="s">
        <v>24</v>
      </c>
      <c r="E9" s="5">
        <v>0</v>
      </c>
      <c r="G9" s="2" t="s">
        <v>25</v>
      </c>
      <c r="H9" s="2">
        <v>8</v>
      </c>
    </row>
    <row r="10" spans="1:9" x14ac:dyDescent="0.2">
      <c r="A10" s="2" t="s">
        <v>26</v>
      </c>
      <c r="B10" s="6">
        <v>0</v>
      </c>
      <c r="D10" s="2" t="s">
        <v>27</v>
      </c>
      <c r="E10" s="2">
        <f>ROUNDDOWN(2 + ((E4 + 7) / 8),0)</f>
        <v>3</v>
      </c>
      <c r="G10" s="2" t="s">
        <v>28</v>
      </c>
      <c r="H10" s="2">
        <v>4</v>
      </c>
    </row>
    <row r="11" spans="1:9" x14ac:dyDescent="0.2">
      <c r="A11" s="2" t="s">
        <v>29</v>
      </c>
      <c r="B11" s="6">
        <v>0</v>
      </c>
      <c r="D11" s="2" t="s">
        <v>30</v>
      </c>
      <c r="E11" s="2">
        <f>IF(E6+E8 = 0, 0, 2 + (E6 * 2) + E7 + (E8 * 2) + (E9 * 2))</f>
        <v>0</v>
      </c>
      <c r="G11" s="2" t="s">
        <v>31</v>
      </c>
      <c r="H11" s="2">
        <v>5</v>
      </c>
    </row>
    <row r="12" spans="1:9" x14ac:dyDescent="0.2">
      <c r="A12" s="2" t="s">
        <v>32</v>
      </c>
      <c r="B12" s="6"/>
      <c r="D12" s="2" t="s">
        <v>33</v>
      </c>
      <c r="E12" s="2">
        <f>E5 + E11 + E10 + 1 + 6</f>
        <v>14</v>
      </c>
      <c r="G12" s="2" t="s">
        <v>34</v>
      </c>
      <c r="H12" s="2">
        <v>9</v>
      </c>
    </row>
    <row r="13" spans="1:9" x14ac:dyDescent="0.2">
      <c r="A13" s="2" t="s">
        <v>35</v>
      </c>
      <c r="B13" s="6">
        <v>1</v>
      </c>
      <c r="D13" s="2" t="s">
        <v>36</v>
      </c>
      <c r="E13" s="7">
        <f>8096 / (E12 + 2)</f>
        <v>506</v>
      </c>
      <c r="G13" s="2" t="s">
        <v>37</v>
      </c>
      <c r="H13" s="2">
        <v>13</v>
      </c>
    </row>
    <row r="14" spans="1:9" x14ac:dyDescent="0.2">
      <c r="A14" s="2" t="s">
        <v>38</v>
      </c>
      <c r="B14" s="6">
        <v>1</v>
      </c>
      <c r="D14" s="2" t="s">
        <v>39</v>
      </c>
      <c r="E14" s="2">
        <f>1 + LOG((B47/E13), E13)</f>
        <v>1.4962139054261314</v>
      </c>
      <c r="G14" s="2" t="s">
        <v>40</v>
      </c>
      <c r="H14" s="2">
        <v>17</v>
      </c>
    </row>
    <row r="15" spans="1:9" x14ac:dyDescent="0.2">
      <c r="A15" s="2" t="s">
        <v>41</v>
      </c>
      <c r="B15" s="6"/>
      <c r="D15" s="2" t="s">
        <v>42</v>
      </c>
      <c r="E15" s="2">
        <f>ROUNDUP((B47 / (E13 ^ 1)), 0)</f>
        <v>22</v>
      </c>
      <c r="G15" s="2" t="s">
        <v>43</v>
      </c>
      <c r="H15" s="2">
        <v>4</v>
      </c>
    </row>
    <row r="16" spans="1:9" x14ac:dyDescent="0.2">
      <c r="A16" s="2" t="s">
        <v>44</v>
      </c>
      <c r="B16" s="6"/>
      <c r="D16" s="3" t="s">
        <v>45</v>
      </c>
      <c r="E16" s="3">
        <f>(8192 * E15) / 1000000000</f>
        <v>1.8022399999999999E-4</v>
      </c>
      <c r="G16" s="2" t="s">
        <v>46</v>
      </c>
      <c r="H16" s="2">
        <v>4</v>
      </c>
    </row>
    <row r="17" spans="1:8" x14ac:dyDescent="0.2">
      <c r="A17" s="2" t="s">
        <v>47</v>
      </c>
      <c r="B17" s="6"/>
      <c r="D17" s="3" t="s">
        <v>48</v>
      </c>
      <c r="E17" s="3">
        <f>(8192 * E15) / 1000000</f>
        <v>0.180224</v>
      </c>
      <c r="G17" s="2" t="s">
        <v>49</v>
      </c>
      <c r="H17" s="2">
        <v>8</v>
      </c>
    </row>
    <row r="18" spans="1:8" x14ac:dyDescent="0.2">
      <c r="A18" s="2" t="s">
        <v>50</v>
      </c>
      <c r="B18" s="6"/>
      <c r="G18" s="2" t="s">
        <v>51</v>
      </c>
      <c r="H18" s="2">
        <v>8</v>
      </c>
    </row>
    <row r="19" spans="1:8" x14ac:dyDescent="0.2">
      <c r="A19" s="2" t="s">
        <v>52</v>
      </c>
      <c r="B19" s="6"/>
      <c r="G19" s="2" t="s">
        <v>53</v>
      </c>
      <c r="H19" s="2">
        <v>4</v>
      </c>
    </row>
    <row r="20" spans="1:8" x14ac:dyDescent="0.2">
      <c r="A20" s="2" t="s">
        <v>54</v>
      </c>
      <c r="B20" s="6"/>
      <c r="G20" s="2" t="s">
        <v>55</v>
      </c>
      <c r="H20" s="2">
        <v>6</v>
      </c>
    </row>
    <row r="21" spans="1:8" x14ac:dyDescent="0.2">
      <c r="A21" s="2" t="s">
        <v>56</v>
      </c>
      <c r="B21" s="6"/>
      <c r="G21" s="2" t="s">
        <v>57</v>
      </c>
      <c r="H21" s="2">
        <v>7</v>
      </c>
    </row>
    <row r="22" spans="1:8" x14ac:dyDescent="0.2">
      <c r="A22" s="2" t="s">
        <v>58</v>
      </c>
      <c r="B22" s="6"/>
      <c r="G22" s="2" t="s">
        <v>59</v>
      </c>
      <c r="H22" s="2">
        <v>8</v>
      </c>
    </row>
    <row r="23" spans="1:8" x14ac:dyDescent="0.2">
      <c r="A23" s="2" t="s">
        <v>60</v>
      </c>
      <c r="B23" s="6"/>
      <c r="G23" s="2" t="s">
        <v>61</v>
      </c>
      <c r="H23" s="2">
        <v>3</v>
      </c>
    </row>
    <row r="24" spans="1:8" x14ac:dyDescent="0.2">
      <c r="A24" s="2" t="s">
        <v>62</v>
      </c>
      <c r="B24" s="6"/>
      <c r="G24" s="2" t="s">
        <v>63</v>
      </c>
      <c r="H24" s="2">
        <v>3</v>
      </c>
    </row>
    <row r="25" spans="1:8" x14ac:dyDescent="0.2">
      <c r="A25" s="2" t="s">
        <v>64</v>
      </c>
      <c r="B25" s="6">
        <v>2</v>
      </c>
      <c r="G25" s="2" t="s">
        <v>65</v>
      </c>
      <c r="H25" s="2">
        <v>4</v>
      </c>
    </row>
    <row r="26" spans="1:8" x14ac:dyDescent="0.2">
      <c r="A26" s="2" t="s">
        <v>66</v>
      </c>
      <c r="B26" s="6"/>
      <c r="G26" s="2" t="s">
        <v>67</v>
      </c>
      <c r="H26" s="2">
        <v>5</v>
      </c>
    </row>
    <row r="27" spans="1:8" x14ac:dyDescent="0.2">
      <c r="A27" s="2" t="s">
        <v>66</v>
      </c>
      <c r="B27" s="6"/>
      <c r="G27" s="2" t="s">
        <v>68</v>
      </c>
      <c r="H27" s="2">
        <v>8</v>
      </c>
    </row>
    <row r="28" spans="1:8" x14ac:dyDescent="0.2">
      <c r="A28" s="2" t="s">
        <v>66</v>
      </c>
      <c r="B28" s="6"/>
      <c r="G28" s="2" t="s">
        <v>69</v>
      </c>
      <c r="H28" s="2">
        <v>9</v>
      </c>
    </row>
    <row r="29" spans="1:8" x14ac:dyDescent="0.2">
      <c r="A29" s="2" t="s">
        <v>70</v>
      </c>
      <c r="B29" s="6"/>
      <c r="G29" s="2" t="s">
        <v>71</v>
      </c>
      <c r="H29" s="2">
        <v>10</v>
      </c>
    </row>
    <row r="30" spans="1:8" x14ac:dyDescent="0.2">
      <c r="A30" s="2" t="s">
        <v>72</v>
      </c>
      <c r="B30" s="6"/>
      <c r="G30" s="2" t="s">
        <v>73</v>
      </c>
      <c r="H30" s="2">
        <v>8</v>
      </c>
    </row>
    <row r="31" spans="1:8" x14ac:dyDescent="0.2">
      <c r="A31" s="2" t="s">
        <v>74</v>
      </c>
      <c r="B31" s="6"/>
      <c r="G31" s="2" t="s">
        <v>75</v>
      </c>
      <c r="H31" s="2">
        <v>16</v>
      </c>
    </row>
    <row r="32" spans="1:8" x14ac:dyDescent="0.2">
      <c r="A32" s="2" t="s">
        <v>76</v>
      </c>
      <c r="B32" s="6"/>
    </row>
    <row r="33" spans="1:4" x14ac:dyDescent="0.2">
      <c r="A33" s="2" t="s">
        <v>77</v>
      </c>
      <c r="B33" s="6"/>
    </row>
    <row r="34" spans="1:4" x14ac:dyDescent="0.2">
      <c r="A34" s="2" t="s">
        <v>78</v>
      </c>
      <c r="B34" s="6">
        <v>0</v>
      </c>
    </row>
    <row r="35" spans="1:4" x14ac:dyDescent="0.2">
      <c r="A35" s="2" t="s">
        <v>79</v>
      </c>
      <c r="B35" s="6">
        <v>0</v>
      </c>
    </row>
    <row r="36" spans="1:4" x14ac:dyDescent="0.2">
      <c r="A36" s="2" t="s">
        <v>80</v>
      </c>
      <c r="B36" s="7">
        <f>(B6*H4)+(B7*H5)+(B8*H6)+(B9*H7)+(B10*H8)+(B11*H9)+(B12*H10)+(B13*H11)+(B14*H12)+(B15*H13)+(B16*H14)+(B17*H15)+(B18*H16)+(B19*H17)+(B20*H18)+(B21*H19)+(B22*H20)+(B23*H21)+(B24*H22)+(B25*H23)+(B26*H24)+(B27*H25)+(B28*H26)+(B29*H27)+(B30*H28)+(B31*H29)+(B32*H30)+(B33*H31)+B34+(B35*2)</f>
        <v>36</v>
      </c>
    </row>
    <row r="37" spans="1:4" x14ac:dyDescent="0.2">
      <c r="A37" s="2" t="s">
        <v>81</v>
      </c>
      <c r="B37" s="6">
        <v>0</v>
      </c>
    </row>
    <row r="38" spans="1:4" x14ac:dyDescent="0.2">
      <c r="A38" s="2" t="s">
        <v>82</v>
      </c>
      <c r="B38" s="6">
        <v>0</v>
      </c>
    </row>
    <row r="39" spans="1:4" x14ac:dyDescent="0.2">
      <c r="A39" s="2" t="s">
        <v>83</v>
      </c>
      <c r="B39" s="6"/>
    </row>
    <row r="40" spans="1:4" x14ac:dyDescent="0.2">
      <c r="A40" s="2" t="s">
        <v>84</v>
      </c>
      <c r="B40" s="6"/>
    </row>
    <row r="41" spans="1:4" x14ac:dyDescent="0.2">
      <c r="A41" s="2" t="s">
        <v>27</v>
      </c>
      <c r="B41" s="7">
        <f xml:space="preserve"> ROUNDDOWN(2 + ((B5 + 7) / 8), 0)</f>
        <v>3</v>
      </c>
    </row>
    <row r="42" spans="1:4" x14ac:dyDescent="0.2">
      <c r="A42" s="2" t="s">
        <v>30</v>
      </c>
      <c r="B42" s="7">
        <f>IF(B37+B39 = 0, 0, 2 + (B37 * 2) + B38 + (B39 * 2) + (B40 * 2))</f>
        <v>0</v>
      </c>
    </row>
    <row r="43" spans="1:4" x14ac:dyDescent="0.2">
      <c r="A43" s="2" t="s">
        <v>85</v>
      </c>
      <c r="B43" s="7">
        <f>B36 + B42 + B41 + 4</f>
        <v>43</v>
      </c>
    </row>
    <row r="44" spans="1:4" x14ac:dyDescent="0.2">
      <c r="A44" s="2" t="s">
        <v>86</v>
      </c>
      <c r="B44" s="7">
        <f>8096 / (B43 + 2)</f>
        <v>179.9111111111111</v>
      </c>
    </row>
    <row r="45" spans="1:4" x14ac:dyDescent="0.2">
      <c r="A45" s="2" t="s">
        <v>87</v>
      </c>
      <c r="B45" s="5">
        <v>100</v>
      </c>
      <c r="D45" s="9" t="s">
        <v>88</v>
      </c>
    </row>
    <row r="46" spans="1:4" x14ac:dyDescent="0.2">
      <c r="A46" s="2" t="s">
        <v>89</v>
      </c>
      <c r="B46" s="7">
        <f>8096 * ((100 - B45) / 100) / (B43 + 2)</f>
        <v>0</v>
      </c>
    </row>
    <row r="47" spans="1:4" x14ac:dyDescent="0.2">
      <c r="A47" s="2" t="s">
        <v>90</v>
      </c>
      <c r="B47" s="2">
        <f>ROUNDUP(B4 / (B44 - B46), 0)</f>
        <v>11117</v>
      </c>
    </row>
    <row r="48" spans="1:4" x14ac:dyDescent="0.2">
      <c r="A48" s="3" t="s">
        <v>91</v>
      </c>
      <c r="B48" s="3">
        <f>(8192 * B47) / 1000000000</f>
        <v>9.1070464000000004E-2</v>
      </c>
    </row>
    <row r="49" spans="1:2" x14ac:dyDescent="0.2">
      <c r="A49" s="3" t="s">
        <v>92</v>
      </c>
      <c r="B49" s="3">
        <f>(8192 * B47) / 1000000</f>
        <v>91.070464000000001</v>
      </c>
    </row>
    <row r="67" spans="1:2" x14ac:dyDescent="0.2">
      <c r="A67" s="3"/>
    </row>
    <row r="69" spans="1:2" x14ac:dyDescent="0.2">
      <c r="A69" s="3"/>
      <c r="B69" s="4"/>
    </row>
    <row r="85" spans="1:2" x14ac:dyDescent="0.2">
      <c r="A85" s="3"/>
      <c r="B85" s="3"/>
    </row>
    <row r="87" spans="1:2" x14ac:dyDescent="0.2">
      <c r="A87" s="3"/>
      <c r="B87" s="4"/>
    </row>
    <row r="95" spans="1:2" x14ac:dyDescent="0.2">
      <c r="B95" s="7"/>
    </row>
    <row r="98" spans="1:2" x14ac:dyDescent="0.2">
      <c r="A98" s="3"/>
      <c r="B98" s="3"/>
    </row>
  </sheetData>
  <hyperlinks>
    <hyperlink ref="A1" r:id="rId1" xr:uid="{3FE90AFF-5041-4DC8-92DD-1E97AD8BC2C9}"/>
    <hyperlink ref="G1" r:id="rId2" xr:uid="{CF9FD36E-7D78-4BD2-9DB8-EB3AA248FCC2}"/>
    <hyperlink ref="D2" r:id="rId3" xr:uid="{95367380-E52C-4950-8FCA-CB1A5EEC5F10}"/>
    <hyperlink ref="D45" r:id="rId4" xr:uid="{6551B1DA-C2EC-437D-A956-E267D9AFE76A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E761F-E520-4E50-9F9D-1F76FD451912}">
  <dimension ref="A1:I98"/>
  <sheetViews>
    <sheetView topLeftCell="A35" zoomScale="120" zoomScaleNormal="120" workbookViewId="0">
      <selection activeCell="A12" sqref="A12"/>
    </sheetView>
  </sheetViews>
  <sheetFormatPr defaultColWidth="9.140625" defaultRowHeight="12" x14ac:dyDescent="0.2"/>
  <cols>
    <col min="1" max="1" width="40.7109375" style="2" customWidth="1"/>
    <col min="2" max="2" width="10.42578125" style="2" customWidth="1"/>
    <col min="3" max="3" width="4.7109375" style="2" customWidth="1"/>
    <col min="4" max="4" width="37.42578125" style="2" customWidth="1"/>
    <col min="5" max="5" width="10.42578125" style="2" bestFit="1" customWidth="1"/>
    <col min="6" max="6" width="4.7109375" style="2" customWidth="1"/>
    <col min="7" max="7" width="28.42578125" style="2" bestFit="1" customWidth="1"/>
    <col min="8" max="8" width="5.7109375" style="2" customWidth="1"/>
    <col min="9" max="9" width="9.140625" style="2"/>
    <col min="10" max="10" width="24.85546875" style="2" bestFit="1" customWidth="1"/>
    <col min="11" max="16384" width="9.140625" style="2"/>
  </cols>
  <sheetData>
    <row r="1" spans="1:9" x14ac:dyDescent="0.2">
      <c r="A1" s="1" t="s">
        <v>0</v>
      </c>
      <c r="G1" s="1" t="s">
        <v>1</v>
      </c>
    </row>
    <row r="2" spans="1:9" ht="33.75" x14ac:dyDescent="0.2">
      <c r="A2" s="1"/>
      <c r="D2" s="8" t="s">
        <v>2</v>
      </c>
    </row>
    <row r="3" spans="1:9" x14ac:dyDescent="0.2">
      <c r="A3" s="3" t="s">
        <v>3</v>
      </c>
      <c r="B3" s="4"/>
      <c r="D3" s="3" t="s">
        <v>4</v>
      </c>
      <c r="E3" s="4"/>
      <c r="G3" s="3" t="s">
        <v>5</v>
      </c>
      <c r="H3" s="3" t="s">
        <v>6</v>
      </c>
    </row>
    <row r="4" spans="1:9" x14ac:dyDescent="0.2">
      <c r="A4" s="2" t="s">
        <v>7</v>
      </c>
      <c r="B4" s="5">
        <v>247900</v>
      </c>
      <c r="D4" s="2" t="s">
        <v>8</v>
      </c>
      <c r="E4" s="5">
        <v>1</v>
      </c>
      <c r="G4" s="2" t="s">
        <v>9</v>
      </c>
      <c r="H4" s="2">
        <v>4</v>
      </c>
    </row>
    <row r="5" spans="1:9" x14ac:dyDescent="0.2">
      <c r="A5" s="2" t="s">
        <v>10</v>
      </c>
      <c r="B5" s="6">
        <v>1</v>
      </c>
      <c r="D5" s="2" t="s">
        <v>11</v>
      </c>
      <c r="E5" s="5">
        <v>4</v>
      </c>
      <c r="G5" s="2" t="s">
        <v>12</v>
      </c>
      <c r="H5" s="2">
        <v>1</v>
      </c>
    </row>
    <row r="6" spans="1:9" x14ac:dyDescent="0.2">
      <c r="A6" s="2" t="s">
        <v>13</v>
      </c>
      <c r="B6" s="6">
        <v>1</v>
      </c>
      <c r="D6" s="2" t="s">
        <v>14</v>
      </c>
      <c r="E6" s="5">
        <v>0</v>
      </c>
      <c r="G6" s="2" t="s">
        <v>15</v>
      </c>
      <c r="H6" s="2">
        <v>2</v>
      </c>
    </row>
    <row r="7" spans="1:9" x14ac:dyDescent="0.2">
      <c r="A7" s="2" t="s">
        <v>16</v>
      </c>
      <c r="B7" s="6">
        <v>0</v>
      </c>
      <c r="D7" s="2" t="s">
        <v>17</v>
      </c>
      <c r="E7" s="5">
        <v>0</v>
      </c>
      <c r="G7" s="2" t="s">
        <v>18</v>
      </c>
      <c r="H7" s="2">
        <v>8</v>
      </c>
    </row>
    <row r="8" spans="1:9" x14ac:dyDescent="0.2">
      <c r="A8" s="2" t="s">
        <v>19</v>
      </c>
      <c r="B8" s="6">
        <v>0</v>
      </c>
      <c r="D8" s="2" t="s">
        <v>20</v>
      </c>
      <c r="E8" s="5">
        <v>0</v>
      </c>
      <c r="G8" s="2" t="s">
        <v>21</v>
      </c>
      <c r="H8" s="2">
        <v>1</v>
      </c>
      <c r="I8" s="2" t="s">
        <v>22</v>
      </c>
    </row>
    <row r="9" spans="1:9" x14ac:dyDescent="0.2">
      <c r="A9" s="2" t="s">
        <v>23</v>
      </c>
      <c r="B9" s="6">
        <v>0</v>
      </c>
      <c r="D9" s="2" t="s">
        <v>24</v>
      </c>
      <c r="E9" s="5">
        <v>0</v>
      </c>
      <c r="G9" s="2" t="s">
        <v>25</v>
      </c>
      <c r="H9" s="2">
        <v>8</v>
      </c>
    </row>
    <row r="10" spans="1:9" x14ac:dyDescent="0.2">
      <c r="A10" s="2" t="s">
        <v>26</v>
      </c>
      <c r="B10" s="6">
        <v>0</v>
      </c>
      <c r="D10" s="2" t="s">
        <v>27</v>
      </c>
      <c r="E10" s="2">
        <f>ROUNDDOWN(2 + ((E4 + 7) / 8),0)</f>
        <v>3</v>
      </c>
      <c r="G10" s="2" t="s">
        <v>28</v>
      </c>
      <c r="H10" s="2">
        <v>4</v>
      </c>
    </row>
    <row r="11" spans="1:9" x14ac:dyDescent="0.2">
      <c r="A11" s="2" t="s">
        <v>29</v>
      </c>
      <c r="B11" s="6">
        <v>0</v>
      </c>
      <c r="D11" s="2" t="s">
        <v>30</v>
      </c>
      <c r="E11" s="2">
        <f>IF(E6+E8 = 0, 0, 2 + (E6 * 2) + E7 + (E8 * 2) + (E9 * 2))</f>
        <v>0</v>
      </c>
      <c r="G11" s="2" t="s">
        <v>31</v>
      </c>
      <c r="H11" s="2">
        <v>5</v>
      </c>
    </row>
    <row r="12" spans="1:9" x14ac:dyDescent="0.2">
      <c r="A12" s="2" t="s">
        <v>32</v>
      </c>
      <c r="B12" s="6"/>
      <c r="D12" s="2" t="s">
        <v>33</v>
      </c>
      <c r="E12" s="2">
        <f>E5 + E11 + E10 + 1 + 6</f>
        <v>14</v>
      </c>
      <c r="G12" s="2" t="s">
        <v>34</v>
      </c>
      <c r="H12" s="2">
        <v>9</v>
      </c>
    </row>
    <row r="13" spans="1:9" x14ac:dyDescent="0.2">
      <c r="A13" s="2" t="s">
        <v>35</v>
      </c>
      <c r="B13" s="6"/>
      <c r="D13" s="2" t="s">
        <v>36</v>
      </c>
      <c r="E13" s="7">
        <f>8096 / (E12 + 2)</f>
        <v>506</v>
      </c>
      <c r="G13" s="2" t="s">
        <v>37</v>
      </c>
      <c r="H13" s="2">
        <v>13</v>
      </c>
    </row>
    <row r="14" spans="1:9" x14ac:dyDescent="0.2">
      <c r="A14" s="2" t="s">
        <v>38</v>
      </c>
      <c r="B14" s="6"/>
      <c r="D14" s="2" t="s">
        <v>39</v>
      </c>
      <c r="E14" s="2">
        <f>1 + LOG((B47/E13), E13)</f>
        <v>0.96184471962247531</v>
      </c>
      <c r="G14" s="2" t="s">
        <v>40</v>
      </c>
      <c r="H14" s="2">
        <v>17</v>
      </c>
    </row>
    <row r="15" spans="1:9" x14ac:dyDescent="0.2">
      <c r="A15" s="2" t="s">
        <v>41</v>
      </c>
      <c r="B15" s="6"/>
      <c r="D15" s="2" t="s">
        <v>42</v>
      </c>
      <c r="E15" s="2">
        <f>ROUNDUP((B47 / (E13 ^ 1)), 0)</f>
        <v>1</v>
      </c>
      <c r="G15" s="2" t="s">
        <v>43</v>
      </c>
      <c r="H15" s="2">
        <v>4</v>
      </c>
    </row>
    <row r="16" spans="1:9" x14ac:dyDescent="0.2">
      <c r="A16" s="2" t="s">
        <v>44</v>
      </c>
      <c r="B16" s="6"/>
      <c r="D16" s="3" t="s">
        <v>45</v>
      </c>
      <c r="E16" s="3">
        <f>(8192 * E15) / 1000000000</f>
        <v>8.1920000000000005E-6</v>
      </c>
      <c r="G16" s="2" t="s">
        <v>46</v>
      </c>
      <c r="H16" s="2">
        <v>4</v>
      </c>
    </row>
    <row r="17" spans="1:8" x14ac:dyDescent="0.2">
      <c r="A17" s="2" t="s">
        <v>47</v>
      </c>
      <c r="B17" s="6"/>
      <c r="D17" s="3" t="s">
        <v>48</v>
      </c>
      <c r="E17" s="3">
        <f>(8192 * E15) / 1000000</f>
        <v>8.1919999999999996E-3</v>
      </c>
      <c r="G17" s="2" t="s">
        <v>49</v>
      </c>
      <c r="H17" s="2">
        <v>8</v>
      </c>
    </row>
    <row r="18" spans="1:8" x14ac:dyDescent="0.2">
      <c r="A18" s="2" t="s">
        <v>50</v>
      </c>
      <c r="B18" s="6"/>
      <c r="G18" s="2" t="s">
        <v>51</v>
      </c>
      <c r="H18" s="2">
        <v>8</v>
      </c>
    </row>
    <row r="19" spans="1:8" x14ac:dyDescent="0.2">
      <c r="A19" s="2" t="s">
        <v>52</v>
      </c>
      <c r="B19" s="6"/>
      <c r="G19" s="2" t="s">
        <v>53</v>
      </c>
      <c r="H19" s="2">
        <v>4</v>
      </c>
    </row>
    <row r="20" spans="1:8" x14ac:dyDescent="0.2">
      <c r="A20" s="2" t="s">
        <v>54</v>
      </c>
      <c r="B20" s="6"/>
      <c r="G20" s="2" t="s">
        <v>55</v>
      </c>
      <c r="H20" s="2">
        <v>6</v>
      </c>
    </row>
    <row r="21" spans="1:8" x14ac:dyDescent="0.2">
      <c r="A21" s="2" t="s">
        <v>56</v>
      </c>
      <c r="B21" s="6"/>
      <c r="G21" s="2" t="s">
        <v>57</v>
      </c>
      <c r="H21" s="2">
        <v>7</v>
      </c>
    </row>
    <row r="22" spans="1:8" x14ac:dyDescent="0.2">
      <c r="A22" s="2" t="s">
        <v>58</v>
      </c>
      <c r="B22" s="6"/>
      <c r="G22" s="2" t="s">
        <v>59</v>
      </c>
      <c r="H22" s="2">
        <v>8</v>
      </c>
    </row>
    <row r="23" spans="1:8" x14ac:dyDescent="0.2">
      <c r="A23" s="2" t="s">
        <v>60</v>
      </c>
      <c r="B23" s="6"/>
      <c r="G23" s="2" t="s">
        <v>61</v>
      </c>
      <c r="H23" s="2">
        <v>3</v>
      </c>
    </row>
    <row r="24" spans="1:8" x14ac:dyDescent="0.2">
      <c r="A24" s="2" t="s">
        <v>62</v>
      </c>
      <c r="B24" s="6"/>
      <c r="G24" s="2" t="s">
        <v>63</v>
      </c>
      <c r="H24" s="2">
        <v>3</v>
      </c>
    </row>
    <row r="25" spans="1:8" x14ac:dyDescent="0.2">
      <c r="A25" s="2" t="s">
        <v>64</v>
      </c>
      <c r="B25" s="6"/>
      <c r="G25" s="2" t="s">
        <v>65</v>
      </c>
      <c r="H25" s="2">
        <v>4</v>
      </c>
    </row>
    <row r="26" spans="1:8" x14ac:dyDescent="0.2">
      <c r="A26" s="2" t="s">
        <v>66</v>
      </c>
      <c r="B26" s="6"/>
      <c r="G26" s="2" t="s">
        <v>67</v>
      </c>
      <c r="H26" s="2">
        <v>5</v>
      </c>
    </row>
    <row r="27" spans="1:8" x14ac:dyDescent="0.2">
      <c r="A27" s="2" t="s">
        <v>66</v>
      </c>
      <c r="B27" s="6"/>
      <c r="G27" s="2" t="s">
        <v>68</v>
      </c>
      <c r="H27" s="2">
        <v>8</v>
      </c>
    </row>
    <row r="28" spans="1:8" x14ac:dyDescent="0.2">
      <c r="A28" s="2" t="s">
        <v>66</v>
      </c>
      <c r="B28" s="6"/>
      <c r="G28" s="2" t="s">
        <v>69</v>
      </c>
      <c r="H28" s="2">
        <v>9</v>
      </c>
    </row>
    <row r="29" spans="1:8" x14ac:dyDescent="0.2">
      <c r="A29" s="2" t="s">
        <v>70</v>
      </c>
      <c r="B29" s="6"/>
      <c r="G29" s="2" t="s">
        <v>71</v>
      </c>
      <c r="H29" s="2">
        <v>10</v>
      </c>
    </row>
    <row r="30" spans="1:8" x14ac:dyDescent="0.2">
      <c r="A30" s="2" t="s">
        <v>72</v>
      </c>
      <c r="B30" s="6"/>
      <c r="G30" s="2" t="s">
        <v>73</v>
      </c>
      <c r="H30" s="2">
        <v>8</v>
      </c>
    </row>
    <row r="31" spans="1:8" x14ac:dyDescent="0.2">
      <c r="A31" s="2" t="s">
        <v>74</v>
      </c>
      <c r="B31" s="6"/>
      <c r="G31" s="2" t="s">
        <v>75</v>
      </c>
      <c r="H31" s="2">
        <v>16</v>
      </c>
    </row>
    <row r="32" spans="1:8" x14ac:dyDescent="0.2">
      <c r="A32" s="2" t="s">
        <v>76</v>
      </c>
      <c r="B32" s="6"/>
    </row>
    <row r="33" spans="1:4" x14ac:dyDescent="0.2">
      <c r="A33" s="2" t="s">
        <v>77</v>
      </c>
      <c r="B33" s="6"/>
    </row>
    <row r="34" spans="1:4" x14ac:dyDescent="0.2">
      <c r="A34" s="2" t="s">
        <v>78</v>
      </c>
      <c r="B34" s="6">
        <v>0</v>
      </c>
    </row>
    <row r="35" spans="1:4" x14ac:dyDescent="0.2">
      <c r="A35" s="2" t="s">
        <v>79</v>
      </c>
      <c r="B35" s="6">
        <v>0</v>
      </c>
    </row>
    <row r="36" spans="1:4" x14ac:dyDescent="0.2">
      <c r="A36" s="2" t="s">
        <v>80</v>
      </c>
      <c r="B36" s="7">
        <f>(B6*H4)+(B7*H5)+(B8*H6)+(B9*H7)+(B10*H8)+(B11*H9)+(B12*H10)+(B13*H11)+(B14*H12)+(B15*H13)+(B16*H14)+(B17*H15)+(B18*H16)+(B19*H17)+(B20*H18)+(B21*H19)+(B22*H20)+(B23*H21)+(B24*H22)+(B25*H23)+(B26*H24)+(B27*H25)+(B28*H26)+(B29*H27)+(B30*H28)+(B31*H29)+(B32*H30)+(B33*H31)+B34+(B35*2)</f>
        <v>4</v>
      </c>
    </row>
    <row r="37" spans="1:4" x14ac:dyDescent="0.2">
      <c r="A37" s="2" t="s">
        <v>81</v>
      </c>
      <c r="B37" s="6">
        <v>0</v>
      </c>
    </row>
    <row r="38" spans="1:4" x14ac:dyDescent="0.2">
      <c r="A38" s="2" t="s">
        <v>82</v>
      </c>
      <c r="B38" s="6">
        <v>0</v>
      </c>
    </row>
    <row r="39" spans="1:4" x14ac:dyDescent="0.2">
      <c r="A39" s="2" t="s">
        <v>83</v>
      </c>
      <c r="B39" s="6">
        <v>0</v>
      </c>
    </row>
    <row r="40" spans="1:4" x14ac:dyDescent="0.2">
      <c r="A40" s="2" t="s">
        <v>84</v>
      </c>
      <c r="B40" s="6">
        <v>0</v>
      </c>
    </row>
    <row r="41" spans="1:4" x14ac:dyDescent="0.2">
      <c r="A41" s="2" t="s">
        <v>27</v>
      </c>
      <c r="B41" s="7">
        <f xml:space="preserve"> ROUNDDOWN(2 + ((B5 + 7) / 8), 0)</f>
        <v>3</v>
      </c>
    </row>
    <row r="42" spans="1:4" x14ac:dyDescent="0.2">
      <c r="A42" s="2" t="s">
        <v>30</v>
      </c>
      <c r="B42" s="7">
        <f>IF(B37+B39 = 0, 0, 2 + (B37 * 2) + B38 + (B39 * 2) + (B40 * 2))</f>
        <v>0</v>
      </c>
    </row>
    <row r="43" spans="1:4" x14ac:dyDescent="0.2">
      <c r="A43" s="2" t="s">
        <v>85</v>
      </c>
      <c r="B43" s="7">
        <f>B36 + B42 + B41 + 4</f>
        <v>11</v>
      </c>
    </row>
    <row r="44" spans="1:4" x14ac:dyDescent="0.2">
      <c r="A44" s="2" t="s">
        <v>86</v>
      </c>
      <c r="B44" s="7">
        <f>8096 / (B43 + 2)</f>
        <v>622.76923076923072</v>
      </c>
    </row>
    <row r="45" spans="1:4" x14ac:dyDescent="0.2">
      <c r="A45" s="2" t="s">
        <v>87</v>
      </c>
      <c r="B45" s="5">
        <v>100</v>
      </c>
      <c r="D45" s="9" t="s">
        <v>88</v>
      </c>
    </row>
    <row r="46" spans="1:4" x14ac:dyDescent="0.2">
      <c r="A46" s="2" t="s">
        <v>89</v>
      </c>
      <c r="B46" s="7">
        <f>8096 * ((100 - B45) / 100) / (B43 + 2)</f>
        <v>0</v>
      </c>
    </row>
    <row r="47" spans="1:4" x14ac:dyDescent="0.2">
      <c r="A47" s="2" t="s">
        <v>90</v>
      </c>
      <c r="B47" s="2">
        <f>ROUNDUP(B4 / (B44 - B46), 0)</f>
        <v>399</v>
      </c>
    </row>
    <row r="48" spans="1:4" x14ac:dyDescent="0.2">
      <c r="A48" s="3" t="s">
        <v>91</v>
      </c>
      <c r="B48" s="3">
        <f>(8192 * B47) / 1000000000</f>
        <v>3.2686080000000001E-3</v>
      </c>
    </row>
    <row r="49" spans="1:2" x14ac:dyDescent="0.2">
      <c r="A49" s="3" t="s">
        <v>92</v>
      </c>
      <c r="B49" s="3">
        <f>(8192 * B47) / 1000000</f>
        <v>3.268608</v>
      </c>
    </row>
    <row r="67" spans="1:2" x14ac:dyDescent="0.2">
      <c r="A67" s="3"/>
    </row>
    <row r="69" spans="1:2" x14ac:dyDescent="0.2">
      <c r="A69" s="3"/>
      <c r="B69" s="4"/>
    </row>
    <row r="85" spans="1:2" x14ac:dyDescent="0.2">
      <c r="A85" s="3"/>
      <c r="B85" s="3"/>
    </row>
    <row r="87" spans="1:2" x14ac:dyDescent="0.2">
      <c r="A87" s="3"/>
      <c r="B87" s="4"/>
    </row>
    <row r="95" spans="1:2" x14ac:dyDescent="0.2">
      <c r="B95" s="7"/>
    </row>
    <row r="98" spans="1:2" x14ac:dyDescent="0.2">
      <c r="A98" s="3"/>
      <c r="B98" s="3"/>
    </row>
  </sheetData>
  <hyperlinks>
    <hyperlink ref="A1" r:id="rId1" xr:uid="{B344DCA9-CB04-4157-954C-79D944E44A4A}"/>
    <hyperlink ref="G1" r:id="rId2" xr:uid="{A83F910E-56A3-4BDA-A0D8-84B88D22C8D8}"/>
    <hyperlink ref="D2" r:id="rId3" xr:uid="{B1B05BAE-779B-4B3F-AF4D-A841133222DF}"/>
    <hyperlink ref="D45" r:id="rId4" xr:uid="{D16F1884-A77D-4EA8-85BF-C2D641E466D9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088F-DE8A-4537-A7F2-5BF1D12C0651}">
  <dimension ref="A1:I98"/>
  <sheetViews>
    <sheetView topLeftCell="A37" zoomScale="120" zoomScaleNormal="120" workbookViewId="0">
      <selection activeCell="A5" sqref="A5"/>
    </sheetView>
  </sheetViews>
  <sheetFormatPr defaultColWidth="9.140625" defaultRowHeight="12" x14ac:dyDescent="0.2"/>
  <cols>
    <col min="1" max="1" width="40.7109375" style="2" customWidth="1"/>
    <col min="2" max="2" width="10.42578125" style="2" customWidth="1"/>
    <col min="3" max="3" width="4.7109375" style="2" customWidth="1"/>
    <col min="4" max="4" width="37.42578125" style="2" customWidth="1"/>
    <col min="5" max="5" width="10.42578125" style="2" bestFit="1" customWidth="1"/>
    <col min="6" max="6" width="4.7109375" style="2" customWidth="1"/>
    <col min="7" max="7" width="28.42578125" style="2" bestFit="1" customWidth="1"/>
    <col min="8" max="8" width="5.7109375" style="2" customWidth="1"/>
    <col min="9" max="9" width="9.140625" style="2"/>
    <col min="10" max="10" width="24.85546875" style="2" bestFit="1" customWidth="1"/>
    <col min="11" max="16384" width="9.140625" style="2"/>
  </cols>
  <sheetData>
    <row r="1" spans="1:9" x14ac:dyDescent="0.2">
      <c r="A1" s="1" t="s">
        <v>0</v>
      </c>
      <c r="G1" s="1" t="s">
        <v>1</v>
      </c>
    </row>
    <row r="2" spans="1:9" ht="33.75" x14ac:dyDescent="0.2">
      <c r="A2" s="1"/>
      <c r="D2" s="8" t="s">
        <v>2</v>
      </c>
    </row>
    <row r="3" spans="1:9" x14ac:dyDescent="0.2">
      <c r="A3" s="3" t="s">
        <v>3</v>
      </c>
      <c r="B3" s="4"/>
      <c r="D3" s="3" t="s">
        <v>4</v>
      </c>
      <c r="E3" s="4"/>
      <c r="G3" s="3" t="s">
        <v>5</v>
      </c>
      <c r="H3" s="3" t="s">
        <v>6</v>
      </c>
    </row>
    <row r="4" spans="1:9" x14ac:dyDescent="0.2">
      <c r="A4" s="2" t="s">
        <v>7</v>
      </c>
      <c r="B4" s="5">
        <v>2000</v>
      </c>
      <c r="D4" s="2" t="s">
        <v>8</v>
      </c>
      <c r="E4" s="5">
        <v>1</v>
      </c>
      <c r="G4" s="2" t="s">
        <v>9</v>
      </c>
      <c r="H4" s="2">
        <v>4</v>
      </c>
    </row>
    <row r="5" spans="1:9" x14ac:dyDescent="0.2">
      <c r="A5" s="2" t="s">
        <v>10</v>
      </c>
      <c r="B5" s="6">
        <v>1</v>
      </c>
      <c r="D5" s="2" t="s">
        <v>11</v>
      </c>
      <c r="E5" s="5">
        <v>4</v>
      </c>
      <c r="G5" s="2" t="s">
        <v>12</v>
      </c>
      <c r="H5" s="2">
        <v>1</v>
      </c>
    </row>
    <row r="6" spans="1:9" x14ac:dyDescent="0.2">
      <c r="A6" s="2" t="s">
        <v>13</v>
      </c>
      <c r="B6" s="6">
        <v>1</v>
      </c>
      <c r="D6" s="2" t="s">
        <v>14</v>
      </c>
      <c r="E6" s="5">
        <v>0</v>
      </c>
      <c r="G6" s="2" t="s">
        <v>15</v>
      </c>
      <c r="H6" s="2">
        <v>2</v>
      </c>
    </row>
    <row r="7" spans="1:9" x14ac:dyDescent="0.2">
      <c r="A7" s="2" t="s">
        <v>16</v>
      </c>
      <c r="B7" s="6">
        <v>0</v>
      </c>
      <c r="D7" s="2" t="s">
        <v>17</v>
      </c>
      <c r="E7" s="5">
        <v>0</v>
      </c>
      <c r="G7" s="2" t="s">
        <v>18</v>
      </c>
      <c r="H7" s="2">
        <v>8</v>
      </c>
    </row>
    <row r="8" spans="1:9" x14ac:dyDescent="0.2">
      <c r="A8" s="2" t="s">
        <v>19</v>
      </c>
      <c r="B8" s="6">
        <v>0</v>
      </c>
      <c r="D8" s="2" t="s">
        <v>20</v>
      </c>
      <c r="E8" s="5">
        <v>0</v>
      </c>
      <c r="G8" s="2" t="s">
        <v>21</v>
      </c>
      <c r="H8" s="2">
        <v>1</v>
      </c>
      <c r="I8" s="2" t="s">
        <v>22</v>
      </c>
    </row>
    <row r="9" spans="1:9" x14ac:dyDescent="0.2">
      <c r="A9" s="2" t="s">
        <v>23</v>
      </c>
      <c r="B9" s="6">
        <v>0</v>
      </c>
      <c r="D9" s="2" t="s">
        <v>24</v>
      </c>
      <c r="E9" s="5">
        <v>0</v>
      </c>
      <c r="G9" s="2" t="s">
        <v>25</v>
      </c>
      <c r="H9" s="2">
        <v>8</v>
      </c>
    </row>
    <row r="10" spans="1:9" x14ac:dyDescent="0.2">
      <c r="A10" s="2" t="s">
        <v>26</v>
      </c>
      <c r="B10" s="6">
        <v>0</v>
      </c>
      <c r="D10" s="2" t="s">
        <v>27</v>
      </c>
      <c r="E10" s="2">
        <f>ROUNDDOWN(2 + ((E4 + 7) / 8),0)</f>
        <v>3</v>
      </c>
      <c r="G10" s="2" t="s">
        <v>28</v>
      </c>
      <c r="H10" s="2">
        <v>4</v>
      </c>
    </row>
    <row r="11" spans="1:9" x14ac:dyDescent="0.2">
      <c r="A11" s="2" t="s">
        <v>29</v>
      </c>
      <c r="B11" s="6">
        <v>0</v>
      </c>
      <c r="D11" s="2" t="s">
        <v>30</v>
      </c>
      <c r="E11" s="2">
        <f>IF(E6+E8 = 0, 0, 2 + (E6 * 2) + E7 + (E8 * 2) + (E9 * 2))</f>
        <v>0</v>
      </c>
      <c r="G11" s="2" t="s">
        <v>31</v>
      </c>
      <c r="H11" s="2">
        <v>5</v>
      </c>
    </row>
    <row r="12" spans="1:9" x14ac:dyDescent="0.2">
      <c r="A12" s="2" t="s">
        <v>32</v>
      </c>
      <c r="B12" s="6"/>
      <c r="D12" s="2" t="s">
        <v>33</v>
      </c>
      <c r="E12" s="2">
        <f>E5 + E11 + E10 + 1 + 6</f>
        <v>14</v>
      </c>
      <c r="G12" s="2" t="s">
        <v>34</v>
      </c>
      <c r="H12" s="2">
        <v>9</v>
      </c>
    </row>
    <row r="13" spans="1:9" x14ac:dyDescent="0.2">
      <c r="A13" s="2" t="s">
        <v>35</v>
      </c>
      <c r="B13" s="6"/>
      <c r="D13" s="2" t="s">
        <v>36</v>
      </c>
      <c r="E13" s="7">
        <f>8096 / (E12 + 2)</f>
        <v>506</v>
      </c>
      <c r="G13" s="2" t="s">
        <v>37</v>
      </c>
      <c r="H13" s="2">
        <v>13</v>
      </c>
    </row>
    <row r="14" spans="1:9" x14ac:dyDescent="0.2">
      <c r="A14" s="2" t="s">
        <v>38</v>
      </c>
      <c r="B14" s="6"/>
      <c r="D14" s="2" t="s">
        <v>39</v>
      </c>
      <c r="E14" s="2">
        <f>1 + LOG((B47/E13), E13)</f>
        <v>0.22264292892673698</v>
      </c>
      <c r="G14" s="2" t="s">
        <v>40</v>
      </c>
      <c r="H14" s="2">
        <v>17</v>
      </c>
    </row>
    <row r="15" spans="1:9" x14ac:dyDescent="0.2">
      <c r="A15" s="2" t="s">
        <v>41</v>
      </c>
      <c r="B15" s="6"/>
      <c r="D15" s="2" t="s">
        <v>42</v>
      </c>
      <c r="E15" s="2">
        <f>ROUNDUP((B47 / (E13 ^ 1)), 0)</f>
        <v>1</v>
      </c>
      <c r="G15" s="2" t="s">
        <v>43</v>
      </c>
      <c r="H15" s="2">
        <v>4</v>
      </c>
    </row>
    <row r="16" spans="1:9" x14ac:dyDescent="0.2">
      <c r="A16" s="2" t="s">
        <v>44</v>
      </c>
      <c r="B16" s="6"/>
      <c r="D16" s="3" t="s">
        <v>45</v>
      </c>
      <c r="E16" s="3">
        <f>(8192 * E15) / 1000000000</f>
        <v>8.1920000000000005E-6</v>
      </c>
      <c r="G16" s="2" t="s">
        <v>46</v>
      </c>
      <c r="H16" s="2">
        <v>4</v>
      </c>
    </row>
    <row r="17" spans="1:8" x14ac:dyDescent="0.2">
      <c r="A17" s="2" t="s">
        <v>47</v>
      </c>
      <c r="B17" s="6"/>
      <c r="D17" s="3" t="s">
        <v>48</v>
      </c>
      <c r="E17" s="3">
        <f>(8192 * E15) / 1000000</f>
        <v>8.1919999999999996E-3</v>
      </c>
      <c r="G17" s="2" t="s">
        <v>49</v>
      </c>
      <c r="H17" s="2">
        <v>8</v>
      </c>
    </row>
    <row r="18" spans="1:8" x14ac:dyDescent="0.2">
      <c r="A18" s="2" t="s">
        <v>50</v>
      </c>
      <c r="B18" s="6"/>
      <c r="G18" s="2" t="s">
        <v>51</v>
      </c>
      <c r="H18" s="2">
        <v>8</v>
      </c>
    </row>
    <row r="19" spans="1:8" x14ac:dyDescent="0.2">
      <c r="A19" s="2" t="s">
        <v>52</v>
      </c>
      <c r="B19" s="6"/>
      <c r="G19" s="2" t="s">
        <v>53</v>
      </c>
      <c r="H19" s="2">
        <v>4</v>
      </c>
    </row>
    <row r="20" spans="1:8" x14ac:dyDescent="0.2">
      <c r="A20" s="2" t="s">
        <v>54</v>
      </c>
      <c r="B20" s="6"/>
      <c r="G20" s="2" t="s">
        <v>55</v>
      </c>
      <c r="H20" s="2">
        <v>6</v>
      </c>
    </row>
    <row r="21" spans="1:8" x14ac:dyDescent="0.2">
      <c r="A21" s="2" t="s">
        <v>56</v>
      </c>
      <c r="B21" s="6"/>
      <c r="G21" s="2" t="s">
        <v>57</v>
      </c>
      <c r="H21" s="2">
        <v>7</v>
      </c>
    </row>
    <row r="22" spans="1:8" x14ac:dyDescent="0.2">
      <c r="A22" s="2" t="s">
        <v>58</v>
      </c>
      <c r="B22" s="6"/>
      <c r="G22" s="2" t="s">
        <v>59</v>
      </c>
      <c r="H22" s="2">
        <v>8</v>
      </c>
    </row>
    <row r="23" spans="1:8" x14ac:dyDescent="0.2">
      <c r="A23" s="2" t="s">
        <v>60</v>
      </c>
      <c r="B23" s="6"/>
      <c r="G23" s="2" t="s">
        <v>61</v>
      </c>
      <c r="H23" s="2">
        <v>3</v>
      </c>
    </row>
    <row r="24" spans="1:8" x14ac:dyDescent="0.2">
      <c r="A24" s="2" t="s">
        <v>62</v>
      </c>
      <c r="B24" s="6"/>
      <c r="G24" s="2" t="s">
        <v>63</v>
      </c>
      <c r="H24" s="2">
        <v>3</v>
      </c>
    </row>
    <row r="25" spans="1:8" x14ac:dyDescent="0.2">
      <c r="A25" s="2" t="s">
        <v>64</v>
      </c>
      <c r="B25" s="6"/>
      <c r="G25" s="2" t="s">
        <v>65</v>
      </c>
      <c r="H25" s="2">
        <v>4</v>
      </c>
    </row>
    <row r="26" spans="1:8" x14ac:dyDescent="0.2">
      <c r="A26" s="2" t="s">
        <v>66</v>
      </c>
      <c r="B26" s="6"/>
      <c r="G26" s="2" t="s">
        <v>67</v>
      </c>
      <c r="H26" s="2">
        <v>5</v>
      </c>
    </row>
    <row r="27" spans="1:8" x14ac:dyDescent="0.2">
      <c r="A27" s="2" t="s">
        <v>66</v>
      </c>
      <c r="B27" s="6"/>
      <c r="G27" s="2" t="s">
        <v>68</v>
      </c>
      <c r="H27" s="2">
        <v>8</v>
      </c>
    </row>
    <row r="28" spans="1:8" x14ac:dyDescent="0.2">
      <c r="A28" s="2" t="s">
        <v>66</v>
      </c>
      <c r="B28" s="6"/>
      <c r="G28" s="2" t="s">
        <v>69</v>
      </c>
      <c r="H28" s="2">
        <v>9</v>
      </c>
    </row>
    <row r="29" spans="1:8" x14ac:dyDescent="0.2">
      <c r="A29" s="2" t="s">
        <v>70</v>
      </c>
      <c r="B29" s="6"/>
      <c r="G29" s="2" t="s">
        <v>71</v>
      </c>
      <c r="H29" s="2">
        <v>10</v>
      </c>
    </row>
    <row r="30" spans="1:8" x14ac:dyDescent="0.2">
      <c r="A30" s="2" t="s">
        <v>72</v>
      </c>
      <c r="B30" s="6"/>
      <c r="G30" s="2" t="s">
        <v>73</v>
      </c>
      <c r="H30" s="2">
        <v>8</v>
      </c>
    </row>
    <row r="31" spans="1:8" x14ac:dyDescent="0.2">
      <c r="A31" s="2" t="s">
        <v>74</v>
      </c>
      <c r="B31" s="6"/>
      <c r="G31" s="2" t="s">
        <v>75</v>
      </c>
      <c r="H31" s="2">
        <v>16</v>
      </c>
    </row>
    <row r="32" spans="1:8" x14ac:dyDescent="0.2">
      <c r="A32" s="2" t="s">
        <v>76</v>
      </c>
      <c r="B32" s="6"/>
    </row>
    <row r="33" spans="1:4" x14ac:dyDescent="0.2">
      <c r="A33" s="2" t="s">
        <v>77</v>
      </c>
      <c r="B33" s="6"/>
    </row>
    <row r="34" spans="1:4" x14ac:dyDescent="0.2">
      <c r="A34" s="2" t="s">
        <v>78</v>
      </c>
      <c r="B34" s="6">
        <v>0</v>
      </c>
    </row>
    <row r="35" spans="1:4" x14ac:dyDescent="0.2">
      <c r="A35" s="2" t="s">
        <v>79</v>
      </c>
      <c r="B35" s="6">
        <v>0</v>
      </c>
    </row>
    <row r="36" spans="1:4" x14ac:dyDescent="0.2">
      <c r="A36" s="2" t="s">
        <v>80</v>
      </c>
      <c r="B36" s="7">
        <f>(B6*H4)+(B7*H5)+(B8*H6)+(B9*H7)+(B10*H8)+(B11*H9)+(B12*H10)+(B13*H11)+(B14*H12)+(B15*H13)+(B16*H14)+(B17*H15)+(B18*H16)+(B19*H17)+(B20*H18)+(B21*H19)+(B22*H20)+(B23*H21)+(B24*H22)+(B25*H23)+(B26*H24)+(B27*H25)+(B28*H26)+(B29*H27)+(B30*H28)+(B31*H29)+(B32*H30)+(B33*H31)+B34+(B35*2)</f>
        <v>4</v>
      </c>
    </row>
    <row r="37" spans="1:4" x14ac:dyDescent="0.2">
      <c r="A37" s="2" t="s">
        <v>81</v>
      </c>
      <c r="B37" s="6">
        <v>0</v>
      </c>
    </row>
    <row r="38" spans="1:4" x14ac:dyDescent="0.2">
      <c r="A38" s="2" t="s">
        <v>82</v>
      </c>
      <c r="B38" s="6">
        <v>0</v>
      </c>
    </row>
    <row r="39" spans="1:4" x14ac:dyDescent="0.2">
      <c r="A39" s="2" t="s">
        <v>83</v>
      </c>
      <c r="B39" s="6">
        <v>0</v>
      </c>
    </row>
    <row r="40" spans="1:4" x14ac:dyDescent="0.2">
      <c r="A40" s="2" t="s">
        <v>84</v>
      </c>
      <c r="B40" s="6">
        <v>0</v>
      </c>
    </row>
    <row r="41" spans="1:4" x14ac:dyDescent="0.2">
      <c r="A41" s="2" t="s">
        <v>27</v>
      </c>
      <c r="B41" s="7">
        <f xml:space="preserve"> ROUNDDOWN(2 + ((B5 + 7) / 8), 0)</f>
        <v>3</v>
      </c>
    </row>
    <row r="42" spans="1:4" x14ac:dyDescent="0.2">
      <c r="A42" s="2" t="s">
        <v>30</v>
      </c>
      <c r="B42" s="7">
        <f>IF(B37+B39 = 0, 0, 2 + (B37 * 2) + B38 + (B39 * 2) + (B40 * 2))</f>
        <v>0</v>
      </c>
    </row>
    <row r="43" spans="1:4" x14ac:dyDescent="0.2">
      <c r="A43" s="2" t="s">
        <v>85</v>
      </c>
      <c r="B43" s="7">
        <f>B36 + B42 + B41 + 4</f>
        <v>11</v>
      </c>
    </row>
    <row r="44" spans="1:4" x14ac:dyDescent="0.2">
      <c r="A44" s="2" t="s">
        <v>86</v>
      </c>
      <c r="B44" s="7">
        <f>8096 / (B43 + 2)</f>
        <v>622.76923076923072</v>
      </c>
    </row>
    <row r="45" spans="1:4" x14ac:dyDescent="0.2">
      <c r="A45" s="2" t="s">
        <v>87</v>
      </c>
      <c r="B45" s="5">
        <v>100</v>
      </c>
      <c r="D45" s="9" t="s">
        <v>88</v>
      </c>
    </row>
    <row r="46" spans="1:4" x14ac:dyDescent="0.2">
      <c r="A46" s="2" t="s">
        <v>89</v>
      </c>
      <c r="B46" s="7">
        <f>8096 * ((100 - B45) / 100) / (B43 + 2)</f>
        <v>0</v>
      </c>
    </row>
    <row r="47" spans="1:4" x14ac:dyDescent="0.2">
      <c r="A47" s="2" t="s">
        <v>90</v>
      </c>
      <c r="B47" s="2">
        <f>ROUNDUP(B4 / (B44 - B46), 0)</f>
        <v>4</v>
      </c>
    </row>
    <row r="48" spans="1:4" x14ac:dyDescent="0.2">
      <c r="A48" s="3" t="s">
        <v>91</v>
      </c>
      <c r="B48" s="3">
        <f>(8192 * B47) / 1000000000</f>
        <v>3.2768000000000002E-5</v>
      </c>
    </row>
    <row r="49" spans="1:2" x14ac:dyDescent="0.2">
      <c r="A49" s="3" t="s">
        <v>92</v>
      </c>
      <c r="B49" s="3">
        <f>(8192 * B47) / 1000000</f>
        <v>3.2767999999999999E-2</v>
      </c>
    </row>
    <row r="67" spans="1:2" x14ac:dyDescent="0.2">
      <c r="A67" s="3"/>
    </row>
    <row r="69" spans="1:2" x14ac:dyDescent="0.2">
      <c r="A69" s="3"/>
      <c r="B69" s="4"/>
    </row>
    <row r="85" spans="1:2" x14ac:dyDescent="0.2">
      <c r="A85" s="3"/>
      <c r="B85" s="3"/>
    </row>
    <row r="87" spans="1:2" x14ac:dyDescent="0.2">
      <c r="A87" s="3"/>
      <c r="B87" s="4"/>
    </row>
    <row r="95" spans="1:2" x14ac:dyDescent="0.2">
      <c r="B95" s="7"/>
    </row>
    <row r="98" spans="1:2" x14ac:dyDescent="0.2">
      <c r="A98" s="3"/>
      <c r="B98" s="3"/>
    </row>
  </sheetData>
  <hyperlinks>
    <hyperlink ref="A1" r:id="rId1" xr:uid="{05A0689B-8926-4E9F-A7B0-04DB4FC39679}"/>
    <hyperlink ref="G1" r:id="rId2" xr:uid="{79948A69-4ADA-4549-B1FD-27AD3E5C86F3}"/>
    <hyperlink ref="D2" r:id="rId3" xr:uid="{1FB2A375-A7A6-418E-8286-5639540029AA}"/>
    <hyperlink ref="D45" r:id="rId4" xr:uid="{685FC8F9-1F7E-4D63-AFA6-2F5703EDC79E}"/>
  </hyperlinks>
  <pageMargins left="0.7" right="0.7" top="0.75" bottom="0.75" header="0.3" footer="0.3"/>
  <pageSetup orientation="portrait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29167-3C67-4940-86AF-F7C71D35BCC0}">
  <dimension ref="A1:I98"/>
  <sheetViews>
    <sheetView topLeftCell="A29" zoomScale="120" zoomScaleNormal="120" workbookViewId="0">
      <selection activeCell="A5" sqref="A5"/>
    </sheetView>
  </sheetViews>
  <sheetFormatPr defaultColWidth="9.140625" defaultRowHeight="12" x14ac:dyDescent="0.2"/>
  <cols>
    <col min="1" max="1" width="40.7109375" style="2" customWidth="1"/>
    <col min="2" max="2" width="10.42578125" style="2" customWidth="1"/>
    <col min="3" max="3" width="4.7109375" style="2" customWidth="1"/>
    <col min="4" max="4" width="37.42578125" style="2" customWidth="1"/>
    <col min="5" max="5" width="10.42578125" style="2" bestFit="1" customWidth="1"/>
    <col min="6" max="6" width="4.7109375" style="2" customWidth="1"/>
    <col min="7" max="7" width="28.42578125" style="2" bestFit="1" customWidth="1"/>
    <col min="8" max="8" width="5.7109375" style="2" customWidth="1"/>
    <col min="9" max="9" width="9.140625" style="2"/>
    <col min="10" max="10" width="24.85546875" style="2" bestFit="1" customWidth="1"/>
    <col min="11" max="16384" width="9.140625" style="2"/>
  </cols>
  <sheetData>
    <row r="1" spans="1:9" x14ac:dyDescent="0.2">
      <c r="A1" s="1" t="s">
        <v>0</v>
      </c>
      <c r="G1" s="1" t="s">
        <v>1</v>
      </c>
    </row>
    <row r="2" spans="1:9" ht="33.75" x14ac:dyDescent="0.2">
      <c r="A2" s="1"/>
      <c r="D2" s="8" t="s">
        <v>2</v>
      </c>
    </row>
    <row r="3" spans="1:9" x14ac:dyDescent="0.2">
      <c r="A3" s="3" t="s">
        <v>3</v>
      </c>
      <c r="B3" s="4"/>
      <c r="D3" s="3" t="s">
        <v>4</v>
      </c>
      <c r="E3" s="4"/>
      <c r="G3" s="3" t="s">
        <v>5</v>
      </c>
      <c r="H3" s="3" t="s">
        <v>6</v>
      </c>
    </row>
    <row r="4" spans="1:9" x14ac:dyDescent="0.2">
      <c r="A4" s="2" t="s">
        <v>7</v>
      </c>
      <c r="B4" s="5">
        <v>100</v>
      </c>
      <c r="D4" s="2" t="s">
        <v>8</v>
      </c>
      <c r="E4" s="5">
        <v>1</v>
      </c>
      <c r="G4" s="2" t="s">
        <v>9</v>
      </c>
      <c r="H4" s="2">
        <v>4</v>
      </c>
    </row>
    <row r="5" spans="1:9" x14ac:dyDescent="0.2">
      <c r="A5" s="2" t="s">
        <v>10</v>
      </c>
      <c r="B5" s="6">
        <v>1</v>
      </c>
      <c r="D5" s="2" t="s">
        <v>11</v>
      </c>
      <c r="E5" s="5">
        <v>4</v>
      </c>
      <c r="G5" s="2" t="s">
        <v>12</v>
      </c>
      <c r="H5" s="2">
        <v>1</v>
      </c>
    </row>
    <row r="6" spans="1:9" x14ac:dyDescent="0.2">
      <c r="A6" s="2" t="s">
        <v>13</v>
      </c>
      <c r="B6" s="6">
        <v>1</v>
      </c>
      <c r="D6" s="2" t="s">
        <v>14</v>
      </c>
      <c r="E6" s="5">
        <v>0</v>
      </c>
      <c r="G6" s="2" t="s">
        <v>15</v>
      </c>
      <c r="H6" s="2">
        <v>2</v>
      </c>
    </row>
    <row r="7" spans="1:9" x14ac:dyDescent="0.2">
      <c r="A7" s="2" t="s">
        <v>16</v>
      </c>
      <c r="B7" s="6">
        <v>0</v>
      </c>
      <c r="D7" s="2" t="s">
        <v>17</v>
      </c>
      <c r="E7" s="5">
        <v>0</v>
      </c>
      <c r="G7" s="2" t="s">
        <v>18</v>
      </c>
      <c r="H7" s="2">
        <v>8</v>
      </c>
    </row>
    <row r="8" spans="1:9" x14ac:dyDescent="0.2">
      <c r="A8" s="2" t="s">
        <v>19</v>
      </c>
      <c r="B8" s="6">
        <v>0</v>
      </c>
      <c r="D8" s="2" t="s">
        <v>20</v>
      </c>
      <c r="E8" s="5">
        <v>0</v>
      </c>
      <c r="G8" s="2" t="s">
        <v>21</v>
      </c>
      <c r="H8" s="2">
        <v>1</v>
      </c>
      <c r="I8" s="2" t="s">
        <v>22</v>
      </c>
    </row>
    <row r="9" spans="1:9" x14ac:dyDescent="0.2">
      <c r="A9" s="2" t="s">
        <v>23</v>
      </c>
      <c r="B9" s="6">
        <v>0</v>
      </c>
      <c r="D9" s="2" t="s">
        <v>24</v>
      </c>
      <c r="E9" s="5">
        <v>0</v>
      </c>
      <c r="G9" s="2" t="s">
        <v>25</v>
      </c>
      <c r="H9" s="2">
        <v>8</v>
      </c>
    </row>
    <row r="10" spans="1:9" x14ac:dyDescent="0.2">
      <c r="A10" s="2" t="s">
        <v>26</v>
      </c>
      <c r="B10" s="6">
        <v>0</v>
      </c>
      <c r="D10" s="2" t="s">
        <v>27</v>
      </c>
      <c r="E10" s="2">
        <f>ROUNDDOWN(2 + ((E4 + 7) / 8),0)</f>
        <v>3</v>
      </c>
      <c r="G10" s="2" t="s">
        <v>28</v>
      </c>
      <c r="H10" s="2">
        <v>4</v>
      </c>
    </row>
    <row r="11" spans="1:9" x14ac:dyDescent="0.2">
      <c r="A11" s="2" t="s">
        <v>29</v>
      </c>
      <c r="B11" s="6">
        <v>0</v>
      </c>
      <c r="D11" s="2" t="s">
        <v>30</v>
      </c>
      <c r="E11" s="2">
        <f>IF(E6+E8 = 0, 0, 2 + (E6 * 2) + E7 + (E8 * 2) + (E9 * 2))</f>
        <v>0</v>
      </c>
      <c r="G11" s="2" t="s">
        <v>31</v>
      </c>
      <c r="H11" s="2">
        <v>5</v>
      </c>
    </row>
    <row r="12" spans="1:9" x14ac:dyDescent="0.2">
      <c r="A12" s="2" t="s">
        <v>32</v>
      </c>
      <c r="B12" s="6"/>
      <c r="D12" s="2" t="s">
        <v>33</v>
      </c>
      <c r="E12" s="2">
        <f>E5 + E11 + E10 + 1 + 6</f>
        <v>14</v>
      </c>
      <c r="G12" s="2" t="s">
        <v>34</v>
      </c>
      <c r="H12" s="2">
        <v>9</v>
      </c>
    </row>
    <row r="13" spans="1:9" x14ac:dyDescent="0.2">
      <c r="A13" s="2" t="s">
        <v>35</v>
      </c>
      <c r="B13" s="6"/>
      <c r="D13" s="2" t="s">
        <v>36</v>
      </c>
      <c r="E13" s="7">
        <f>8096 / (E12 + 2)</f>
        <v>506</v>
      </c>
      <c r="G13" s="2" t="s">
        <v>37</v>
      </c>
      <c r="H13" s="2">
        <v>13</v>
      </c>
    </row>
    <row r="14" spans="1:9" x14ac:dyDescent="0.2">
      <c r="A14" s="2" t="s">
        <v>38</v>
      </c>
      <c r="B14" s="6"/>
      <c r="D14" s="2" t="s">
        <v>39</v>
      </c>
      <c r="E14" s="2">
        <f>1 + LOG((B47/E13), E13)</f>
        <v>0</v>
      </c>
      <c r="G14" s="2" t="s">
        <v>40</v>
      </c>
      <c r="H14" s="2">
        <v>17</v>
      </c>
    </row>
    <row r="15" spans="1:9" x14ac:dyDescent="0.2">
      <c r="A15" s="2" t="s">
        <v>41</v>
      </c>
      <c r="B15" s="6"/>
      <c r="D15" s="2" t="s">
        <v>42</v>
      </c>
      <c r="E15" s="2">
        <f>ROUNDUP((B47 / (E13 ^ 1)), 0)</f>
        <v>1</v>
      </c>
      <c r="G15" s="2" t="s">
        <v>43</v>
      </c>
      <c r="H15" s="2">
        <v>4</v>
      </c>
    </row>
    <row r="16" spans="1:9" x14ac:dyDescent="0.2">
      <c r="A16" s="2" t="s">
        <v>44</v>
      </c>
      <c r="B16" s="6"/>
      <c r="D16" s="3" t="s">
        <v>45</v>
      </c>
      <c r="E16" s="3">
        <f>(8192 * E15) / 1000000000</f>
        <v>8.1920000000000005E-6</v>
      </c>
      <c r="G16" s="2" t="s">
        <v>46</v>
      </c>
      <c r="H16" s="2">
        <v>4</v>
      </c>
    </row>
    <row r="17" spans="1:8" x14ac:dyDescent="0.2">
      <c r="A17" s="2" t="s">
        <v>47</v>
      </c>
      <c r="B17" s="6"/>
      <c r="D17" s="3" t="s">
        <v>48</v>
      </c>
      <c r="E17" s="3">
        <f>(8192 * E15) / 1000000</f>
        <v>8.1919999999999996E-3</v>
      </c>
      <c r="G17" s="2" t="s">
        <v>49</v>
      </c>
      <c r="H17" s="2">
        <v>8</v>
      </c>
    </row>
    <row r="18" spans="1:8" x14ac:dyDescent="0.2">
      <c r="A18" s="2" t="s">
        <v>50</v>
      </c>
      <c r="B18" s="6"/>
      <c r="G18" s="2" t="s">
        <v>51</v>
      </c>
      <c r="H18" s="2">
        <v>8</v>
      </c>
    </row>
    <row r="19" spans="1:8" x14ac:dyDescent="0.2">
      <c r="A19" s="2" t="s">
        <v>52</v>
      </c>
      <c r="B19" s="6"/>
      <c r="G19" s="2" t="s">
        <v>53</v>
      </c>
      <c r="H19" s="2">
        <v>4</v>
      </c>
    </row>
    <row r="20" spans="1:8" x14ac:dyDescent="0.2">
      <c r="A20" s="2" t="s">
        <v>54</v>
      </c>
      <c r="B20" s="6"/>
      <c r="G20" s="2" t="s">
        <v>55</v>
      </c>
      <c r="H20" s="2">
        <v>6</v>
      </c>
    </row>
    <row r="21" spans="1:8" x14ac:dyDescent="0.2">
      <c r="A21" s="2" t="s">
        <v>56</v>
      </c>
      <c r="B21" s="6"/>
      <c r="G21" s="2" t="s">
        <v>57</v>
      </c>
      <c r="H21" s="2">
        <v>7</v>
      </c>
    </row>
    <row r="22" spans="1:8" x14ac:dyDescent="0.2">
      <c r="A22" s="2" t="s">
        <v>58</v>
      </c>
      <c r="B22" s="6"/>
      <c r="G22" s="2" t="s">
        <v>59</v>
      </c>
      <c r="H22" s="2">
        <v>8</v>
      </c>
    </row>
    <row r="23" spans="1:8" x14ac:dyDescent="0.2">
      <c r="A23" s="2" t="s">
        <v>60</v>
      </c>
      <c r="B23" s="6"/>
      <c r="G23" s="2" t="s">
        <v>61</v>
      </c>
      <c r="H23" s="2">
        <v>3</v>
      </c>
    </row>
    <row r="24" spans="1:8" x14ac:dyDescent="0.2">
      <c r="A24" s="2" t="s">
        <v>62</v>
      </c>
      <c r="B24" s="6"/>
      <c r="G24" s="2" t="s">
        <v>63</v>
      </c>
      <c r="H24" s="2">
        <v>3</v>
      </c>
    </row>
    <row r="25" spans="1:8" x14ac:dyDescent="0.2">
      <c r="A25" s="2" t="s">
        <v>64</v>
      </c>
      <c r="B25" s="6"/>
      <c r="G25" s="2" t="s">
        <v>65</v>
      </c>
      <c r="H25" s="2">
        <v>4</v>
      </c>
    </row>
    <row r="26" spans="1:8" x14ac:dyDescent="0.2">
      <c r="A26" s="2" t="s">
        <v>66</v>
      </c>
      <c r="B26" s="6"/>
      <c r="G26" s="2" t="s">
        <v>67</v>
      </c>
      <c r="H26" s="2">
        <v>5</v>
      </c>
    </row>
    <row r="27" spans="1:8" x14ac:dyDescent="0.2">
      <c r="A27" s="2" t="s">
        <v>66</v>
      </c>
      <c r="B27" s="6"/>
      <c r="G27" s="2" t="s">
        <v>68</v>
      </c>
      <c r="H27" s="2">
        <v>8</v>
      </c>
    </row>
    <row r="28" spans="1:8" x14ac:dyDescent="0.2">
      <c r="A28" s="2" t="s">
        <v>66</v>
      </c>
      <c r="B28" s="6"/>
      <c r="G28" s="2" t="s">
        <v>69</v>
      </c>
      <c r="H28" s="2">
        <v>9</v>
      </c>
    </row>
    <row r="29" spans="1:8" x14ac:dyDescent="0.2">
      <c r="A29" s="2" t="s">
        <v>70</v>
      </c>
      <c r="B29" s="6"/>
      <c r="G29" s="2" t="s">
        <v>71</v>
      </c>
      <c r="H29" s="2">
        <v>10</v>
      </c>
    </row>
    <row r="30" spans="1:8" x14ac:dyDescent="0.2">
      <c r="A30" s="2" t="s">
        <v>72</v>
      </c>
      <c r="B30" s="6"/>
      <c r="G30" s="2" t="s">
        <v>73</v>
      </c>
      <c r="H30" s="2">
        <v>8</v>
      </c>
    </row>
    <row r="31" spans="1:8" x14ac:dyDescent="0.2">
      <c r="A31" s="2" t="s">
        <v>74</v>
      </c>
      <c r="B31" s="6"/>
      <c r="G31" s="2" t="s">
        <v>75</v>
      </c>
      <c r="H31" s="2">
        <v>16</v>
      </c>
    </row>
    <row r="32" spans="1:8" x14ac:dyDescent="0.2">
      <c r="A32" s="2" t="s">
        <v>76</v>
      </c>
      <c r="B32" s="6"/>
    </row>
    <row r="33" spans="1:4" x14ac:dyDescent="0.2">
      <c r="A33" s="2" t="s">
        <v>77</v>
      </c>
      <c r="B33" s="6"/>
    </row>
    <row r="34" spans="1:4" x14ac:dyDescent="0.2">
      <c r="A34" s="2" t="s">
        <v>78</v>
      </c>
      <c r="B34" s="6">
        <v>0</v>
      </c>
    </row>
    <row r="35" spans="1:4" x14ac:dyDescent="0.2">
      <c r="A35" s="2" t="s">
        <v>79</v>
      </c>
      <c r="B35" s="6">
        <v>0</v>
      </c>
    </row>
    <row r="36" spans="1:4" x14ac:dyDescent="0.2">
      <c r="A36" s="2" t="s">
        <v>80</v>
      </c>
      <c r="B36" s="7">
        <f>(B6*H4)+(B7*H5)+(B8*H6)+(B9*H7)+(B10*H8)+(B11*H9)+(B12*H10)+(B13*H11)+(B14*H12)+(B15*H13)+(B16*H14)+(B17*H15)+(B18*H16)+(B19*H17)+(B20*H18)+(B21*H19)+(B22*H20)+(B23*H21)+(B24*H22)+(B25*H23)+(B26*H24)+(B27*H25)+(B28*H26)+(B29*H27)+(B30*H28)+(B31*H29)+(B32*H30)+(B33*H31)+B34+(B35*2)</f>
        <v>4</v>
      </c>
    </row>
    <row r="37" spans="1:4" x14ac:dyDescent="0.2">
      <c r="A37" s="2" t="s">
        <v>81</v>
      </c>
      <c r="B37" s="6">
        <v>0</v>
      </c>
    </row>
    <row r="38" spans="1:4" x14ac:dyDescent="0.2">
      <c r="A38" s="2" t="s">
        <v>82</v>
      </c>
      <c r="B38" s="6">
        <v>0</v>
      </c>
    </row>
    <row r="39" spans="1:4" x14ac:dyDescent="0.2">
      <c r="A39" s="2" t="s">
        <v>83</v>
      </c>
      <c r="B39" s="6">
        <v>0</v>
      </c>
    </row>
    <row r="40" spans="1:4" x14ac:dyDescent="0.2">
      <c r="A40" s="2" t="s">
        <v>84</v>
      </c>
      <c r="B40" s="6">
        <v>0</v>
      </c>
    </row>
    <row r="41" spans="1:4" x14ac:dyDescent="0.2">
      <c r="A41" s="2" t="s">
        <v>27</v>
      </c>
      <c r="B41" s="7">
        <f xml:space="preserve"> ROUNDDOWN(2 + ((B5 + 7) / 8), 0)</f>
        <v>3</v>
      </c>
    </row>
    <row r="42" spans="1:4" x14ac:dyDescent="0.2">
      <c r="A42" s="2" t="s">
        <v>30</v>
      </c>
      <c r="B42" s="7">
        <f>IF(B37+B39 = 0, 0, 2 + (B37 * 2) + B38 + (B39 * 2) + (B40 * 2))</f>
        <v>0</v>
      </c>
    </row>
    <row r="43" spans="1:4" x14ac:dyDescent="0.2">
      <c r="A43" s="2" t="s">
        <v>85</v>
      </c>
      <c r="B43" s="7">
        <f>B36 + B42 + B41 + 4</f>
        <v>11</v>
      </c>
    </row>
    <row r="44" spans="1:4" x14ac:dyDescent="0.2">
      <c r="A44" s="2" t="s">
        <v>86</v>
      </c>
      <c r="B44" s="7">
        <f>8096 / (B43 + 2)</f>
        <v>622.76923076923072</v>
      </c>
    </row>
    <row r="45" spans="1:4" x14ac:dyDescent="0.2">
      <c r="A45" s="2" t="s">
        <v>87</v>
      </c>
      <c r="B45" s="5">
        <v>100</v>
      </c>
      <c r="D45" s="9" t="s">
        <v>88</v>
      </c>
    </row>
    <row r="46" spans="1:4" x14ac:dyDescent="0.2">
      <c r="A46" s="2" t="s">
        <v>89</v>
      </c>
      <c r="B46" s="7">
        <f>8096 * ((100 - B45) / 100) / (B43 + 2)</f>
        <v>0</v>
      </c>
    </row>
    <row r="47" spans="1:4" x14ac:dyDescent="0.2">
      <c r="A47" s="2" t="s">
        <v>90</v>
      </c>
      <c r="B47" s="2">
        <f>ROUNDUP(B4 / (B44 - B46), 0)</f>
        <v>1</v>
      </c>
    </row>
    <row r="48" spans="1:4" x14ac:dyDescent="0.2">
      <c r="A48" s="3" t="s">
        <v>91</v>
      </c>
      <c r="B48" s="3">
        <f>(8192 * B47) / 1000000000</f>
        <v>8.1920000000000005E-6</v>
      </c>
    </row>
    <row r="49" spans="1:2" x14ac:dyDescent="0.2">
      <c r="A49" s="3" t="s">
        <v>92</v>
      </c>
      <c r="B49" s="3">
        <f>(8192 * B47) / 1000000</f>
        <v>8.1919999999999996E-3</v>
      </c>
    </row>
    <row r="67" spans="1:2" x14ac:dyDescent="0.2">
      <c r="A67" s="3"/>
    </row>
    <row r="69" spans="1:2" x14ac:dyDescent="0.2">
      <c r="A69" s="3"/>
      <c r="B69" s="4"/>
    </row>
    <row r="85" spans="1:2" x14ac:dyDescent="0.2">
      <c r="A85" s="3"/>
      <c r="B85" s="3"/>
    </row>
    <row r="87" spans="1:2" x14ac:dyDescent="0.2">
      <c r="A87" s="3"/>
      <c r="B87" s="4"/>
    </row>
    <row r="95" spans="1:2" x14ac:dyDescent="0.2">
      <c r="B95" s="7"/>
    </row>
    <row r="98" spans="1:2" x14ac:dyDescent="0.2">
      <c r="A98" s="3"/>
      <c r="B98" s="3"/>
    </row>
  </sheetData>
  <hyperlinks>
    <hyperlink ref="A1" r:id="rId1" xr:uid="{FC4696D6-8D8B-422B-96AB-589CD2D6F6AE}"/>
    <hyperlink ref="G1" r:id="rId2" xr:uid="{9BB994E5-0A3E-48EA-B60B-1B84A377B3A2}"/>
    <hyperlink ref="D2" r:id="rId3" xr:uid="{6C3E24DC-F750-4621-88E2-0873A2358404}"/>
    <hyperlink ref="D45" r:id="rId4" xr:uid="{0F94986F-A751-4DA5-B497-3D96BB4DBCBD}"/>
  </hyperlinks>
  <pageMargins left="0.7" right="0.7" top="0.75" bottom="0.75" header="0.3" footer="0.3"/>
  <pageSetup orientation="portrait"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FA8E-AA48-4463-B93B-5868478D0868}">
  <dimension ref="A1:I98"/>
  <sheetViews>
    <sheetView topLeftCell="A28" zoomScale="120" zoomScaleNormal="120" workbookViewId="0">
      <selection activeCell="A6" sqref="A6"/>
    </sheetView>
  </sheetViews>
  <sheetFormatPr defaultColWidth="9.140625" defaultRowHeight="12" x14ac:dyDescent="0.2"/>
  <cols>
    <col min="1" max="1" width="40.7109375" style="2" customWidth="1"/>
    <col min="2" max="2" width="10.42578125" style="2" customWidth="1"/>
    <col min="3" max="3" width="4.7109375" style="2" customWidth="1"/>
    <col min="4" max="4" width="37.42578125" style="2" customWidth="1"/>
    <col min="5" max="5" width="10.42578125" style="2" bestFit="1" customWidth="1"/>
    <col min="6" max="6" width="4.7109375" style="2" customWidth="1"/>
    <col min="7" max="7" width="28.42578125" style="2" bestFit="1" customWidth="1"/>
    <col min="8" max="8" width="5.7109375" style="2" customWidth="1"/>
    <col min="9" max="9" width="9.140625" style="2"/>
    <col min="10" max="10" width="24.85546875" style="2" bestFit="1" customWidth="1"/>
    <col min="11" max="16384" width="9.140625" style="2"/>
  </cols>
  <sheetData>
    <row r="1" spans="1:9" x14ac:dyDescent="0.2">
      <c r="A1" s="1" t="s">
        <v>0</v>
      </c>
      <c r="G1" s="1" t="s">
        <v>1</v>
      </c>
    </row>
    <row r="2" spans="1:9" ht="33.75" x14ac:dyDescent="0.2">
      <c r="A2" s="1"/>
      <c r="D2" s="8" t="s">
        <v>2</v>
      </c>
    </row>
    <row r="3" spans="1:9" x14ac:dyDescent="0.2">
      <c r="A3" s="3" t="s">
        <v>3</v>
      </c>
      <c r="B3" s="4"/>
      <c r="D3" s="3" t="s">
        <v>4</v>
      </c>
      <c r="E3" s="4"/>
      <c r="G3" s="3" t="s">
        <v>5</v>
      </c>
      <c r="H3" s="3" t="s">
        <v>6</v>
      </c>
    </row>
    <row r="4" spans="1:9" x14ac:dyDescent="0.2">
      <c r="A4" s="2" t="s">
        <v>7</v>
      </c>
      <c r="B4" s="5">
        <v>50000</v>
      </c>
      <c r="D4" s="2" t="s">
        <v>8</v>
      </c>
      <c r="E4" s="5">
        <v>1</v>
      </c>
      <c r="G4" s="2" t="s">
        <v>9</v>
      </c>
      <c r="H4" s="2">
        <v>4</v>
      </c>
    </row>
    <row r="5" spans="1:9" x14ac:dyDescent="0.2">
      <c r="A5" s="2" t="s">
        <v>10</v>
      </c>
      <c r="B5" s="6">
        <v>2</v>
      </c>
      <c r="D5" s="2" t="s">
        <v>11</v>
      </c>
      <c r="E5" s="5">
        <v>4</v>
      </c>
      <c r="G5" s="2" t="s">
        <v>12</v>
      </c>
      <c r="H5" s="2">
        <v>1</v>
      </c>
    </row>
    <row r="6" spans="1:9" x14ac:dyDescent="0.2">
      <c r="A6" s="2" t="s">
        <v>13</v>
      </c>
      <c r="B6" s="6">
        <v>2</v>
      </c>
      <c r="D6" s="2" t="s">
        <v>14</v>
      </c>
      <c r="E6" s="5">
        <v>0</v>
      </c>
      <c r="G6" s="2" t="s">
        <v>15</v>
      </c>
      <c r="H6" s="2">
        <v>2</v>
      </c>
    </row>
    <row r="7" spans="1:9" x14ac:dyDescent="0.2">
      <c r="A7" s="2" t="s">
        <v>16</v>
      </c>
      <c r="B7" s="6">
        <v>0</v>
      </c>
      <c r="D7" s="2" t="s">
        <v>17</v>
      </c>
      <c r="E7" s="5">
        <v>0</v>
      </c>
      <c r="G7" s="2" t="s">
        <v>18</v>
      </c>
      <c r="H7" s="2">
        <v>8</v>
      </c>
    </row>
    <row r="8" spans="1:9" x14ac:dyDescent="0.2">
      <c r="A8" s="2" t="s">
        <v>19</v>
      </c>
      <c r="B8" s="6">
        <v>0</v>
      </c>
      <c r="D8" s="2" t="s">
        <v>20</v>
      </c>
      <c r="E8" s="5">
        <v>0</v>
      </c>
      <c r="G8" s="2" t="s">
        <v>21</v>
      </c>
      <c r="H8" s="2">
        <v>1</v>
      </c>
      <c r="I8" s="2" t="s">
        <v>22</v>
      </c>
    </row>
    <row r="9" spans="1:9" x14ac:dyDescent="0.2">
      <c r="A9" s="2" t="s">
        <v>23</v>
      </c>
      <c r="B9" s="6">
        <v>0</v>
      </c>
      <c r="D9" s="2" t="s">
        <v>24</v>
      </c>
      <c r="E9" s="5">
        <v>0</v>
      </c>
      <c r="G9" s="2" t="s">
        <v>25</v>
      </c>
      <c r="H9" s="2">
        <v>8</v>
      </c>
    </row>
    <row r="10" spans="1:9" x14ac:dyDescent="0.2">
      <c r="A10" s="2" t="s">
        <v>26</v>
      </c>
      <c r="B10" s="6">
        <v>0</v>
      </c>
      <c r="D10" s="2" t="s">
        <v>27</v>
      </c>
      <c r="E10" s="2">
        <f>ROUNDDOWN(2 + ((E4 + 7) / 8),0)</f>
        <v>3</v>
      </c>
      <c r="G10" s="2" t="s">
        <v>28</v>
      </c>
      <c r="H10" s="2">
        <v>4</v>
      </c>
    </row>
    <row r="11" spans="1:9" x14ac:dyDescent="0.2">
      <c r="A11" s="2" t="s">
        <v>29</v>
      </c>
      <c r="B11" s="6">
        <v>0</v>
      </c>
      <c r="D11" s="2" t="s">
        <v>30</v>
      </c>
      <c r="E11" s="2">
        <f>IF(E6+E8 = 0, 0, 2 + (E6 * 2) + E7 + (E8 * 2) + (E9 * 2))</f>
        <v>0</v>
      </c>
      <c r="G11" s="2" t="s">
        <v>31</v>
      </c>
      <c r="H11" s="2">
        <v>5</v>
      </c>
    </row>
    <row r="12" spans="1:9" x14ac:dyDescent="0.2">
      <c r="A12" s="2" t="s">
        <v>32</v>
      </c>
      <c r="B12" s="6"/>
      <c r="D12" s="2" t="s">
        <v>33</v>
      </c>
      <c r="E12" s="2">
        <f>E5 + E11 + E10 + 1 + 6</f>
        <v>14</v>
      </c>
      <c r="G12" s="2" t="s">
        <v>34</v>
      </c>
      <c r="H12" s="2">
        <v>9</v>
      </c>
    </row>
    <row r="13" spans="1:9" x14ac:dyDescent="0.2">
      <c r="A13" s="2" t="s">
        <v>35</v>
      </c>
      <c r="B13" s="6"/>
      <c r="D13" s="2" t="s">
        <v>36</v>
      </c>
      <c r="E13" s="7">
        <f>8096 / (E12 + 2)</f>
        <v>506</v>
      </c>
      <c r="G13" s="2" t="s">
        <v>37</v>
      </c>
      <c r="H13" s="2">
        <v>13</v>
      </c>
    </row>
    <row r="14" spans="1:9" x14ac:dyDescent="0.2">
      <c r="A14" s="2" t="s">
        <v>38</v>
      </c>
      <c r="B14" s="6"/>
      <c r="D14" s="2" t="s">
        <v>39</v>
      </c>
      <c r="E14" s="2">
        <f>1 + LOG((B47/E13), E13)</f>
        <v>0.74743964379320027</v>
      </c>
      <c r="G14" s="2" t="s">
        <v>40</v>
      </c>
      <c r="H14" s="2">
        <v>17</v>
      </c>
    </row>
    <row r="15" spans="1:9" x14ac:dyDescent="0.2">
      <c r="A15" s="2" t="s">
        <v>41</v>
      </c>
      <c r="B15" s="6"/>
      <c r="D15" s="2" t="s">
        <v>42</v>
      </c>
      <c r="E15" s="2">
        <f>ROUNDUP((B47 / (E13 ^ 1)), 0)</f>
        <v>1</v>
      </c>
      <c r="G15" s="2" t="s">
        <v>43</v>
      </c>
      <c r="H15" s="2">
        <v>4</v>
      </c>
    </row>
    <row r="16" spans="1:9" x14ac:dyDescent="0.2">
      <c r="A16" s="2" t="s">
        <v>44</v>
      </c>
      <c r="B16" s="6"/>
      <c r="D16" s="3" t="s">
        <v>45</v>
      </c>
      <c r="E16" s="3">
        <f>(8192 * E15) / 1000000000</f>
        <v>8.1920000000000005E-6</v>
      </c>
      <c r="G16" s="2" t="s">
        <v>46</v>
      </c>
      <c r="H16" s="2">
        <v>4</v>
      </c>
    </row>
    <row r="17" spans="1:8" x14ac:dyDescent="0.2">
      <c r="A17" s="2" t="s">
        <v>47</v>
      </c>
      <c r="B17" s="6"/>
      <c r="D17" s="3" t="s">
        <v>48</v>
      </c>
      <c r="E17" s="3">
        <f>(8192 * E15) / 1000000</f>
        <v>8.1919999999999996E-3</v>
      </c>
      <c r="G17" s="2" t="s">
        <v>49</v>
      </c>
      <c r="H17" s="2">
        <v>8</v>
      </c>
    </row>
    <row r="18" spans="1:8" x14ac:dyDescent="0.2">
      <c r="A18" s="2" t="s">
        <v>50</v>
      </c>
      <c r="B18" s="6"/>
      <c r="G18" s="2" t="s">
        <v>51</v>
      </c>
      <c r="H18" s="2">
        <v>8</v>
      </c>
    </row>
    <row r="19" spans="1:8" x14ac:dyDescent="0.2">
      <c r="A19" s="2" t="s">
        <v>52</v>
      </c>
      <c r="B19" s="6"/>
      <c r="G19" s="2" t="s">
        <v>53</v>
      </c>
      <c r="H19" s="2">
        <v>4</v>
      </c>
    </row>
    <row r="20" spans="1:8" x14ac:dyDescent="0.2">
      <c r="A20" s="2" t="s">
        <v>54</v>
      </c>
      <c r="B20" s="6"/>
      <c r="G20" s="2" t="s">
        <v>55</v>
      </c>
      <c r="H20" s="2">
        <v>6</v>
      </c>
    </row>
    <row r="21" spans="1:8" x14ac:dyDescent="0.2">
      <c r="A21" s="2" t="s">
        <v>56</v>
      </c>
      <c r="B21" s="6"/>
      <c r="G21" s="2" t="s">
        <v>57</v>
      </c>
      <c r="H21" s="2">
        <v>7</v>
      </c>
    </row>
    <row r="22" spans="1:8" x14ac:dyDescent="0.2">
      <c r="A22" s="2" t="s">
        <v>58</v>
      </c>
      <c r="B22" s="6"/>
      <c r="G22" s="2" t="s">
        <v>59</v>
      </c>
      <c r="H22" s="2">
        <v>8</v>
      </c>
    </row>
    <row r="23" spans="1:8" x14ac:dyDescent="0.2">
      <c r="A23" s="2" t="s">
        <v>60</v>
      </c>
      <c r="B23" s="6"/>
      <c r="G23" s="2" t="s">
        <v>61</v>
      </c>
      <c r="H23" s="2">
        <v>3</v>
      </c>
    </row>
    <row r="24" spans="1:8" x14ac:dyDescent="0.2">
      <c r="A24" s="2" t="s">
        <v>62</v>
      </c>
      <c r="B24" s="6"/>
      <c r="G24" s="2" t="s">
        <v>63</v>
      </c>
      <c r="H24" s="2">
        <v>3</v>
      </c>
    </row>
    <row r="25" spans="1:8" x14ac:dyDescent="0.2">
      <c r="A25" s="2" t="s">
        <v>64</v>
      </c>
      <c r="B25" s="6"/>
      <c r="G25" s="2" t="s">
        <v>65</v>
      </c>
      <c r="H25" s="2">
        <v>4</v>
      </c>
    </row>
    <row r="26" spans="1:8" x14ac:dyDescent="0.2">
      <c r="A26" s="2" t="s">
        <v>66</v>
      </c>
      <c r="B26" s="6"/>
      <c r="G26" s="2" t="s">
        <v>67</v>
      </c>
      <c r="H26" s="2">
        <v>5</v>
      </c>
    </row>
    <row r="27" spans="1:8" x14ac:dyDescent="0.2">
      <c r="A27" s="2" t="s">
        <v>66</v>
      </c>
      <c r="B27" s="6"/>
      <c r="G27" s="2" t="s">
        <v>68</v>
      </c>
      <c r="H27" s="2">
        <v>8</v>
      </c>
    </row>
    <row r="28" spans="1:8" x14ac:dyDescent="0.2">
      <c r="A28" s="2" t="s">
        <v>66</v>
      </c>
      <c r="B28" s="6"/>
      <c r="G28" s="2" t="s">
        <v>69</v>
      </c>
      <c r="H28" s="2">
        <v>9</v>
      </c>
    </row>
    <row r="29" spans="1:8" x14ac:dyDescent="0.2">
      <c r="A29" s="2" t="s">
        <v>70</v>
      </c>
      <c r="B29" s="6"/>
      <c r="G29" s="2" t="s">
        <v>71</v>
      </c>
      <c r="H29" s="2">
        <v>10</v>
      </c>
    </row>
    <row r="30" spans="1:8" x14ac:dyDescent="0.2">
      <c r="A30" s="2" t="s">
        <v>72</v>
      </c>
      <c r="B30" s="6"/>
      <c r="G30" s="2" t="s">
        <v>73</v>
      </c>
      <c r="H30" s="2">
        <v>8</v>
      </c>
    </row>
    <row r="31" spans="1:8" x14ac:dyDescent="0.2">
      <c r="A31" s="2" t="s">
        <v>74</v>
      </c>
      <c r="B31" s="6"/>
      <c r="G31" s="2" t="s">
        <v>75</v>
      </c>
      <c r="H31" s="2">
        <v>16</v>
      </c>
    </row>
    <row r="32" spans="1:8" x14ac:dyDescent="0.2">
      <c r="A32" s="2" t="s">
        <v>76</v>
      </c>
      <c r="B32" s="6"/>
    </row>
    <row r="33" spans="1:4" x14ac:dyDescent="0.2">
      <c r="A33" s="2" t="s">
        <v>77</v>
      </c>
      <c r="B33" s="6"/>
    </row>
    <row r="34" spans="1:4" x14ac:dyDescent="0.2">
      <c r="A34" s="2" t="s">
        <v>78</v>
      </c>
      <c r="B34" s="6">
        <v>0</v>
      </c>
    </row>
    <row r="35" spans="1:4" x14ac:dyDescent="0.2">
      <c r="A35" s="2" t="s">
        <v>79</v>
      </c>
      <c r="B35" s="6">
        <v>0</v>
      </c>
    </row>
    <row r="36" spans="1:4" x14ac:dyDescent="0.2">
      <c r="A36" s="2" t="s">
        <v>80</v>
      </c>
      <c r="B36" s="7">
        <f>(B6*H4)+(B7*H5)+(B8*H6)+(B9*H7)+(B10*H8)+(B11*H9)+(B12*H10)+(B13*H11)+(B14*H12)+(B15*H13)+(B16*H14)+(B17*H15)+(B18*H16)+(B19*H17)+(B20*H18)+(B21*H19)+(B22*H20)+(B23*H21)+(B24*H22)+(B25*H23)+(B26*H24)+(B27*H25)+(B28*H26)+(B29*H27)+(B30*H28)+(B31*H29)+(B32*H30)+(B33*H31)+B34+(B35*2)</f>
        <v>8</v>
      </c>
    </row>
    <row r="37" spans="1:4" x14ac:dyDescent="0.2">
      <c r="A37" s="2" t="s">
        <v>81</v>
      </c>
      <c r="B37" s="6">
        <v>0</v>
      </c>
    </row>
    <row r="38" spans="1:4" x14ac:dyDescent="0.2">
      <c r="A38" s="2" t="s">
        <v>82</v>
      </c>
      <c r="B38" s="6">
        <v>0</v>
      </c>
    </row>
    <row r="39" spans="1:4" x14ac:dyDescent="0.2">
      <c r="A39" s="2" t="s">
        <v>83</v>
      </c>
      <c r="B39" s="6">
        <v>0</v>
      </c>
    </row>
    <row r="40" spans="1:4" x14ac:dyDescent="0.2">
      <c r="A40" s="2" t="s">
        <v>84</v>
      </c>
      <c r="B40" s="6">
        <v>0</v>
      </c>
    </row>
    <row r="41" spans="1:4" x14ac:dyDescent="0.2">
      <c r="A41" s="2" t="s">
        <v>27</v>
      </c>
      <c r="B41" s="7">
        <f xml:space="preserve"> ROUNDDOWN(2 + ((B5 + 7) / 8), 0)</f>
        <v>3</v>
      </c>
    </row>
    <row r="42" spans="1:4" x14ac:dyDescent="0.2">
      <c r="A42" s="2" t="s">
        <v>30</v>
      </c>
      <c r="B42" s="7">
        <f>IF(B37+B39 = 0, 0, 2 + (B37 * 2) + B38 + (B39 * 2) + (B40 * 2))</f>
        <v>0</v>
      </c>
    </row>
    <row r="43" spans="1:4" x14ac:dyDescent="0.2">
      <c r="A43" s="2" t="s">
        <v>85</v>
      </c>
      <c r="B43" s="7">
        <f>B36 + B42 + B41 + 4</f>
        <v>15</v>
      </c>
    </row>
    <row r="44" spans="1:4" x14ac:dyDescent="0.2">
      <c r="A44" s="2" t="s">
        <v>86</v>
      </c>
      <c r="B44" s="7">
        <f>8096 / (B43 + 2)</f>
        <v>476.23529411764707</v>
      </c>
    </row>
    <row r="45" spans="1:4" x14ac:dyDescent="0.2">
      <c r="A45" s="2" t="s">
        <v>87</v>
      </c>
      <c r="B45" s="5">
        <v>100</v>
      </c>
      <c r="D45" s="9" t="s">
        <v>88</v>
      </c>
    </row>
    <row r="46" spans="1:4" x14ac:dyDescent="0.2">
      <c r="A46" s="2" t="s">
        <v>89</v>
      </c>
      <c r="B46" s="7">
        <f>8096 * ((100 - B45) / 100) / (B43 + 2)</f>
        <v>0</v>
      </c>
    </row>
    <row r="47" spans="1:4" x14ac:dyDescent="0.2">
      <c r="A47" s="2" t="s">
        <v>90</v>
      </c>
      <c r="B47" s="2">
        <f>ROUNDUP(B4 / (B44 - B46), 0)</f>
        <v>105</v>
      </c>
    </row>
    <row r="48" spans="1:4" x14ac:dyDescent="0.2">
      <c r="A48" s="3" t="s">
        <v>91</v>
      </c>
      <c r="B48" s="3">
        <f>(8192 * B47) / 1000000000</f>
        <v>8.6016E-4</v>
      </c>
    </row>
    <row r="49" spans="1:2" x14ac:dyDescent="0.2">
      <c r="A49" s="3" t="s">
        <v>92</v>
      </c>
      <c r="B49" s="3">
        <f>(8192 * B47) / 1000000</f>
        <v>0.86016000000000004</v>
      </c>
    </row>
    <row r="67" spans="1:2" x14ac:dyDescent="0.2">
      <c r="A67" s="3"/>
    </row>
    <row r="69" spans="1:2" x14ac:dyDescent="0.2">
      <c r="A69" s="3"/>
      <c r="B69" s="4"/>
    </row>
    <row r="85" spans="1:2" x14ac:dyDescent="0.2">
      <c r="A85" s="3"/>
      <c r="B85" s="3"/>
    </row>
    <row r="87" spans="1:2" x14ac:dyDescent="0.2">
      <c r="A87" s="3"/>
      <c r="B87" s="4"/>
    </row>
    <row r="95" spans="1:2" x14ac:dyDescent="0.2">
      <c r="B95" s="7"/>
    </row>
    <row r="98" spans="1:2" x14ac:dyDescent="0.2">
      <c r="A98" s="3"/>
      <c r="B98" s="3"/>
    </row>
  </sheetData>
  <hyperlinks>
    <hyperlink ref="A1" r:id="rId1" xr:uid="{49E45596-C0A9-4C6E-8463-BFADF8D32556}"/>
    <hyperlink ref="G1" r:id="rId2" xr:uid="{F784FAD9-AFF6-4054-917C-D5F2F021C5BB}"/>
    <hyperlink ref="D2" r:id="rId3" xr:uid="{F92A9996-5FDD-45AD-A140-55CC696ECEDC}"/>
    <hyperlink ref="D45" r:id="rId4" xr:uid="{61A887C0-FE67-4297-92BF-CBF0E8D3C64F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CA85B-01F1-4B06-A861-3E28FFE97A8A}">
  <dimension ref="A1:I98"/>
  <sheetViews>
    <sheetView topLeftCell="A29" zoomScale="120" zoomScaleNormal="120" workbookViewId="0">
      <selection activeCell="A40" sqref="A40"/>
    </sheetView>
  </sheetViews>
  <sheetFormatPr defaultColWidth="9.140625" defaultRowHeight="12" x14ac:dyDescent="0.2"/>
  <cols>
    <col min="1" max="1" width="40.7109375" style="2" customWidth="1"/>
    <col min="2" max="2" width="10.42578125" style="2" customWidth="1"/>
    <col min="3" max="3" width="4.7109375" style="2" customWidth="1"/>
    <col min="4" max="4" width="37.42578125" style="2" customWidth="1"/>
    <col min="5" max="5" width="10.42578125" style="2" bestFit="1" customWidth="1"/>
    <col min="6" max="6" width="4.7109375" style="2" customWidth="1"/>
    <col min="7" max="7" width="28.42578125" style="2" bestFit="1" customWidth="1"/>
    <col min="8" max="8" width="5.7109375" style="2" customWidth="1"/>
    <col min="9" max="9" width="9.140625" style="2"/>
    <col min="10" max="10" width="24.85546875" style="2" bestFit="1" customWidth="1"/>
    <col min="11" max="16384" width="9.140625" style="2"/>
  </cols>
  <sheetData>
    <row r="1" spans="1:9" x14ac:dyDescent="0.2">
      <c r="A1" s="1" t="s">
        <v>0</v>
      </c>
      <c r="G1" s="1" t="s">
        <v>1</v>
      </c>
    </row>
    <row r="2" spans="1:9" ht="33.75" x14ac:dyDescent="0.2">
      <c r="A2" s="1"/>
      <c r="D2" s="8" t="s">
        <v>2</v>
      </c>
    </row>
    <row r="3" spans="1:9" x14ac:dyDescent="0.2">
      <c r="A3" s="3" t="s">
        <v>3</v>
      </c>
      <c r="B3" s="4"/>
      <c r="D3" s="3" t="s">
        <v>4</v>
      </c>
      <c r="E3" s="4"/>
      <c r="G3" s="3" t="s">
        <v>5</v>
      </c>
      <c r="H3" s="3" t="s">
        <v>6</v>
      </c>
    </row>
    <row r="4" spans="1:9" x14ac:dyDescent="0.2">
      <c r="A4" s="2" t="s">
        <v>7</v>
      </c>
      <c r="B4" s="5">
        <v>45000000000</v>
      </c>
      <c r="D4" s="2" t="s">
        <v>8</v>
      </c>
      <c r="E4" s="5">
        <v>1</v>
      </c>
      <c r="G4" s="2" t="s">
        <v>9</v>
      </c>
      <c r="H4" s="2">
        <v>4</v>
      </c>
    </row>
    <row r="5" spans="1:9" x14ac:dyDescent="0.2">
      <c r="A5" s="2" t="s">
        <v>10</v>
      </c>
      <c r="B5" s="6">
        <v>5</v>
      </c>
      <c r="D5" s="2" t="s">
        <v>11</v>
      </c>
      <c r="E5" s="5">
        <v>4</v>
      </c>
      <c r="G5" s="2" t="s">
        <v>12</v>
      </c>
      <c r="H5" s="2">
        <v>1</v>
      </c>
    </row>
    <row r="6" spans="1:9" x14ac:dyDescent="0.2">
      <c r="A6" s="2" t="s">
        <v>13</v>
      </c>
      <c r="B6" s="6">
        <v>3</v>
      </c>
      <c r="D6" s="2" t="s">
        <v>14</v>
      </c>
      <c r="E6" s="5">
        <v>0</v>
      </c>
      <c r="G6" s="2" t="s">
        <v>15</v>
      </c>
      <c r="H6" s="2">
        <v>2</v>
      </c>
    </row>
    <row r="7" spans="1:9" x14ac:dyDescent="0.2">
      <c r="A7" s="2" t="s">
        <v>16</v>
      </c>
      <c r="B7" s="6">
        <v>0</v>
      </c>
      <c r="D7" s="2" t="s">
        <v>17</v>
      </c>
      <c r="E7" s="5">
        <v>0</v>
      </c>
      <c r="G7" s="2" t="s">
        <v>18</v>
      </c>
      <c r="H7" s="2">
        <v>8</v>
      </c>
    </row>
    <row r="8" spans="1:9" x14ac:dyDescent="0.2">
      <c r="A8" s="2" t="s">
        <v>19</v>
      </c>
      <c r="B8" s="6">
        <v>0</v>
      </c>
      <c r="D8" s="2" t="s">
        <v>20</v>
      </c>
      <c r="E8" s="5">
        <v>0</v>
      </c>
      <c r="G8" s="2" t="s">
        <v>21</v>
      </c>
      <c r="H8" s="2">
        <v>1</v>
      </c>
      <c r="I8" s="2" t="s">
        <v>22</v>
      </c>
    </row>
    <row r="9" spans="1:9" x14ac:dyDescent="0.2">
      <c r="A9" s="2" t="s">
        <v>23</v>
      </c>
      <c r="B9" s="6">
        <v>0</v>
      </c>
      <c r="D9" s="2" t="s">
        <v>24</v>
      </c>
      <c r="E9" s="5">
        <v>0</v>
      </c>
      <c r="G9" s="2" t="s">
        <v>25</v>
      </c>
      <c r="H9" s="2">
        <v>8</v>
      </c>
    </row>
    <row r="10" spans="1:9" x14ac:dyDescent="0.2">
      <c r="A10" s="2" t="s">
        <v>26</v>
      </c>
      <c r="B10" s="6">
        <v>0</v>
      </c>
      <c r="D10" s="2" t="s">
        <v>27</v>
      </c>
      <c r="E10" s="2">
        <f>ROUNDDOWN(2 + ((E4 + 7) / 8),0)</f>
        <v>3</v>
      </c>
      <c r="G10" s="2" t="s">
        <v>28</v>
      </c>
      <c r="H10" s="2">
        <v>4</v>
      </c>
    </row>
    <row r="11" spans="1:9" x14ac:dyDescent="0.2">
      <c r="A11" s="2" t="s">
        <v>29</v>
      </c>
      <c r="B11" s="6">
        <v>0</v>
      </c>
      <c r="D11" s="2" t="s">
        <v>30</v>
      </c>
      <c r="E11" s="2">
        <f>IF(E6+E8 = 0, 0, 2 + (E6 * 2) + E7 + (E8 * 2) + (E9 * 2))</f>
        <v>0</v>
      </c>
      <c r="G11" s="2" t="s">
        <v>31</v>
      </c>
      <c r="H11" s="2">
        <v>5</v>
      </c>
    </row>
    <row r="12" spans="1:9" x14ac:dyDescent="0.2">
      <c r="A12" s="2" t="s">
        <v>32</v>
      </c>
      <c r="B12" s="6"/>
      <c r="D12" s="2" t="s">
        <v>33</v>
      </c>
      <c r="E12" s="2">
        <f>E5 + E11 + E10 + 1 + 6</f>
        <v>14</v>
      </c>
      <c r="G12" s="2" t="s">
        <v>34</v>
      </c>
      <c r="H12" s="2">
        <v>9</v>
      </c>
    </row>
    <row r="13" spans="1:9" x14ac:dyDescent="0.2">
      <c r="A13" s="2" t="s">
        <v>35</v>
      </c>
      <c r="B13" s="6"/>
      <c r="D13" s="2" t="s">
        <v>36</v>
      </c>
      <c r="E13" s="7">
        <f>8096 / (E12 + 2)</f>
        <v>506</v>
      </c>
      <c r="G13" s="2" t="s">
        <v>37</v>
      </c>
      <c r="H13" s="2">
        <v>13</v>
      </c>
    </row>
    <row r="14" spans="1:9" x14ac:dyDescent="0.2">
      <c r="A14" s="2" t="s">
        <v>38</v>
      </c>
      <c r="B14" s="6"/>
      <c r="D14" s="2" t="s">
        <v>39</v>
      </c>
      <c r="E14" s="2">
        <f>1 + LOG((B47/E13), E13)</f>
        <v>3.9382035914570919</v>
      </c>
      <c r="G14" s="2" t="s">
        <v>40</v>
      </c>
      <c r="H14" s="2">
        <v>17</v>
      </c>
    </row>
    <row r="15" spans="1:9" x14ac:dyDescent="0.2">
      <c r="A15" s="2" t="s">
        <v>41</v>
      </c>
      <c r="B15" s="6"/>
      <c r="D15" s="2" t="s">
        <v>42</v>
      </c>
      <c r="E15" s="2">
        <f>ROUNDUP((B47 / (E13 ^ 1)), 0)</f>
        <v>88174857</v>
      </c>
      <c r="G15" s="2" t="s">
        <v>43</v>
      </c>
      <c r="H15" s="2">
        <v>4</v>
      </c>
    </row>
    <row r="16" spans="1:9" x14ac:dyDescent="0.2">
      <c r="A16" s="2" t="s">
        <v>44</v>
      </c>
      <c r="B16" s="6"/>
      <c r="D16" s="3" t="s">
        <v>45</v>
      </c>
      <c r="E16" s="3">
        <f>(8192 * E15) / 1000000000</f>
        <v>722.32842854399996</v>
      </c>
      <c r="G16" s="2" t="s">
        <v>46</v>
      </c>
      <c r="H16" s="2">
        <v>4</v>
      </c>
    </row>
    <row r="17" spans="1:8" x14ac:dyDescent="0.2">
      <c r="A17" s="2" t="s">
        <v>47</v>
      </c>
      <c r="B17" s="6"/>
      <c r="D17" s="3" t="s">
        <v>48</v>
      </c>
      <c r="E17" s="3">
        <f>(8192 * E15) / 1000000</f>
        <v>722328.42854400002</v>
      </c>
      <c r="G17" s="2" t="s">
        <v>49</v>
      </c>
      <c r="H17" s="2">
        <v>8</v>
      </c>
    </row>
    <row r="18" spans="1:8" x14ac:dyDescent="0.2">
      <c r="A18" s="2" t="s">
        <v>50</v>
      </c>
      <c r="B18" s="6"/>
      <c r="G18" s="2" t="s">
        <v>51</v>
      </c>
      <c r="H18" s="2">
        <v>8</v>
      </c>
    </row>
    <row r="19" spans="1:8" x14ac:dyDescent="0.2">
      <c r="A19" s="2" t="s">
        <v>52</v>
      </c>
      <c r="B19" s="6"/>
      <c r="G19" s="2" t="s">
        <v>53</v>
      </c>
      <c r="H19" s="2">
        <v>4</v>
      </c>
    </row>
    <row r="20" spans="1:8" x14ac:dyDescent="0.2">
      <c r="A20" s="2" t="s">
        <v>54</v>
      </c>
      <c r="B20" s="6"/>
      <c r="G20" s="2" t="s">
        <v>55</v>
      </c>
      <c r="H20" s="2">
        <v>6</v>
      </c>
    </row>
    <row r="21" spans="1:8" x14ac:dyDescent="0.2">
      <c r="A21" s="2" t="s">
        <v>56</v>
      </c>
      <c r="B21" s="6"/>
      <c r="G21" s="2" t="s">
        <v>57</v>
      </c>
      <c r="H21" s="2">
        <v>7</v>
      </c>
    </row>
    <row r="22" spans="1:8" x14ac:dyDescent="0.2">
      <c r="A22" s="2" t="s">
        <v>58</v>
      </c>
      <c r="B22" s="6"/>
      <c r="G22" s="2" t="s">
        <v>59</v>
      </c>
      <c r="H22" s="2">
        <v>8</v>
      </c>
    </row>
    <row r="23" spans="1:8" x14ac:dyDescent="0.2">
      <c r="A23" s="2" t="s">
        <v>60</v>
      </c>
      <c r="B23" s="6"/>
      <c r="G23" s="2" t="s">
        <v>61</v>
      </c>
      <c r="H23" s="2">
        <v>3</v>
      </c>
    </row>
    <row r="24" spans="1:8" x14ac:dyDescent="0.2">
      <c r="A24" s="2" t="s">
        <v>62</v>
      </c>
      <c r="B24" s="6"/>
      <c r="G24" s="2" t="s">
        <v>63</v>
      </c>
      <c r="H24" s="2">
        <v>3</v>
      </c>
    </row>
    <row r="25" spans="1:8" x14ac:dyDescent="0.2">
      <c r="A25" s="2" t="s">
        <v>64</v>
      </c>
      <c r="B25" s="6"/>
      <c r="G25" s="2" t="s">
        <v>65</v>
      </c>
      <c r="H25" s="2">
        <v>4</v>
      </c>
    </row>
    <row r="26" spans="1:8" x14ac:dyDescent="0.2">
      <c r="A26" s="2" t="s">
        <v>66</v>
      </c>
      <c r="B26" s="6"/>
      <c r="G26" s="2" t="s">
        <v>67</v>
      </c>
      <c r="H26" s="2">
        <v>5</v>
      </c>
    </row>
    <row r="27" spans="1:8" x14ac:dyDescent="0.2">
      <c r="A27" s="2" t="s">
        <v>66</v>
      </c>
      <c r="B27" s="6"/>
      <c r="G27" s="2" t="s">
        <v>68</v>
      </c>
      <c r="H27" s="2">
        <v>8</v>
      </c>
    </row>
    <row r="28" spans="1:8" x14ac:dyDescent="0.2">
      <c r="A28" s="2" t="s">
        <v>66</v>
      </c>
      <c r="B28" s="6"/>
      <c r="G28" s="2" t="s">
        <v>69</v>
      </c>
      <c r="H28" s="2">
        <v>9</v>
      </c>
    </row>
    <row r="29" spans="1:8" x14ac:dyDescent="0.2">
      <c r="A29" s="2" t="s">
        <v>70</v>
      </c>
      <c r="B29" s="6"/>
      <c r="G29" s="2" t="s">
        <v>71</v>
      </c>
      <c r="H29" s="2">
        <v>10</v>
      </c>
    </row>
    <row r="30" spans="1:8" x14ac:dyDescent="0.2">
      <c r="A30" s="2" t="s">
        <v>72</v>
      </c>
      <c r="B30" s="6"/>
      <c r="G30" s="2" t="s">
        <v>73</v>
      </c>
      <c r="H30" s="2">
        <v>8</v>
      </c>
    </row>
    <row r="31" spans="1:8" x14ac:dyDescent="0.2">
      <c r="A31" s="2" t="s">
        <v>74</v>
      </c>
      <c r="B31" s="6"/>
      <c r="G31" s="2" t="s">
        <v>75</v>
      </c>
      <c r="H31" s="2">
        <v>16</v>
      </c>
    </row>
    <row r="32" spans="1:8" x14ac:dyDescent="0.2">
      <c r="A32" s="2" t="s">
        <v>76</v>
      </c>
      <c r="B32" s="6"/>
    </row>
    <row r="33" spans="1:4" x14ac:dyDescent="0.2">
      <c r="A33" s="2" t="s">
        <v>77</v>
      </c>
      <c r="B33" s="6"/>
    </row>
    <row r="34" spans="1:4" x14ac:dyDescent="0.2">
      <c r="A34" s="2" t="s">
        <v>78</v>
      </c>
      <c r="B34" s="6">
        <v>0</v>
      </c>
    </row>
    <row r="35" spans="1:4" x14ac:dyDescent="0.2">
      <c r="A35" s="2" t="s">
        <v>79</v>
      </c>
      <c r="B35" s="6">
        <v>0</v>
      </c>
    </row>
    <row r="36" spans="1:4" x14ac:dyDescent="0.2">
      <c r="A36" s="2" t="s">
        <v>80</v>
      </c>
      <c r="B36" s="7">
        <f>(B6*H4)+(B7*H5)+(B8*H6)+(B9*H7)+(B10*H8)+(B11*H9)+(B12*H10)+(B13*H11)+(B14*H12)+(B15*H13)+(B16*H14)+(B17*H15)+(B18*H16)+(B19*H17)+(B20*H18)+(B21*H19)+(B22*H20)+(B23*H21)+(B24*H22)+(B25*H23)+(B26*H24)+(B27*H25)+(B28*H26)+(B29*H27)+(B30*H28)+(B31*H29)+(B32*H30)+(B33*H31)+B34+(B35*2)</f>
        <v>12</v>
      </c>
    </row>
    <row r="37" spans="1:4" x14ac:dyDescent="0.2">
      <c r="A37" s="2" t="s">
        <v>81</v>
      </c>
      <c r="B37" s="6">
        <v>2</v>
      </c>
    </row>
    <row r="38" spans="1:4" x14ac:dyDescent="0.2">
      <c r="A38" s="2" t="s">
        <v>82</v>
      </c>
      <c r="B38" s="6">
        <v>8000</v>
      </c>
    </row>
    <row r="39" spans="1:4" x14ac:dyDescent="0.2">
      <c r="A39" s="2" t="s">
        <v>83</v>
      </c>
      <c r="B39" s="6">
        <v>0</v>
      </c>
    </row>
    <row r="40" spans="1:4" x14ac:dyDescent="0.2">
      <c r="A40" s="2" t="s">
        <v>84</v>
      </c>
      <c r="B40" s="6">
        <v>0</v>
      </c>
    </row>
    <row r="41" spans="1:4" x14ac:dyDescent="0.2">
      <c r="A41" s="2" t="s">
        <v>27</v>
      </c>
      <c r="B41" s="7">
        <f xml:space="preserve"> ROUNDDOWN(2 + ((B5 + 7) / 8), 0)</f>
        <v>3</v>
      </c>
    </row>
    <row r="42" spans="1:4" x14ac:dyDescent="0.2">
      <c r="A42" s="2" t="s">
        <v>30</v>
      </c>
      <c r="B42" s="7">
        <f>IF(B37+B39 = 0, 0, 2 + (B37 * 2) + B38 + (B39 * 2) + (B40 * 2))</f>
        <v>8006</v>
      </c>
    </row>
    <row r="43" spans="1:4" x14ac:dyDescent="0.2">
      <c r="A43" s="2" t="s">
        <v>85</v>
      </c>
      <c r="B43" s="7">
        <f>B36 + B42 + B41 + 4</f>
        <v>8025</v>
      </c>
    </row>
    <row r="44" spans="1:4" x14ac:dyDescent="0.2">
      <c r="A44" s="2" t="s">
        <v>86</v>
      </c>
      <c r="B44" s="7">
        <f>8096 / (B43 + 2)</f>
        <v>1.0085959885386819</v>
      </c>
    </row>
    <row r="45" spans="1:4" x14ac:dyDescent="0.2">
      <c r="A45" s="2" t="s">
        <v>87</v>
      </c>
      <c r="B45" s="5">
        <v>100</v>
      </c>
      <c r="D45" s="9" t="s">
        <v>88</v>
      </c>
    </row>
    <row r="46" spans="1:4" x14ac:dyDescent="0.2">
      <c r="A46" s="2" t="s">
        <v>89</v>
      </c>
      <c r="B46" s="7">
        <f>8096 * ((100 - B45) / 100) / (B43 + 2)</f>
        <v>0</v>
      </c>
    </row>
    <row r="47" spans="1:4" x14ac:dyDescent="0.2">
      <c r="A47" s="2" t="s">
        <v>90</v>
      </c>
      <c r="B47" s="2">
        <f>ROUNDUP(B4 / (B44 - B46), 0)</f>
        <v>44616477273</v>
      </c>
    </row>
    <row r="48" spans="1:4" x14ac:dyDescent="0.2">
      <c r="A48" s="3" t="s">
        <v>91</v>
      </c>
      <c r="B48" s="3">
        <f>(8192 * B47) / 1000000000</f>
        <v>365498.18182041601</v>
      </c>
    </row>
    <row r="49" spans="1:2" x14ac:dyDescent="0.2">
      <c r="A49" s="3" t="s">
        <v>92</v>
      </c>
      <c r="B49" s="3">
        <f>(8192 * B47) / 1000000</f>
        <v>365498181.82041597</v>
      </c>
    </row>
    <row r="67" spans="1:2" x14ac:dyDescent="0.2">
      <c r="A67" s="3"/>
    </row>
    <row r="69" spans="1:2" x14ac:dyDescent="0.2">
      <c r="A69" s="3"/>
      <c r="B69" s="4"/>
    </row>
    <row r="85" spans="1:2" x14ac:dyDescent="0.2">
      <c r="A85" s="3"/>
      <c r="B85" s="3"/>
    </row>
    <row r="87" spans="1:2" x14ac:dyDescent="0.2">
      <c r="A87" s="3"/>
      <c r="B87" s="4"/>
    </row>
    <row r="95" spans="1:2" x14ac:dyDescent="0.2">
      <c r="B95" s="7"/>
    </row>
    <row r="98" spans="1:2" x14ac:dyDescent="0.2">
      <c r="A98" s="3"/>
      <c r="B98" s="3"/>
    </row>
  </sheetData>
  <hyperlinks>
    <hyperlink ref="A1" r:id="rId1" xr:uid="{B90EE448-75F2-4A1F-BEE0-8AAC448B4CEF}"/>
    <hyperlink ref="G1" r:id="rId2" xr:uid="{A585658F-7764-403A-BA81-25E0D6D06C8C}"/>
    <hyperlink ref="D2" r:id="rId3" xr:uid="{671A8A02-D6EF-4DBD-81F2-CC45B0767D75}"/>
    <hyperlink ref="D45" r:id="rId4" xr:uid="{9D0E78C7-D370-4B79-9831-205E6C99067D}"/>
  </hyperlinks>
  <pageMargins left="0.7" right="0.7" top="0.75" bottom="0.75" header="0.3" footer="0.3"/>
  <pageSetup orientation="portrait"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0F25-4C1C-46D5-9991-269140DA4676}">
  <dimension ref="A1:I98"/>
  <sheetViews>
    <sheetView topLeftCell="A29" zoomScale="120" zoomScaleNormal="120" workbookViewId="0">
      <selection activeCell="C38" sqref="C38"/>
    </sheetView>
  </sheetViews>
  <sheetFormatPr defaultColWidth="9.140625" defaultRowHeight="12" x14ac:dyDescent="0.2"/>
  <cols>
    <col min="1" max="1" width="40.7109375" style="2" customWidth="1"/>
    <col min="2" max="2" width="10.42578125" style="2" customWidth="1"/>
    <col min="3" max="3" width="4.7109375" style="2" customWidth="1"/>
    <col min="4" max="4" width="37.42578125" style="2" customWidth="1"/>
    <col min="5" max="5" width="10.42578125" style="2" bestFit="1" customWidth="1"/>
    <col min="6" max="6" width="4.7109375" style="2" customWidth="1"/>
    <col min="7" max="7" width="28.42578125" style="2" bestFit="1" customWidth="1"/>
    <col min="8" max="8" width="5.7109375" style="2" customWidth="1"/>
    <col min="9" max="9" width="9.140625" style="2"/>
    <col min="10" max="10" width="24.85546875" style="2" bestFit="1" customWidth="1"/>
    <col min="11" max="16384" width="9.140625" style="2"/>
  </cols>
  <sheetData>
    <row r="1" spans="1:9" x14ac:dyDescent="0.2">
      <c r="A1" s="1" t="s">
        <v>0</v>
      </c>
      <c r="G1" s="1" t="s">
        <v>1</v>
      </c>
    </row>
    <row r="2" spans="1:9" ht="33.75" x14ac:dyDescent="0.2">
      <c r="A2" s="1"/>
      <c r="D2" s="8" t="s">
        <v>2</v>
      </c>
    </row>
    <row r="3" spans="1:9" x14ac:dyDescent="0.2">
      <c r="A3" s="3" t="s">
        <v>3</v>
      </c>
      <c r="B3" s="4"/>
      <c r="D3" s="3" t="s">
        <v>4</v>
      </c>
      <c r="E3" s="4"/>
      <c r="G3" s="3" t="s">
        <v>5</v>
      </c>
      <c r="H3" s="3" t="s">
        <v>6</v>
      </c>
    </row>
    <row r="4" spans="1:9" x14ac:dyDescent="0.2">
      <c r="A4" s="2" t="s">
        <v>7</v>
      </c>
      <c r="B4" s="5">
        <v>900000000</v>
      </c>
      <c r="D4" s="2" t="s">
        <v>8</v>
      </c>
      <c r="E4" s="5">
        <v>1</v>
      </c>
      <c r="G4" s="2" t="s">
        <v>9</v>
      </c>
      <c r="H4" s="2">
        <v>4</v>
      </c>
    </row>
    <row r="5" spans="1:9" x14ac:dyDescent="0.2">
      <c r="A5" s="2" t="s">
        <v>10</v>
      </c>
      <c r="B5" s="6">
        <v>12</v>
      </c>
      <c r="D5" s="2" t="s">
        <v>11</v>
      </c>
      <c r="E5" s="5">
        <v>4</v>
      </c>
      <c r="G5" s="2" t="s">
        <v>12</v>
      </c>
      <c r="H5" s="2">
        <v>1</v>
      </c>
    </row>
    <row r="6" spans="1:9" x14ac:dyDescent="0.2">
      <c r="A6" s="2" t="s">
        <v>13</v>
      </c>
      <c r="B6" s="6">
        <v>6</v>
      </c>
      <c r="D6" s="2" t="s">
        <v>14</v>
      </c>
      <c r="E6" s="5">
        <v>0</v>
      </c>
      <c r="G6" s="2" t="s">
        <v>15</v>
      </c>
      <c r="H6" s="2">
        <v>2</v>
      </c>
    </row>
    <row r="7" spans="1:9" x14ac:dyDescent="0.2">
      <c r="A7" s="2" t="s">
        <v>16</v>
      </c>
      <c r="B7" s="6">
        <v>0</v>
      </c>
      <c r="D7" s="2" t="s">
        <v>17</v>
      </c>
      <c r="E7" s="5">
        <v>0</v>
      </c>
      <c r="G7" s="2" t="s">
        <v>18</v>
      </c>
      <c r="H7" s="2">
        <v>8</v>
      </c>
    </row>
    <row r="8" spans="1:9" x14ac:dyDescent="0.2">
      <c r="A8" s="2" t="s">
        <v>19</v>
      </c>
      <c r="B8" s="6">
        <v>0</v>
      </c>
      <c r="D8" s="2" t="s">
        <v>20</v>
      </c>
      <c r="E8" s="5">
        <v>0</v>
      </c>
      <c r="G8" s="2" t="s">
        <v>21</v>
      </c>
      <c r="H8" s="2">
        <v>1</v>
      </c>
      <c r="I8" s="2" t="s">
        <v>22</v>
      </c>
    </row>
    <row r="9" spans="1:9" x14ac:dyDescent="0.2">
      <c r="A9" s="2" t="s">
        <v>23</v>
      </c>
      <c r="B9" s="6">
        <v>0</v>
      </c>
      <c r="D9" s="2" t="s">
        <v>24</v>
      </c>
      <c r="E9" s="5">
        <v>0</v>
      </c>
      <c r="G9" s="2" t="s">
        <v>25</v>
      </c>
      <c r="H9" s="2">
        <v>8</v>
      </c>
    </row>
    <row r="10" spans="1:9" x14ac:dyDescent="0.2">
      <c r="A10" s="2" t="s">
        <v>26</v>
      </c>
      <c r="B10" s="6">
        <v>0</v>
      </c>
      <c r="D10" s="2" t="s">
        <v>27</v>
      </c>
      <c r="E10" s="2">
        <f>ROUNDDOWN(2 + ((E4 + 7) / 8),0)</f>
        <v>3</v>
      </c>
      <c r="G10" s="2" t="s">
        <v>28</v>
      </c>
      <c r="H10" s="2">
        <v>4</v>
      </c>
    </row>
    <row r="11" spans="1:9" x14ac:dyDescent="0.2">
      <c r="A11" s="2" t="s">
        <v>29</v>
      </c>
      <c r="B11" s="6">
        <v>0</v>
      </c>
      <c r="D11" s="2" t="s">
        <v>30</v>
      </c>
      <c r="E11" s="2">
        <f>IF(E6+E8 = 0, 0, 2 + (E6 * 2) + E7 + (E8 * 2) + (E9 * 2))</f>
        <v>0</v>
      </c>
      <c r="G11" s="2" t="s">
        <v>31</v>
      </c>
      <c r="H11" s="2">
        <v>5</v>
      </c>
    </row>
    <row r="12" spans="1:9" x14ac:dyDescent="0.2">
      <c r="A12" s="2" t="s">
        <v>32</v>
      </c>
      <c r="B12" s="6"/>
      <c r="D12" s="2" t="s">
        <v>33</v>
      </c>
      <c r="E12" s="2">
        <f>E5 + E11 + E10 + 1 + 6</f>
        <v>14</v>
      </c>
      <c r="G12" s="2" t="s">
        <v>34</v>
      </c>
      <c r="H12" s="2">
        <v>9</v>
      </c>
    </row>
    <row r="13" spans="1:9" x14ac:dyDescent="0.2">
      <c r="A13" s="2" t="s">
        <v>35</v>
      </c>
      <c r="B13" s="6"/>
      <c r="D13" s="2" t="s">
        <v>36</v>
      </c>
      <c r="E13" s="7">
        <f>8096 / (E12 + 2)</f>
        <v>506</v>
      </c>
      <c r="G13" s="2" t="s">
        <v>37</v>
      </c>
      <c r="H13" s="2">
        <v>13</v>
      </c>
    </row>
    <row r="14" spans="1:9" x14ac:dyDescent="0.2">
      <c r="A14" s="2" t="s">
        <v>38</v>
      </c>
      <c r="B14" s="6"/>
      <c r="D14" s="2" t="s">
        <v>39</v>
      </c>
      <c r="E14" s="2">
        <f>1 + LOG((B47/E13), E13)</f>
        <v>3.3104605603972752</v>
      </c>
      <c r="G14" s="2" t="s">
        <v>40</v>
      </c>
      <c r="H14" s="2">
        <v>17</v>
      </c>
    </row>
    <row r="15" spans="1:9" x14ac:dyDescent="0.2">
      <c r="A15" s="2" t="s">
        <v>41</v>
      </c>
      <c r="B15" s="6"/>
      <c r="D15" s="2" t="s">
        <v>42</v>
      </c>
      <c r="E15" s="2">
        <f>ROUNDUP((B47 / (E13 ^ 1)), 0)</f>
        <v>1769429</v>
      </c>
      <c r="G15" s="2" t="s">
        <v>43</v>
      </c>
      <c r="H15" s="2">
        <v>4</v>
      </c>
    </row>
    <row r="16" spans="1:9" x14ac:dyDescent="0.2">
      <c r="A16" s="2" t="s">
        <v>44</v>
      </c>
      <c r="B16" s="6"/>
      <c r="D16" s="3" t="s">
        <v>45</v>
      </c>
      <c r="E16" s="3">
        <f>(8192 * E15) / 1000000000</f>
        <v>14.495162368000001</v>
      </c>
      <c r="G16" s="2" t="s">
        <v>46</v>
      </c>
      <c r="H16" s="2">
        <v>4</v>
      </c>
    </row>
    <row r="17" spans="1:8" x14ac:dyDescent="0.2">
      <c r="A17" s="2" t="s">
        <v>47</v>
      </c>
      <c r="B17" s="6"/>
      <c r="D17" s="3" t="s">
        <v>48</v>
      </c>
      <c r="E17" s="3">
        <f>(8192 * E15) / 1000000</f>
        <v>14495.162367999999</v>
      </c>
      <c r="G17" s="2" t="s">
        <v>49</v>
      </c>
      <c r="H17" s="2">
        <v>8</v>
      </c>
    </row>
    <row r="18" spans="1:8" x14ac:dyDescent="0.2">
      <c r="A18" s="2" t="s">
        <v>50</v>
      </c>
      <c r="B18" s="6"/>
      <c r="G18" s="2" t="s">
        <v>51</v>
      </c>
      <c r="H18" s="2">
        <v>8</v>
      </c>
    </row>
    <row r="19" spans="1:8" x14ac:dyDescent="0.2">
      <c r="A19" s="2" t="s">
        <v>52</v>
      </c>
      <c r="B19" s="6"/>
      <c r="G19" s="2" t="s">
        <v>53</v>
      </c>
      <c r="H19" s="2">
        <v>4</v>
      </c>
    </row>
    <row r="20" spans="1:8" x14ac:dyDescent="0.2">
      <c r="A20" s="2" t="s">
        <v>54</v>
      </c>
      <c r="B20" s="6">
        <v>1</v>
      </c>
      <c r="G20" s="2" t="s">
        <v>55</v>
      </c>
      <c r="H20" s="2">
        <v>6</v>
      </c>
    </row>
    <row r="21" spans="1:8" x14ac:dyDescent="0.2">
      <c r="A21" s="2" t="s">
        <v>56</v>
      </c>
      <c r="B21" s="6"/>
      <c r="G21" s="2" t="s">
        <v>57</v>
      </c>
      <c r="H21" s="2">
        <v>7</v>
      </c>
    </row>
    <row r="22" spans="1:8" x14ac:dyDescent="0.2">
      <c r="A22" s="2" t="s">
        <v>58</v>
      </c>
      <c r="B22" s="6"/>
      <c r="G22" s="2" t="s">
        <v>59</v>
      </c>
      <c r="H22" s="2">
        <v>8</v>
      </c>
    </row>
    <row r="23" spans="1:8" x14ac:dyDescent="0.2">
      <c r="A23" s="2" t="s">
        <v>60</v>
      </c>
      <c r="B23" s="6"/>
      <c r="G23" s="2" t="s">
        <v>61</v>
      </c>
      <c r="H23" s="2">
        <v>3</v>
      </c>
    </row>
    <row r="24" spans="1:8" x14ac:dyDescent="0.2">
      <c r="A24" s="2" t="s">
        <v>62</v>
      </c>
      <c r="B24" s="6"/>
      <c r="G24" s="2" t="s">
        <v>63</v>
      </c>
      <c r="H24" s="2">
        <v>3</v>
      </c>
    </row>
    <row r="25" spans="1:8" x14ac:dyDescent="0.2">
      <c r="A25" s="2" t="s">
        <v>64</v>
      </c>
      <c r="B25" s="6"/>
      <c r="G25" s="2" t="s">
        <v>65</v>
      </c>
      <c r="H25" s="2">
        <v>4</v>
      </c>
    </row>
    <row r="26" spans="1:8" x14ac:dyDescent="0.2">
      <c r="A26" s="2" t="s">
        <v>66</v>
      </c>
      <c r="B26" s="6"/>
      <c r="G26" s="2" t="s">
        <v>67</v>
      </c>
      <c r="H26" s="2">
        <v>5</v>
      </c>
    </row>
    <row r="27" spans="1:8" x14ac:dyDescent="0.2">
      <c r="A27" s="2" t="s">
        <v>66</v>
      </c>
      <c r="B27" s="6"/>
      <c r="G27" s="2" t="s">
        <v>68</v>
      </c>
      <c r="H27" s="2">
        <v>8</v>
      </c>
    </row>
    <row r="28" spans="1:8" x14ac:dyDescent="0.2">
      <c r="A28" s="2" t="s">
        <v>66</v>
      </c>
      <c r="B28" s="6"/>
      <c r="G28" s="2" t="s">
        <v>69</v>
      </c>
      <c r="H28" s="2">
        <v>9</v>
      </c>
    </row>
    <row r="29" spans="1:8" x14ac:dyDescent="0.2">
      <c r="A29" s="2" t="s">
        <v>70</v>
      </c>
      <c r="B29" s="6"/>
      <c r="G29" s="2" t="s">
        <v>71</v>
      </c>
      <c r="H29" s="2">
        <v>10</v>
      </c>
    </row>
    <row r="30" spans="1:8" x14ac:dyDescent="0.2">
      <c r="A30" s="2" t="s">
        <v>72</v>
      </c>
      <c r="B30" s="6"/>
      <c r="G30" s="2" t="s">
        <v>73</v>
      </c>
      <c r="H30" s="2">
        <v>8</v>
      </c>
    </row>
    <row r="31" spans="1:8" x14ac:dyDescent="0.2">
      <c r="A31" s="2" t="s">
        <v>74</v>
      </c>
      <c r="B31" s="6"/>
      <c r="G31" s="2" t="s">
        <v>75</v>
      </c>
      <c r="H31" s="2">
        <v>16</v>
      </c>
    </row>
    <row r="32" spans="1:8" x14ac:dyDescent="0.2">
      <c r="A32" s="2" t="s">
        <v>76</v>
      </c>
      <c r="B32" s="6"/>
    </row>
    <row r="33" spans="1:4" x14ac:dyDescent="0.2">
      <c r="A33" s="2" t="s">
        <v>77</v>
      </c>
      <c r="B33" s="6"/>
    </row>
    <row r="34" spans="1:4" x14ac:dyDescent="0.2">
      <c r="A34" s="2" t="s">
        <v>78</v>
      </c>
      <c r="B34" s="6"/>
    </row>
    <row r="35" spans="1:4" x14ac:dyDescent="0.2">
      <c r="A35" s="2" t="s">
        <v>79</v>
      </c>
      <c r="B35" s="6"/>
    </row>
    <row r="36" spans="1:4" x14ac:dyDescent="0.2">
      <c r="A36" s="2" t="s">
        <v>80</v>
      </c>
      <c r="B36" s="7">
        <f>(B6*H4)+(B7*H5)+(B8*H6)+(B9*H7)+(B10*H8)+(B11*H9)+(B12*H10)+(B13*H11)+(B14*H12)+(B15*H13)+(B16*H14)+(B17*H15)+(B18*H16)+(B19*H17)+(B20*H18)+(B21*H19)+(B22*H20)+(B23*H21)+(B24*H22)+(B25*H23)+(B26*H24)+(B27*H25)+(B28*H26)+(B29*H27)+(B30*H28)+(B31*H29)+(B32*H30)+(B33*H31)+B34+(B35*2)</f>
        <v>32</v>
      </c>
    </row>
    <row r="37" spans="1:4" x14ac:dyDescent="0.2">
      <c r="A37" s="2" t="s">
        <v>81</v>
      </c>
      <c r="B37" s="6">
        <v>5</v>
      </c>
    </row>
    <row r="38" spans="1:4" x14ac:dyDescent="0.2">
      <c r="A38" s="2" t="s">
        <v>82</v>
      </c>
      <c r="B38" s="6">
        <v>8000</v>
      </c>
    </row>
    <row r="39" spans="1:4" x14ac:dyDescent="0.2">
      <c r="A39" s="2" t="s">
        <v>83</v>
      </c>
      <c r="B39" s="6">
        <v>0</v>
      </c>
    </row>
    <row r="40" spans="1:4" x14ac:dyDescent="0.2">
      <c r="A40" s="2" t="s">
        <v>84</v>
      </c>
      <c r="B40" s="6">
        <v>0</v>
      </c>
    </row>
    <row r="41" spans="1:4" x14ac:dyDescent="0.2">
      <c r="A41" s="2" t="s">
        <v>27</v>
      </c>
      <c r="B41" s="7">
        <f xml:space="preserve"> ROUNDDOWN(2 + ((B5 + 7) / 8), 0)</f>
        <v>4</v>
      </c>
    </row>
    <row r="42" spans="1:4" x14ac:dyDescent="0.2">
      <c r="A42" s="2" t="s">
        <v>30</v>
      </c>
      <c r="B42" s="7">
        <f>IF(B37+B39 = 0, 0, 2 + (B37 * 2) + B38 + (B39 * 2) + (B40 * 2))</f>
        <v>8012</v>
      </c>
    </row>
    <row r="43" spans="1:4" x14ac:dyDescent="0.2">
      <c r="A43" s="2" t="s">
        <v>85</v>
      </c>
      <c r="B43" s="7">
        <f>B36 + B42 + B41 + 4</f>
        <v>8052</v>
      </c>
    </row>
    <row r="44" spans="1:4" x14ac:dyDescent="0.2">
      <c r="A44" s="2" t="s">
        <v>86</v>
      </c>
      <c r="B44" s="7">
        <f>8096 / (B43 + 2)</f>
        <v>1.0052148000993295</v>
      </c>
    </row>
    <row r="45" spans="1:4" x14ac:dyDescent="0.2">
      <c r="A45" s="2" t="s">
        <v>87</v>
      </c>
      <c r="B45" s="5">
        <v>100</v>
      </c>
      <c r="D45" s="9" t="s">
        <v>88</v>
      </c>
    </row>
    <row r="46" spans="1:4" x14ac:dyDescent="0.2">
      <c r="A46" s="2" t="s">
        <v>89</v>
      </c>
      <c r="B46" s="7">
        <f>8096 * ((100 - B45) / 100) / (B43 + 2)</f>
        <v>0</v>
      </c>
    </row>
    <row r="47" spans="1:4" x14ac:dyDescent="0.2">
      <c r="A47" s="2" t="s">
        <v>90</v>
      </c>
      <c r="B47" s="2">
        <f>ROUNDUP(B4 / (B44 - B46), 0)</f>
        <v>895331028</v>
      </c>
    </row>
    <row r="48" spans="1:4" x14ac:dyDescent="0.2">
      <c r="A48" s="3" t="s">
        <v>91</v>
      </c>
      <c r="B48" s="3">
        <f>(8192 * B47) / 1000000000</f>
        <v>7334.5517813759998</v>
      </c>
    </row>
    <row r="49" spans="1:2" x14ac:dyDescent="0.2">
      <c r="A49" s="3" t="s">
        <v>92</v>
      </c>
      <c r="B49" s="3">
        <f>(8192 * B47) / 1000000</f>
        <v>7334551.7813759996</v>
      </c>
    </row>
    <row r="67" spans="1:2" x14ac:dyDescent="0.2">
      <c r="A67" s="3"/>
    </row>
    <row r="69" spans="1:2" x14ac:dyDescent="0.2">
      <c r="A69" s="3"/>
      <c r="B69" s="4"/>
    </row>
    <row r="85" spans="1:2" x14ac:dyDescent="0.2">
      <c r="A85" s="3"/>
      <c r="B85" s="3"/>
    </row>
    <row r="87" spans="1:2" x14ac:dyDescent="0.2">
      <c r="A87" s="3"/>
      <c r="B87" s="4"/>
    </row>
    <row r="95" spans="1:2" x14ac:dyDescent="0.2">
      <c r="B95" s="7"/>
    </row>
    <row r="98" spans="1:2" x14ac:dyDescent="0.2">
      <c r="A98" s="3"/>
      <c r="B98" s="3"/>
    </row>
  </sheetData>
  <hyperlinks>
    <hyperlink ref="A1" r:id="rId1" xr:uid="{3A9856A8-E263-4A8E-B1E5-DD22A88D52AB}"/>
    <hyperlink ref="G1" r:id="rId2" xr:uid="{1CFF83FE-567A-4788-8821-B99959C18053}"/>
    <hyperlink ref="D2" r:id="rId3" xr:uid="{B7FCC117-796D-4782-9C11-3A808E44B06B}"/>
    <hyperlink ref="D45" r:id="rId4" xr:uid="{A3A25454-2083-4FDE-9CB0-9C74545F2A84}"/>
  </hyperlinks>
  <pageMargins left="0.7" right="0.7" top="0.75" bottom="0.75" header="0.3" footer="0.3"/>
  <pageSetup orientation="portrait"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6FD9-B580-47A5-BADF-C4D2423C689D}">
  <dimension ref="A1:I98"/>
  <sheetViews>
    <sheetView topLeftCell="A29" zoomScale="120" zoomScaleNormal="120" workbookViewId="0">
      <selection activeCell="A43" sqref="A43"/>
    </sheetView>
  </sheetViews>
  <sheetFormatPr defaultColWidth="9.140625" defaultRowHeight="12" x14ac:dyDescent="0.2"/>
  <cols>
    <col min="1" max="1" width="40.7109375" style="2" customWidth="1"/>
    <col min="2" max="2" width="10.42578125" style="2" customWidth="1"/>
    <col min="3" max="3" width="4.7109375" style="2" customWidth="1"/>
    <col min="4" max="4" width="37.42578125" style="2" customWidth="1"/>
    <col min="5" max="5" width="10.42578125" style="2" bestFit="1" customWidth="1"/>
    <col min="6" max="6" width="4.7109375" style="2" customWidth="1"/>
    <col min="7" max="7" width="28.42578125" style="2" bestFit="1" customWidth="1"/>
    <col min="8" max="8" width="5.7109375" style="2" customWidth="1"/>
    <col min="9" max="9" width="9.140625" style="2"/>
    <col min="10" max="10" width="24.85546875" style="2" bestFit="1" customWidth="1"/>
    <col min="11" max="16384" width="9.140625" style="2"/>
  </cols>
  <sheetData>
    <row r="1" spans="1:9" x14ac:dyDescent="0.2">
      <c r="A1" s="1" t="s">
        <v>0</v>
      </c>
      <c r="G1" s="1" t="s">
        <v>1</v>
      </c>
    </row>
    <row r="2" spans="1:9" ht="33.75" x14ac:dyDescent="0.2">
      <c r="A2" s="1"/>
      <c r="D2" s="8" t="s">
        <v>2</v>
      </c>
    </row>
    <row r="3" spans="1:9" x14ac:dyDescent="0.2">
      <c r="A3" s="3" t="s">
        <v>3</v>
      </c>
      <c r="B3" s="4"/>
      <c r="D3" s="3" t="s">
        <v>4</v>
      </c>
      <c r="E3" s="4"/>
      <c r="G3" s="3" t="s">
        <v>5</v>
      </c>
      <c r="H3" s="3" t="s">
        <v>6</v>
      </c>
    </row>
    <row r="4" spans="1:9" x14ac:dyDescent="0.2">
      <c r="A4" s="2" t="s">
        <v>7</v>
      </c>
      <c r="B4" s="5">
        <v>100</v>
      </c>
      <c r="D4" s="2" t="s">
        <v>8</v>
      </c>
      <c r="E4" s="5">
        <v>1</v>
      </c>
      <c r="G4" s="2" t="s">
        <v>9</v>
      </c>
      <c r="H4" s="2">
        <v>4</v>
      </c>
    </row>
    <row r="5" spans="1:9" x14ac:dyDescent="0.2">
      <c r="A5" s="2" t="s">
        <v>10</v>
      </c>
      <c r="B5" s="6">
        <v>5</v>
      </c>
      <c r="D5" s="2" t="s">
        <v>11</v>
      </c>
      <c r="E5" s="5">
        <v>4</v>
      </c>
      <c r="G5" s="2" t="s">
        <v>12</v>
      </c>
      <c r="H5" s="2">
        <v>1</v>
      </c>
    </row>
    <row r="6" spans="1:9" x14ac:dyDescent="0.2">
      <c r="A6" s="2" t="s">
        <v>13</v>
      </c>
      <c r="B6" s="6">
        <v>2</v>
      </c>
      <c r="D6" s="2" t="s">
        <v>14</v>
      </c>
      <c r="E6" s="5">
        <v>0</v>
      </c>
      <c r="G6" s="2" t="s">
        <v>15</v>
      </c>
      <c r="H6" s="2">
        <v>2</v>
      </c>
    </row>
    <row r="7" spans="1:9" x14ac:dyDescent="0.2">
      <c r="A7" s="2" t="s">
        <v>16</v>
      </c>
      <c r="B7" s="6">
        <v>0</v>
      </c>
      <c r="D7" s="2" t="s">
        <v>17</v>
      </c>
      <c r="E7" s="5">
        <v>0</v>
      </c>
      <c r="G7" s="2" t="s">
        <v>18</v>
      </c>
      <c r="H7" s="2">
        <v>8</v>
      </c>
    </row>
    <row r="8" spans="1:9" x14ac:dyDescent="0.2">
      <c r="A8" s="2" t="s">
        <v>19</v>
      </c>
      <c r="B8" s="6">
        <v>0</v>
      </c>
      <c r="D8" s="2" t="s">
        <v>20</v>
      </c>
      <c r="E8" s="5">
        <v>0</v>
      </c>
      <c r="G8" s="2" t="s">
        <v>21</v>
      </c>
      <c r="H8" s="2">
        <v>1</v>
      </c>
      <c r="I8" s="2" t="s">
        <v>22</v>
      </c>
    </row>
    <row r="9" spans="1:9" x14ac:dyDescent="0.2">
      <c r="A9" s="2" t="s">
        <v>23</v>
      </c>
      <c r="B9" s="6">
        <v>0</v>
      </c>
      <c r="D9" s="2" t="s">
        <v>24</v>
      </c>
      <c r="E9" s="5">
        <v>0</v>
      </c>
      <c r="G9" s="2" t="s">
        <v>25</v>
      </c>
      <c r="H9" s="2">
        <v>8</v>
      </c>
    </row>
    <row r="10" spans="1:9" x14ac:dyDescent="0.2">
      <c r="A10" s="2" t="s">
        <v>26</v>
      </c>
      <c r="B10" s="6">
        <v>0</v>
      </c>
      <c r="D10" s="2" t="s">
        <v>27</v>
      </c>
      <c r="E10" s="2">
        <f>ROUNDDOWN(2 + ((E4 + 7) / 8),0)</f>
        <v>3</v>
      </c>
      <c r="G10" s="2" t="s">
        <v>28</v>
      </c>
      <c r="H10" s="2">
        <v>4</v>
      </c>
    </row>
    <row r="11" spans="1:9" x14ac:dyDescent="0.2">
      <c r="A11" s="2" t="s">
        <v>29</v>
      </c>
      <c r="B11" s="6">
        <v>0</v>
      </c>
      <c r="D11" s="2" t="s">
        <v>30</v>
      </c>
      <c r="E11" s="2">
        <f>IF(E6+E8 = 0, 0, 2 + (E6 * 2) + E7 + (E8 * 2) + (E9 * 2))</f>
        <v>0</v>
      </c>
      <c r="G11" s="2" t="s">
        <v>31</v>
      </c>
      <c r="H11" s="2">
        <v>5</v>
      </c>
    </row>
    <row r="12" spans="1:9" x14ac:dyDescent="0.2">
      <c r="A12" s="2" t="s">
        <v>32</v>
      </c>
      <c r="B12" s="6"/>
      <c r="D12" s="2" t="s">
        <v>33</v>
      </c>
      <c r="E12" s="2">
        <f>E5 + E11 + E10 + 1 + 6</f>
        <v>14</v>
      </c>
      <c r="G12" s="2" t="s">
        <v>34</v>
      </c>
      <c r="H12" s="2">
        <v>9</v>
      </c>
    </row>
    <row r="13" spans="1:9" x14ac:dyDescent="0.2">
      <c r="A13" s="2" t="s">
        <v>35</v>
      </c>
      <c r="B13" s="6"/>
      <c r="D13" s="2" t="s">
        <v>36</v>
      </c>
      <c r="E13" s="7">
        <f>8096 / (E12 + 2)</f>
        <v>506</v>
      </c>
      <c r="G13" s="2" t="s">
        <v>37</v>
      </c>
      <c r="H13" s="2">
        <v>13</v>
      </c>
    </row>
    <row r="14" spans="1:9" x14ac:dyDescent="0.2">
      <c r="A14" s="2" t="s">
        <v>38</v>
      </c>
      <c r="B14" s="6"/>
      <c r="D14" s="2" t="s">
        <v>39</v>
      </c>
      <c r="E14" s="2">
        <f>1 + LOG((B47/E13), E13)</f>
        <v>0.22264292892673698</v>
      </c>
      <c r="G14" s="2" t="s">
        <v>40</v>
      </c>
      <c r="H14" s="2">
        <v>17</v>
      </c>
    </row>
    <row r="15" spans="1:9" x14ac:dyDescent="0.2">
      <c r="A15" s="2" t="s">
        <v>41</v>
      </c>
      <c r="B15" s="6"/>
      <c r="D15" s="2" t="s">
        <v>42</v>
      </c>
      <c r="E15" s="2">
        <f>ROUNDUP((B47 / (E13 ^ 1)), 0)</f>
        <v>1</v>
      </c>
      <c r="G15" s="2" t="s">
        <v>43</v>
      </c>
      <c r="H15" s="2">
        <v>4</v>
      </c>
    </row>
    <row r="16" spans="1:9" x14ac:dyDescent="0.2">
      <c r="A16" s="2" t="s">
        <v>44</v>
      </c>
      <c r="B16" s="6"/>
      <c r="D16" s="3" t="s">
        <v>45</v>
      </c>
      <c r="E16" s="3">
        <f>(8192 * E15) / 1000000000</f>
        <v>8.1920000000000005E-6</v>
      </c>
      <c r="G16" s="2" t="s">
        <v>46</v>
      </c>
      <c r="H16" s="2">
        <v>4</v>
      </c>
    </row>
    <row r="17" spans="1:8" x14ac:dyDescent="0.2">
      <c r="A17" s="2" t="s">
        <v>47</v>
      </c>
      <c r="B17" s="6"/>
      <c r="D17" s="3" t="s">
        <v>48</v>
      </c>
      <c r="E17" s="3">
        <f>(8192 * E15) / 1000000</f>
        <v>8.1919999999999996E-3</v>
      </c>
      <c r="G17" s="2" t="s">
        <v>49</v>
      </c>
      <c r="H17" s="2">
        <v>8</v>
      </c>
    </row>
    <row r="18" spans="1:8" x14ac:dyDescent="0.2">
      <c r="A18" s="2" t="s">
        <v>50</v>
      </c>
      <c r="B18" s="6"/>
      <c r="G18" s="2" t="s">
        <v>51</v>
      </c>
      <c r="H18" s="2">
        <v>8</v>
      </c>
    </row>
    <row r="19" spans="1:8" x14ac:dyDescent="0.2">
      <c r="A19" s="2" t="s">
        <v>52</v>
      </c>
      <c r="B19" s="6"/>
      <c r="G19" s="2" t="s">
        <v>53</v>
      </c>
      <c r="H19" s="2">
        <v>4</v>
      </c>
    </row>
    <row r="20" spans="1:8" x14ac:dyDescent="0.2">
      <c r="A20" s="2" t="s">
        <v>54</v>
      </c>
      <c r="B20" s="6"/>
      <c r="G20" s="2" t="s">
        <v>55</v>
      </c>
      <c r="H20" s="2">
        <v>6</v>
      </c>
    </row>
    <row r="21" spans="1:8" x14ac:dyDescent="0.2">
      <c r="A21" s="2" t="s">
        <v>56</v>
      </c>
      <c r="B21" s="6"/>
      <c r="G21" s="2" t="s">
        <v>57</v>
      </c>
      <c r="H21" s="2">
        <v>7</v>
      </c>
    </row>
    <row r="22" spans="1:8" x14ac:dyDescent="0.2">
      <c r="A22" s="2" t="s">
        <v>58</v>
      </c>
      <c r="B22" s="6"/>
      <c r="G22" s="2" t="s">
        <v>59</v>
      </c>
      <c r="H22" s="2">
        <v>8</v>
      </c>
    </row>
    <row r="23" spans="1:8" x14ac:dyDescent="0.2">
      <c r="A23" s="2" t="s">
        <v>60</v>
      </c>
      <c r="B23" s="6"/>
      <c r="G23" s="2" t="s">
        <v>61</v>
      </c>
      <c r="H23" s="2">
        <v>3</v>
      </c>
    </row>
    <row r="24" spans="1:8" x14ac:dyDescent="0.2">
      <c r="A24" s="2" t="s">
        <v>62</v>
      </c>
      <c r="B24" s="6"/>
      <c r="G24" s="2" t="s">
        <v>63</v>
      </c>
      <c r="H24" s="2">
        <v>3</v>
      </c>
    </row>
    <row r="25" spans="1:8" x14ac:dyDescent="0.2">
      <c r="A25" s="2" t="s">
        <v>64</v>
      </c>
      <c r="B25" s="6"/>
      <c r="G25" s="2" t="s">
        <v>65</v>
      </c>
      <c r="H25" s="2">
        <v>4</v>
      </c>
    </row>
    <row r="26" spans="1:8" x14ac:dyDescent="0.2">
      <c r="A26" s="2" t="s">
        <v>66</v>
      </c>
      <c r="B26" s="6"/>
      <c r="G26" s="2" t="s">
        <v>67</v>
      </c>
      <c r="H26" s="2">
        <v>5</v>
      </c>
    </row>
    <row r="27" spans="1:8" x14ac:dyDescent="0.2">
      <c r="A27" s="2" t="s">
        <v>66</v>
      </c>
      <c r="B27" s="6"/>
      <c r="G27" s="2" t="s">
        <v>68</v>
      </c>
      <c r="H27" s="2">
        <v>8</v>
      </c>
    </row>
    <row r="28" spans="1:8" x14ac:dyDescent="0.2">
      <c r="A28" s="2" t="s">
        <v>66</v>
      </c>
      <c r="B28" s="6"/>
      <c r="G28" s="2" t="s">
        <v>69</v>
      </c>
      <c r="H28" s="2">
        <v>9</v>
      </c>
    </row>
    <row r="29" spans="1:8" x14ac:dyDescent="0.2">
      <c r="A29" s="2" t="s">
        <v>70</v>
      </c>
      <c r="B29" s="6"/>
      <c r="G29" s="2" t="s">
        <v>71</v>
      </c>
      <c r="H29" s="2">
        <v>10</v>
      </c>
    </row>
    <row r="30" spans="1:8" x14ac:dyDescent="0.2">
      <c r="A30" s="2" t="s">
        <v>72</v>
      </c>
      <c r="B30" s="6"/>
      <c r="G30" s="2" t="s">
        <v>73</v>
      </c>
      <c r="H30" s="2">
        <v>8</v>
      </c>
    </row>
    <row r="31" spans="1:8" x14ac:dyDescent="0.2">
      <c r="A31" s="2" t="s">
        <v>74</v>
      </c>
      <c r="B31" s="6"/>
      <c r="G31" s="2" t="s">
        <v>75</v>
      </c>
      <c r="H31" s="2">
        <v>16</v>
      </c>
    </row>
    <row r="32" spans="1:8" x14ac:dyDescent="0.2">
      <c r="A32" s="2" t="s">
        <v>76</v>
      </c>
      <c r="B32" s="6"/>
    </row>
    <row r="33" spans="1:4" x14ac:dyDescent="0.2">
      <c r="A33" s="2" t="s">
        <v>77</v>
      </c>
      <c r="B33" s="6"/>
    </row>
    <row r="34" spans="1:4" x14ac:dyDescent="0.2">
      <c r="A34" s="2" t="s">
        <v>78</v>
      </c>
      <c r="B34" s="6">
        <v>0</v>
      </c>
    </row>
    <row r="35" spans="1:4" x14ac:dyDescent="0.2">
      <c r="A35" s="2" t="s">
        <v>79</v>
      </c>
      <c r="B35" s="6">
        <v>0</v>
      </c>
    </row>
    <row r="36" spans="1:4" x14ac:dyDescent="0.2">
      <c r="A36" s="2" t="s">
        <v>80</v>
      </c>
      <c r="B36" s="7">
        <f>(B6*H4)+(B7*H5)+(B8*H6)+(B9*H7)+(B10*H8)+(B11*H9)+(B12*H10)+(B13*H11)+(B14*H12)+(B15*H13)+(B16*H14)+(B17*H15)+(B18*H16)+(B19*H17)+(B20*H18)+(B21*H19)+(B22*H20)+(B23*H21)+(B24*H22)+(B25*H23)+(B26*H24)+(B27*H25)+(B28*H26)+(B29*H27)+(B30*H28)+(B31*H29)+(B32*H30)+(B33*H31)+B34+(B35*2)</f>
        <v>8</v>
      </c>
    </row>
    <row r="37" spans="1:4" x14ac:dyDescent="0.2">
      <c r="A37" s="2" t="s">
        <v>81</v>
      </c>
      <c r="B37" s="6">
        <v>3</v>
      </c>
    </row>
    <row r="38" spans="1:4" x14ac:dyDescent="0.2">
      <c r="A38" s="2" t="s">
        <v>82</v>
      </c>
      <c r="B38" s="6">
        <v>255</v>
      </c>
    </row>
    <row r="39" spans="1:4" x14ac:dyDescent="0.2">
      <c r="A39" s="2" t="s">
        <v>83</v>
      </c>
      <c r="B39" s="6">
        <v>0</v>
      </c>
    </row>
    <row r="40" spans="1:4" x14ac:dyDescent="0.2">
      <c r="A40" s="2" t="s">
        <v>84</v>
      </c>
      <c r="B40" s="6">
        <v>0</v>
      </c>
    </row>
    <row r="41" spans="1:4" x14ac:dyDescent="0.2">
      <c r="A41" s="2" t="s">
        <v>27</v>
      </c>
      <c r="B41" s="7">
        <f xml:space="preserve"> ROUNDDOWN(2 + ((B5 + 7) / 8), 0)</f>
        <v>3</v>
      </c>
    </row>
    <row r="42" spans="1:4" x14ac:dyDescent="0.2">
      <c r="A42" s="2" t="s">
        <v>30</v>
      </c>
      <c r="B42" s="7">
        <f>IF(B37+B39 = 0, 0, 2 + (B37 * 2) + B38 + (B39 * 2) + (B40 * 2))</f>
        <v>263</v>
      </c>
    </row>
    <row r="43" spans="1:4" x14ac:dyDescent="0.2">
      <c r="A43" s="2" t="s">
        <v>85</v>
      </c>
      <c r="B43" s="7">
        <f>B36 + B42 + B41 + 4</f>
        <v>278</v>
      </c>
    </row>
    <row r="44" spans="1:4" x14ac:dyDescent="0.2">
      <c r="A44" s="2" t="s">
        <v>86</v>
      </c>
      <c r="B44" s="7">
        <f>8096 / (B43 + 2)</f>
        <v>28.914285714285715</v>
      </c>
    </row>
    <row r="45" spans="1:4" x14ac:dyDescent="0.2">
      <c r="A45" s="2" t="s">
        <v>87</v>
      </c>
      <c r="B45" s="5">
        <v>100</v>
      </c>
      <c r="D45" s="9" t="s">
        <v>88</v>
      </c>
    </row>
    <row r="46" spans="1:4" x14ac:dyDescent="0.2">
      <c r="A46" s="2" t="s">
        <v>89</v>
      </c>
      <c r="B46" s="7">
        <f>8096 * ((100 - B45) / 100) / (B43 + 2)</f>
        <v>0</v>
      </c>
    </row>
    <row r="47" spans="1:4" x14ac:dyDescent="0.2">
      <c r="A47" s="2" t="s">
        <v>90</v>
      </c>
      <c r="B47" s="2">
        <f>ROUNDUP(B4 / (B44 - B46), 0)</f>
        <v>4</v>
      </c>
    </row>
    <row r="48" spans="1:4" x14ac:dyDescent="0.2">
      <c r="A48" s="3" t="s">
        <v>91</v>
      </c>
      <c r="B48" s="3">
        <f>(8192 * B47) / 1000000000</f>
        <v>3.2768000000000002E-5</v>
      </c>
    </row>
    <row r="49" spans="1:2" x14ac:dyDescent="0.2">
      <c r="A49" s="3" t="s">
        <v>92</v>
      </c>
      <c r="B49" s="3">
        <f>(8192 * B47) / 1000000</f>
        <v>3.2767999999999999E-2</v>
      </c>
    </row>
    <row r="67" spans="1:2" x14ac:dyDescent="0.2">
      <c r="A67" s="3"/>
    </row>
    <row r="69" spans="1:2" x14ac:dyDescent="0.2">
      <c r="A69" s="3"/>
      <c r="B69" s="4"/>
    </row>
    <row r="85" spans="1:2" x14ac:dyDescent="0.2">
      <c r="A85" s="3"/>
      <c r="B85" s="3"/>
    </row>
    <row r="87" spans="1:2" x14ac:dyDescent="0.2">
      <c r="A87" s="3"/>
      <c r="B87" s="4"/>
    </row>
    <row r="95" spans="1:2" x14ac:dyDescent="0.2">
      <c r="B95" s="7"/>
    </row>
    <row r="98" spans="1:2" x14ac:dyDescent="0.2">
      <c r="A98" s="3"/>
      <c r="B98" s="3"/>
    </row>
  </sheetData>
  <hyperlinks>
    <hyperlink ref="A1" r:id="rId1" xr:uid="{FB4FF619-34CF-4B39-91F2-80D9C5A1229C}"/>
    <hyperlink ref="G1" r:id="rId2" xr:uid="{1D583424-3873-40DC-82C4-D1029E312C0B}"/>
    <hyperlink ref="D2" r:id="rId3" xr:uid="{8F9C8F00-CE2C-411F-97D8-184A12074734}"/>
    <hyperlink ref="D45" r:id="rId4" xr:uid="{26BB2712-9D3F-4FD1-A4A8-A1774BDFC739}"/>
  </hyperlinks>
  <pageMargins left="0.7" right="0.7" top="0.75" bottom="0.75" header="0.3" footer="0.3"/>
  <pageSetup orientation="portrait"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B2DA-8042-46EF-97F0-4B1F26D0EAC0}">
  <dimension ref="A1:I98"/>
  <sheetViews>
    <sheetView topLeftCell="A34" zoomScale="120" zoomScaleNormal="120" workbookViewId="0">
      <selection activeCell="C19" sqref="C19"/>
    </sheetView>
  </sheetViews>
  <sheetFormatPr defaultColWidth="9.140625" defaultRowHeight="12" x14ac:dyDescent="0.2"/>
  <cols>
    <col min="1" max="1" width="40.7109375" style="2" customWidth="1"/>
    <col min="2" max="2" width="10.42578125" style="2" customWidth="1"/>
    <col min="3" max="3" width="4.7109375" style="2" customWidth="1"/>
    <col min="4" max="4" width="37.42578125" style="2" customWidth="1"/>
    <col min="5" max="5" width="10.42578125" style="2" bestFit="1" customWidth="1"/>
    <col min="6" max="6" width="4.7109375" style="2" customWidth="1"/>
    <col min="7" max="7" width="28.42578125" style="2" bestFit="1" customWidth="1"/>
    <col min="8" max="8" width="5.7109375" style="2" customWidth="1"/>
    <col min="9" max="9" width="9.140625" style="2"/>
    <col min="10" max="10" width="24.85546875" style="2" bestFit="1" customWidth="1"/>
    <col min="11" max="16384" width="9.140625" style="2"/>
  </cols>
  <sheetData>
    <row r="1" spans="1:9" x14ac:dyDescent="0.2">
      <c r="A1" s="1" t="s">
        <v>0</v>
      </c>
      <c r="G1" s="1" t="s">
        <v>1</v>
      </c>
    </row>
    <row r="2" spans="1:9" ht="33.75" x14ac:dyDescent="0.2">
      <c r="A2" s="1"/>
      <c r="D2" s="8" t="s">
        <v>2</v>
      </c>
    </row>
    <row r="3" spans="1:9" x14ac:dyDescent="0.2">
      <c r="A3" s="3" t="s">
        <v>3</v>
      </c>
      <c r="B3" s="4"/>
      <c r="D3" s="3" t="s">
        <v>4</v>
      </c>
      <c r="E3" s="4"/>
      <c r="G3" s="3" t="s">
        <v>5</v>
      </c>
      <c r="H3" s="3" t="s">
        <v>6</v>
      </c>
    </row>
    <row r="4" spans="1:9" x14ac:dyDescent="0.2">
      <c r="A4" s="2" t="s">
        <v>7</v>
      </c>
      <c r="B4" s="5">
        <v>400</v>
      </c>
      <c r="D4" s="2" t="s">
        <v>8</v>
      </c>
      <c r="E4" s="5">
        <v>1</v>
      </c>
      <c r="G4" s="2" t="s">
        <v>9</v>
      </c>
      <c r="H4" s="2">
        <v>4</v>
      </c>
    </row>
    <row r="5" spans="1:9" x14ac:dyDescent="0.2">
      <c r="A5" s="2" t="s">
        <v>10</v>
      </c>
      <c r="B5" s="6">
        <v>2</v>
      </c>
      <c r="D5" s="2" t="s">
        <v>11</v>
      </c>
      <c r="E5" s="5">
        <v>4</v>
      </c>
      <c r="G5" s="2" t="s">
        <v>12</v>
      </c>
      <c r="H5" s="2">
        <v>1</v>
      </c>
    </row>
    <row r="6" spans="1:9" x14ac:dyDescent="0.2">
      <c r="A6" s="2" t="s">
        <v>13</v>
      </c>
      <c r="B6" s="6">
        <v>0</v>
      </c>
      <c r="D6" s="2" t="s">
        <v>14</v>
      </c>
      <c r="E6" s="5">
        <v>0</v>
      </c>
      <c r="G6" s="2" t="s">
        <v>15</v>
      </c>
      <c r="H6" s="2">
        <v>2</v>
      </c>
    </row>
    <row r="7" spans="1:9" x14ac:dyDescent="0.2">
      <c r="A7" s="2" t="s">
        <v>16</v>
      </c>
      <c r="B7" s="6">
        <v>0</v>
      </c>
      <c r="D7" s="2" t="s">
        <v>17</v>
      </c>
      <c r="E7" s="5">
        <v>0</v>
      </c>
      <c r="G7" s="2" t="s">
        <v>18</v>
      </c>
      <c r="H7" s="2">
        <v>8</v>
      </c>
    </row>
    <row r="8" spans="1:9" x14ac:dyDescent="0.2">
      <c r="A8" s="2" t="s">
        <v>19</v>
      </c>
      <c r="B8" s="6">
        <v>0</v>
      </c>
      <c r="D8" s="2" t="s">
        <v>20</v>
      </c>
      <c r="E8" s="5">
        <v>0</v>
      </c>
      <c r="G8" s="2" t="s">
        <v>21</v>
      </c>
      <c r="H8" s="2">
        <v>1</v>
      </c>
      <c r="I8" s="2" t="s">
        <v>22</v>
      </c>
    </row>
    <row r="9" spans="1:9" x14ac:dyDescent="0.2">
      <c r="A9" s="2" t="s">
        <v>23</v>
      </c>
      <c r="B9" s="6">
        <v>0</v>
      </c>
      <c r="D9" s="2" t="s">
        <v>24</v>
      </c>
      <c r="E9" s="5">
        <v>0</v>
      </c>
      <c r="G9" s="2" t="s">
        <v>25</v>
      </c>
      <c r="H9" s="2">
        <v>8</v>
      </c>
    </row>
    <row r="10" spans="1:9" x14ac:dyDescent="0.2">
      <c r="A10" s="2" t="s">
        <v>26</v>
      </c>
      <c r="B10" s="6">
        <v>0</v>
      </c>
      <c r="D10" s="2" t="s">
        <v>27</v>
      </c>
      <c r="E10" s="2">
        <f>ROUNDDOWN(2 + ((E4 + 7) / 8),0)</f>
        <v>3</v>
      </c>
      <c r="G10" s="2" t="s">
        <v>28</v>
      </c>
      <c r="H10" s="2">
        <v>4</v>
      </c>
    </row>
    <row r="11" spans="1:9" x14ac:dyDescent="0.2">
      <c r="A11" s="2" t="s">
        <v>29</v>
      </c>
      <c r="B11" s="6">
        <v>0</v>
      </c>
      <c r="D11" s="2" t="s">
        <v>30</v>
      </c>
      <c r="E11" s="2">
        <f>IF(E6+E8 = 0, 0, 2 + (E6 * 2) + E7 + (E8 * 2) + (E9 * 2))</f>
        <v>0</v>
      </c>
      <c r="G11" s="2" t="s">
        <v>31</v>
      </c>
      <c r="H11" s="2">
        <v>5</v>
      </c>
    </row>
    <row r="12" spans="1:9" x14ac:dyDescent="0.2">
      <c r="A12" s="2" t="s">
        <v>32</v>
      </c>
      <c r="B12" s="6"/>
      <c r="D12" s="2" t="s">
        <v>33</v>
      </c>
      <c r="E12" s="2">
        <f>E5 + E11 + E10 + 1 + 6</f>
        <v>14</v>
      </c>
      <c r="G12" s="2" t="s">
        <v>34</v>
      </c>
      <c r="H12" s="2">
        <v>9</v>
      </c>
    </row>
    <row r="13" spans="1:9" x14ac:dyDescent="0.2">
      <c r="A13" s="2" t="s">
        <v>35</v>
      </c>
      <c r="B13" s="6">
        <v>1</v>
      </c>
      <c r="D13" s="2" t="s">
        <v>36</v>
      </c>
      <c r="E13" s="7">
        <f>8096 / (E12 + 2)</f>
        <v>506</v>
      </c>
      <c r="G13" s="2" t="s">
        <v>37</v>
      </c>
      <c r="H13" s="2">
        <v>13</v>
      </c>
    </row>
    <row r="14" spans="1:9" x14ac:dyDescent="0.2">
      <c r="A14" s="2" t="s">
        <v>38</v>
      </c>
      <c r="B14" s="6"/>
      <c r="D14" s="2" t="s">
        <v>39</v>
      </c>
      <c r="E14" s="2">
        <f>1 + LOG((B47/E13), E13)</f>
        <v>0.42384032565526664</v>
      </c>
      <c r="G14" s="2" t="s">
        <v>40</v>
      </c>
      <c r="H14" s="2">
        <v>17</v>
      </c>
    </row>
    <row r="15" spans="1:9" x14ac:dyDescent="0.2">
      <c r="A15" s="2" t="s">
        <v>41</v>
      </c>
      <c r="B15" s="6"/>
      <c r="D15" s="2" t="s">
        <v>42</v>
      </c>
      <c r="E15" s="2">
        <f>ROUNDUP((B47 / (E13 ^ 1)), 0)</f>
        <v>1</v>
      </c>
      <c r="G15" s="2" t="s">
        <v>43</v>
      </c>
      <c r="H15" s="2">
        <v>4</v>
      </c>
    </row>
    <row r="16" spans="1:9" x14ac:dyDescent="0.2">
      <c r="A16" s="2" t="s">
        <v>44</v>
      </c>
      <c r="B16" s="6"/>
      <c r="D16" s="3" t="s">
        <v>45</v>
      </c>
      <c r="E16" s="3">
        <f>(8192 * E15) / 1000000000</f>
        <v>8.1920000000000005E-6</v>
      </c>
      <c r="G16" s="2" t="s">
        <v>46</v>
      </c>
      <c r="H16" s="2">
        <v>4</v>
      </c>
    </row>
    <row r="17" spans="1:8" x14ac:dyDescent="0.2">
      <c r="A17" s="2" t="s">
        <v>47</v>
      </c>
      <c r="B17" s="6"/>
      <c r="D17" s="3" t="s">
        <v>48</v>
      </c>
      <c r="E17" s="3">
        <f>(8192 * E15) / 1000000</f>
        <v>8.1919999999999996E-3</v>
      </c>
      <c r="G17" s="2" t="s">
        <v>49</v>
      </c>
      <c r="H17" s="2">
        <v>8</v>
      </c>
    </row>
    <row r="18" spans="1:8" x14ac:dyDescent="0.2">
      <c r="A18" s="2" t="s">
        <v>50</v>
      </c>
      <c r="B18" s="6"/>
      <c r="G18" s="2" t="s">
        <v>51</v>
      </c>
      <c r="H18" s="2">
        <v>8</v>
      </c>
    </row>
    <row r="19" spans="1:8" x14ac:dyDescent="0.2">
      <c r="A19" s="2" t="s">
        <v>52</v>
      </c>
      <c r="B19" s="6"/>
      <c r="G19" s="2" t="s">
        <v>53</v>
      </c>
      <c r="H19" s="2">
        <v>4</v>
      </c>
    </row>
    <row r="20" spans="1:8" x14ac:dyDescent="0.2">
      <c r="A20" s="2" t="s">
        <v>54</v>
      </c>
      <c r="B20" s="6"/>
      <c r="G20" s="2" t="s">
        <v>55</v>
      </c>
      <c r="H20" s="2">
        <v>6</v>
      </c>
    </row>
    <row r="21" spans="1:8" x14ac:dyDescent="0.2">
      <c r="A21" s="2" t="s">
        <v>56</v>
      </c>
      <c r="B21" s="6"/>
      <c r="G21" s="2" t="s">
        <v>57</v>
      </c>
      <c r="H21" s="2">
        <v>7</v>
      </c>
    </row>
    <row r="22" spans="1:8" x14ac:dyDescent="0.2">
      <c r="A22" s="2" t="s">
        <v>58</v>
      </c>
      <c r="B22" s="6"/>
      <c r="G22" s="2" t="s">
        <v>59</v>
      </c>
      <c r="H22" s="2">
        <v>8</v>
      </c>
    </row>
    <row r="23" spans="1:8" x14ac:dyDescent="0.2">
      <c r="A23" s="2" t="s">
        <v>60</v>
      </c>
      <c r="B23" s="6"/>
      <c r="G23" s="2" t="s">
        <v>61</v>
      </c>
      <c r="H23" s="2">
        <v>3</v>
      </c>
    </row>
    <row r="24" spans="1:8" x14ac:dyDescent="0.2">
      <c r="A24" s="2" t="s">
        <v>62</v>
      </c>
      <c r="B24" s="6"/>
      <c r="G24" s="2" t="s">
        <v>63</v>
      </c>
      <c r="H24" s="2">
        <v>3</v>
      </c>
    </row>
    <row r="25" spans="1:8" x14ac:dyDescent="0.2">
      <c r="A25" s="2" t="s">
        <v>64</v>
      </c>
      <c r="B25" s="6"/>
      <c r="G25" s="2" t="s">
        <v>65</v>
      </c>
      <c r="H25" s="2">
        <v>4</v>
      </c>
    </row>
    <row r="26" spans="1:8" x14ac:dyDescent="0.2">
      <c r="A26" s="2" t="s">
        <v>66</v>
      </c>
      <c r="B26" s="6"/>
      <c r="G26" s="2" t="s">
        <v>67</v>
      </c>
      <c r="H26" s="2">
        <v>5</v>
      </c>
    </row>
    <row r="27" spans="1:8" x14ac:dyDescent="0.2">
      <c r="A27" s="2" t="s">
        <v>66</v>
      </c>
      <c r="B27" s="6"/>
      <c r="G27" s="2" t="s">
        <v>68</v>
      </c>
      <c r="H27" s="2">
        <v>8</v>
      </c>
    </row>
    <row r="28" spans="1:8" x14ac:dyDescent="0.2">
      <c r="A28" s="2" t="s">
        <v>66</v>
      </c>
      <c r="B28" s="6"/>
      <c r="G28" s="2" t="s">
        <v>69</v>
      </c>
      <c r="H28" s="2">
        <v>9</v>
      </c>
    </row>
    <row r="29" spans="1:8" x14ac:dyDescent="0.2">
      <c r="A29" s="2" t="s">
        <v>70</v>
      </c>
      <c r="B29" s="6"/>
      <c r="G29" s="2" t="s">
        <v>71</v>
      </c>
      <c r="H29" s="2">
        <v>10</v>
      </c>
    </row>
    <row r="30" spans="1:8" x14ac:dyDescent="0.2">
      <c r="A30" s="2" t="s">
        <v>72</v>
      </c>
      <c r="B30" s="6"/>
      <c r="G30" s="2" t="s">
        <v>73</v>
      </c>
      <c r="H30" s="2">
        <v>8</v>
      </c>
    </row>
    <row r="31" spans="1:8" x14ac:dyDescent="0.2">
      <c r="A31" s="2" t="s">
        <v>74</v>
      </c>
      <c r="B31" s="6"/>
      <c r="G31" s="2" t="s">
        <v>75</v>
      </c>
      <c r="H31" s="2">
        <v>16</v>
      </c>
    </row>
    <row r="32" spans="1:8" x14ac:dyDescent="0.2">
      <c r="A32" s="2" t="s">
        <v>76</v>
      </c>
      <c r="B32" s="6"/>
    </row>
    <row r="33" spans="1:4" x14ac:dyDescent="0.2">
      <c r="A33" s="2" t="s">
        <v>77</v>
      </c>
      <c r="B33" s="6"/>
    </row>
    <row r="34" spans="1:4" x14ac:dyDescent="0.2">
      <c r="A34" s="2" t="s">
        <v>78</v>
      </c>
      <c r="B34" s="6">
        <v>0</v>
      </c>
    </row>
    <row r="35" spans="1:4" x14ac:dyDescent="0.2">
      <c r="A35" s="2" t="s">
        <v>79</v>
      </c>
      <c r="B35" s="6">
        <v>0</v>
      </c>
    </row>
    <row r="36" spans="1:4" x14ac:dyDescent="0.2">
      <c r="A36" s="2" t="s">
        <v>80</v>
      </c>
      <c r="B36" s="7">
        <f>(B6*H4)+(B7*H5)+(B8*H6)+(B9*H7)+(B10*H8)+(B11*H9)+(B12*H10)+(B13*H11)+(B14*H12)+(B15*H13)+(B16*H14)+(B17*H15)+(B18*H16)+(B19*H17)+(B20*H18)+(B21*H19)+(B22*H20)+(B23*H21)+(B24*H22)+(B25*H23)+(B26*H24)+(B27*H25)+(B28*H26)+(B29*H27)+(B30*H28)+(B31*H29)+(B32*H30)+(B33*H31)+B34+(B35*2)</f>
        <v>5</v>
      </c>
    </row>
    <row r="37" spans="1:4" x14ac:dyDescent="0.2">
      <c r="A37" s="2" t="s">
        <v>81</v>
      </c>
      <c r="B37" s="6">
        <v>1</v>
      </c>
    </row>
    <row r="38" spans="1:4" x14ac:dyDescent="0.2">
      <c r="A38" s="2" t="s">
        <v>82</v>
      </c>
      <c r="B38" s="6">
        <v>255</v>
      </c>
    </row>
    <row r="39" spans="1:4" x14ac:dyDescent="0.2">
      <c r="A39" s="2" t="s">
        <v>83</v>
      </c>
      <c r="B39" s="6">
        <v>0</v>
      </c>
    </row>
    <row r="40" spans="1:4" x14ac:dyDescent="0.2">
      <c r="A40" s="2" t="s">
        <v>84</v>
      </c>
      <c r="B40" s="6">
        <v>0</v>
      </c>
    </row>
    <row r="41" spans="1:4" x14ac:dyDescent="0.2">
      <c r="A41" s="2" t="s">
        <v>27</v>
      </c>
      <c r="B41" s="7">
        <f xml:space="preserve"> ROUNDDOWN(2 + ((B5 + 7) / 8), 0)</f>
        <v>3</v>
      </c>
    </row>
    <row r="42" spans="1:4" x14ac:dyDescent="0.2">
      <c r="A42" s="2" t="s">
        <v>30</v>
      </c>
      <c r="B42" s="7">
        <f>IF(B37+B39 = 0, 0, 2 + (B37 * 2) + B38 + (B39 * 2) + (B40 * 2))</f>
        <v>259</v>
      </c>
    </row>
    <row r="43" spans="1:4" x14ac:dyDescent="0.2">
      <c r="A43" s="2" t="s">
        <v>85</v>
      </c>
      <c r="B43" s="7">
        <f>B36 + B42 + B41 + 4</f>
        <v>271</v>
      </c>
    </row>
    <row r="44" spans="1:4" x14ac:dyDescent="0.2">
      <c r="A44" s="2" t="s">
        <v>86</v>
      </c>
      <c r="B44" s="7">
        <f>8096 / (B43 + 2)</f>
        <v>29.655677655677657</v>
      </c>
    </row>
    <row r="45" spans="1:4" x14ac:dyDescent="0.2">
      <c r="A45" s="2" t="s">
        <v>87</v>
      </c>
      <c r="B45" s="5">
        <v>100</v>
      </c>
      <c r="D45" s="9" t="s">
        <v>88</v>
      </c>
    </row>
    <row r="46" spans="1:4" x14ac:dyDescent="0.2">
      <c r="A46" s="2" t="s">
        <v>89</v>
      </c>
      <c r="B46" s="7">
        <f>8096 * ((100 - B45) / 100) / (B43 + 2)</f>
        <v>0</v>
      </c>
    </row>
    <row r="47" spans="1:4" x14ac:dyDescent="0.2">
      <c r="A47" s="2" t="s">
        <v>90</v>
      </c>
      <c r="B47" s="2">
        <f>ROUNDUP(B4 / (B44 - B46), 0)</f>
        <v>14</v>
      </c>
    </row>
    <row r="48" spans="1:4" x14ac:dyDescent="0.2">
      <c r="A48" s="3" t="s">
        <v>91</v>
      </c>
      <c r="B48" s="3">
        <f>(8192 * B47) / 1000000000</f>
        <v>1.14688E-4</v>
      </c>
    </row>
    <row r="49" spans="1:2" x14ac:dyDescent="0.2">
      <c r="A49" s="3" t="s">
        <v>92</v>
      </c>
      <c r="B49" s="3">
        <f>(8192 * B47) / 1000000</f>
        <v>0.114688</v>
      </c>
    </row>
    <row r="67" spans="1:2" x14ac:dyDescent="0.2">
      <c r="A67" s="3"/>
    </row>
    <row r="69" spans="1:2" x14ac:dyDescent="0.2">
      <c r="A69" s="3"/>
      <c r="B69" s="4"/>
    </row>
    <row r="85" spans="1:2" x14ac:dyDescent="0.2">
      <c r="A85" s="3"/>
      <c r="B85" s="3"/>
    </row>
    <row r="87" spans="1:2" x14ac:dyDescent="0.2">
      <c r="A87" s="3"/>
      <c r="B87" s="4"/>
    </row>
    <row r="95" spans="1:2" x14ac:dyDescent="0.2">
      <c r="B95" s="7"/>
    </row>
    <row r="98" spans="1:2" x14ac:dyDescent="0.2">
      <c r="A98" s="3"/>
      <c r="B98" s="3"/>
    </row>
  </sheetData>
  <hyperlinks>
    <hyperlink ref="A1" r:id="rId1" xr:uid="{B857FA82-F0CF-467D-98E6-5FFDB6EA4631}"/>
    <hyperlink ref="G1" r:id="rId2" xr:uid="{FBBEC6BD-2CE0-4FF0-906C-A3F33816A51C}"/>
    <hyperlink ref="D2" r:id="rId3" xr:uid="{22F1FEA8-B5C0-45E1-A542-36F01C7F459A}"/>
    <hyperlink ref="D45" r:id="rId4" xr:uid="{59275CA4-9C5F-4DD5-94B3-1B1CA264EDB4}"/>
  </hyperlinks>
  <pageMargins left="0.7" right="0.7" top="0.75" bottom="0.75" header="0.3" footer="0.3"/>
  <pageSetup orientation="portrait" r:id="rId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3D0F0-90F6-4741-9405-2AEA1E43B4DC}">
  <dimension ref="A1:I98"/>
  <sheetViews>
    <sheetView topLeftCell="A32" zoomScale="120" zoomScaleNormal="120" workbookViewId="0">
      <selection activeCell="A34" sqref="A34"/>
    </sheetView>
  </sheetViews>
  <sheetFormatPr defaultColWidth="9.140625" defaultRowHeight="12" x14ac:dyDescent="0.2"/>
  <cols>
    <col min="1" max="1" width="40.7109375" style="2" customWidth="1"/>
    <col min="2" max="2" width="10.42578125" style="2" customWidth="1"/>
    <col min="3" max="3" width="4.7109375" style="2" customWidth="1"/>
    <col min="4" max="4" width="37.42578125" style="2" customWidth="1"/>
    <col min="5" max="5" width="10.42578125" style="2" bestFit="1" customWidth="1"/>
    <col min="6" max="6" width="4.7109375" style="2" customWidth="1"/>
    <col min="7" max="7" width="28.42578125" style="2" bestFit="1" customWidth="1"/>
    <col min="8" max="8" width="5.7109375" style="2" customWidth="1"/>
    <col min="9" max="9" width="9.140625" style="2"/>
    <col min="10" max="10" width="24.85546875" style="2" bestFit="1" customWidth="1"/>
    <col min="11" max="16384" width="9.140625" style="2"/>
  </cols>
  <sheetData>
    <row r="1" spans="1:9" x14ac:dyDescent="0.2">
      <c r="A1" s="1" t="s">
        <v>0</v>
      </c>
      <c r="G1" s="1" t="s">
        <v>1</v>
      </c>
    </row>
    <row r="2" spans="1:9" ht="33.75" x14ac:dyDescent="0.2">
      <c r="A2" s="1"/>
      <c r="D2" s="8" t="s">
        <v>2</v>
      </c>
    </row>
    <row r="3" spans="1:9" x14ac:dyDescent="0.2">
      <c r="A3" s="3" t="s">
        <v>3</v>
      </c>
      <c r="B3" s="4"/>
      <c r="D3" s="3" t="s">
        <v>4</v>
      </c>
      <c r="E3" s="4"/>
      <c r="G3" s="3" t="s">
        <v>5</v>
      </c>
      <c r="H3" s="3" t="s">
        <v>6</v>
      </c>
    </row>
    <row r="4" spans="1:9" x14ac:dyDescent="0.2">
      <c r="A4" s="2" t="s">
        <v>7</v>
      </c>
      <c r="B4" s="5">
        <v>1000000000</v>
      </c>
      <c r="D4" s="2" t="s">
        <v>8</v>
      </c>
      <c r="E4" s="5">
        <v>1</v>
      </c>
      <c r="G4" s="2" t="s">
        <v>9</v>
      </c>
      <c r="H4" s="2">
        <v>4</v>
      </c>
    </row>
    <row r="5" spans="1:9" x14ac:dyDescent="0.2">
      <c r="A5" s="2" t="s">
        <v>10</v>
      </c>
      <c r="B5" s="6">
        <v>4</v>
      </c>
      <c r="D5" s="2" t="s">
        <v>11</v>
      </c>
      <c r="E5" s="5">
        <v>4</v>
      </c>
      <c r="G5" s="2" t="s">
        <v>12</v>
      </c>
      <c r="H5" s="2">
        <v>1</v>
      </c>
    </row>
    <row r="6" spans="1:9" x14ac:dyDescent="0.2">
      <c r="A6" s="2" t="s">
        <v>13</v>
      </c>
      <c r="B6" s="6">
        <v>2</v>
      </c>
      <c r="D6" s="2" t="s">
        <v>14</v>
      </c>
      <c r="E6" s="5">
        <v>0</v>
      </c>
      <c r="G6" s="2" t="s">
        <v>15</v>
      </c>
      <c r="H6" s="2">
        <v>2</v>
      </c>
    </row>
    <row r="7" spans="1:9" x14ac:dyDescent="0.2">
      <c r="A7" s="2" t="s">
        <v>16</v>
      </c>
      <c r="B7" s="6">
        <v>0</v>
      </c>
      <c r="D7" s="2" t="s">
        <v>17</v>
      </c>
      <c r="E7" s="5">
        <v>0</v>
      </c>
      <c r="G7" s="2" t="s">
        <v>18</v>
      </c>
      <c r="H7" s="2">
        <v>8</v>
      </c>
    </row>
    <row r="8" spans="1:9" x14ac:dyDescent="0.2">
      <c r="A8" s="2" t="s">
        <v>19</v>
      </c>
      <c r="B8" s="6">
        <v>0</v>
      </c>
      <c r="D8" s="2" t="s">
        <v>20</v>
      </c>
      <c r="E8" s="5">
        <v>0</v>
      </c>
      <c r="G8" s="2" t="s">
        <v>21</v>
      </c>
      <c r="H8" s="2">
        <v>1</v>
      </c>
      <c r="I8" s="2" t="s">
        <v>22</v>
      </c>
    </row>
    <row r="9" spans="1:9" x14ac:dyDescent="0.2">
      <c r="A9" s="2" t="s">
        <v>23</v>
      </c>
      <c r="B9" s="6">
        <v>0</v>
      </c>
      <c r="D9" s="2" t="s">
        <v>24</v>
      </c>
      <c r="E9" s="5">
        <v>0</v>
      </c>
      <c r="G9" s="2" t="s">
        <v>25</v>
      </c>
      <c r="H9" s="2">
        <v>8</v>
      </c>
    </row>
    <row r="10" spans="1:9" x14ac:dyDescent="0.2">
      <c r="A10" s="2" t="s">
        <v>26</v>
      </c>
      <c r="B10" s="6">
        <v>0</v>
      </c>
      <c r="D10" s="2" t="s">
        <v>27</v>
      </c>
      <c r="E10" s="2">
        <f>ROUNDDOWN(2 + ((E4 + 7) / 8),0)</f>
        <v>3</v>
      </c>
      <c r="G10" s="2" t="s">
        <v>28</v>
      </c>
      <c r="H10" s="2">
        <v>4</v>
      </c>
    </row>
    <row r="11" spans="1:9" x14ac:dyDescent="0.2">
      <c r="A11" s="2" t="s">
        <v>29</v>
      </c>
      <c r="B11" s="6">
        <v>0</v>
      </c>
      <c r="D11" s="2" t="s">
        <v>30</v>
      </c>
      <c r="E11" s="2">
        <f>IF(E6+E8 = 0, 0, 2 + (E6 * 2) + E7 + (E8 * 2) + (E9 * 2))</f>
        <v>0</v>
      </c>
      <c r="G11" s="2" t="s">
        <v>31</v>
      </c>
      <c r="H11" s="2">
        <v>5</v>
      </c>
    </row>
    <row r="12" spans="1:9" x14ac:dyDescent="0.2">
      <c r="A12" s="2" t="s">
        <v>32</v>
      </c>
      <c r="B12" s="6"/>
      <c r="D12" s="2" t="s">
        <v>33</v>
      </c>
      <c r="E12" s="2">
        <f>E5 + E11 + E10 + 1 + 6</f>
        <v>14</v>
      </c>
      <c r="G12" s="2" t="s">
        <v>34</v>
      </c>
      <c r="H12" s="2">
        <v>9</v>
      </c>
    </row>
    <row r="13" spans="1:9" x14ac:dyDescent="0.2">
      <c r="A13" s="2" t="s">
        <v>35</v>
      </c>
      <c r="B13" s="6"/>
      <c r="D13" s="2" t="s">
        <v>36</v>
      </c>
      <c r="E13" s="7">
        <f>8096 / (E12 + 2)</f>
        <v>506</v>
      </c>
      <c r="G13" s="2" t="s">
        <v>37</v>
      </c>
      <c r="H13" s="2">
        <v>13</v>
      </c>
    </row>
    <row r="14" spans="1:9" x14ac:dyDescent="0.2">
      <c r="A14" s="2" t="s">
        <v>38</v>
      </c>
      <c r="B14" s="6"/>
      <c r="D14" s="2" t="s">
        <v>39</v>
      </c>
      <c r="E14" s="2">
        <f>1 + LOG((B47/E13), E13)</f>
        <v>2.7901730326027181</v>
      </c>
      <c r="G14" s="2" t="s">
        <v>40</v>
      </c>
      <c r="H14" s="2">
        <v>17</v>
      </c>
    </row>
    <row r="15" spans="1:9" x14ac:dyDescent="0.2">
      <c r="A15" s="2" t="s">
        <v>41</v>
      </c>
      <c r="B15" s="6"/>
      <c r="D15" s="2" t="s">
        <v>42</v>
      </c>
      <c r="E15" s="2">
        <f>ROUNDUP((B47 / (E13 ^ 1)), 0)</f>
        <v>69327</v>
      </c>
      <c r="G15" s="2" t="s">
        <v>43</v>
      </c>
      <c r="H15" s="2">
        <v>4</v>
      </c>
    </row>
    <row r="16" spans="1:9" x14ac:dyDescent="0.2">
      <c r="A16" s="2" t="s">
        <v>44</v>
      </c>
      <c r="B16" s="6"/>
      <c r="D16" s="3" t="s">
        <v>45</v>
      </c>
      <c r="E16" s="3">
        <f>(8192 * E15) / 1000000000</f>
        <v>0.56792678399999996</v>
      </c>
      <c r="G16" s="2" t="s">
        <v>46</v>
      </c>
      <c r="H16" s="2">
        <v>4</v>
      </c>
    </row>
    <row r="17" spans="1:8" x14ac:dyDescent="0.2">
      <c r="A17" s="2" t="s">
        <v>47</v>
      </c>
      <c r="B17" s="6"/>
      <c r="D17" s="3" t="s">
        <v>48</v>
      </c>
      <c r="E17" s="3">
        <f>(8192 * E15) / 1000000</f>
        <v>567.926784</v>
      </c>
      <c r="G17" s="2" t="s">
        <v>49</v>
      </c>
      <c r="H17" s="2">
        <v>8</v>
      </c>
    </row>
    <row r="18" spans="1:8" x14ac:dyDescent="0.2">
      <c r="A18" s="2" t="s">
        <v>50</v>
      </c>
      <c r="B18" s="6"/>
      <c r="G18" s="2" t="s">
        <v>51</v>
      </c>
      <c r="H18" s="2">
        <v>8</v>
      </c>
    </row>
    <row r="19" spans="1:8" x14ac:dyDescent="0.2">
      <c r="A19" s="2" t="s">
        <v>52</v>
      </c>
      <c r="B19" s="6"/>
      <c r="G19" s="2" t="s">
        <v>53</v>
      </c>
      <c r="H19" s="2">
        <v>4</v>
      </c>
    </row>
    <row r="20" spans="1:8" x14ac:dyDescent="0.2">
      <c r="A20" s="2" t="s">
        <v>54</v>
      </c>
      <c r="B20" s="6">
        <v>1</v>
      </c>
      <c r="G20" s="2" t="s">
        <v>55</v>
      </c>
      <c r="H20" s="2">
        <v>6</v>
      </c>
    </row>
    <row r="21" spans="1:8" x14ac:dyDescent="0.2">
      <c r="A21" s="2" t="s">
        <v>56</v>
      </c>
      <c r="B21" s="6"/>
      <c r="G21" s="2" t="s">
        <v>57</v>
      </c>
      <c r="H21" s="2">
        <v>7</v>
      </c>
    </row>
    <row r="22" spans="1:8" x14ac:dyDescent="0.2">
      <c r="A22" s="2" t="s">
        <v>58</v>
      </c>
      <c r="B22" s="6"/>
      <c r="G22" s="2" t="s">
        <v>59</v>
      </c>
      <c r="H22" s="2">
        <v>8</v>
      </c>
    </row>
    <row r="23" spans="1:8" x14ac:dyDescent="0.2">
      <c r="A23" s="2" t="s">
        <v>60</v>
      </c>
      <c r="B23" s="6"/>
      <c r="G23" s="2" t="s">
        <v>61</v>
      </c>
      <c r="H23" s="2">
        <v>3</v>
      </c>
    </row>
    <row r="24" spans="1:8" x14ac:dyDescent="0.2">
      <c r="A24" s="2" t="s">
        <v>62</v>
      </c>
      <c r="B24" s="6"/>
      <c r="G24" s="2" t="s">
        <v>63</v>
      </c>
      <c r="H24" s="2">
        <v>3</v>
      </c>
    </row>
    <row r="25" spans="1:8" x14ac:dyDescent="0.2">
      <c r="A25" s="2" t="s">
        <v>64</v>
      </c>
      <c r="B25" s="6"/>
      <c r="G25" s="2" t="s">
        <v>65</v>
      </c>
      <c r="H25" s="2">
        <v>4</v>
      </c>
    </row>
    <row r="26" spans="1:8" x14ac:dyDescent="0.2">
      <c r="A26" s="2" t="s">
        <v>66</v>
      </c>
      <c r="B26" s="6"/>
      <c r="G26" s="2" t="s">
        <v>67</v>
      </c>
      <c r="H26" s="2">
        <v>5</v>
      </c>
    </row>
    <row r="27" spans="1:8" x14ac:dyDescent="0.2">
      <c r="A27" s="2" t="s">
        <v>66</v>
      </c>
      <c r="B27" s="6"/>
      <c r="G27" s="2" t="s">
        <v>68</v>
      </c>
      <c r="H27" s="2">
        <v>8</v>
      </c>
    </row>
    <row r="28" spans="1:8" x14ac:dyDescent="0.2">
      <c r="A28" s="2" t="s">
        <v>66</v>
      </c>
      <c r="B28" s="6"/>
      <c r="G28" s="2" t="s">
        <v>69</v>
      </c>
      <c r="H28" s="2">
        <v>9</v>
      </c>
    </row>
    <row r="29" spans="1:8" x14ac:dyDescent="0.2">
      <c r="A29" s="2" t="s">
        <v>70</v>
      </c>
      <c r="B29" s="6"/>
      <c r="G29" s="2" t="s">
        <v>71</v>
      </c>
      <c r="H29" s="2">
        <v>10</v>
      </c>
    </row>
    <row r="30" spans="1:8" x14ac:dyDescent="0.2">
      <c r="A30" s="2" t="s">
        <v>72</v>
      </c>
      <c r="B30" s="6"/>
      <c r="G30" s="2" t="s">
        <v>73</v>
      </c>
      <c r="H30" s="2">
        <v>8</v>
      </c>
    </row>
    <row r="31" spans="1:8" x14ac:dyDescent="0.2">
      <c r="A31" s="2" t="s">
        <v>74</v>
      </c>
      <c r="B31" s="6"/>
      <c r="G31" s="2" t="s">
        <v>75</v>
      </c>
      <c r="H31" s="2">
        <v>16</v>
      </c>
    </row>
    <row r="32" spans="1:8" x14ac:dyDescent="0.2">
      <c r="A32" s="2" t="s">
        <v>76</v>
      </c>
      <c r="B32" s="6"/>
    </row>
    <row r="33" spans="1:4" x14ac:dyDescent="0.2">
      <c r="A33" s="2" t="s">
        <v>77</v>
      </c>
      <c r="B33" s="6"/>
    </row>
    <row r="34" spans="1:4" x14ac:dyDescent="0.2">
      <c r="A34" s="2" t="s">
        <v>78</v>
      </c>
      <c r="B34" s="6">
        <v>0</v>
      </c>
    </row>
    <row r="35" spans="1:4" x14ac:dyDescent="0.2">
      <c r="A35" s="2" t="s">
        <v>79</v>
      </c>
      <c r="B35" s="6">
        <v>0</v>
      </c>
    </row>
    <row r="36" spans="1:4" x14ac:dyDescent="0.2">
      <c r="A36" s="2" t="s">
        <v>80</v>
      </c>
      <c r="B36" s="7">
        <f>(B6*H4)+(B7*H5)+(B8*H6)+(B9*H7)+(B10*H8)+(B11*H9)+(B12*H10)+(B13*H11)+(B14*H12)+(B15*H13)+(B16*H14)+(B17*H15)+(B18*H16)+(B19*H17)+(B20*H18)+(B21*H19)+(B22*H20)+(B23*H21)+(B24*H22)+(B25*H23)+(B26*H24)+(B27*H25)+(B28*H26)+(B29*H27)+(B30*H28)+(B31*H29)+(B32*H30)+(B33*H31)+B34+(B35*2)</f>
        <v>16</v>
      </c>
    </row>
    <row r="37" spans="1:4" x14ac:dyDescent="0.2">
      <c r="A37" s="2" t="s">
        <v>81</v>
      </c>
      <c r="B37" s="6">
        <v>1</v>
      </c>
    </row>
    <row r="38" spans="1:4" x14ac:dyDescent="0.2">
      <c r="A38" s="2" t="s">
        <v>82</v>
      </c>
      <c r="B38" s="6">
        <v>255</v>
      </c>
    </row>
    <row r="39" spans="1:4" x14ac:dyDescent="0.2">
      <c r="A39" s="2" t="s">
        <v>83</v>
      </c>
      <c r="B39" s="6">
        <v>0</v>
      </c>
    </row>
    <row r="40" spans="1:4" x14ac:dyDescent="0.2">
      <c r="A40" s="2" t="s">
        <v>84</v>
      </c>
      <c r="B40" s="6">
        <v>0</v>
      </c>
    </row>
    <row r="41" spans="1:4" x14ac:dyDescent="0.2">
      <c r="A41" s="2" t="s">
        <v>27</v>
      </c>
      <c r="B41" s="7">
        <f xml:space="preserve"> ROUNDDOWN(2 + ((B5 + 7) / 8), 0)</f>
        <v>3</v>
      </c>
    </row>
    <row r="42" spans="1:4" x14ac:dyDescent="0.2">
      <c r="A42" s="2" t="s">
        <v>30</v>
      </c>
      <c r="B42" s="7">
        <f>IF(B37+B39 = 0, 0, 2 + (B37 * 2) + B38 + (B39 * 2) + (B40 * 2))</f>
        <v>259</v>
      </c>
    </row>
    <row r="43" spans="1:4" x14ac:dyDescent="0.2">
      <c r="A43" s="2" t="s">
        <v>85</v>
      </c>
      <c r="B43" s="7">
        <f>B36 + B42 + B41 + 4</f>
        <v>282</v>
      </c>
    </row>
    <row r="44" spans="1:4" x14ac:dyDescent="0.2">
      <c r="A44" s="2" t="s">
        <v>86</v>
      </c>
      <c r="B44" s="7">
        <f>8096 / (B43 + 2)</f>
        <v>28.507042253521128</v>
      </c>
    </row>
    <row r="45" spans="1:4" x14ac:dyDescent="0.2">
      <c r="A45" s="2" t="s">
        <v>87</v>
      </c>
      <c r="B45" s="5">
        <v>100</v>
      </c>
      <c r="D45" s="9" t="s">
        <v>88</v>
      </c>
    </row>
    <row r="46" spans="1:4" x14ac:dyDescent="0.2">
      <c r="A46" s="2" t="s">
        <v>89</v>
      </c>
      <c r="B46" s="7">
        <f>8096 * ((100 - B45) / 100) / (B43 + 2)</f>
        <v>0</v>
      </c>
    </row>
    <row r="47" spans="1:4" x14ac:dyDescent="0.2">
      <c r="A47" s="2" t="s">
        <v>90</v>
      </c>
      <c r="B47" s="2">
        <f>ROUNDUP(B4 / (B44 - B46), 0)</f>
        <v>35079052</v>
      </c>
    </row>
    <row r="48" spans="1:4" x14ac:dyDescent="0.2">
      <c r="A48" s="3" t="s">
        <v>91</v>
      </c>
      <c r="B48" s="3">
        <f>(8192 * B47) / 1000000000</f>
        <v>287.367593984</v>
      </c>
    </row>
    <row r="49" spans="1:2" x14ac:dyDescent="0.2">
      <c r="A49" s="3" t="s">
        <v>92</v>
      </c>
      <c r="B49" s="3">
        <f>(8192 * B47) / 1000000</f>
        <v>287367.59398399998</v>
      </c>
    </row>
    <row r="67" spans="1:2" x14ac:dyDescent="0.2">
      <c r="A67" s="3"/>
    </row>
    <row r="69" spans="1:2" x14ac:dyDescent="0.2">
      <c r="A69" s="3"/>
      <c r="B69" s="4"/>
    </row>
    <row r="85" spans="1:2" x14ac:dyDescent="0.2">
      <c r="A85" s="3"/>
      <c r="B85" s="3"/>
    </row>
    <row r="87" spans="1:2" x14ac:dyDescent="0.2">
      <c r="A87" s="3"/>
      <c r="B87" s="4"/>
    </row>
    <row r="95" spans="1:2" x14ac:dyDescent="0.2">
      <c r="B95" s="7"/>
    </row>
    <row r="98" spans="1:2" x14ac:dyDescent="0.2">
      <c r="A98" s="3"/>
      <c r="B98" s="3"/>
    </row>
  </sheetData>
  <hyperlinks>
    <hyperlink ref="A1" r:id="rId1" xr:uid="{E5B889FF-65FF-4AB2-A380-CB914EBB69AF}"/>
    <hyperlink ref="G1" r:id="rId2" xr:uid="{BC41CC3A-E41C-4BCD-BA60-838224B30B06}"/>
    <hyperlink ref="D2" r:id="rId3" xr:uid="{B6711926-20CF-43AD-901E-D7F57302958A}"/>
    <hyperlink ref="D45" r:id="rId4" xr:uid="{2DDB26F1-1564-4638-A12F-2D6046BBEC39}"/>
  </hyperlinks>
  <pageMargins left="0.7" right="0.7" top="0.75" bottom="0.75" header="0.3" footer="0.3"/>
  <pageSetup orientation="portrait" r:id="rId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39784-CF97-42FD-A108-6BCB6E926062}">
  <dimension ref="A1:I98"/>
  <sheetViews>
    <sheetView topLeftCell="A31" zoomScale="120" zoomScaleNormal="120" workbookViewId="0">
      <selection activeCell="A6" sqref="A6"/>
    </sheetView>
  </sheetViews>
  <sheetFormatPr defaultColWidth="9.140625" defaultRowHeight="12" x14ac:dyDescent="0.2"/>
  <cols>
    <col min="1" max="1" width="40.7109375" style="2" customWidth="1"/>
    <col min="2" max="2" width="10.42578125" style="2" customWidth="1"/>
    <col min="3" max="3" width="4.7109375" style="2" customWidth="1"/>
    <col min="4" max="4" width="37.42578125" style="2" customWidth="1"/>
    <col min="5" max="5" width="10.42578125" style="2" bestFit="1" customWidth="1"/>
    <col min="6" max="6" width="4.7109375" style="2" customWidth="1"/>
    <col min="7" max="7" width="28.42578125" style="2" bestFit="1" customWidth="1"/>
    <col min="8" max="8" width="5.7109375" style="2" customWidth="1"/>
    <col min="9" max="9" width="9.140625" style="2"/>
    <col min="10" max="10" width="24.85546875" style="2" bestFit="1" customWidth="1"/>
    <col min="11" max="16384" width="9.140625" style="2"/>
  </cols>
  <sheetData>
    <row r="1" spans="1:9" x14ac:dyDescent="0.2">
      <c r="A1" s="1" t="s">
        <v>0</v>
      </c>
      <c r="G1" s="1" t="s">
        <v>1</v>
      </c>
    </row>
    <row r="2" spans="1:9" ht="33.75" x14ac:dyDescent="0.2">
      <c r="A2" s="1"/>
      <c r="D2" s="8" t="s">
        <v>2</v>
      </c>
    </row>
    <row r="3" spans="1:9" x14ac:dyDescent="0.2">
      <c r="A3" s="3" t="s">
        <v>3</v>
      </c>
      <c r="B3" s="4"/>
      <c r="D3" s="3" t="s">
        <v>4</v>
      </c>
      <c r="E3" s="4"/>
      <c r="G3" s="3" t="s">
        <v>5</v>
      </c>
      <c r="H3" s="3" t="s">
        <v>6</v>
      </c>
    </row>
    <row r="4" spans="1:9" x14ac:dyDescent="0.2">
      <c r="A4" s="2" t="s">
        <v>7</v>
      </c>
      <c r="B4" s="5">
        <v>500000</v>
      </c>
      <c r="D4" s="2" t="s">
        <v>8</v>
      </c>
      <c r="E4" s="5">
        <v>1</v>
      </c>
      <c r="G4" s="2" t="s">
        <v>9</v>
      </c>
      <c r="H4" s="2">
        <v>4</v>
      </c>
    </row>
    <row r="5" spans="1:9" x14ac:dyDescent="0.2">
      <c r="A5" s="2" t="s">
        <v>10</v>
      </c>
      <c r="B5" s="6">
        <v>6</v>
      </c>
      <c r="D5" s="2" t="s">
        <v>11</v>
      </c>
      <c r="E5" s="5">
        <v>4</v>
      </c>
      <c r="G5" s="2" t="s">
        <v>12</v>
      </c>
      <c r="H5" s="2">
        <v>1</v>
      </c>
    </row>
    <row r="6" spans="1:9" x14ac:dyDescent="0.2">
      <c r="A6" s="2" t="s">
        <v>13</v>
      </c>
      <c r="B6" s="6">
        <v>5</v>
      </c>
      <c r="D6" s="2" t="s">
        <v>14</v>
      </c>
      <c r="E6" s="5">
        <v>0</v>
      </c>
      <c r="G6" s="2" t="s">
        <v>15</v>
      </c>
      <c r="H6" s="2">
        <v>2</v>
      </c>
    </row>
    <row r="7" spans="1:9" x14ac:dyDescent="0.2">
      <c r="A7" s="2" t="s">
        <v>16</v>
      </c>
      <c r="B7" s="6">
        <v>0</v>
      </c>
      <c r="D7" s="2" t="s">
        <v>17</v>
      </c>
      <c r="E7" s="5">
        <v>0</v>
      </c>
      <c r="G7" s="2" t="s">
        <v>18</v>
      </c>
      <c r="H7" s="2">
        <v>8</v>
      </c>
    </row>
    <row r="8" spans="1:9" x14ac:dyDescent="0.2">
      <c r="A8" s="2" t="s">
        <v>19</v>
      </c>
      <c r="B8" s="6">
        <v>0</v>
      </c>
      <c r="D8" s="2" t="s">
        <v>20</v>
      </c>
      <c r="E8" s="5">
        <v>0</v>
      </c>
      <c r="G8" s="2" t="s">
        <v>21</v>
      </c>
      <c r="H8" s="2">
        <v>1</v>
      </c>
      <c r="I8" s="2" t="s">
        <v>22</v>
      </c>
    </row>
    <row r="9" spans="1:9" x14ac:dyDescent="0.2">
      <c r="A9" s="2" t="s">
        <v>23</v>
      </c>
      <c r="B9" s="6">
        <v>0</v>
      </c>
      <c r="D9" s="2" t="s">
        <v>24</v>
      </c>
      <c r="E9" s="5">
        <v>0</v>
      </c>
      <c r="G9" s="2" t="s">
        <v>25</v>
      </c>
      <c r="H9" s="2">
        <v>8</v>
      </c>
    </row>
    <row r="10" spans="1:9" x14ac:dyDescent="0.2">
      <c r="A10" s="2" t="s">
        <v>26</v>
      </c>
      <c r="B10" s="6">
        <v>0</v>
      </c>
      <c r="D10" s="2" t="s">
        <v>27</v>
      </c>
      <c r="E10" s="2">
        <f>ROUNDDOWN(2 + ((E4 + 7) / 8),0)</f>
        <v>3</v>
      </c>
      <c r="G10" s="2" t="s">
        <v>28</v>
      </c>
      <c r="H10" s="2">
        <v>4</v>
      </c>
    </row>
    <row r="11" spans="1:9" x14ac:dyDescent="0.2">
      <c r="A11" s="2" t="s">
        <v>29</v>
      </c>
      <c r="B11" s="6">
        <v>0</v>
      </c>
      <c r="D11" s="2" t="s">
        <v>30</v>
      </c>
      <c r="E11" s="2">
        <f>IF(E6+E8 = 0, 0, 2 + (E6 * 2) + E7 + (E8 * 2) + (E9 * 2))</f>
        <v>0</v>
      </c>
      <c r="G11" s="2" t="s">
        <v>31</v>
      </c>
      <c r="H11" s="2">
        <v>5</v>
      </c>
    </row>
    <row r="12" spans="1:9" x14ac:dyDescent="0.2">
      <c r="A12" s="2" t="s">
        <v>32</v>
      </c>
      <c r="B12" s="6"/>
      <c r="D12" s="2" t="s">
        <v>33</v>
      </c>
      <c r="E12" s="2">
        <f>E5 + E11 + E10 + 1 + 6</f>
        <v>14</v>
      </c>
      <c r="G12" s="2" t="s">
        <v>34</v>
      </c>
      <c r="H12" s="2">
        <v>9</v>
      </c>
    </row>
    <row r="13" spans="1:9" x14ac:dyDescent="0.2">
      <c r="A13" s="2" t="s">
        <v>35</v>
      </c>
      <c r="B13" s="6"/>
      <c r="D13" s="2" t="s">
        <v>36</v>
      </c>
      <c r="E13" s="7">
        <f>8096 / (E12 + 2)</f>
        <v>506</v>
      </c>
      <c r="G13" s="2" t="s">
        <v>37</v>
      </c>
      <c r="H13" s="2">
        <v>13</v>
      </c>
    </row>
    <row r="14" spans="1:9" x14ac:dyDescent="0.2">
      <c r="A14" s="2" t="s">
        <v>38</v>
      </c>
      <c r="B14" s="6"/>
      <c r="D14" s="2" t="s">
        <v>39</v>
      </c>
      <c r="E14" s="2">
        <f>1 + LOG((B47/E13), E13)</f>
        <v>1.2506096753632343</v>
      </c>
      <c r="G14" s="2" t="s">
        <v>40</v>
      </c>
      <c r="H14" s="2">
        <v>17</v>
      </c>
    </row>
    <row r="15" spans="1:9" x14ac:dyDescent="0.2">
      <c r="A15" s="2" t="s">
        <v>41</v>
      </c>
      <c r="B15" s="6"/>
      <c r="D15" s="2" t="s">
        <v>42</v>
      </c>
      <c r="E15" s="2">
        <f>ROUNDUP((B47 / (E13 ^ 1)), 0)</f>
        <v>5</v>
      </c>
      <c r="G15" s="2" t="s">
        <v>43</v>
      </c>
      <c r="H15" s="2">
        <v>4</v>
      </c>
    </row>
    <row r="16" spans="1:9" x14ac:dyDescent="0.2">
      <c r="A16" s="2" t="s">
        <v>44</v>
      </c>
      <c r="B16" s="6"/>
      <c r="D16" s="3" t="s">
        <v>45</v>
      </c>
      <c r="E16" s="3">
        <f>(8192 * E15) / 1000000000</f>
        <v>4.0960000000000001E-5</v>
      </c>
      <c r="G16" s="2" t="s">
        <v>46</v>
      </c>
      <c r="H16" s="2">
        <v>4</v>
      </c>
    </row>
    <row r="17" spans="1:8" x14ac:dyDescent="0.2">
      <c r="A17" s="2" t="s">
        <v>47</v>
      </c>
      <c r="B17" s="6"/>
      <c r="D17" s="3" t="s">
        <v>48</v>
      </c>
      <c r="E17" s="3">
        <f>(8192 * E15) / 1000000</f>
        <v>4.0960000000000003E-2</v>
      </c>
      <c r="G17" s="2" t="s">
        <v>49</v>
      </c>
      <c r="H17" s="2">
        <v>8</v>
      </c>
    </row>
    <row r="18" spans="1:8" x14ac:dyDescent="0.2">
      <c r="A18" s="2" t="s">
        <v>50</v>
      </c>
      <c r="B18" s="6"/>
      <c r="G18" s="2" t="s">
        <v>51</v>
      </c>
      <c r="H18" s="2">
        <v>8</v>
      </c>
    </row>
    <row r="19" spans="1:8" x14ac:dyDescent="0.2">
      <c r="A19" s="2" t="s">
        <v>52</v>
      </c>
      <c r="B19" s="6"/>
      <c r="G19" s="2" t="s">
        <v>53</v>
      </c>
      <c r="H19" s="2">
        <v>4</v>
      </c>
    </row>
    <row r="20" spans="1:8" x14ac:dyDescent="0.2">
      <c r="A20" s="2" t="s">
        <v>54</v>
      </c>
      <c r="B20" s="6"/>
      <c r="G20" s="2" t="s">
        <v>55</v>
      </c>
      <c r="H20" s="2">
        <v>6</v>
      </c>
    </row>
    <row r="21" spans="1:8" x14ac:dyDescent="0.2">
      <c r="A21" s="2" t="s">
        <v>56</v>
      </c>
      <c r="B21" s="6"/>
      <c r="G21" s="2" t="s">
        <v>57</v>
      </c>
      <c r="H21" s="2">
        <v>7</v>
      </c>
    </row>
    <row r="22" spans="1:8" x14ac:dyDescent="0.2">
      <c r="A22" s="2" t="s">
        <v>58</v>
      </c>
      <c r="B22" s="6"/>
      <c r="G22" s="2" t="s">
        <v>59</v>
      </c>
      <c r="H22" s="2">
        <v>8</v>
      </c>
    </row>
    <row r="23" spans="1:8" x14ac:dyDescent="0.2">
      <c r="A23" s="2" t="s">
        <v>60</v>
      </c>
      <c r="B23" s="6"/>
      <c r="G23" s="2" t="s">
        <v>61</v>
      </c>
      <c r="H23" s="2">
        <v>3</v>
      </c>
    </row>
    <row r="24" spans="1:8" x14ac:dyDescent="0.2">
      <c r="A24" s="2" t="s">
        <v>62</v>
      </c>
      <c r="B24" s="6"/>
      <c r="G24" s="2" t="s">
        <v>63</v>
      </c>
      <c r="H24" s="2">
        <v>3</v>
      </c>
    </row>
    <row r="25" spans="1:8" x14ac:dyDescent="0.2">
      <c r="A25" s="2" t="s">
        <v>64</v>
      </c>
      <c r="B25" s="6"/>
      <c r="G25" s="2" t="s">
        <v>65</v>
      </c>
      <c r="H25" s="2">
        <v>4</v>
      </c>
    </row>
    <row r="26" spans="1:8" x14ac:dyDescent="0.2">
      <c r="A26" s="2" t="s">
        <v>66</v>
      </c>
      <c r="B26" s="6"/>
      <c r="G26" s="2" t="s">
        <v>67</v>
      </c>
      <c r="H26" s="2">
        <v>5</v>
      </c>
    </row>
    <row r="27" spans="1:8" x14ac:dyDescent="0.2">
      <c r="A27" s="2" t="s">
        <v>66</v>
      </c>
      <c r="B27" s="6"/>
      <c r="G27" s="2" t="s">
        <v>68</v>
      </c>
      <c r="H27" s="2">
        <v>8</v>
      </c>
    </row>
    <row r="28" spans="1:8" x14ac:dyDescent="0.2">
      <c r="A28" s="2" t="s">
        <v>66</v>
      </c>
      <c r="B28" s="6"/>
      <c r="G28" s="2" t="s">
        <v>69</v>
      </c>
      <c r="H28" s="2">
        <v>9</v>
      </c>
    </row>
    <row r="29" spans="1:8" x14ac:dyDescent="0.2">
      <c r="A29" s="2" t="s">
        <v>70</v>
      </c>
      <c r="B29" s="6"/>
      <c r="G29" s="2" t="s">
        <v>71</v>
      </c>
      <c r="H29" s="2">
        <v>10</v>
      </c>
    </row>
    <row r="30" spans="1:8" x14ac:dyDescent="0.2">
      <c r="A30" s="2" t="s">
        <v>72</v>
      </c>
      <c r="B30" s="6"/>
      <c r="G30" s="2" t="s">
        <v>73</v>
      </c>
      <c r="H30" s="2">
        <v>8</v>
      </c>
    </row>
    <row r="31" spans="1:8" x14ac:dyDescent="0.2">
      <c r="A31" s="2" t="s">
        <v>74</v>
      </c>
      <c r="B31" s="6"/>
      <c r="G31" s="2" t="s">
        <v>75</v>
      </c>
      <c r="H31" s="2">
        <v>16</v>
      </c>
    </row>
    <row r="32" spans="1:8" x14ac:dyDescent="0.2">
      <c r="A32" s="2" t="s">
        <v>76</v>
      </c>
      <c r="B32" s="6"/>
    </row>
    <row r="33" spans="1:4" x14ac:dyDescent="0.2">
      <c r="A33" s="2" t="s">
        <v>77</v>
      </c>
      <c r="B33" s="6"/>
    </row>
    <row r="34" spans="1:4" x14ac:dyDescent="0.2">
      <c r="A34" s="2" t="s">
        <v>78</v>
      </c>
      <c r="B34" s="6">
        <v>0</v>
      </c>
    </row>
    <row r="35" spans="1:4" x14ac:dyDescent="0.2">
      <c r="A35" s="2" t="s">
        <v>79</v>
      </c>
      <c r="B35" s="6">
        <v>0</v>
      </c>
    </row>
    <row r="36" spans="1:4" x14ac:dyDescent="0.2">
      <c r="A36" s="2" t="s">
        <v>80</v>
      </c>
      <c r="B36" s="7">
        <f>(B6*H4)+(B7*H5)+(B8*H6)+(B9*H7)+(B10*H8)+(B11*H9)+(B12*H10)+(B13*H11)+(B14*H12)+(B15*H13)+(B16*H14)+(B17*H15)+(B18*H16)+(B19*H17)+(B20*H18)+(B21*H19)+(B22*H20)+(B23*H21)+(B24*H22)+(B25*H23)+(B26*H24)+(B27*H25)+(B28*H26)+(B29*H27)+(B30*H28)+(B31*H29)+(B32*H30)+(B33*H31)+B34+(B35*2)</f>
        <v>20</v>
      </c>
    </row>
    <row r="37" spans="1:4" x14ac:dyDescent="0.2">
      <c r="A37" s="2" t="s">
        <v>81</v>
      </c>
      <c r="B37" s="6">
        <v>1</v>
      </c>
    </row>
    <row r="38" spans="1:4" x14ac:dyDescent="0.2">
      <c r="A38" s="2" t="s">
        <v>82</v>
      </c>
      <c r="B38" s="6">
        <v>6</v>
      </c>
    </row>
    <row r="39" spans="1:4" x14ac:dyDescent="0.2">
      <c r="A39" s="2" t="s">
        <v>83</v>
      </c>
      <c r="B39" s="6">
        <v>0</v>
      </c>
    </row>
    <row r="40" spans="1:4" x14ac:dyDescent="0.2">
      <c r="A40" s="2" t="s">
        <v>84</v>
      </c>
      <c r="B40" s="6">
        <v>0</v>
      </c>
    </row>
    <row r="41" spans="1:4" x14ac:dyDescent="0.2">
      <c r="A41" s="2" t="s">
        <v>27</v>
      </c>
      <c r="B41" s="7">
        <f xml:space="preserve"> ROUNDDOWN(2 + ((B5 + 7) / 8), 0)</f>
        <v>3</v>
      </c>
    </row>
    <row r="42" spans="1:4" x14ac:dyDescent="0.2">
      <c r="A42" s="2" t="s">
        <v>30</v>
      </c>
      <c r="B42" s="7">
        <f>IF(B37+B39 = 0, 0, 2 + (B37 * 2) + B38 + (B39 * 2) + (B40 * 2))</f>
        <v>10</v>
      </c>
    </row>
    <row r="43" spans="1:4" x14ac:dyDescent="0.2">
      <c r="A43" s="2" t="s">
        <v>85</v>
      </c>
      <c r="B43" s="7">
        <f>B36 + B42 + B41 + 4</f>
        <v>37</v>
      </c>
    </row>
    <row r="44" spans="1:4" x14ac:dyDescent="0.2">
      <c r="A44" s="2" t="s">
        <v>86</v>
      </c>
      <c r="B44" s="7">
        <f>8096 / (B43 + 2)</f>
        <v>207.58974358974359</v>
      </c>
    </row>
    <row r="45" spans="1:4" x14ac:dyDescent="0.2">
      <c r="A45" s="2" t="s">
        <v>87</v>
      </c>
      <c r="B45" s="5">
        <v>100</v>
      </c>
      <c r="D45" s="9" t="s">
        <v>88</v>
      </c>
    </row>
    <row r="46" spans="1:4" x14ac:dyDescent="0.2">
      <c r="A46" s="2" t="s">
        <v>89</v>
      </c>
      <c r="B46" s="7">
        <f>8096 * ((100 - B45) / 100) / (B43 + 2)</f>
        <v>0</v>
      </c>
    </row>
    <row r="47" spans="1:4" x14ac:dyDescent="0.2">
      <c r="A47" s="2" t="s">
        <v>90</v>
      </c>
      <c r="B47" s="2">
        <f>ROUNDUP(B4 / (B44 - B46), 0)</f>
        <v>2409</v>
      </c>
    </row>
    <row r="48" spans="1:4" x14ac:dyDescent="0.2">
      <c r="A48" s="3" t="s">
        <v>91</v>
      </c>
      <c r="B48" s="3">
        <f>(8192 * B47) / 1000000000</f>
        <v>1.9734528000000001E-2</v>
      </c>
    </row>
    <row r="49" spans="1:2" x14ac:dyDescent="0.2">
      <c r="A49" s="3" t="s">
        <v>92</v>
      </c>
      <c r="B49" s="3">
        <f>(8192 * B47) / 1000000</f>
        <v>19.734528000000001</v>
      </c>
    </row>
    <row r="67" spans="1:2" x14ac:dyDescent="0.2">
      <c r="A67" s="3"/>
    </row>
    <row r="69" spans="1:2" x14ac:dyDescent="0.2">
      <c r="A69" s="3"/>
      <c r="B69" s="4"/>
    </row>
    <row r="85" spans="1:2" x14ac:dyDescent="0.2">
      <c r="A85" s="3"/>
      <c r="B85" s="3"/>
    </row>
    <row r="87" spans="1:2" x14ac:dyDescent="0.2">
      <c r="A87" s="3"/>
      <c r="B87" s="4"/>
    </row>
    <row r="95" spans="1:2" x14ac:dyDescent="0.2">
      <c r="B95" s="7"/>
    </row>
    <row r="98" spans="1:2" x14ac:dyDescent="0.2">
      <c r="A98" s="3"/>
      <c r="B98" s="3"/>
    </row>
  </sheetData>
  <hyperlinks>
    <hyperlink ref="A1" r:id="rId1" xr:uid="{1DF8398F-87B9-45C0-AFD7-1A6E12FEB3A4}"/>
    <hyperlink ref="G1" r:id="rId2" xr:uid="{ED52F36E-0A32-4A5D-8FFC-5B06C272FA94}"/>
    <hyperlink ref="D2" r:id="rId3" xr:uid="{AA3D8601-85EF-4FE7-A07B-49C57A918453}"/>
    <hyperlink ref="D45" r:id="rId4" xr:uid="{12E31051-9C44-4319-84E3-533D9BD19E49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2634-091F-4FCE-801B-E1C4247B6CC3}">
  <dimension ref="A1:I98"/>
  <sheetViews>
    <sheetView topLeftCell="A33" zoomScale="120" zoomScaleNormal="120" workbookViewId="0">
      <selection activeCell="D48" sqref="D48"/>
    </sheetView>
  </sheetViews>
  <sheetFormatPr defaultColWidth="9.140625" defaultRowHeight="12" x14ac:dyDescent="0.2"/>
  <cols>
    <col min="1" max="1" width="40.7109375" style="2" customWidth="1"/>
    <col min="2" max="2" width="10.42578125" style="2" customWidth="1"/>
    <col min="3" max="3" width="4.7109375" style="2" customWidth="1"/>
    <col min="4" max="4" width="37.42578125" style="2" customWidth="1"/>
    <col min="5" max="5" width="10.42578125" style="2" bestFit="1" customWidth="1"/>
    <col min="6" max="6" width="4.7109375" style="2" customWidth="1"/>
    <col min="7" max="7" width="28.42578125" style="2" bestFit="1" customWidth="1"/>
    <col min="8" max="8" width="5.7109375" style="2" customWidth="1"/>
    <col min="9" max="9" width="9.140625" style="2"/>
    <col min="10" max="10" width="24.85546875" style="2" bestFit="1" customWidth="1"/>
    <col min="11" max="16384" width="9.140625" style="2"/>
  </cols>
  <sheetData>
    <row r="1" spans="1:9" x14ac:dyDescent="0.2">
      <c r="A1" s="1" t="s">
        <v>0</v>
      </c>
      <c r="G1" s="1" t="s">
        <v>1</v>
      </c>
    </row>
    <row r="2" spans="1:9" ht="33.75" x14ac:dyDescent="0.2">
      <c r="A2" s="1"/>
      <c r="D2" s="8" t="s">
        <v>2</v>
      </c>
    </row>
    <row r="3" spans="1:9" x14ac:dyDescent="0.2">
      <c r="A3" s="3" t="s">
        <v>3</v>
      </c>
      <c r="B3" s="4"/>
      <c r="D3" s="3" t="s">
        <v>4</v>
      </c>
      <c r="E3" s="4"/>
      <c r="G3" s="3" t="s">
        <v>5</v>
      </c>
      <c r="H3" s="3" t="s">
        <v>6</v>
      </c>
    </row>
    <row r="4" spans="1:9" x14ac:dyDescent="0.2">
      <c r="A4" s="2" t="s">
        <v>7</v>
      </c>
      <c r="B4" s="5">
        <v>1000000</v>
      </c>
      <c r="D4" s="2" t="s">
        <v>8</v>
      </c>
      <c r="E4" s="5">
        <v>1</v>
      </c>
      <c r="G4" s="2" t="s">
        <v>9</v>
      </c>
      <c r="H4" s="2">
        <v>4</v>
      </c>
    </row>
    <row r="5" spans="1:9" x14ac:dyDescent="0.2">
      <c r="A5" s="2" t="s">
        <v>10</v>
      </c>
      <c r="B5" s="6">
        <v>7</v>
      </c>
      <c r="D5" s="2" t="s">
        <v>11</v>
      </c>
      <c r="E5" s="5">
        <v>4</v>
      </c>
      <c r="G5" s="2" t="s">
        <v>12</v>
      </c>
      <c r="H5" s="2">
        <v>1</v>
      </c>
    </row>
    <row r="6" spans="1:9" x14ac:dyDescent="0.2">
      <c r="A6" s="2" t="s">
        <v>13</v>
      </c>
      <c r="B6" s="6">
        <v>3</v>
      </c>
      <c r="D6" s="2" t="s">
        <v>14</v>
      </c>
      <c r="E6" s="5">
        <v>0</v>
      </c>
      <c r="G6" s="2" t="s">
        <v>15</v>
      </c>
      <c r="H6" s="2">
        <v>2</v>
      </c>
    </row>
    <row r="7" spans="1:9" x14ac:dyDescent="0.2">
      <c r="A7" s="2" t="s">
        <v>16</v>
      </c>
      <c r="B7" s="6">
        <v>0</v>
      </c>
      <c r="D7" s="2" t="s">
        <v>17</v>
      </c>
      <c r="E7" s="5">
        <v>0</v>
      </c>
      <c r="G7" s="2" t="s">
        <v>18</v>
      </c>
      <c r="H7" s="2">
        <v>8</v>
      </c>
    </row>
    <row r="8" spans="1:9" x14ac:dyDescent="0.2">
      <c r="A8" s="2" t="s">
        <v>19</v>
      </c>
      <c r="B8" s="6">
        <v>0</v>
      </c>
      <c r="D8" s="2" t="s">
        <v>20</v>
      </c>
      <c r="E8" s="5">
        <v>0</v>
      </c>
      <c r="G8" s="2" t="s">
        <v>21</v>
      </c>
      <c r="H8" s="2">
        <v>1</v>
      </c>
      <c r="I8" s="2" t="s">
        <v>22</v>
      </c>
    </row>
    <row r="9" spans="1:9" x14ac:dyDescent="0.2">
      <c r="A9" s="2" t="s">
        <v>23</v>
      </c>
      <c r="B9" s="6">
        <v>0</v>
      </c>
      <c r="D9" s="2" t="s">
        <v>24</v>
      </c>
      <c r="E9" s="5">
        <v>0</v>
      </c>
      <c r="G9" s="2" t="s">
        <v>25</v>
      </c>
      <c r="H9" s="2">
        <v>8</v>
      </c>
    </row>
    <row r="10" spans="1:9" x14ac:dyDescent="0.2">
      <c r="A10" s="2" t="s">
        <v>26</v>
      </c>
      <c r="B10" s="6">
        <v>0</v>
      </c>
      <c r="D10" s="2" t="s">
        <v>27</v>
      </c>
      <c r="E10" s="2">
        <f>ROUNDDOWN(2 + ((E4 + 7) / 8),0)</f>
        <v>3</v>
      </c>
      <c r="G10" s="2" t="s">
        <v>28</v>
      </c>
      <c r="H10" s="2">
        <v>4</v>
      </c>
    </row>
    <row r="11" spans="1:9" x14ac:dyDescent="0.2">
      <c r="A11" s="2" t="s">
        <v>29</v>
      </c>
      <c r="B11" s="6">
        <v>0</v>
      </c>
      <c r="D11" s="2" t="s">
        <v>30</v>
      </c>
      <c r="E11" s="2">
        <f>IF(E6+E8 = 0, 0, 2 + (E6 * 2) + E7 + (E8 * 2) + (E9 * 2))</f>
        <v>0</v>
      </c>
      <c r="G11" s="2" t="s">
        <v>31</v>
      </c>
      <c r="H11" s="2">
        <v>5</v>
      </c>
    </row>
    <row r="12" spans="1:9" x14ac:dyDescent="0.2">
      <c r="A12" s="2" t="s">
        <v>32</v>
      </c>
      <c r="B12" s="6"/>
      <c r="D12" s="2" t="s">
        <v>33</v>
      </c>
      <c r="E12" s="2">
        <f>E5 + E11 + E10 + 1 + 6</f>
        <v>14</v>
      </c>
      <c r="G12" s="2" t="s">
        <v>34</v>
      </c>
      <c r="H12" s="2">
        <v>9</v>
      </c>
    </row>
    <row r="13" spans="1:9" x14ac:dyDescent="0.2">
      <c r="A13" s="2" t="s">
        <v>35</v>
      </c>
      <c r="B13" s="6"/>
      <c r="D13" s="2" t="s">
        <v>36</v>
      </c>
      <c r="E13" s="7">
        <f>8096 / (E12 + 2)</f>
        <v>506</v>
      </c>
      <c r="G13" s="2" t="s">
        <v>37</v>
      </c>
      <c r="H13" s="2">
        <v>13</v>
      </c>
    </row>
    <row r="14" spans="1:9" x14ac:dyDescent="0.2">
      <c r="A14" s="2" t="s">
        <v>38</v>
      </c>
      <c r="B14" s="6"/>
      <c r="D14" s="2" t="s">
        <v>39</v>
      </c>
      <c r="E14" s="2">
        <f>1 + LOG((B47/E13), E13)</f>
        <v>1.6365649361185479</v>
      </c>
      <c r="G14" s="2" t="s">
        <v>40</v>
      </c>
      <c r="H14" s="2">
        <v>17</v>
      </c>
    </row>
    <row r="15" spans="1:9" x14ac:dyDescent="0.2">
      <c r="A15" s="2" t="s">
        <v>41</v>
      </c>
      <c r="B15" s="6"/>
      <c r="D15" s="2" t="s">
        <v>42</v>
      </c>
      <c r="E15" s="2">
        <f>ROUNDUP((B47 / (E13 ^ 1)), 0)</f>
        <v>53</v>
      </c>
      <c r="G15" s="2" t="s">
        <v>43</v>
      </c>
      <c r="H15" s="2">
        <v>4</v>
      </c>
    </row>
    <row r="16" spans="1:9" x14ac:dyDescent="0.2">
      <c r="A16" s="2" t="s">
        <v>44</v>
      </c>
      <c r="B16" s="6"/>
      <c r="D16" s="3" t="s">
        <v>45</v>
      </c>
      <c r="E16" s="3">
        <f>(8192 * E15) / 1000000000</f>
        <v>4.3417599999999998E-4</v>
      </c>
      <c r="G16" s="2" t="s">
        <v>46</v>
      </c>
      <c r="H16" s="2">
        <v>4</v>
      </c>
    </row>
    <row r="17" spans="1:8" x14ac:dyDescent="0.2">
      <c r="A17" s="2" t="s">
        <v>47</v>
      </c>
      <c r="B17" s="6"/>
      <c r="D17" s="3" t="s">
        <v>48</v>
      </c>
      <c r="E17" s="3">
        <f>(8192 * E15) / 1000000</f>
        <v>0.43417600000000001</v>
      </c>
      <c r="G17" s="2" t="s">
        <v>49</v>
      </c>
      <c r="H17" s="2">
        <v>8</v>
      </c>
    </row>
    <row r="18" spans="1:8" x14ac:dyDescent="0.2">
      <c r="A18" s="2" t="s">
        <v>50</v>
      </c>
      <c r="B18" s="6"/>
      <c r="G18" s="2" t="s">
        <v>51</v>
      </c>
      <c r="H18" s="2">
        <v>8</v>
      </c>
    </row>
    <row r="19" spans="1:8" x14ac:dyDescent="0.2">
      <c r="A19" s="2" t="s">
        <v>52</v>
      </c>
      <c r="B19" s="6"/>
      <c r="G19" s="2" t="s">
        <v>53</v>
      </c>
      <c r="H19" s="2">
        <v>4</v>
      </c>
    </row>
    <row r="20" spans="1:8" x14ac:dyDescent="0.2">
      <c r="A20" s="2" t="s">
        <v>54</v>
      </c>
      <c r="B20" s="6"/>
      <c r="G20" s="2" t="s">
        <v>55</v>
      </c>
      <c r="H20" s="2">
        <v>6</v>
      </c>
    </row>
    <row r="21" spans="1:8" x14ac:dyDescent="0.2">
      <c r="A21" s="2" t="s">
        <v>56</v>
      </c>
      <c r="B21" s="6"/>
      <c r="G21" s="2" t="s">
        <v>57</v>
      </c>
      <c r="H21" s="2">
        <v>7</v>
      </c>
    </row>
    <row r="22" spans="1:8" x14ac:dyDescent="0.2">
      <c r="A22" s="2" t="s">
        <v>58</v>
      </c>
      <c r="B22" s="6"/>
      <c r="G22" s="2" t="s">
        <v>59</v>
      </c>
      <c r="H22" s="2">
        <v>8</v>
      </c>
    </row>
    <row r="23" spans="1:8" x14ac:dyDescent="0.2">
      <c r="A23" s="2" t="s">
        <v>60</v>
      </c>
      <c r="B23" s="6"/>
      <c r="G23" s="2" t="s">
        <v>61</v>
      </c>
      <c r="H23" s="2">
        <v>3</v>
      </c>
    </row>
    <row r="24" spans="1:8" x14ac:dyDescent="0.2">
      <c r="A24" s="2" t="s">
        <v>62</v>
      </c>
      <c r="B24" s="6"/>
      <c r="G24" s="2" t="s">
        <v>63</v>
      </c>
      <c r="H24" s="2">
        <v>3</v>
      </c>
    </row>
    <row r="25" spans="1:8" x14ac:dyDescent="0.2">
      <c r="A25" s="2" t="s">
        <v>64</v>
      </c>
      <c r="B25" s="6"/>
      <c r="G25" s="2" t="s">
        <v>65</v>
      </c>
      <c r="H25" s="2">
        <v>4</v>
      </c>
    </row>
    <row r="26" spans="1:8" x14ac:dyDescent="0.2">
      <c r="A26" s="2" t="s">
        <v>66</v>
      </c>
      <c r="B26" s="6"/>
      <c r="G26" s="2" t="s">
        <v>67</v>
      </c>
      <c r="H26" s="2">
        <v>5</v>
      </c>
    </row>
    <row r="27" spans="1:8" x14ac:dyDescent="0.2">
      <c r="A27" s="2" t="s">
        <v>66</v>
      </c>
      <c r="B27" s="6"/>
      <c r="G27" s="2" t="s">
        <v>68</v>
      </c>
      <c r="H27" s="2">
        <v>8</v>
      </c>
    </row>
    <row r="28" spans="1:8" x14ac:dyDescent="0.2">
      <c r="A28" s="2" t="s">
        <v>66</v>
      </c>
      <c r="B28" s="6"/>
      <c r="G28" s="2" t="s">
        <v>69</v>
      </c>
      <c r="H28" s="2">
        <v>9</v>
      </c>
    </row>
    <row r="29" spans="1:8" x14ac:dyDescent="0.2">
      <c r="A29" s="2" t="s">
        <v>70</v>
      </c>
      <c r="B29" s="6"/>
      <c r="G29" s="2" t="s">
        <v>71</v>
      </c>
      <c r="H29" s="2">
        <v>10</v>
      </c>
    </row>
    <row r="30" spans="1:8" x14ac:dyDescent="0.2">
      <c r="A30" s="2" t="s">
        <v>72</v>
      </c>
      <c r="B30" s="6"/>
      <c r="G30" s="2" t="s">
        <v>73</v>
      </c>
      <c r="H30" s="2">
        <v>8</v>
      </c>
    </row>
    <row r="31" spans="1:8" x14ac:dyDescent="0.2">
      <c r="A31" s="2" t="s">
        <v>74</v>
      </c>
      <c r="B31" s="6"/>
      <c r="G31" s="2" t="s">
        <v>75</v>
      </c>
      <c r="H31" s="2">
        <v>16</v>
      </c>
    </row>
    <row r="32" spans="1:8" x14ac:dyDescent="0.2">
      <c r="A32" s="2" t="s">
        <v>76</v>
      </c>
      <c r="B32" s="6"/>
    </row>
    <row r="33" spans="1:4" x14ac:dyDescent="0.2">
      <c r="A33" s="2" t="s">
        <v>77</v>
      </c>
      <c r="B33" s="6"/>
    </row>
    <row r="34" spans="1:4" x14ac:dyDescent="0.2">
      <c r="A34" s="2" t="s">
        <v>78</v>
      </c>
      <c r="B34" s="6">
        <v>0</v>
      </c>
    </row>
    <row r="35" spans="1:4" x14ac:dyDescent="0.2">
      <c r="A35" s="2" t="s">
        <v>79</v>
      </c>
      <c r="B35" s="6">
        <v>0</v>
      </c>
    </row>
    <row r="36" spans="1:4" x14ac:dyDescent="0.2">
      <c r="A36" s="2" t="s">
        <v>80</v>
      </c>
      <c r="B36" s="7">
        <f>(B6*H4)+(B7*H5)+(B8*H6)+(B9*H7)+(B10*H8)+(B11*H9)+(B12*H10)+(B13*H11)+(B14*H12)+(B15*H13)+(B16*H14)+(B17*H15)+(B18*H16)+(B19*H17)+(B20*H18)+(B21*H19)+(B22*H20)+(B23*H21)+(B24*H22)+(B25*H23)+(B26*H24)+(B27*H25)+(B28*H26)+(B29*H27)+(B30*H28)+(B31*H29)+(B32*H30)+(B33*H31)+B34+(B35*2)</f>
        <v>12</v>
      </c>
    </row>
    <row r="37" spans="1:4" x14ac:dyDescent="0.2">
      <c r="A37" s="2" t="s">
        <v>81</v>
      </c>
      <c r="B37" s="6">
        <v>3</v>
      </c>
    </row>
    <row r="38" spans="1:4" x14ac:dyDescent="0.2">
      <c r="A38" s="2" t="s">
        <v>82</v>
      </c>
      <c r="B38" s="6">
        <f>(255+255+50)/3</f>
        <v>186.66666666666666</v>
      </c>
    </row>
    <row r="39" spans="1:4" x14ac:dyDescent="0.2">
      <c r="A39" s="2" t="s">
        <v>83</v>
      </c>
      <c r="B39" s="6"/>
    </row>
    <row r="40" spans="1:4" x14ac:dyDescent="0.2">
      <c r="A40" s="2" t="s">
        <v>84</v>
      </c>
      <c r="B40" s="6"/>
    </row>
    <row r="41" spans="1:4" x14ac:dyDescent="0.2">
      <c r="A41" s="2" t="s">
        <v>27</v>
      </c>
      <c r="B41" s="7">
        <f xml:space="preserve"> ROUNDDOWN(2 + ((B5 + 7) / 8), 0)</f>
        <v>3</v>
      </c>
    </row>
    <row r="42" spans="1:4" x14ac:dyDescent="0.2">
      <c r="A42" s="2" t="s">
        <v>30</v>
      </c>
      <c r="B42" s="7">
        <f>IF(B37+B39 = 0, 0, 2 + (B37 * 2) + B38 + (B39 * 2) + (B40 * 2))</f>
        <v>194.66666666666666</v>
      </c>
    </row>
    <row r="43" spans="1:4" x14ac:dyDescent="0.2">
      <c r="A43" s="2" t="s">
        <v>85</v>
      </c>
      <c r="B43" s="7">
        <f>B36 + B42 + B41 + 4</f>
        <v>213.66666666666666</v>
      </c>
    </row>
    <row r="44" spans="1:4" x14ac:dyDescent="0.2">
      <c r="A44" s="2" t="s">
        <v>86</v>
      </c>
      <c r="B44" s="7">
        <f>8096 / (B43 + 2)</f>
        <v>37.539412673879447</v>
      </c>
    </row>
    <row r="45" spans="1:4" x14ac:dyDescent="0.2">
      <c r="A45" s="2" t="s">
        <v>87</v>
      </c>
      <c r="B45" s="5">
        <v>100</v>
      </c>
      <c r="D45" s="9" t="s">
        <v>88</v>
      </c>
    </row>
    <row r="46" spans="1:4" x14ac:dyDescent="0.2">
      <c r="A46" s="2" t="s">
        <v>89</v>
      </c>
      <c r="B46" s="7">
        <f>8096 * ((100 - B45) / 100) / (B43 + 2)</f>
        <v>0</v>
      </c>
    </row>
    <row r="47" spans="1:4" x14ac:dyDescent="0.2">
      <c r="A47" s="2" t="s">
        <v>90</v>
      </c>
      <c r="B47" s="2">
        <f>ROUNDUP(B4 / (B44 - B46), 0)</f>
        <v>26639</v>
      </c>
    </row>
    <row r="48" spans="1:4" x14ac:dyDescent="0.2">
      <c r="A48" s="3" t="s">
        <v>91</v>
      </c>
      <c r="B48" s="3">
        <f>(8192 * B47) / 1000000000</f>
        <v>0.218226688</v>
      </c>
    </row>
    <row r="49" spans="1:2" x14ac:dyDescent="0.2">
      <c r="A49" s="3" t="s">
        <v>92</v>
      </c>
      <c r="B49" s="3">
        <f>(8192 * B47) / 1000000</f>
        <v>218.226688</v>
      </c>
    </row>
    <row r="67" spans="1:2" x14ac:dyDescent="0.2">
      <c r="A67" s="3"/>
    </row>
    <row r="69" spans="1:2" x14ac:dyDescent="0.2">
      <c r="A69" s="3"/>
      <c r="B69" s="4"/>
    </row>
    <row r="85" spans="1:2" x14ac:dyDescent="0.2">
      <c r="A85" s="3"/>
      <c r="B85" s="3"/>
    </row>
    <row r="87" spans="1:2" x14ac:dyDescent="0.2">
      <c r="A87" s="3"/>
      <c r="B87" s="4"/>
    </row>
    <row r="95" spans="1:2" x14ac:dyDescent="0.2">
      <c r="B95" s="7"/>
    </row>
    <row r="98" spans="1:2" x14ac:dyDescent="0.2">
      <c r="A98" s="3"/>
      <c r="B98" s="3"/>
    </row>
  </sheetData>
  <hyperlinks>
    <hyperlink ref="A1" r:id="rId1" xr:uid="{85C41F29-71AF-4717-A87D-A3862037D660}"/>
    <hyperlink ref="G1" r:id="rId2" xr:uid="{600E017B-C34D-41F4-9C33-4E2320907CCE}"/>
    <hyperlink ref="D2" r:id="rId3" xr:uid="{0883EFA9-4E37-40AD-96DE-346D97D35872}"/>
    <hyperlink ref="D45" r:id="rId4" xr:uid="{A42A0186-85BB-4E3C-8ED6-A440CE1B8242}"/>
  </hyperlinks>
  <pageMargins left="0.7" right="0.7" top="0.75" bottom="0.75" header="0.3" footer="0.3"/>
  <pageSetup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D59B7-CAD1-4639-B053-42E76DC1DAA5}">
  <dimension ref="A1:I98"/>
  <sheetViews>
    <sheetView topLeftCell="A30" zoomScale="120" zoomScaleNormal="120" workbookViewId="0">
      <selection activeCell="A36" sqref="A36"/>
    </sheetView>
  </sheetViews>
  <sheetFormatPr defaultColWidth="9.140625" defaultRowHeight="12" x14ac:dyDescent="0.2"/>
  <cols>
    <col min="1" max="1" width="40.7109375" style="2" customWidth="1"/>
    <col min="2" max="2" width="10.42578125" style="2" customWidth="1"/>
    <col min="3" max="3" width="4.7109375" style="2" customWidth="1"/>
    <col min="4" max="4" width="37.42578125" style="2" customWidth="1"/>
    <col min="5" max="5" width="10.42578125" style="2" bestFit="1" customWidth="1"/>
    <col min="6" max="6" width="4.7109375" style="2" customWidth="1"/>
    <col min="7" max="7" width="28.42578125" style="2" bestFit="1" customWidth="1"/>
    <col min="8" max="8" width="5.7109375" style="2" customWidth="1"/>
    <col min="9" max="9" width="9.140625" style="2"/>
    <col min="10" max="10" width="24.85546875" style="2" bestFit="1" customWidth="1"/>
    <col min="11" max="16384" width="9.140625" style="2"/>
  </cols>
  <sheetData>
    <row r="1" spans="1:9" x14ac:dyDescent="0.2">
      <c r="A1" s="1" t="s">
        <v>0</v>
      </c>
      <c r="G1" s="1" t="s">
        <v>1</v>
      </c>
    </row>
    <row r="2" spans="1:9" ht="33.75" x14ac:dyDescent="0.2">
      <c r="A2" s="1"/>
      <c r="D2" s="8" t="s">
        <v>2</v>
      </c>
    </row>
    <row r="3" spans="1:9" x14ac:dyDescent="0.2">
      <c r="A3" s="3" t="s">
        <v>3</v>
      </c>
      <c r="B3" s="4"/>
      <c r="D3" s="3" t="s">
        <v>4</v>
      </c>
      <c r="E3" s="4"/>
      <c r="G3" s="3" t="s">
        <v>5</v>
      </c>
      <c r="H3" s="3" t="s">
        <v>6</v>
      </c>
    </row>
    <row r="4" spans="1:9" x14ac:dyDescent="0.2">
      <c r="A4" s="2" t="s">
        <v>7</v>
      </c>
      <c r="B4" s="5">
        <v>200000000</v>
      </c>
      <c r="D4" s="2" t="s">
        <v>8</v>
      </c>
      <c r="E4" s="5">
        <v>1</v>
      </c>
      <c r="G4" s="2" t="s">
        <v>9</v>
      </c>
      <c r="H4" s="2">
        <v>4</v>
      </c>
    </row>
    <row r="5" spans="1:9" x14ac:dyDescent="0.2">
      <c r="A5" s="2" t="s">
        <v>10</v>
      </c>
      <c r="B5" s="6">
        <v>2</v>
      </c>
      <c r="D5" s="2" t="s">
        <v>11</v>
      </c>
      <c r="E5" s="5">
        <v>4</v>
      </c>
      <c r="G5" s="2" t="s">
        <v>12</v>
      </c>
      <c r="H5" s="2">
        <v>1</v>
      </c>
    </row>
    <row r="6" spans="1:9" x14ac:dyDescent="0.2">
      <c r="A6" s="2" t="s">
        <v>13</v>
      </c>
      <c r="B6" s="6">
        <v>1</v>
      </c>
      <c r="D6" s="2" t="s">
        <v>14</v>
      </c>
      <c r="E6" s="5">
        <v>0</v>
      </c>
      <c r="G6" s="2" t="s">
        <v>15</v>
      </c>
      <c r="H6" s="2">
        <v>2</v>
      </c>
    </row>
    <row r="7" spans="1:9" x14ac:dyDescent="0.2">
      <c r="A7" s="2" t="s">
        <v>16</v>
      </c>
      <c r="B7" s="6">
        <v>0</v>
      </c>
      <c r="D7" s="2" t="s">
        <v>17</v>
      </c>
      <c r="E7" s="5">
        <v>0</v>
      </c>
      <c r="G7" s="2" t="s">
        <v>18</v>
      </c>
      <c r="H7" s="2">
        <v>8</v>
      </c>
    </row>
    <row r="8" spans="1:9" x14ac:dyDescent="0.2">
      <c r="A8" s="2" t="s">
        <v>19</v>
      </c>
      <c r="B8" s="6">
        <v>0</v>
      </c>
      <c r="D8" s="2" t="s">
        <v>20</v>
      </c>
      <c r="E8" s="5">
        <v>0</v>
      </c>
      <c r="G8" s="2" t="s">
        <v>21</v>
      </c>
      <c r="H8" s="2">
        <v>1</v>
      </c>
      <c r="I8" s="2" t="s">
        <v>22</v>
      </c>
    </row>
    <row r="9" spans="1:9" x14ac:dyDescent="0.2">
      <c r="A9" s="2" t="s">
        <v>23</v>
      </c>
      <c r="B9" s="6">
        <v>0</v>
      </c>
      <c r="D9" s="2" t="s">
        <v>24</v>
      </c>
      <c r="E9" s="5">
        <v>0</v>
      </c>
      <c r="G9" s="2" t="s">
        <v>25</v>
      </c>
      <c r="H9" s="2">
        <v>8</v>
      </c>
    </row>
    <row r="10" spans="1:9" x14ac:dyDescent="0.2">
      <c r="A10" s="2" t="s">
        <v>26</v>
      </c>
      <c r="B10" s="6">
        <v>0</v>
      </c>
      <c r="D10" s="2" t="s">
        <v>27</v>
      </c>
      <c r="E10" s="2">
        <f>ROUNDDOWN(2 + ((E4 + 7) / 8),0)</f>
        <v>3</v>
      </c>
      <c r="G10" s="2" t="s">
        <v>28</v>
      </c>
      <c r="H10" s="2">
        <v>4</v>
      </c>
    </row>
    <row r="11" spans="1:9" x14ac:dyDescent="0.2">
      <c r="A11" s="2" t="s">
        <v>29</v>
      </c>
      <c r="B11" s="6">
        <v>0</v>
      </c>
      <c r="D11" s="2" t="s">
        <v>30</v>
      </c>
      <c r="E11" s="2">
        <f>IF(E6+E8 = 0, 0, 2 + (E6 * 2) + E7 + (E8 * 2) + (E9 * 2))</f>
        <v>0</v>
      </c>
      <c r="G11" s="2" t="s">
        <v>31</v>
      </c>
      <c r="H11" s="2">
        <v>5</v>
      </c>
    </row>
    <row r="12" spans="1:9" x14ac:dyDescent="0.2">
      <c r="A12" s="2" t="s">
        <v>32</v>
      </c>
      <c r="B12" s="6"/>
      <c r="D12" s="2" t="s">
        <v>33</v>
      </c>
      <c r="E12" s="2">
        <f>E5 + E11 + E10 + 1 + 6</f>
        <v>14</v>
      </c>
      <c r="G12" s="2" t="s">
        <v>34</v>
      </c>
      <c r="H12" s="2">
        <v>9</v>
      </c>
    </row>
    <row r="13" spans="1:9" x14ac:dyDescent="0.2">
      <c r="A13" s="2" t="s">
        <v>35</v>
      </c>
      <c r="B13" s="6"/>
      <c r="D13" s="2" t="s">
        <v>36</v>
      </c>
      <c r="E13" s="7">
        <f>8096 / (E12 + 2)</f>
        <v>506</v>
      </c>
      <c r="G13" s="2" t="s">
        <v>37</v>
      </c>
      <c r="H13" s="2">
        <v>13</v>
      </c>
    </row>
    <row r="14" spans="1:9" x14ac:dyDescent="0.2">
      <c r="A14" s="2" t="s">
        <v>38</v>
      </c>
      <c r="B14" s="6"/>
      <c r="D14" s="2" t="s">
        <v>39</v>
      </c>
      <c r="E14" s="2">
        <f>1 + LOG((B47/E13), E13)</f>
        <v>2.5247590266350279</v>
      </c>
      <c r="G14" s="2" t="s">
        <v>40</v>
      </c>
      <c r="H14" s="2">
        <v>17</v>
      </c>
    </row>
    <row r="15" spans="1:9" x14ac:dyDescent="0.2">
      <c r="A15" s="2" t="s">
        <v>41</v>
      </c>
      <c r="B15" s="6"/>
      <c r="D15" s="2" t="s">
        <v>42</v>
      </c>
      <c r="E15" s="2">
        <f>ROUNDUP((B47 / (E13 ^ 1)), 0)</f>
        <v>13280</v>
      </c>
      <c r="G15" s="2" t="s">
        <v>43</v>
      </c>
      <c r="H15" s="2">
        <v>4</v>
      </c>
    </row>
    <row r="16" spans="1:9" x14ac:dyDescent="0.2">
      <c r="A16" s="2" t="s">
        <v>44</v>
      </c>
      <c r="B16" s="6"/>
      <c r="D16" s="3" t="s">
        <v>45</v>
      </c>
      <c r="E16" s="3">
        <f>(8192 * E15) / 1000000000</f>
        <v>0.10878976</v>
      </c>
      <c r="G16" s="2" t="s">
        <v>46</v>
      </c>
      <c r="H16" s="2">
        <v>4</v>
      </c>
    </row>
    <row r="17" spans="1:8" x14ac:dyDescent="0.2">
      <c r="A17" s="2" t="s">
        <v>47</v>
      </c>
      <c r="B17" s="6"/>
      <c r="D17" s="3" t="s">
        <v>48</v>
      </c>
      <c r="E17" s="3">
        <f>(8192 * E15) / 1000000</f>
        <v>108.78976</v>
      </c>
      <c r="G17" s="2" t="s">
        <v>49</v>
      </c>
      <c r="H17" s="2">
        <v>8</v>
      </c>
    </row>
    <row r="18" spans="1:8" x14ac:dyDescent="0.2">
      <c r="A18" s="2" t="s">
        <v>50</v>
      </c>
      <c r="B18" s="6"/>
      <c r="G18" s="2" t="s">
        <v>51</v>
      </c>
      <c r="H18" s="2">
        <v>8</v>
      </c>
    </row>
    <row r="19" spans="1:8" x14ac:dyDescent="0.2">
      <c r="A19" s="2" t="s">
        <v>52</v>
      </c>
      <c r="B19" s="6"/>
      <c r="G19" s="2" t="s">
        <v>53</v>
      </c>
      <c r="H19" s="2">
        <v>4</v>
      </c>
    </row>
    <row r="20" spans="1:8" x14ac:dyDescent="0.2">
      <c r="A20" s="2" t="s">
        <v>54</v>
      </c>
      <c r="B20" s="6"/>
      <c r="G20" s="2" t="s">
        <v>55</v>
      </c>
      <c r="H20" s="2">
        <v>6</v>
      </c>
    </row>
    <row r="21" spans="1:8" x14ac:dyDescent="0.2">
      <c r="A21" s="2" t="s">
        <v>56</v>
      </c>
      <c r="B21" s="6"/>
      <c r="G21" s="2" t="s">
        <v>57</v>
      </c>
      <c r="H21" s="2">
        <v>7</v>
      </c>
    </row>
    <row r="22" spans="1:8" x14ac:dyDescent="0.2">
      <c r="A22" s="2" t="s">
        <v>58</v>
      </c>
      <c r="B22" s="6"/>
      <c r="G22" s="2" t="s">
        <v>59</v>
      </c>
      <c r="H22" s="2">
        <v>8</v>
      </c>
    </row>
    <row r="23" spans="1:8" x14ac:dyDescent="0.2">
      <c r="A23" s="2" t="s">
        <v>60</v>
      </c>
      <c r="B23" s="6"/>
      <c r="G23" s="2" t="s">
        <v>61</v>
      </c>
      <c r="H23" s="2">
        <v>3</v>
      </c>
    </row>
    <row r="24" spans="1:8" x14ac:dyDescent="0.2">
      <c r="A24" s="2" t="s">
        <v>62</v>
      </c>
      <c r="B24" s="6"/>
      <c r="G24" s="2" t="s">
        <v>63</v>
      </c>
      <c r="H24" s="2">
        <v>3</v>
      </c>
    </row>
    <row r="25" spans="1:8" x14ac:dyDescent="0.2">
      <c r="A25" s="2" t="s">
        <v>64</v>
      </c>
      <c r="B25" s="6"/>
      <c r="G25" s="2" t="s">
        <v>65</v>
      </c>
      <c r="H25" s="2">
        <v>4</v>
      </c>
    </row>
    <row r="26" spans="1:8" x14ac:dyDescent="0.2">
      <c r="A26" s="2" t="s">
        <v>66</v>
      </c>
      <c r="B26" s="6"/>
      <c r="G26" s="2" t="s">
        <v>67</v>
      </c>
      <c r="H26" s="2">
        <v>5</v>
      </c>
    </row>
    <row r="27" spans="1:8" x14ac:dyDescent="0.2">
      <c r="A27" s="2" t="s">
        <v>66</v>
      </c>
      <c r="B27" s="6"/>
      <c r="G27" s="2" t="s">
        <v>68</v>
      </c>
      <c r="H27" s="2">
        <v>8</v>
      </c>
    </row>
    <row r="28" spans="1:8" x14ac:dyDescent="0.2">
      <c r="A28" s="2" t="s">
        <v>66</v>
      </c>
      <c r="B28" s="6"/>
      <c r="G28" s="2" t="s">
        <v>69</v>
      </c>
      <c r="H28" s="2">
        <v>9</v>
      </c>
    </row>
    <row r="29" spans="1:8" x14ac:dyDescent="0.2">
      <c r="A29" s="2" t="s">
        <v>70</v>
      </c>
      <c r="B29" s="6"/>
      <c r="G29" s="2" t="s">
        <v>71</v>
      </c>
      <c r="H29" s="2">
        <v>10</v>
      </c>
    </row>
    <row r="30" spans="1:8" x14ac:dyDescent="0.2">
      <c r="A30" s="2" t="s">
        <v>72</v>
      </c>
      <c r="B30" s="6"/>
      <c r="G30" s="2" t="s">
        <v>73</v>
      </c>
      <c r="H30" s="2">
        <v>8</v>
      </c>
    </row>
    <row r="31" spans="1:8" x14ac:dyDescent="0.2">
      <c r="A31" s="2" t="s">
        <v>74</v>
      </c>
      <c r="B31" s="6"/>
      <c r="G31" s="2" t="s">
        <v>75</v>
      </c>
      <c r="H31" s="2">
        <v>16</v>
      </c>
    </row>
    <row r="32" spans="1:8" x14ac:dyDescent="0.2">
      <c r="A32" s="2" t="s">
        <v>76</v>
      </c>
      <c r="B32" s="6"/>
    </row>
    <row r="33" spans="1:4" x14ac:dyDescent="0.2">
      <c r="A33" s="2" t="s">
        <v>77</v>
      </c>
      <c r="B33" s="6"/>
    </row>
    <row r="34" spans="1:4" x14ac:dyDescent="0.2">
      <c r="A34" s="2" t="s">
        <v>78</v>
      </c>
      <c r="B34" s="6">
        <v>0</v>
      </c>
    </row>
    <row r="35" spans="1:4" x14ac:dyDescent="0.2">
      <c r="A35" s="2" t="s">
        <v>79</v>
      </c>
      <c r="B35" s="6">
        <v>0</v>
      </c>
    </row>
    <row r="36" spans="1:4" x14ac:dyDescent="0.2">
      <c r="A36" s="2" t="s">
        <v>80</v>
      </c>
      <c r="B36" s="7">
        <f>(B6*H4)+(B7*H5)+(B8*H6)+(B9*H7)+(B10*H8)+(B11*H9)+(B12*H10)+(B13*H11)+(B14*H12)+(B15*H13)+(B16*H14)+(B17*H15)+(B18*H16)+(B19*H17)+(B20*H18)+(B21*H19)+(B22*H20)+(B23*H21)+(B24*H22)+(B25*H23)+(B26*H24)+(B27*H25)+(B28*H26)+(B29*H27)+(B30*H28)+(B31*H29)+(B32*H30)+(B33*H31)+B34+(B35*2)</f>
        <v>4</v>
      </c>
    </row>
    <row r="37" spans="1:4" x14ac:dyDescent="0.2">
      <c r="A37" s="2" t="s">
        <v>81</v>
      </c>
      <c r="B37" s="6">
        <v>1</v>
      </c>
    </row>
    <row r="38" spans="1:4" x14ac:dyDescent="0.2">
      <c r="A38" s="2" t="s">
        <v>82</v>
      </c>
      <c r="B38" s="6">
        <v>255</v>
      </c>
    </row>
    <row r="39" spans="1:4" x14ac:dyDescent="0.2">
      <c r="A39" s="2" t="s">
        <v>83</v>
      </c>
      <c r="B39" s="6">
        <v>0</v>
      </c>
    </row>
    <row r="40" spans="1:4" x14ac:dyDescent="0.2">
      <c r="A40" s="2" t="s">
        <v>84</v>
      </c>
      <c r="B40" s="6">
        <v>0</v>
      </c>
    </row>
    <row r="41" spans="1:4" x14ac:dyDescent="0.2">
      <c r="A41" s="2" t="s">
        <v>27</v>
      </c>
      <c r="B41" s="7">
        <f xml:space="preserve"> ROUNDDOWN(2 + ((B5 + 7) / 8), 0)</f>
        <v>3</v>
      </c>
    </row>
    <row r="42" spans="1:4" x14ac:dyDescent="0.2">
      <c r="A42" s="2" t="s">
        <v>30</v>
      </c>
      <c r="B42" s="7">
        <f>IF(B37+B39 = 0, 0, 2 + (B37 * 2) + B38 + (B39 * 2) + (B40 * 2))</f>
        <v>259</v>
      </c>
    </row>
    <row r="43" spans="1:4" x14ac:dyDescent="0.2">
      <c r="A43" s="2" t="s">
        <v>85</v>
      </c>
      <c r="B43" s="7">
        <f>B36 + B42 + B41 + 4</f>
        <v>270</v>
      </c>
    </row>
    <row r="44" spans="1:4" x14ac:dyDescent="0.2">
      <c r="A44" s="2" t="s">
        <v>86</v>
      </c>
      <c r="B44" s="7">
        <f>8096 / (B43 + 2)</f>
        <v>29.764705882352942</v>
      </c>
    </row>
    <row r="45" spans="1:4" x14ac:dyDescent="0.2">
      <c r="A45" s="2" t="s">
        <v>87</v>
      </c>
      <c r="B45" s="5">
        <v>100</v>
      </c>
      <c r="D45" s="9" t="s">
        <v>88</v>
      </c>
    </row>
    <row r="46" spans="1:4" x14ac:dyDescent="0.2">
      <c r="A46" s="2" t="s">
        <v>89</v>
      </c>
      <c r="B46" s="7">
        <f>8096 * ((100 - B45) / 100) / (B43 + 2)</f>
        <v>0</v>
      </c>
    </row>
    <row r="47" spans="1:4" x14ac:dyDescent="0.2">
      <c r="A47" s="2" t="s">
        <v>90</v>
      </c>
      <c r="B47" s="2">
        <f>ROUNDUP(B4 / (B44 - B46), 0)</f>
        <v>6719368</v>
      </c>
    </row>
    <row r="48" spans="1:4" x14ac:dyDescent="0.2">
      <c r="A48" s="3" t="s">
        <v>91</v>
      </c>
      <c r="B48" s="3">
        <f>(8192 * B47) / 1000000000</f>
        <v>55.045062655999999</v>
      </c>
    </row>
    <row r="49" spans="1:2" x14ac:dyDescent="0.2">
      <c r="A49" s="3" t="s">
        <v>92</v>
      </c>
      <c r="B49" s="3">
        <f>(8192 * B47) / 1000000</f>
        <v>55045.062656000002</v>
      </c>
    </row>
    <row r="67" spans="1:2" x14ac:dyDescent="0.2">
      <c r="A67" s="3"/>
    </row>
    <row r="69" spans="1:2" x14ac:dyDescent="0.2">
      <c r="A69" s="3"/>
      <c r="B69" s="4"/>
    </row>
    <row r="85" spans="1:2" x14ac:dyDescent="0.2">
      <c r="A85" s="3"/>
      <c r="B85" s="3"/>
    </row>
    <row r="87" spans="1:2" x14ac:dyDescent="0.2">
      <c r="A87" s="3"/>
      <c r="B87" s="4"/>
    </row>
    <row r="95" spans="1:2" x14ac:dyDescent="0.2">
      <c r="B95" s="7"/>
    </row>
    <row r="98" spans="1:2" x14ac:dyDescent="0.2">
      <c r="A98" s="3"/>
      <c r="B98" s="3"/>
    </row>
  </sheetData>
  <hyperlinks>
    <hyperlink ref="A1" r:id="rId1" xr:uid="{357169B0-3DAB-4182-82BC-84AC5EAB0B05}"/>
    <hyperlink ref="G1" r:id="rId2" xr:uid="{B7E86F57-B58F-4C01-940A-D7226AF020D5}"/>
    <hyperlink ref="D2" r:id="rId3" xr:uid="{6491E83E-9101-47F5-93A0-E6123A078B21}"/>
    <hyperlink ref="D45" r:id="rId4" xr:uid="{64A75F38-FE77-49D7-87AB-64BF483CFB4F}"/>
  </hyperlinks>
  <pageMargins left="0.7" right="0.7" top="0.75" bottom="0.75" header="0.3" footer="0.3"/>
  <pageSetup orientation="portrait" r:id="rId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F83B9-8418-416D-93D4-7D0FF1C3EA8C}">
  <dimension ref="A1:I98"/>
  <sheetViews>
    <sheetView topLeftCell="A35" zoomScale="120" zoomScaleNormal="120" workbookViewId="0">
      <selection activeCell="D37" sqref="D37"/>
    </sheetView>
  </sheetViews>
  <sheetFormatPr defaultColWidth="9.140625" defaultRowHeight="12" x14ac:dyDescent="0.2"/>
  <cols>
    <col min="1" max="1" width="40.7109375" style="2" customWidth="1"/>
    <col min="2" max="2" width="10.42578125" style="2" customWidth="1"/>
    <col min="3" max="3" width="4.7109375" style="2" customWidth="1"/>
    <col min="4" max="4" width="37.42578125" style="2" customWidth="1"/>
    <col min="5" max="5" width="10.42578125" style="2" bestFit="1" customWidth="1"/>
    <col min="6" max="6" width="4.7109375" style="2" customWidth="1"/>
    <col min="7" max="7" width="28.42578125" style="2" bestFit="1" customWidth="1"/>
    <col min="8" max="8" width="5.7109375" style="2" customWidth="1"/>
    <col min="9" max="9" width="9.140625" style="2"/>
    <col min="10" max="10" width="24.85546875" style="2" bestFit="1" customWidth="1"/>
    <col min="11" max="16384" width="9.140625" style="2"/>
  </cols>
  <sheetData>
    <row r="1" spans="1:9" x14ac:dyDescent="0.2">
      <c r="A1" s="1" t="s">
        <v>0</v>
      </c>
      <c r="G1" s="1" t="s">
        <v>1</v>
      </c>
    </row>
    <row r="2" spans="1:9" ht="33.75" x14ac:dyDescent="0.2">
      <c r="A2" s="1"/>
      <c r="D2" s="8" t="s">
        <v>2</v>
      </c>
    </row>
    <row r="3" spans="1:9" x14ac:dyDescent="0.2">
      <c r="A3" s="3" t="s">
        <v>3</v>
      </c>
      <c r="B3" s="4"/>
      <c r="D3" s="3" t="s">
        <v>4</v>
      </c>
      <c r="E3" s="4"/>
      <c r="G3" s="3" t="s">
        <v>5</v>
      </c>
      <c r="H3" s="3" t="s">
        <v>6</v>
      </c>
    </row>
    <row r="4" spans="1:9" x14ac:dyDescent="0.2">
      <c r="A4" s="2" t="s">
        <v>7</v>
      </c>
      <c r="B4" s="5">
        <v>500</v>
      </c>
      <c r="D4" s="2" t="s">
        <v>8</v>
      </c>
      <c r="E4" s="5">
        <v>1</v>
      </c>
      <c r="G4" s="2" t="s">
        <v>9</v>
      </c>
      <c r="H4" s="2">
        <v>4</v>
      </c>
    </row>
    <row r="5" spans="1:9" x14ac:dyDescent="0.2">
      <c r="A5" s="2" t="s">
        <v>10</v>
      </c>
      <c r="B5" s="6">
        <v>2</v>
      </c>
      <c r="D5" s="2" t="s">
        <v>11</v>
      </c>
      <c r="E5" s="5">
        <v>4</v>
      </c>
      <c r="G5" s="2" t="s">
        <v>12</v>
      </c>
      <c r="H5" s="2">
        <v>1</v>
      </c>
    </row>
    <row r="6" spans="1:9" x14ac:dyDescent="0.2">
      <c r="A6" s="2" t="s">
        <v>13</v>
      </c>
      <c r="B6" s="6">
        <v>0</v>
      </c>
      <c r="D6" s="2" t="s">
        <v>14</v>
      </c>
      <c r="E6" s="5">
        <v>0</v>
      </c>
      <c r="G6" s="2" t="s">
        <v>15</v>
      </c>
      <c r="H6" s="2">
        <v>2</v>
      </c>
    </row>
    <row r="7" spans="1:9" x14ac:dyDescent="0.2">
      <c r="A7" s="2" t="s">
        <v>16</v>
      </c>
      <c r="B7" s="6">
        <v>0</v>
      </c>
      <c r="D7" s="2" t="s">
        <v>17</v>
      </c>
      <c r="E7" s="5">
        <v>0</v>
      </c>
      <c r="G7" s="2" t="s">
        <v>18</v>
      </c>
      <c r="H7" s="2">
        <v>8</v>
      </c>
    </row>
    <row r="8" spans="1:9" x14ac:dyDescent="0.2">
      <c r="A8" s="2" t="s">
        <v>19</v>
      </c>
      <c r="B8" s="6">
        <v>0</v>
      </c>
      <c r="D8" s="2" t="s">
        <v>20</v>
      </c>
      <c r="E8" s="5">
        <v>0</v>
      </c>
      <c r="G8" s="2" t="s">
        <v>21</v>
      </c>
      <c r="H8" s="2">
        <v>1</v>
      </c>
      <c r="I8" s="2" t="s">
        <v>22</v>
      </c>
    </row>
    <row r="9" spans="1:9" x14ac:dyDescent="0.2">
      <c r="A9" s="2" t="s">
        <v>23</v>
      </c>
      <c r="B9" s="6">
        <v>0</v>
      </c>
      <c r="D9" s="2" t="s">
        <v>24</v>
      </c>
      <c r="E9" s="5">
        <v>0</v>
      </c>
      <c r="G9" s="2" t="s">
        <v>25</v>
      </c>
      <c r="H9" s="2">
        <v>8</v>
      </c>
    </row>
    <row r="10" spans="1:9" x14ac:dyDescent="0.2">
      <c r="A10" s="2" t="s">
        <v>26</v>
      </c>
      <c r="B10" s="6">
        <v>0</v>
      </c>
      <c r="D10" s="2" t="s">
        <v>27</v>
      </c>
      <c r="E10" s="2">
        <f>ROUNDDOWN(2 + ((E4 + 7) / 8),0)</f>
        <v>3</v>
      </c>
      <c r="G10" s="2" t="s">
        <v>28</v>
      </c>
      <c r="H10" s="2">
        <v>4</v>
      </c>
    </row>
    <row r="11" spans="1:9" x14ac:dyDescent="0.2">
      <c r="A11" s="2" t="s">
        <v>29</v>
      </c>
      <c r="B11" s="6">
        <v>0</v>
      </c>
      <c r="D11" s="2" t="s">
        <v>30</v>
      </c>
      <c r="E11" s="2">
        <f>IF(E6+E8 = 0, 0, 2 + (E6 * 2) + E7 + (E8 * 2) + (E9 * 2))</f>
        <v>0</v>
      </c>
      <c r="G11" s="2" t="s">
        <v>31</v>
      </c>
      <c r="H11" s="2">
        <v>5</v>
      </c>
    </row>
    <row r="12" spans="1:9" x14ac:dyDescent="0.2">
      <c r="A12" s="2" t="s">
        <v>32</v>
      </c>
      <c r="B12" s="6"/>
      <c r="D12" s="2" t="s">
        <v>33</v>
      </c>
      <c r="E12" s="2">
        <f>E5 + E11 + E10 + 1 + 6</f>
        <v>14</v>
      </c>
      <c r="G12" s="2" t="s">
        <v>34</v>
      </c>
      <c r="H12" s="2">
        <v>9</v>
      </c>
    </row>
    <row r="13" spans="1:9" x14ac:dyDescent="0.2">
      <c r="A13" s="2" t="s">
        <v>35</v>
      </c>
      <c r="B13" s="6"/>
      <c r="D13" s="2" t="s">
        <v>36</v>
      </c>
      <c r="E13" s="7">
        <f>8096 / (E12 + 2)</f>
        <v>506</v>
      </c>
      <c r="G13" s="2" t="s">
        <v>37</v>
      </c>
      <c r="H13" s="2">
        <v>13</v>
      </c>
    </row>
    <row r="14" spans="1:9" x14ac:dyDescent="0.2">
      <c r="A14" s="2" t="s">
        <v>38</v>
      </c>
      <c r="B14" s="6"/>
      <c r="D14" s="2" t="s">
        <v>39</v>
      </c>
      <c r="E14" s="2">
        <f>1 + LOG((B47/E13), E13)</f>
        <v>0.45502234942758879</v>
      </c>
      <c r="G14" s="2" t="s">
        <v>40</v>
      </c>
      <c r="H14" s="2">
        <v>17</v>
      </c>
    </row>
    <row r="15" spans="1:9" x14ac:dyDescent="0.2">
      <c r="A15" s="2" t="s">
        <v>41</v>
      </c>
      <c r="B15" s="6"/>
      <c r="D15" s="2" t="s">
        <v>42</v>
      </c>
      <c r="E15" s="2">
        <f>ROUNDUP((B47 / (E13 ^ 1)), 0)</f>
        <v>1</v>
      </c>
      <c r="G15" s="2" t="s">
        <v>43</v>
      </c>
      <c r="H15" s="2">
        <v>4</v>
      </c>
    </row>
    <row r="16" spans="1:9" x14ac:dyDescent="0.2">
      <c r="A16" s="2" t="s">
        <v>44</v>
      </c>
      <c r="B16" s="6"/>
      <c r="D16" s="3" t="s">
        <v>45</v>
      </c>
      <c r="E16" s="3">
        <f>(8192 * E15) / 1000000000</f>
        <v>8.1920000000000005E-6</v>
      </c>
      <c r="G16" s="2" t="s">
        <v>46</v>
      </c>
      <c r="H16" s="2">
        <v>4</v>
      </c>
    </row>
    <row r="17" spans="1:8" x14ac:dyDescent="0.2">
      <c r="A17" s="2" t="s">
        <v>47</v>
      </c>
      <c r="B17" s="6"/>
      <c r="D17" s="3" t="s">
        <v>48</v>
      </c>
      <c r="E17" s="3">
        <f>(8192 * E15) / 1000000</f>
        <v>8.1919999999999996E-3</v>
      </c>
      <c r="G17" s="2" t="s">
        <v>49</v>
      </c>
      <c r="H17" s="2">
        <v>8</v>
      </c>
    </row>
    <row r="18" spans="1:8" x14ac:dyDescent="0.2">
      <c r="A18" s="2" t="s">
        <v>50</v>
      </c>
      <c r="B18" s="6"/>
      <c r="G18" s="2" t="s">
        <v>51</v>
      </c>
      <c r="H18" s="2">
        <v>8</v>
      </c>
    </row>
    <row r="19" spans="1:8" x14ac:dyDescent="0.2">
      <c r="A19" s="2" t="s">
        <v>52</v>
      </c>
      <c r="B19" s="6"/>
      <c r="G19" s="2" t="s">
        <v>53</v>
      </c>
      <c r="H19" s="2">
        <v>4</v>
      </c>
    </row>
    <row r="20" spans="1:8" x14ac:dyDescent="0.2">
      <c r="A20" s="2" t="s">
        <v>54</v>
      </c>
      <c r="B20" s="6"/>
      <c r="G20" s="2" t="s">
        <v>55</v>
      </c>
      <c r="H20" s="2">
        <v>6</v>
      </c>
    </row>
    <row r="21" spans="1:8" x14ac:dyDescent="0.2">
      <c r="A21" s="2" t="s">
        <v>56</v>
      </c>
      <c r="B21" s="6"/>
      <c r="G21" s="2" t="s">
        <v>57</v>
      </c>
      <c r="H21" s="2">
        <v>7</v>
      </c>
    </row>
    <row r="22" spans="1:8" x14ac:dyDescent="0.2">
      <c r="A22" s="2" t="s">
        <v>58</v>
      </c>
      <c r="B22" s="6"/>
      <c r="G22" s="2" t="s">
        <v>59</v>
      </c>
      <c r="H22" s="2">
        <v>8</v>
      </c>
    </row>
    <row r="23" spans="1:8" x14ac:dyDescent="0.2">
      <c r="A23" s="2" t="s">
        <v>60</v>
      </c>
      <c r="B23" s="6"/>
      <c r="G23" s="2" t="s">
        <v>61</v>
      </c>
      <c r="H23" s="2">
        <v>3</v>
      </c>
    </row>
    <row r="24" spans="1:8" x14ac:dyDescent="0.2">
      <c r="A24" s="2" t="s">
        <v>62</v>
      </c>
      <c r="B24" s="6"/>
      <c r="G24" s="2" t="s">
        <v>63</v>
      </c>
      <c r="H24" s="2">
        <v>3</v>
      </c>
    </row>
    <row r="25" spans="1:8" x14ac:dyDescent="0.2">
      <c r="A25" s="2" t="s">
        <v>64</v>
      </c>
      <c r="B25" s="6"/>
      <c r="G25" s="2" t="s">
        <v>65</v>
      </c>
      <c r="H25" s="2">
        <v>4</v>
      </c>
    </row>
    <row r="26" spans="1:8" x14ac:dyDescent="0.2">
      <c r="A26" s="2" t="s">
        <v>66</v>
      </c>
      <c r="B26" s="6"/>
      <c r="G26" s="2" t="s">
        <v>67</v>
      </c>
      <c r="H26" s="2">
        <v>5</v>
      </c>
    </row>
    <row r="27" spans="1:8" x14ac:dyDescent="0.2">
      <c r="A27" s="2" t="s">
        <v>66</v>
      </c>
      <c r="B27" s="6"/>
      <c r="G27" s="2" t="s">
        <v>68</v>
      </c>
      <c r="H27" s="2">
        <v>8</v>
      </c>
    </row>
    <row r="28" spans="1:8" x14ac:dyDescent="0.2">
      <c r="A28" s="2" t="s">
        <v>66</v>
      </c>
      <c r="B28" s="6"/>
      <c r="G28" s="2" t="s">
        <v>69</v>
      </c>
      <c r="H28" s="2">
        <v>9</v>
      </c>
    </row>
    <row r="29" spans="1:8" x14ac:dyDescent="0.2">
      <c r="A29" s="2" t="s">
        <v>70</v>
      </c>
      <c r="B29" s="6"/>
      <c r="G29" s="2" t="s">
        <v>71</v>
      </c>
      <c r="H29" s="2">
        <v>10</v>
      </c>
    </row>
    <row r="30" spans="1:8" x14ac:dyDescent="0.2">
      <c r="A30" s="2" t="s">
        <v>72</v>
      </c>
      <c r="B30" s="6"/>
      <c r="G30" s="2" t="s">
        <v>73</v>
      </c>
      <c r="H30" s="2">
        <v>8</v>
      </c>
    </row>
    <row r="31" spans="1:8" x14ac:dyDescent="0.2">
      <c r="A31" s="2" t="s">
        <v>74</v>
      </c>
      <c r="B31" s="6"/>
      <c r="G31" s="2" t="s">
        <v>75</v>
      </c>
      <c r="H31" s="2">
        <v>16</v>
      </c>
    </row>
    <row r="32" spans="1:8" x14ac:dyDescent="0.2">
      <c r="A32" s="2" t="s">
        <v>76</v>
      </c>
      <c r="B32" s="6"/>
    </row>
    <row r="33" spans="1:4" x14ac:dyDescent="0.2">
      <c r="A33" s="2" t="s">
        <v>77</v>
      </c>
      <c r="B33" s="6"/>
    </row>
    <row r="34" spans="1:4" x14ac:dyDescent="0.2">
      <c r="A34" s="2" t="s">
        <v>78</v>
      </c>
      <c r="B34" s="6">
        <v>0</v>
      </c>
    </row>
    <row r="35" spans="1:4" x14ac:dyDescent="0.2">
      <c r="A35" s="2" t="s">
        <v>79</v>
      </c>
      <c r="B35" s="6">
        <v>0</v>
      </c>
    </row>
    <row r="36" spans="1:4" x14ac:dyDescent="0.2">
      <c r="A36" s="2" t="s">
        <v>80</v>
      </c>
      <c r="B36" s="7">
        <f>(B6*H4)+(B7*H5)+(B8*H6)+(B9*H7)+(B10*H8)+(B11*H9)+(B12*H10)+(B13*H11)+(B14*H12)+(B15*H13)+(B16*H14)+(B17*H15)+(B18*H16)+(B19*H17)+(B20*H18)+(B21*H19)+(B22*H20)+(B23*H21)+(B24*H22)+(B25*H23)+(B26*H24)+(B27*H25)+(B28*H26)+(B29*H27)+(B30*H28)+(B31*H29)+(B32*H30)+(B33*H31)+B34+(B35*2)</f>
        <v>0</v>
      </c>
    </row>
    <row r="37" spans="1:4" x14ac:dyDescent="0.2">
      <c r="A37" s="2" t="s">
        <v>81</v>
      </c>
      <c r="B37" s="6">
        <v>2</v>
      </c>
    </row>
    <row r="38" spans="1:4" x14ac:dyDescent="0.2">
      <c r="A38" s="2" t="s">
        <v>82</v>
      </c>
      <c r="B38" s="6">
        <v>255</v>
      </c>
    </row>
    <row r="39" spans="1:4" x14ac:dyDescent="0.2">
      <c r="A39" s="2" t="s">
        <v>83</v>
      </c>
      <c r="B39" s="6">
        <v>0</v>
      </c>
    </row>
    <row r="40" spans="1:4" x14ac:dyDescent="0.2">
      <c r="A40" s="2" t="s">
        <v>84</v>
      </c>
      <c r="B40" s="6">
        <v>0</v>
      </c>
    </row>
    <row r="41" spans="1:4" x14ac:dyDescent="0.2">
      <c r="A41" s="2" t="s">
        <v>27</v>
      </c>
      <c r="B41" s="7">
        <f xml:space="preserve"> ROUNDDOWN(2 + ((B5 + 7) / 8), 0)</f>
        <v>3</v>
      </c>
    </row>
    <row r="42" spans="1:4" x14ac:dyDescent="0.2">
      <c r="A42" s="2" t="s">
        <v>30</v>
      </c>
      <c r="B42" s="7">
        <f>IF(B37+B39 = 0, 0, 2 + (B37 * 2) + B38 + (B39 * 2) + (B40 * 2))</f>
        <v>261</v>
      </c>
    </row>
    <row r="43" spans="1:4" x14ac:dyDescent="0.2">
      <c r="A43" s="2" t="s">
        <v>85</v>
      </c>
      <c r="B43" s="7">
        <f>B36 + B42 + B41 + 4</f>
        <v>268</v>
      </c>
    </row>
    <row r="44" spans="1:4" x14ac:dyDescent="0.2">
      <c r="A44" s="2" t="s">
        <v>86</v>
      </c>
      <c r="B44" s="7">
        <f>8096 / (B43 + 2)</f>
        <v>29.985185185185184</v>
      </c>
    </row>
    <row r="45" spans="1:4" x14ac:dyDescent="0.2">
      <c r="A45" s="2" t="s">
        <v>87</v>
      </c>
      <c r="B45" s="5">
        <v>100</v>
      </c>
      <c r="D45" s="9" t="s">
        <v>88</v>
      </c>
    </row>
    <row r="46" spans="1:4" x14ac:dyDescent="0.2">
      <c r="A46" s="2" t="s">
        <v>89</v>
      </c>
      <c r="B46" s="7">
        <f>8096 * ((100 - B45) / 100) / (B43 + 2)</f>
        <v>0</v>
      </c>
    </row>
    <row r="47" spans="1:4" x14ac:dyDescent="0.2">
      <c r="A47" s="2" t="s">
        <v>90</v>
      </c>
      <c r="B47" s="2">
        <f>ROUNDUP(B4 / (B44 - B46), 0)</f>
        <v>17</v>
      </c>
    </row>
    <row r="48" spans="1:4" x14ac:dyDescent="0.2">
      <c r="A48" s="3" t="s">
        <v>91</v>
      </c>
      <c r="B48" s="3">
        <f>(8192 * B47) / 1000000000</f>
        <v>1.39264E-4</v>
      </c>
    </row>
    <row r="49" spans="1:2" x14ac:dyDescent="0.2">
      <c r="A49" s="3" t="s">
        <v>92</v>
      </c>
      <c r="B49" s="3">
        <f>(8192 * B47) / 1000000</f>
        <v>0.139264</v>
      </c>
    </row>
    <row r="67" spans="1:2" x14ac:dyDescent="0.2">
      <c r="A67" s="3"/>
    </row>
    <row r="69" spans="1:2" x14ac:dyDescent="0.2">
      <c r="A69" s="3"/>
      <c r="B69" s="4"/>
    </row>
    <row r="85" spans="1:2" x14ac:dyDescent="0.2">
      <c r="A85" s="3"/>
      <c r="B85" s="3"/>
    </row>
    <row r="87" spans="1:2" x14ac:dyDescent="0.2">
      <c r="A87" s="3"/>
      <c r="B87" s="4"/>
    </row>
    <row r="95" spans="1:2" x14ac:dyDescent="0.2">
      <c r="B95" s="7"/>
    </row>
    <row r="98" spans="1:2" x14ac:dyDescent="0.2">
      <c r="A98" s="3"/>
      <c r="B98" s="3"/>
    </row>
  </sheetData>
  <hyperlinks>
    <hyperlink ref="A1" r:id="rId1" xr:uid="{3538A38A-2B03-47FC-895E-B80266A46AE8}"/>
    <hyperlink ref="G1" r:id="rId2" xr:uid="{E25B150D-BE0C-4422-9229-2904D60E0022}"/>
    <hyperlink ref="D2" r:id="rId3" xr:uid="{F6816F9A-4B32-4F15-B90F-8E3A31E601B2}"/>
    <hyperlink ref="D45" r:id="rId4" xr:uid="{5E11652D-81DA-45D6-8902-E6BF80F9FF91}"/>
  </hyperlinks>
  <pageMargins left="0.7" right="0.7" top="0.75" bottom="0.75" header="0.3" footer="0.3"/>
  <pageSetup orientation="portrait" r:id="rId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9C58-2CBF-4270-9960-943AEDFC243A}">
  <dimension ref="A1:I98"/>
  <sheetViews>
    <sheetView topLeftCell="A31" zoomScale="120" zoomScaleNormal="120" workbookViewId="0">
      <selection activeCell="A39" sqref="A39"/>
    </sheetView>
  </sheetViews>
  <sheetFormatPr defaultColWidth="9.140625" defaultRowHeight="12" x14ac:dyDescent="0.2"/>
  <cols>
    <col min="1" max="1" width="40.7109375" style="2" customWidth="1"/>
    <col min="2" max="2" width="10.42578125" style="2" customWidth="1"/>
    <col min="3" max="3" width="4.7109375" style="2" customWidth="1"/>
    <col min="4" max="4" width="37.42578125" style="2" customWidth="1"/>
    <col min="5" max="5" width="10.42578125" style="2" bestFit="1" customWidth="1"/>
    <col min="6" max="6" width="4.7109375" style="2" customWidth="1"/>
    <col min="7" max="7" width="28.42578125" style="2" bestFit="1" customWidth="1"/>
    <col min="8" max="8" width="5.7109375" style="2" customWidth="1"/>
    <col min="9" max="9" width="9.140625" style="2"/>
    <col min="10" max="10" width="24.85546875" style="2" bestFit="1" customWidth="1"/>
    <col min="11" max="16384" width="9.140625" style="2"/>
  </cols>
  <sheetData>
    <row r="1" spans="1:9" x14ac:dyDescent="0.2">
      <c r="A1" s="1" t="s">
        <v>0</v>
      </c>
      <c r="G1" s="1" t="s">
        <v>1</v>
      </c>
    </row>
    <row r="2" spans="1:9" ht="33.75" x14ac:dyDescent="0.2">
      <c r="A2" s="1"/>
      <c r="D2" s="8" t="s">
        <v>2</v>
      </c>
    </row>
    <row r="3" spans="1:9" x14ac:dyDescent="0.2">
      <c r="A3" s="3" t="s">
        <v>3</v>
      </c>
      <c r="B3" s="4"/>
      <c r="D3" s="3" t="s">
        <v>4</v>
      </c>
      <c r="E3" s="4"/>
      <c r="G3" s="3" t="s">
        <v>5</v>
      </c>
      <c r="H3" s="3" t="s">
        <v>6</v>
      </c>
    </row>
    <row r="4" spans="1:9" x14ac:dyDescent="0.2">
      <c r="A4" s="2" t="s">
        <v>7</v>
      </c>
      <c r="B4" s="5">
        <v>1000000000</v>
      </c>
      <c r="D4" s="2" t="s">
        <v>8</v>
      </c>
      <c r="E4" s="5">
        <v>1</v>
      </c>
      <c r="G4" s="2" t="s">
        <v>9</v>
      </c>
      <c r="H4" s="2">
        <v>4</v>
      </c>
    </row>
    <row r="5" spans="1:9" x14ac:dyDescent="0.2">
      <c r="A5" s="2" t="s">
        <v>10</v>
      </c>
      <c r="B5" s="6">
        <v>3</v>
      </c>
      <c r="D5" s="2" t="s">
        <v>11</v>
      </c>
      <c r="E5" s="5">
        <v>4</v>
      </c>
      <c r="G5" s="2" t="s">
        <v>12</v>
      </c>
      <c r="H5" s="2">
        <v>1</v>
      </c>
    </row>
    <row r="6" spans="1:9" x14ac:dyDescent="0.2">
      <c r="A6" s="2" t="s">
        <v>13</v>
      </c>
      <c r="B6" s="6">
        <v>1</v>
      </c>
      <c r="D6" s="2" t="s">
        <v>14</v>
      </c>
      <c r="E6" s="5">
        <v>0</v>
      </c>
      <c r="G6" s="2" t="s">
        <v>15</v>
      </c>
      <c r="H6" s="2">
        <v>2</v>
      </c>
    </row>
    <row r="7" spans="1:9" x14ac:dyDescent="0.2">
      <c r="A7" s="2" t="s">
        <v>16</v>
      </c>
      <c r="B7" s="6">
        <v>0</v>
      </c>
      <c r="D7" s="2" t="s">
        <v>17</v>
      </c>
      <c r="E7" s="5">
        <v>0</v>
      </c>
      <c r="G7" s="2" t="s">
        <v>18</v>
      </c>
      <c r="H7" s="2">
        <v>8</v>
      </c>
    </row>
    <row r="8" spans="1:9" x14ac:dyDescent="0.2">
      <c r="A8" s="2" t="s">
        <v>19</v>
      </c>
      <c r="B8" s="6">
        <v>0</v>
      </c>
      <c r="D8" s="2" t="s">
        <v>20</v>
      </c>
      <c r="E8" s="5">
        <v>0</v>
      </c>
      <c r="G8" s="2" t="s">
        <v>21</v>
      </c>
      <c r="H8" s="2">
        <v>1</v>
      </c>
      <c r="I8" s="2" t="s">
        <v>22</v>
      </c>
    </row>
    <row r="9" spans="1:9" x14ac:dyDescent="0.2">
      <c r="A9" s="2" t="s">
        <v>23</v>
      </c>
      <c r="B9" s="6">
        <v>0</v>
      </c>
      <c r="D9" s="2" t="s">
        <v>24</v>
      </c>
      <c r="E9" s="5">
        <v>0</v>
      </c>
      <c r="G9" s="2" t="s">
        <v>25</v>
      </c>
      <c r="H9" s="2">
        <v>8</v>
      </c>
    </row>
    <row r="10" spans="1:9" x14ac:dyDescent="0.2">
      <c r="A10" s="2" t="s">
        <v>26</v>
      </c>
      <c r="B10" s="6">
        <v>0</v>
      </c>
      <c r="D10" s="2" t="s">
        <v>27</v>
      </c>
      <c r="E10" s="2">
        <f>ROUNDDOWN(2 + ((E4 + 7) / 8),0)</f>
        <v>3</v>
      </c>
      <c r="G10" s="2" t="s">
        <v>28</v>
      </c>
      <c r="H10" s="2">
        <v>4</v>
      </c>
    </row>
    <row r="11" spans="1:9" x14ac:dyDescent="0.2">
      <c r="A11" s="2" t="s">
        <v>29</v>
      </c>
      <c r="B11" s="6">
        <v>0</v>
      </c>
      <c r="D11" s="2" t="s">
        <v>30</v>
      </c>
      <c r="E11" s="2">
        <f>IF(E6+E8 = 0, 0, 2 + (E6 * 2) + E7 + (E8 * 2) + (E9 * 2))</f>
        <v>0</v>
      </c>
      <c r="G11" s="2" t="s">
        <v>31</v>
      </c>
      <c r="H11" s="2">
        <v>5</v>
      </c>
    </row>
    <row r="12" spans="1:9" x14ac:dyDescent="0.2">
      <c r="A12" s="2" t="s">
        <v>32</v>
      </c>
      <c r="B12" s="6"/>
      <c r="D12" s="2" t="s">
        <v>33</v>
      </c>
      <c r="E12" s="2">
        <f>E5 + E11 + E10 + 1 + 6</f>
        <v>14</v>
      </c>
      <c r="G12" s="2" t="s">
        <v>34</v>
      </c>
      <c r="H12" s="2">
        <v>9</v>
      </c>
    </row>
    <row r="13" spans="1:9" x14ac:dyDescent="0.2">
      <c r="A13" s="2" t="s">
        <v>35</v>
      </c>
      <c r="B13" s="6"/>
      <c r="D13" s="2" t="s">
        <v>36</v>
      </c>
      <c r="E13" s="7">
        <f>8096 / (E12 + 2)</f>
        <v>506</v>
      </c>
      <c r="G13" s="2" t="s">
        <v>37</v>
      </c>
      <c r="H13" s="2">
        <v>13</v>
      </c>
    </row>
    <row r="14" spans="1:9" x14ac:dyDescent="0.2">
      <c r="A14" s="2" t="s">
        <v>38</v>
      </c>
      <c r="B14" s="6"/>
      <c r="D14" s="2" t="s">
        <v>39</v>
      </c>
      <c r="E14" s="2">
        <f>1 + LOG((B47/E13), E13)</f>
        <v>2.7878949394562911</v>
      </c>
      <c r="G14" s="2" t="s">
        <v>40</v>
      </c>
      <c r="H14" s="2">
        <v>17</v>
      </c>
    </row>
    <row r="15" spans="1:9" x14ac:dyDescent="0.2">
      <c r="A15" s="2" t="s">
        <v>41</v>
      </c>
      <c r="B15" s="6"/>
      <c r="D15" s="2" t="s">
        <v>42</v>
      </c>
      <c r="E15" s="2">
        <f>ROUNDUP((B47 / (E13 ^ 1)), 0)</f>
        <v>68350</v>
      </c>
      <c r="G15" s="2" t="s">
        <v>43</v>
      </c>
      <c r="H15" s="2">
        <v>4</v>
      </c>
    </row>
    <row r="16" spans="1:9" x14ac:dyDescent="0.2">
      <c r="A16" s="2" t="s">
        <v>44</v>
      </c>
      <c r="B16" s="6"/>
      <c r="D16" s="3" t="s">
        <v>45</v>
      </c>
      <c r="E16" s="3">
        <f>(8192 * E15) / 1000000000</f>
        <v>0.55992319999999995</v>
      </c>
      <c r="G16" s="2" t="s">
        <v>46</v>
      </c>
      <c r="H16" s="2">
        <v>4</v>
      </c>
    </row>
    <row r="17" spans="1:8" x14ac:dyDescent="0.2">
      <c r="A17" s="2" t="s">
        <v>47</v>
      </c>
      <c r="B17" s="6"/>
      <c r="D17" s="3" t="s">
        <v>48</v>
      </c>
      <c r="E17" s="3">
        <f>(8192 * E15) / 1000000</f>
        <v>559.92319999999995</v>
      </c>
      <c r="G17" s="2" t="s">
        <v>49</v>
      </c>
      <c r="H17" s="2">
        <v>8</v>
      </c>
    </row>
    <row r="18" spans="1:8" x14ac:dyDescent="0.2">
      <c r="A18" s="2" t="s">
        <v>50</v>
      </c>
      <c r="B18" s="6"/>
      <c r="G18" s="2" t="s">
        <v>51</v>
      </c>
      <c r="H18" s="2">
        <v>8</v>
      </c>
    </row>
    <row r="19" spans="1:8" x14ac:dyDescent="0.2">
      <c r="A19" s="2" t="s">
        <v>52</v>
      </c>
      <c r="B19" s="6"/>
      <c r="G19" s="2" t="s">
        <v>53</v>
      </c>
      <c r="H19" s="2">
        <v>4</v>
      </c>
    </row>
    <row r="20" spans="1:8" x14ac:dyDescent="0.2">
      <c r="A20" s="2" t="s">
        <v>54</v>
      </c>
      <c r="B20" s="6">
        <v>1</v>
      </c>
      <c r="G20" s="2" t="s">
        <v>55</v>
      </c>
      <c r="H20" s="2">
        <v>6</v>
      </c>
    </row>
    <row r="21" spans="1:8" x14ac:dyDescent="0.2">
      <c r="A21" s="2" t="s">
        <v>56</v>
      </c>
      <c r="B21" s="6"/>
      <c r="G21" s="2" t="s">
        <v>57</v>
      </c>
      <c r="H21" s="2">
        <v>7</v>
      </c>
    </row>
    <row r="22" spans="1:8" x14ac:dyDescent="0.2">
      <c r="A22" s="2" t="s">
        <v>58</v>
      </c>
      <c r="B22" s="6"/>
      <c r="G22" s="2" t="s">
        <v>59</v>
      </c>
      <c r="H22" s="2">
        <v>8</v>
      </c>
    </row>
    <row r="23" spans="1:8" x14ac:dyDescent="0.2">
      <c r="A23" s="2" t="s">
        <v>60</v>
      </c>
      <c r="B23" s="6"/>
      <c r="G23" s="2" t="s">
        <v>61</v>
      </c>
      <c r="H23" s="2">
        <v>3</v>
      </c>
    </row>
    <row r="24" spans="1:8" x14ac:dyDescent="0.2">
      <c r="A24" s="2" t="s">
        <v>62</v>
      </c>
      <c r="B24" s="6"/>
      <c r="G24" s="2" t="s">
        <v>63</v>
      </c>
      <c r="H24" s="2">
        <v>3</v>
      </c>
    </row>
    <row r="25" spans="1:8" x14ac:dyDescent="0.2">
      <c r="A25" s="2" t="s">
        <v>64</v>
      </c>
      <c r="B25" s="6"/>
      <c r="G25" s="2" t="s">
        <v>65</v>
      </c>
      <c r="H25" s="2">
        <v>4</v>
      </c>
    </row>
    <row r="26" spans="1:8" x14ac:dyDescent="0.2">
      <c r="A26" s="2" t="s">
        <v>66</v>
      </c>
      <c r="B26" s="6"/>
      <c r="G26" s="2" t="s">
        <v>67</v>
      </c>
      <c r="H26" s="2">
        <v>5</v>
      </c>
    </row>
    <row r="27" spans="1:8" x14ac:dyDescent="0.2">
      <c r="A27" s="2" t="s">
        <v>66</v>
      </c>
      <c r="B27" s="6"/>
      <c r="G27" s="2" t="s">
        <v>68</v>
      </c>
      <c r="H27" s="2">
        <v>8</v>
      </c>
    </row>
    <row r="28" spans="1:8" x14ac:dyDescent="0.2">
      <c r="A28" s="2" t="s">
        <v>66</v>
      </c>
      <c r="B28" s="6"/>
      <c r="G28" s="2" t="s">
        <v>69</v>
      </c>
      <c r="H28" s="2">
        <v>9</v>
      </c>
    </row>
    <row r="29" spans="1:8" x14ac:dyDescent="0.2">
      <c r="A29" s="2" t="s">
        <v>70</v>
      </c>
      <c r="B29" s="6"/>
      <c r="G29" s="2" t="s">
        <v>71</v>
      </c>
      <c r="H29" s="2">
        <v>10</v>
      </c>
    </row>
    <row r="30" spans="1:8" x14ac:dyDescent="0.2">
      <c r="A30" s="2" t="s">
        <v>72</v>
      </c>
      <c r="B30" s="6"/>
      <c r="G30" s="2" t="s">
        <v>73</v>
      </c>
      <c r="H30" s="2">
        <v>8</v>
      </c>
    </row>
    <row r="31" spans="1:8" x14ac:dyDescent="0.2">
      <c r="A31" s="2" t="s">
        <v>74</v>
      </c>
      <c r="B31" s="6"/>
      <c r="G31" s="2" t="s">
        <v>75</v>
      </c>
      <c r="H31" s="2">
        <v>16</v>
      </c>
    </row>
    <row r="32" spans="1:8" x14ac:dyDescent="0.2">
      <c r="A32" s="2" t="s">
        <v>76</v>
      </c>
      <c r="B32" s="6"/>
    </row>
    <row r="33" spans="1:4" x14ac:dyDescent="0.2">
      <c r="A33" s="2" t="s">
        <v>77</v>
      </c>
      <c r="B33" s="6"/>
    </row>
    <row r="34" spans="1:4" x14ac:dyDescent="0.2">
      <c r="A34" s="2" t="s">
        <v>78</v>
      </c>
      <c r="B34" s="6">
        <v>0</v>
      </c>
    </row>
    <row r="35" spans="1:4" x14ac:dyDescent="0.2">
      <c r="A35" s="2" t="s">
        <v>79</v>
      </c>
      <c r="B35" s="6">
        <v>0</v>
      </c>
    </row>
    <row r="36" spans="1:4" x14ac:dyDescent="0.2">
      <c r="A36" s="2" t="s">
        <v>80</v>
      </c>
      <c r="B36" s="7">
        <f>(B6*H4)+(B7*H5)+(B8*H6)+(B9*H7)+(B10*H8)+(B11*H9)+(B12*H10)+(B13*H11)+(B14*H12)+(B15*H13)+(B16*H14)+(B17*H15)+(B18*H16)+(B19*H17)+(B20*H18)+(B21*H19)+(B22*H20)+(B23*H21)+(B24*H22)+(B25*H23)+(B26*H24)+(B27*H25)+(B28*H26)+(B29*H27)+(B30*H28)+(B31*H29)+(B32*H30)+(B33*H31)+B34+(B35*2)</f>
        <v>12</v>
      </c>
    </row>
    <row r="37" spans="1:4" x14ac:dyDescent="0.2">
      <c r="A37" s="2" t="s">
        <v>81</v>
      </c>
      <c r="B37" s="6">
        <v>1</v>
      </c>
    </row>
    <row r="38" spans="1:4" x14ac:dyDescent="0.2">
      <c r="A38" s="2" t="s">
        <v>82</v>
      </c>
      <c r="B38" s="6">
        <v>255</v>
      </c>
    </row>
    <row r="39" spans="1:4" x14ac:dyDescent="0.2">
      <c r="A39" s="2" t="s">
        <v>83</v>
      </c>
      <c r="B39" s="6">
        <v>0</v>
      </c>
    </row>
    <row r="40" spans="1:4" x14ac:dyDescent="0.2">
      <c r="A40" s="2" t="s">
        <v>84</v>
      </c>
      <c r="B40" s="6">
        <v>0</v>
      </c>
    </row>
    <row r="41" spans="1:4" x14ac:dyDescent="0.2">
      <c r="A41" s="2" t="s">
        <v>27</v>
      </c>
      <c r="B41" s="7">
        <f xml:space="preserve"> ROUNDDOWN(2 + ((B5 + 7) / 8), 0)</f>
        <v>3</v>
      </c>
    </row>
    <row r="42" spans="1:4" x14ac:dyDescent="0.2">
      <c r="A42" s="2" t="s">
        <v>30</v>
      </c>
      <c r="B42" s="7">
        <f>IF(B37+B39 = 0, 0, 2 + (B37 * 2) + B38 + (B39 * 2) + (B40 * 2))</f>
        <v>259</v>
      </c>
    </row>
    <row r="43" spans="1:4" x14ac:dyDescent="0.2">
      <c r="A43" s="2" t="s">
        <v>85</v>
      </c>
      <c r="B43" s="7">
        <f>B36 + B42 + B41 + 4</f>
        <v>278</v>
      </c>
    </row>
    <row r="44" spans="1:4" x14ac:dyDescent="0.2">
      <c r="A44" s="2" t="s">
        <v>86</v>
      </c>
      <c r="B44" s="7">
        <f>8096 / (B43 + 2)</f>
        <v>28.914285714285715</v>
      </c>
    </row>
    <row r="45" spans="1:4" x14ac:dyDescent="0.2">
      <c r="A45" s="2" t="s">
        <v>87</v>
      </c>
      <c r="B45" s="5">
        <v>100</v>
      </c>
      <c r="D45" s="9" t="s">
        <v>88</v>
      </c>
    </row>
    <row r="46" spans="1:4" x14ac:dyDescent="0.2">
      <c r="A46" s="2" t="s">
        <v>89</v>
      </c>
      <c r="B46" s="7">
        <f>8096 * ((100 - B45) / 100) / (B43 + 2)</f>
        <v>0</v>
      </c>
    </row>
    <row r="47" spans="1:4" x14ac:dyDescent="0.2">
      <c r="A47" s="2" t="s">
        <v>90</v>
      </c>
      <c r="B47" s="2">
        <f>ROUNDUP(B4 / (B44 - B46), 0)</f>
        <v>34584981</v>
      </c>
    </row>
    <row r="48" spans="1:4" x14ac:dyDescent="0.2">
      <c r="A48" s="3" t="s">
        <v>91</v>
      </c>
      <c r="B48" s="3">
        <f>(8192 * B47) / 1000000000</f>
        <v>283.32016435200001</v>
      </c>
    </row>
    <row r="49" spans="1:2" x14ac:dyDescent="0.2">
      <c r="A49" s="3" t="s">
        <v>92</v>
      </c>
      <c r="B49" s="3">
        <f>(8192 * B47) / 1000000</f>
        <v>283320.16435199999</v>
      </c>
    </row>
    <row r="67" spans="1:2" x14ac:dyDescent="0.2">
      <c r="A67" s="3"/>
    </row>
    <row r="69" spans="1:2" x14ac:dyDescent="0.2">
      <c r="A69" s="3"/>
      <c r="B69" s="4"/>
    </row>
    <row r="85" spans="1:2" x14ac:dyDescent="0.2">
      <c r="A85" s="3"/>
      <c r="B85" s="3"/>
    </row>
    <row r="87" spans="1:2" x14ac:dyDescent="0.2">
      <c r="A87" s="3"/>
      <c r="B87" s="4"/>
    </row>
    <row r="95" spans="1:2" x14ac:dyDescent="0.2">
      <c r="B95" s="7"/>
    </row>
    <row r="98" spans="1:2" x14ac:dyDescent="0.2">
      <c r="A98" s="3"/>
      <c r="B98" s="3"/>
    </row>
  </sheetData>
  <hyperlinks>
    <hyperlink ref="A1" r:id="rId1" xr:uid="{E78FD175-1FD7-4845-A3F6-406C01A2700E}"/>
    <hyperlink ref="G1" r:id="rId2" xr:uid="{2A485E86-13F6-4B65-8EED-7932505756BC}"/>
    <hyperlink ref="D2" r:id="rId3" xr:uid="{EB0A4605-2121-4624-9900-44D18C2A433F}"/>
    <hyperlink ref="D45" r:id="rId4" xr:uid="{0DF91169-83BC-447B-8982-8C158FCBD095}"/>
  </hyperlinks>
  <pageMargins left="0.7" right="0.7" top="0.75" bottom="0.75" header="0.3" footer="0.3"/>
  <pageSetup orientation="portrait" r:id="rId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2E423-914B-4B14-AC16-53844F44D036}">
  <dimension ref="A1:I98"/>
  <sheetViews>
    <sheetView topLeftCell="A31" zoomScale="120" zoomScaleNormal="120" workbookViewId="0">
      <selection activeCell="A20" sqref="A20"/>
    </sheetView>
  </sheetViews>
  <sheetFormatPr defaultColWidth="9.140625" defaultRowHeight="12" x14ac:dyDescent="0.2"/>
  <cols>
    <col min="1" max="1" width="40.7109375" style="2" customWidth="1"/>
    <col min="2" max="2" width="10.42578125" style="2" customWidth="1"/>
    <col min="3" max="3" width="4.7109375" style="2" customWidth="1"/>
    <col min="4" max="4" width="37.42578125" style="2" customWidth="1"/>
    <col min="5" max="5" width="10.42578125" style="2" bestFit="1" customWidth="1"/>
    <col min="6" max="6" width="4.7109375" style="2" customWidth="1"/>
    <col min="7" max="7" width="28.42578125" style="2" bestFit="1" customWidth="1"/>
    <col min="8" max="8" width="5.7109375" style="2" customWidth="1"/>
    <col min="9" max="9" width="9.140625" style="2"/>
    <col min="10" max="10" width="24.85546875" style="2" bestFit="1" customWidth="1"/>
    <col min="11" max="16384" width="9.140625" style="2"/>
  </cols>
  <sheetData>
    <row r="1" spans="1:9" x14ac:dyDescent="0.2">
      <c r="A1" s="1" t="s">
        <v>0</v>
      </c>
      <c r="G1" s="1" t="s">
        <v>1</v>
      </c>
    </row>
    <row r="2" spans="1:9" ht="33.75" x14ac:dyDescent="0.2">
      <c r="A2" s="1"/>
      <c r="D2" s="8" t="s">
        <v>2</v>
      </c>
    </row>
    <row r="3" spans="1:9" x14ac:dyDescent="0.2">
      <c r="A3" s="3" t="s">
        <v>3</v>
      </c>
      <c r="B3" s="4"/>
      <c r="D3" s="3" t="s">
        <v>4</v>
      </c>
      <c r="E3" s="4"/>
      <c r="G3" s="3" t="s">
        <v>5</v>
      </c>
      <c r="H3" s="3" t="s">
        <v>6</v>
      </c>
    </row>
    <row r="4" spans="1:9" x14ac:dyDescent="0.2">
      <c r="A4" s="2" t="s">
        <v>7</v>
      </c>
      <c r="B4" s="5">
        <v>600000</v>
      </c>
      <c r="D4" s="2" t="s">
        <v>8</v>
      </c>
      <c r="E4" s="5">
        <v>1</v>
      </c>
      <c r="G4" s="2" t="s">
        <v>9</v>
      </c>
      <c r="H4" s="2">
        <v>4</v>
      </c>
    </row>
    <row r="5" spans="1:9" x14ac:dyDescent="0.2">
      <c r="A5" s="2" t="s">
        <v>10</v>
      </c>
      <c r="B5" s="6">
        <v>2</v>
      </c>
      <c r="D5" s="2" t="s">
        <v>11</v>
      </c>
      <c r="E5" s="5">
        <v>4</v>
      </c>
      <c r="G5" s="2" t="s">
        <v>12</v>
      </c>
      <c r="H5" s="2">
        <v>1</v>
      </c>
    </row>
    <row r="6" spans="1:9" x14ac:dyDescent="0.2">
      <c r="A6" s="2" t="s">
        <v>13</v>
      </c>
      <c r="B6" s="6">
        <v>2</v>
      </c>
      <c r="D6" s="2" t="s">
        <v>14</v>
      </c>
      <c r="E6" s="5">
        <v>0</v>
      </c>
      <c r="G6" s="2" t="s">
        <v>15</v>
      </c>
      <c r="H6" s="2">
        <v>2</v>
      </c>
    </row>
    <row r="7" spans="1:9" x14ac:dyDescent="0.2">
      <c r="A7" s="2" t="s">
        <v>16</v>
      </c>
      <c r="B7" s="6">
        <v>0</v>
      </c>
      <c r="D7" s="2" t="s">
        <v>17</v>
      </c>
      <c r="E7" s="5">
        <v>0</v>
      </c>
      <c r="G7" s="2" t="s">
        <v>18</v>
      </c>
      <c r="H7" s="2">
        <v>8</v>
      </c>
    </row>
    <row r="8" spans="1:9" x14ac:dyDescent="0.2">
      <c r="A8" s="2" t="s">
        <v>19</v>
      </c>
      <c r="B8" s="6">
        <v>0</v>
      </c>
      <c r="D8" s="2" t="s">
        <v>20</v>
      </c>
      <c r="E8" s="5">
        <v>0</v>
      </c>
      <c r="G8" s="2" t="s">
        <v>21</v>
      </c>
      <c r="H8" s="2">
        <v>1</v>
      </c>
      <c r="I8" s="2" t="s">
        <v>22</v>
      </c>
    </row>
    <row r="9" spans="1:9" x14ac:dyDescent="0.2">
      <c r="A9" s="2" t="s">
        <v>23</v>
      </c>
      <c r="B9" s="6">
        <v>0</v>
      </c>
      <c r="D9" s="2" t="s">
        <v>24</v>
      </c>
      <c r="E9" s="5">
        <v>0</v>
      </c>
      <c r="G9" s="2" t="s">
        <v>25</v>
      </c>
      <c r="H9" s="2">
        <v>8</v>
      </c>
    </row>
    <row r="10" spans="1:9" x14ac:dyDescent="0.2">
      <c r="A10" s="2" t="s">
        <v>26</v>
      </c>
      <c r="B10" s="6">
        <v>0</v>
      </c>
      <c r="D10" s="2" t="s">
        <v>27</v>
      </c>
      <c r="E10" s="2">
        <f>ROUNDDOWN(2 + ((E4 + 7) / 8),0)</f>
        <v>3</v>
      </c>
      <c r="G10" s="2" t="s">
        <v>28</v>
      </c>
      <c r="H10" s="2">
        <v>4</v>
      </c>
    </row>
    <row r="11" spans="1:9" x14ac:dyDescent="0.2">
      <c r="A11" s="2" t="s">
        <v>29</v>
      </c>
      <c r="B11" s="6">
        <v>0</v>
      </c>
      <c r="D11" s="2" t="s">
        <v>30</v>
      </c>
      <c r="E11" s="2">
        <f>IF(E6+E8 = 0, 0, 2 + (E6 * 2) + E7 + (E8 * 2) + (E9 * 2))</f>
        <v>0</v>
      </c>
      <c r="G11" s="2" t="s">
        <v>31</v>
      </c>
      <c r="H11" s="2">
        <v>5</v>
      </c>
    </row>
    <row r="12" spans="1:9" x14ac:dyDescent="0.2">
      <c r="A12" s="2" t="s">
        <v>32</v>
      </c>
      <c r="B12" s="6"/>
      <c r="D12" s="2" t="s">
        <v>33</v>
      </c>
      <c r="E12" s="2">
        <f>E5 + E11 + E10 + 1 + 6</f>
        <v>14</v>
      </c>
      <c r="G12" s="2" t="s">
        <v>34</v>
      </c>
      <c r="H12" s="2">
        <v>9</v>
      </c>
    </row>
    <row r="13" spans="1:9" x14ac:dyDescent="0.2">
      <c r="A13" s="2" t="s">
        <v>35</v>
      </c>
      <c r="B13" s="6"/>
      <c r="D13" s="2" t="s">
        <v>36</v>
      </c>
      <c r="E13" s="7">
        <f>8096 / (E12 + 2)</f>
        <v>506</v>
      </c>
      <c r="G13" s="2" t="s">
        <v>37</v>
      </c>
      <c r="H13" s="2">
        <v>13</v>
      </c>
    </row>
    <row r="14" spans="1:9" x14ac:dyDescent="0.2">
      <c r="A14" s="2" t="s">
        <v>38</v>
      </c>
      <c r="B14" s="6"/>
      <c r="D14" s="2" t="s">
        <v>39</v>
      </c>
      <c r="E14" s="2">
        <f>1 + LOG((B47/E13), E13)</f>
        <v>1.1465229194197391</v>
      </c>
      <c r="G14" s="2" t="s">
        <v>40</v>
      </c>
      <c r="H14" s="2">
        <v>17</v>
      </c>
    </row>
    <row r="15" spans="1:9" x14ac:dyDescent="0.2">
      <c r="A15" s="2" t="s">
        <v>41</v>
      </c>
      <c r="B15" s="6"/>
      <c r="D15" s="2" t="s">
        <v>42</v>
      </c>
      <c r="E15" s="2">
        <f>ROUNDUP((B47 / (E13 ^ 1)), 0)</f>
        <v>3</v>
      </c>
      <c r="G15" s="2" t="s">
        <v>43</v>
      </c>
      <c r="H15" s="2">
        <v>4</v>
      </c>
    </row>
    <row r="16" spans="1:9" x14ac:dyDescent="0.2">
      <c r="A16" s="2" t="s">
        <v>44</v>
      </c>
      <c r="B16" s="6"/>
      <c r="D16" s="3" t="s">
        <v>45</v>
      </c>
      <c r="E16" s="3">
        <f>(8192 * E15) / 1000000000</f>
        <v>2.4576E-5</v>
      </c>
      <c r="G16" s="2" t="s">
        <v>46</v>
      </c>
      <c r="H16" s="2">
        <v>4</v>
      </c>
    </row>
    <row r="17" spans="1:8" x14ac:dyDescent="0.2">
      <c r="A17" s="2" t="s">
        <v>47</v>
      </c>
      <c r="B17" s="6"/>
      <c r="D17" s="3" t="s">
        <v>48</v>
      </c>
      <c r="E17" s="3">
        <f>(8192 * E15) / 1000000</f>
        <v>2.4576000000000001E-2</v>
      </c>
      <c r="G17" s="2" t="s">
        <v>49</v>
      </c>
      <c r="H17" s="2">
        <v>8</v>
      </c>
    </row>
    <row r="18" spans="1:8" x14ac:dyDescent="0.2">
      <c r="A18" s="2" t="s">
        <v>50</v>
      </c>
      <c r="B18" s="6"/>
      <c r="G18" s="2" t="s">
        <v>51</v>
      </c>
      <c r="H18" s="2">
        <v>8</v>
      </c>
    </row>
    <row r="19" spans="1:8" x14ac:dyDescent="0.2">
      <c r="A19" s="2" t="s">
        <v>52</v>
      </c>
      <c r="B19" s="6"/>
      <c r="G19" s="2" t="s">
        <v>53</v>
      </c>
      <c r="H19" s="2">
        <v>4</v>
      </c>
    </row>
    <row r="20" spans="1:8" x14ac:dyDescent="0.2">
      <c r="A20" s="2" t="s">
        <v>54</v>
      </c>
      <c r="B20" s="6"/>
      <c r="G20" s="2" t="s">
        <v>55</v>
      </c>
      <c r="H20" s="2">
        <v>6</v>
      </c>
    </row>
    <row r="21" spans="1:8" x14ac:dyDescent="0.2">
      <c r="A21" s="2" t="s">
        <v>56</v>
      </c>
      <c r="B21" s="6"/>
      <c r="G21" s="2" t="s">
        <v>57</v>
      </c>
      <c r="H21" s="2">
        <v>7</v>
      </c>
    </row>
    <row r="22" spans="1:8" x14ac:dyDescent="0.2">
      <c r="A22" s="2" t="s">
        <v>58</v>
      </c>
      <c r="B22" s="6"/>
      <c r="G22" s="2" t="s">
        <v>59</v>
      </c>
      <c r="H22" s="2">
        <v>8</v>
      </c>
    </row>
    <row r="23" spans="1:8" x14ac:dyDescent="0.2">
      <c r="A23" s="2" t="s">
        <v>60</v>
      </c>
      <c r="B23" s="6"/>
      <c r="G23" s="2" t="s">
        <v>61</v>
      </c>
      <c r="H23" s="2">
        <v>3</v>
      </c>
    </row>
    <row r="24" spans="1:8" x14ac:dyDescent="0.2">
      <c r="A24" s="2" t="s">
        <v>62</v>
      </c>
      <c r="B24" s="6"/>
      <c r="G24" s="2" t="s">
        <v>63</v>
      </c>
      <c r="H24" s="2">
        <v>3</v>
      </c>
    </row>
    <row r="25" spans="1:8" x14ac:dyDescent="0.2">
      <c r="A25" s="2" t="s">
        <v>64</v>
      </c>
      <c r="B25" s="6"/>
      <c r="G25" s="2" t="s">
        <v>65</v>
      </c>
      <c r="H25" s="2">
        <v>4</v>
      </c>
    </row>
    <row r="26" spans="1:8" x14ac:dyDescent="0.2">
      <c r="A26" s="2" t="s">
        <v>66</v>
      </c>
      <c r="B26" s="6"/>
      <c r="G26" s="2" t="s">
        <v>67</v>
      </c>
      <c r="H26" s="2">
        <v>5</v>
      </c>
    </row>
    <row r="27" spans="1:8" x14ac:dyDescent="0.2">
      <c r="A27" s="2" t="s">
        <v>66</v>
      </c>
      <c r="B27" s="6"/>
      <c r="G27" s="2" t="s">
        <v>68</v>
      </c>
      <c r="H27" s="2">
        <v>8</v>
      </c>
    </row>
    <row r="28" spans="1:8" x14ac:dyDescent="0.2">
      <c r="A28" s="2" t="s">
        <v>66</v>
      </c>
      <c r="B28" s="6"/>
      <c r="G28" s="2" t="s">
        <v>69</v>
      </c>
      <c r="H28" s="2">
        <v>9</v>
      </c>
    </row>
    <row r="29" spans="1:8" x14ac:dyDescent="0.2">
      <c r="A29" s="2" t="s">
        <v>70</v>
      </c>
      <c r="B29" s="6"/>
      <c r="G29" s="2" t="s">
        <v>71</v>
      </c>
      <c r="H29" s="2">
        <v>10</v>
      </c>
    </row>
    <row r="30" spans="1:8" x14ac:dyDescent="0.2">
      <c r="A30" s="2" t="s">
        <v>72</v>
      </c>
      <c r="B30" s="6"/>
      <c r="G30" s="2" t="s">
        <v>73</v>
      </c>
      <c r="H30" s="2">
        <v>8</v>
      </c>
    </row>
    <row r="31" spans="1:8" x14ac:dyDescent="0.2">
      <c r="A31" s="2" t="s">
        <v>74</v>
      </c>
      <c r="B31" s="6"/>
      <c r="G31" s="2" t="s">
        <v>75</v>
      </c>
      <c r="H31" s="2">
        <v>16</v>
      </c>
    </row>
    <row r="32" spans="1:8" x14ac:dyDescent="0.2">
      <c r="A32" s="2" t="s">
        <v>76</v>
      </c>
      <c r="B32" s="6"/>
    </row>
    <row r="33" spans="1:4" x14ac:dyDescent="0.2">
      <c r="A33" s="2" t="s">
        <v>77</v>
      </c>
      <c r="B33" s="6"/>
    </row>
    <row r="34" spans="1:4" x14ac:dyDescent="0.2">
      <c r="A34" s="2" t="s">
        <v>78</v>
      </c>
      <c r="B34" s="6">
        <v>0</v>
      </c>
    </row>
    <row r="35" spans="1:4" x14ac:dyDescent="0.2">
      <c r="A35" s="2" t="s">
        <v>79</v>
      </c>
      <c r="B35" s="6">
        <v>0</v>
      </c>
    </row>
    <row r="36" spans="1:4" x14ac:dyDescent="0.2">
      <c r="A36" s="2" t="s">
        <v>80</v>
      </c>
      <c r="B36" s="7">
        <f>(B6*H4)+(B7*H5)+(B8*H6)+(B9*H7)+(B10*H8)+(B11*H9)+(B12*H10)+(B13*H11)+(B14*H12)+(B15*H13)+(B16*H14)+(B17*H15)+(B18*H16)+(B19*H17)+(B20*H18)+(B21*H19)+(B22*H20)+(B23*H21)+(B24*H22)+(B25*H23)+(B26*H24)+(B27*H25)+(B28*H26)+(B29*H27)+(B30*H28)+(B31*H29)+(B32*H30)+(B33*H31)+B34+(B35*2)</f>
        <v>8</v>
      </c>
    </row>
    <row r="37" spans="1:4" x14ac:dyDescent="0.2">
      <c r="A37" s="2" t="s">
        <v>81</v>
      </c>
      <c r="B37" s="6">
        <v>0</v>
      </c>
    </row>
    <row r="38" spans="1:4" x14ac:dyDescent="0.2">
      <c r="A38" s="2" t="s">
        <v>82</v>
      </c>
      <c r="B38" s="6">
        <v>0</v>
      </c>
    </row>
    <row r="39" spans="1:4" x14ac:dyDescent="0.2">
      <c r="A39" s="2" t="s">
        <v>83</v>
      </c>
      <c r="B39" s="6">
        <v>0</v>
      </c>
    </row>
    <row r="40" spans="1:4" x14ac:dyDescent="0.2">
      <c r="A40" s="2" t="s">
        <v>84</v>
      </c>
      <c r="B40" s="6">
        <v>0</v>
      </c>
    </row>
    <row r="41" spans="1:4" x14ac:dyDescent="0.2">
      <c r="A41" s="2" t="s">
        <v>27</v>
      </c>
      <c r="B41" s="7">
        <f xml:space="preserve"> ROUNDDOWN(2 + ((B5 + 7) / 8), 0)</f>
        <v>3</v>
      </c>
    </row>
    <row r="42" spans="1:4" x14ac:dyDescent="0.2">
      <c r="A42" s="2" t="s">
        <v>30</v>
      </c>
      <c r="B42" s="7">
        <f>IF(B37+B39 = 0, 0, 2 + (B37 * 2) + B38 + (B39 * 2) + (B40 * 2))</f>
        <v>0</v>
      </c>
    </row>
    <row r="43" spans="1:4" x14ac:dyDescent="0.2">
      <c r="A43" s="2" t="s">
        <v>85</v>
      </c>
      <c r="B43" s="7">
        <f>B36 + B42 + B41 + 4</f>
        <v>15</v>
      </c>
    </row>
    <row r="44" spans="1:4" x14ac:dyDescent="0.2">
      <c r="A44" s="2" t="s">
        <v>86</v>
      </c>
      <c r="B44" s="7">
        <f>8096 / (B43 + 2)</f>
        <v>476.23529411764707</v>
      </c>
    </row>
    <row r="45" spans="1:4" x14ac:dyDescent="0.2">
      <c r="A45" s="2" t="s">
        <v>87</v>
      </c>
      <c r="B45" s="5">
        <v>100</v>
      </c>
      <c r="D45" s="9" t="s">
        <v>88</v>
      </c>
    </row>
    <row r="46" spans="1:4" x14ac:dyDescent="0.2">
      <c r="A46" s="2" t="s">
        <v>89</v>
      </c>
      <c r="B46" s="7">
        <f>8096 * ((100 - B45) / 100) / (B43 + 2)</f>
        <v>0</v>
      </c>
    </row>
    <row r="47" spans="1:4" x14ac:dyDescent="0.2">
      <c r="A47" s="2" t="s">
        <v>90</v>
      </c>
      <c r="B47" s="2">
        <f>ROUNDUP(B4 / (B44 - B46), 0)</f>
        <v>1260</v>
      </c>
    </row>
    <row r="48" spans="1:4" x14ac:dyDescent="0.2">
      <c r="A48" s="3" t="s">
        <v>91</v>
      </c>
      <c r="B48" s="3">
        <f>(8192 * B47) / 1000000000</f>
        <v>1.032192E-2</v>
      </c>
    </row>
    <row r="49" spans="1:2" x14ac:dyDescent="0.2">
      <c r="A49" s="3" t="s">
        <v>92</v>
      </c>
      <c r="B49" s="3">
        <f>(8192 * B47) / 1000000</f>
        <v>10.32192</v>
      </c>
    </row>
    <row r="67" spans="1:2" x14ac:dyDescent="0.2">
      <c r="A67" s="3"/>
    </row>
    <row r="69" spans="1:2" x14ac:dyDescent="0.2">
      <c r="A69" s="3"/>
      <c r="B69" s="4"/>
    </row>
    <row r="85" spans="1:2" x14ac:dyDescent="0.2">
      <c r="A85" s="3"/>
      <c r="B85" s="3"/>
    </row>
    <row r="87" spans="1:2" x14ac:dyDescent="0.2">
      <c r="A87" s="3"/>
      <c r="B87" s="4"/>
    </row>
    <row r="95" spans="1:2" x14ac:dyDescent="0.2">
      <c r="B95" s="7"/>
    </row>
    <row r="98" spans="1:2" x14ac:dyDescent="0.2">
      <c r="A98" s="3"/>
      <c r="B98" s="3"/>
    </row>
  </sheetData>
  <hyperlinks>
    <hyperlink ref="A1" r:id="rId1" xr:uid="{4C0F4B4F-0FBD-413D-B141-C9D6F086C6C8}"/>
    <hyperlink ref="G1" r:id="rId2" xr:uid="{CD7188B6-032A-44B3-9DA8-EACA49A03074}"/>
    <hyperlink ref="D2" r:id="rId3" xr:uid="{98AD0179-D2EA-4D12-BBFC-AA3614374EFD}"/>
    <hyperlink ref="D45" r:id="rId4" xr:uid="{6DCBA40E-E7BE-49E0-AE96-2095E545B59B}"/>
  </hyperlinks>
  <pageMargins left="0.7" right="0.7" top="0.75" bottom="0.75" header="0.3" footer="0.3"/>
  <pageSetup orientation="portrait" r:id="rId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98A9-2C7F-4D09-89FF-4F14E71D7CC6}">
  <dimension ref="A1:I98"/>
  <sheetViews>
    <sheetView topLeftCell="A29" zoomScale="120" zoomScaleNormal="120" workbookViewId="0">
      <selection activeCell="A4" sqref="A4"/>
    </sheetView>
  </sheetViews>
  <sheetFormatPr defaultColWidth="9.140625" defaultRowHeight="12" x14ac:dyDescent="0.2"/>
  <cols>
    <col min="1" max="1" width="40.7109375" style="2" customWidth="1"/>
    <col min="2" max="2" width="10.42578125" style="2" customWidth="1"/>
    <col min="3" max="3" width="4.7109375" style="2" customWidth="1"/>
    <col min="4" max="4" width="37.42578125" style="2" customWidth="1"/>
    <col min="5" max="5" width="10.42578125" style="2" bestFit="1" customWidth="1"/>
    <col min="6" max="6" width="4.7109375" style="2" customWidth="1"/>
    <col min="7" max="7" width="28.42578125" style="2" bestFit="1" customWidth="1"/>
    <col min="8" max="8" width="5.7109375" style="2" customWidth="1"/>
    <col min="9" max="9" width="9.140625" style="2"/>
    <col min="10" max="10" width="24.85546875" style="2" bestFit="1" customWidth="1"/>
    <col min="11" max="16384" width="9.140625" style="2"/>
  </cols>
  <sheetData>
    <row r="1" spans="1:9" x14ac:dyDescent="0.2">
      <c r="A1" s="1" t="s">
        <v>0</v>
      </c>
      <c r="G1" s="1" t="s">
        <v>1</v>
      </c>
    </row>
    <row r="2" spans="1:9" ht="33.75" x14ac:dyDescent="0.2">
      <c r="A2" s="1"/>
      <c r="D2" s="8" t="s">
        <v>2</v>
      </c>
    </row>
    <row r="3" spans="1:9" x14ac:dyDescent="0.2">
      <c r="A3" s="3" t="s">
        <v>3</v>
      </c>
      <c r="B3" s="4"/>
      <c r="D3" s="3" t="s">
        <v>4</v>
      </c>
      <c r="E3" s="4"/>
      <c r="G3" s="3" t="s">
        <v>5</v>
      </c>
      <c r="H3" s="3" t="s">
        <v>6</v>
      </c>
    </row>
    <row r="4" spans="1:9" x14ac:dyDescent="0.2">
      <c r="A4" s="2" t="s">
        <v>7</v>
      </c>
      <c r="B4" s="5">
        <v>447900000</v>
      </c>
      <c r="D4" s="2" t="s">
        <v>8</v>
      </c>
      <c r="E4" s="5">
        <v>1</v>
      </c>
      <c r="G4" s="2" t="s">
        <v>9</v>
      </c>
      <c r="H4" s="2">
        <v>4</v>
      </c>
    </row>
    <row r="5" spans="1:9" x14ac:dyDescent="0.2">
      <c r="A5" s="2" t="s">
        <v>10</v>
      </c>
      <c r="B5" s="6">
        <v>2</v>
      </c>
      <c r="D5" s="2" t="s">
        <v>11</v>
      </c>
      <c r="E5" s="5">
        <v>4</v>
      </c>
      <c r="G5" s="2" t="s">
        <v>12</v>
      </c>
      <c r="H5" s="2">
        <v>1</v>
      </c>
    </row>
    <row r="6" spans="1:9" x14ac:dyDescent="0.2">
      <c r="A6" s="2" t="s">
        <v>13</v>
      </c>
      <c r="B6" s="6">
        <v>2</v>
      </c>
      <c r="D6" s="2" t="s">
        <v>14</v>
      </c>
      <c r="E6" s="5">
        <v>0</v>
      </c>
      <c r="G6" s="2" t="s">
        <v>15</v>
      </c>
      <c r="H6" s="2">
        <v>2</v>
      </c>
    </row>
    <row r="7" spans="1:9" x14ac:dyDescent="0.2">
      <c r="A7" s="2" t="s">
        <v>16</v>
      </c>
      <c r="B7" s="6">
        <v>0</v>
      </c>
      <c r="D7" s="2" t="s">
        <v>17</v>
      </c>
      <c r="E7" s="5">
        <v>0</v>
      </c>
      <c r="G7" s="2" t="s">
        <v>18</v>
      </c>
      <c r="H7" s="2">
        <v>8</v>
      </c>
    </row>
    <row r="8" spans="1:9" x14ac:dyDescent="0.2">
      <c r="A8" s="2" t="s">
        <v>19</v>
      </c>
      <c r="B8" s="6">
        <v>0</v>
      </c>
      <c r="D8" s="2" t="s">
        <v>20</v>
      </c>
      <c r="E8" s="5">
        <v>0</v>
      </c>
      <c r="G8" s="2" t="s">
        <v>21</v>
      </c>
      <c r="H8" s="2">
        <v>1</v>
      </c>
      <c r="I8" s="2" t="s">
        <v>22</v>
      </c>
    </row>
    <row r="9" spans="1:9" x14ac:dyDescent="0.2">
      <c r="A9" s="2" t="s">
        <v>23</v>
      </c>
      <c r="B9" s="6">
        <v>0</v>
      </c>
      <c r="D9" s="2" t="s">
        <v>24</v>
      </c>
      <c r="E9" s="5">
        <v>0</v>
      </c>
      <c r="G9" s="2" t="s">
        <v>25</v>
      </c>
      <c r="H9" s="2">
        <v>8</v>
      </c>
    </row>
    <row r="10" spans="1:9" x14ac:dyDescent="0.2">
      <c r="A10" s="2" t="s">
        <v>26</v>
      </c>
      <c r="B10" s="6">
        <v>0</v>
      </c>
      <c r="D10" s="2" t="s">
        <v>27</v>
      </c>
      <c r="E10" s="2">
        <f>ROUNDDOWN(2 + ((E4 + 7) / 8),0)</f>
        <v>3</v>
      </c>
      <c r="G10" s="2" t="s">
        <v>28</v>
      </c>
      <c r="H10" s="2">
        <v>4</v>
      </c>
    </row>
    <row r="11" spans="1:9" x14ac:dyDescent="0.2">
      <c r="A11" s="2" t="s">
        <v>29</v>
      </c>
      <c r="B11" s="6">
        <v>0</v>
      </c>
      <c r="D11" s="2" t="s">
        <v>30</v>
      </c>
      <c r="E11" s="2">
        <f>IF(E6+E8 = 0, 0, 2 + (E6 * 2) + E7 + (E8 * 2) + (E9 * 2))</f>
        <v>0</v>
      </c>
      <c r="G11" s="2" t="s">
        <v>31</v>
      </c>
      <c r="H11" s="2">
        <v>5</v>
      </c>
    </row>
    <row r="12" spans="1:9" x14ac:dyDescent="0.2">
      <c r="A12" s="2" t="s">
        <v>32</v>
      </c>
      <c r="B12" s="6"/>
      <c r="D12" s="2" t="s">
        <v>33</v>
      </c>
      <c r="E12" s="2">
        <f>E5 + E11 + E10 + 1 + 6</f>
        <v>14</v>
      </c>
      <c r="G12" s="2" t="s">
        <v>34</v>
      </c>
      <c r="H12" s="2">
        <v>9</v>
      </c>
    </row>
    <row r="13" spans="1:9" x14ac:dyDescent="0.2">
      <c r="A13" s="2" t="s">
        <v>35</v>
      </c>
      <c r="B13" s="6"/>
      <c r="D13" s="2" t="s">
        <v>36</v>
      </c>
      <c r="E13" s="7">
        <f>8096 / (E12 + 2)</f>
        <v>506</v>
      </c>
      <c r="G13" s="2" t="s">
        <v>37</v>
      </c>
      <c r="H13" s="2">
        <v>13</v>
      </c>
    </row>
    <row r="14" spans="1:9" x14ac:dyDescent="0.2">
      <c r="A14" s="2" t="s">
        <v>38</v>
      </c>
      <c r="B14" s="6"/>
      <c r="D14" s="2" t="s">
        <v>39</v>
      </c>
      <c r="E14" s="2">
        <f>1 + LOG((B47/E13), E13)</f>
        <v>2.2089597772855263</v>
      </c>
      <c r="G14" s="2" t="s">
        <v>40</v>
      </c>
      <c r="H14" s="2">
        <v>17</v>
      </c>
    </row>
    <row r="15" spans="1:9" x14ac:dyDescent="0.2">
      <c r="A15" s="2" t="s">
        <v>41</v>
      </c>
      <c r="B15" s="6"/>
      <c r="D15" s="2" t="s">
        <v>42</v>
      </c>
      <c r="E15" s="2">
        <f>ROUNDUP((B47 / (E13 ^ 1)), 0)</f>
        <v>1859</v>
      </c>
      <c r="G15" s="2" t="s">
        <v>43</v>
      </c>
      <c r="H15" s="2">
        <v>4</v>
      </c>
    </row>
    <row r="16" spans="1:9" x14ac:dyDescent="0.2">
      <c r="A16" s="2" t="s">
        <v>44</v>
      </c>
      <c r="B16" s="6"/>
      <c r="D16" s="3" t="s">
        <v>45</v>
      </c>
      <c r="E16" s="3">
        <f>(8192 * E15) / 1000000000</f>
        <v>1.5228927999999999E-2</v>
      </c>
      <c r="G16" s="2" t="s">
        <v>46</v>
      </c>
      <c r="H16" s="2">
        <v>4</v>
      </c>
    </row>
    <row r="17" spans="1:8" x14ac:dyDescent="0.2">
      <c r="A17" s="2" t="s">
        <v>47</v>
      </c>
      <c r="B17" s="6"/>
      <c r="D17" s="3" t="s">
        <v>48</v>
      </c>
      <c r="E17" s="3">
        <f>(8192 * E15) / 1000000</f>
        <v>15.228928</v>
      </c>
      <c r="G17" s="2" t="s">
        <v>49</v>
      </c>
      <c r="H17" s="2">
        <v>8</v>
      </c>
    </row>
    <row r="18" spans="1:8" x14ac:dyDescent="0.2">
      <c r="A18" s="2" t="s">
        <v>50</v>
      </c>
      <c r="B18" s="6"/>
      <c r="G18" s="2" t="s">
        <v>51</v>
      </c>
      <c r="H18" s="2">
        <v>8</v>
      </c>
    </row>
    <row r="19" spans="1:8" x14ac:dyDescent="0.2">
      <c r="A19" s="2" t="s">
        <v>52</v>
      </c>
      <c r="B19" s="6"/>
      <c r="G19" s="2" t="s">
        <v>53</v>
      </c>
      <c r="H19" s="2">
        <v>4</v>
      </c>
    </row>
    <row r="20" spans="1:8" x14ac:dyDescent="0.2">
      <c r="A20" s="2" t="s">
        <v>54</v>
      </c>
      <c r="B20" s="6"/>
      <c r="G20" s="2" t="s">
        <v>55</v>
      </c>
      <c r="H20" s="2">
        <v>6</v>
      </c>
    </row>
    <row r="21" spans="1:8" x14ac:dyDescent="0.2">
      <c r="A21" s="2" t="s">
        <v>56</v>
      </c>
      <c r="B21" s="6"/>
      <c r="G21" s="2" t="s">
        <v>57</v>
      </c>
      <c r="H21" s="2">
        <v>7</v>
      </c>
    </row>
    <row r="22" spans="1:8" x14ac:dyDescent="0.2">
      <c r="A22" s="2" t="s">
        <v>58</v>
      </c>
      <c r="B22" s="6"/>
      <c r="G22" s="2" t="s">
        <v>59</v>
      </c>
      <c r="H22" s="2">
        <v>8</v>
      </c>
    </row>
    <row r="23" spans="1:8" x14ac:dyDescent="0.2">
      <c r="A23" s="2" t="s">
        <v>60</v>
      </c>
      <c r="B23" s="6"/>
      <c r="G23" s="2" t="s">
        <v>61</v>
      </c>
      <c r="H23" s="2">
        <v>3</v>
      </c>
    </row>
    <row r="24" spans="1:8" x14ac:dyDescent="0.2">
      <c r="A24" s="2" t="s">
        <v>62</v>
      </c>
      <c r="B24" s="6"/>
      <c r="G24" s="2" t="s">
        <v>63</v>
      </c>
      <c r="H24" s="2">
        <v>3</v>
      </c>
    </row>
    <row r="25" spans="1:8" x14ac:dyDescent="0.2">
      <c r="A25" s="2" t="s">
        <v>64</v>
      </c>
      <c r="B25" s="6"/>
      <c r="G25" s="2" t="s">
        <v>65</v>
      </c>
      <c r="H25" s="2">
        <v>4</v>
      </c>
    </row>
    <row r="26" spans="1:8" x14ac:dyDescent="0.2">
      <c r="A26" s="2" t="s">
        <v>66</v>
      </c>
      <c r="B26" s="6"/>
      <c r="G26" s="2" t="s">
        <v>67</v>
      </c>
      <c r="H26" s="2">
        <v>5</v>
      </c>
    </row>
    <row r="27" spans="1:8" x14ac:dyDescent="0.2">
      <c r="A27" s="2" t="s">
        <v>66</v>
      </c>
      <c r="B27" s="6"/>
      <c r="G27" s="2" t="s">
        <v>68</v>
      </c>
      <c r="H27" s="2">
        <v>8</v>
      </c>
    </row>
    <row r="28" spans="1:8" x14ac:dyDescent="0.2">
      <c r="A28" s="2" t="s">
        <v>66</v>
      </c>
      <c r="B28" s="6"/>
      <c r="G28" s="2" t="s">
        <v>69</v>
      </c>
      <c r="H28" s="2">
        <v>9</v>
      </c>
    </row>
    <row r="29" spans="1:8" x14ac:dyDescent="0.2">
      <c r="A29" s="2" t="s">
        <v>70</v>
      </c>
      <c r="B29" s="6"/>
      <c r="G29" s="2" t="s">
        <v>71</v>
      </c>
      <c r="H29" s="2">
        <v>10</v>
      </c>
    </row>
    <row r="30" spans="1:8" x14ac:dyDescent="0.2">
      <c r="A30" s="2" t="s">
        <v>72</v>
      </c>
      <c r="B30" s="6"/>
      <c r="G30" s="2" t="s">
        <v>73</v>
      </c>
      <c r="H30" s="2">
        <v>8</v>
      </c>
    </row>
    <row r="31" spans="1:8" x14ac:dyDescent="0.2">
      <c r="A31" s="2" t="s">
        <v>74</v>
      </c>
      <c r="B31" s="6"/>
      <c r="G31" s="2" t="s">
        <v>75</v>
      </c>
      <c r="H31" s="2">
        <v>16</v>
      </c>
    </row>
    <row r="32" spans="1:8" x14ac:dyDescent="0.2">
      <c r="A32" s="2" t="s">
        <v>76</v>
      </c>
      <c r="B32" s="6"/>
    </row>
    <row r="33" spans="1:4" x14ac:dyDescent="0.2">
      <c r="A33" s="2" t="s">
        <v>77</v>
      </c>
      <c r="B33" s="6"/>
    </row>
    <row r="34" spans="1:4" x14ac:dyDescent="0.2">
      <c r="A34" s="2" t="s">
        <v>78</v>
      </c>
      <c r="B34" s="6">
        <v>0</v>
      </c>
    </row>
    <row r="35" spans="1:4" x14ac:dyDescent="0.2">
      <c r="A35" s="2" t="s">
        <v>79</v>
      </c>
      <c r="B35" s="6">
        <v>0</v>
      </c>
    </row>
    <row r="36" spans="1:4" x14ac:dyDescent="0.2">
      <c r="A36" s="2" t="s">
        <v>80</v>
      </c>
      <c r="B36" s="7">
        <f>(B6*H4)+(B7*H5)+(B8*H6)+(B9*H7)+(B10*H8)+(B11*H9)+(B12*H10)+(B13*H11)+(B14*H12)+(B15*H13)+(B16*H14)+(B17*H15)+(B18*H16)+(B19*H17)+(B20*H18)+(B21*H19)+(B22*H20)+(B23*H21)+(B24*H22)+(B25*H23)+(B26*H24)+(B27*H25)+(B28*H26)+(B29*H27)+(B30*H28)+(B31*H29)+(B32*H30)+(B33*H31)+B34+(B35*2)</f>
        <v>8</v>
      </c>
    </row>
    <row r="37" spans="1:4" x14ac:dyDescent="0.2">
      <c r="A37" s="2" t="s">
        <v>81</v>
      </c>
      <c r="B37" s="6">
        <v>0</v>
      </c>
    </row>
    <row r="38" spans="1:4" x14ac:dyDescent="0.2">
      <c r="A38" s="2" t="s">
        <v>82</v>
      </c>
      <c r="B38" s="6">
        <v>0</v>
      </c>
    </row>
    <row r="39" spans="1:4" x14ac:dyDescent="0.2">
      <c r="A39" s="2" t="s">
        <v>83</v>
      </c>
      <c r="B39" s="6">
        <v>0</v>
      </c>
    </row>
    <row r="40" spans="1:4" x14ac:dyDescent="0.2">
      <c r="A40" s="2" t="s">
        <v>84</v>
      </c>
      <c r="B40" s="6">
        <v>0</v>
      </c>
    </row>
    <row r="41" spans="1:4" x14ac:dyDescent="0.2">
      <c r="A41" s="2" t="s">
        <v>27</v>
      </c>
      <c r="B41" s="7">
        <f xml:space="preserve"> ROUNDDOWN(2 + ((B5 + 7) / 8), 0)</f>
        <v>3</v>
      </c>
    </row>
    <row r="42" spans="1:4" x14ac:dyDescent="0.2">
      <c r="A42" s="2" t="s">
        <v>30</v>
      </c>
      <c r="B42" s="7">
        <f>IF(B37+B39 = 0, 0, 2 + (B37 * 2) + B38 + (B39 * 2) + (B40 * 2))</f>
        <v>0</v>
      </c>
    </row>
    <row r="43" spans="1:4" x14ac:dyDescent="0.2">
      <c r="A43" s="2" t="s">
        <v>85</v>
      </c>
      <c r="B43" s="7">
        <f>B36 + B42 + B41 + 4</f>
        <v>15</v>
      </c>
    </row>
    <row r="44" spans="1:4" x14ac:dyDescent="0.2">
      <c r="A44" s="2" t="s">
        <v>86</v>
      </c>
      <c r="B44" s="7">
        <f>8096 / (B43 + 2)</f>
        <v>476.23529411764707</v>
      </c>
    </row>
    <row r="45" spans="1:4" x14ac:dyDescent="0.2">
      <c r="A45" s="2" t="s">
        <v>87</v>
      </c>
      <c r="B45" s="5">
        <v>100</v>
      </c>
      <c r="D45" s="9" t="s">
        <v>88</v>
      </c>
    </row>
    <row r="46" spans="1:4" x14ac:dyDescent="0.2">
      <c r="A46" s="2" t="s">
        <v>89</v>
      </c>
      <c r="B46" s="7">
        <f>8096 * ((100 - B45) / 100) / (B43 + 2)</f>
        <v>0</v>
      </c>
    </row>
    <row r="47" spans="1:4" x14ac:dyDescent="0.2">
      <c r="A47" s="2" t="s">
        <v>90</v>
      </c>
      <c r="B47" s="2">
        <f>ROUNDUP(B4 / (B44 - B46), 0)</f>
        <v>940502</v>
      </c>
    </row>
    <row r="48" spans="1:4" x14ac:dyDescent="0.2">
      <c r="A48" s="3" t="s">
        <v>91</v>
      </c>
      <c r="B48" s="3">
        <f>(8192 * B47) / 1000000000</f>
        <v>7.7045923839999997</v>
      </c>
    </row>
    <row r="49" spans="1:2" x14ac:dyDescent="0.2">
      <c r="A49" s="3" t="s">
        <v>92</v>
      </c>
      <c r="B49" s="3">
        <f>(8192 * B47) / 1000000</f>
        <v>7704.5923839999996</v>
      </c>
    </row>
    <row r="67" spans="1:2" x14ac:dyDescent="0.2">
      <c r="A67" s="3"/>
    </row>
    <row r="69" spans="1:2" x14ac:dyDescent="0.2">
      <c r="A69" s="3"/>
      <c r="B69" s="4"/>
    </row>
    <row r="85" spans="1:2" x14ac:dyDescent="0.2">
      <c r="A85" s="3"/>
      <c r="B85" s="3"/>
    </row>
    <row r="87" spans="1:2" x14ac:dyDescent="0.2">
      <c r="A87" s="3"/>
      <c r="B87" s="4"/>
    </row>
    <row r="95" spans="1:2" x14ac:dyDescent="0.2">
      <c r="B95" s="7"/>
    </row>
    <row r="98" spans="1:2" x14ac:dyDescent="0.2">
      <c r="A98" s="3"/>
      <c r="B98" s="3"/>
    </row>
  </sheetData>
  <hyperlinks>
    <hyperlink ref="A1" r:id="rId1" xr:uid="{663E0527-7EDB-4683-BA67-646B8E82413C}"/>
    <hyperlink ref="G1" r:id="rId2" xr:uid="{48B092D2-D330-4E5C-94FC-49200C5FAF73}"/>
    <hyperlink ref="D2" r:id="rId3" xr:uid="{82477EB6-B0C7-41A9-B2B0-8270C848D010}"/>
    <hyperlink ref="D45" r:id="rId4" xr:uid="{7E20A654-A96C-4F52-948B-4C68CCAA0F25}"/>
  </hyperlinks>
  <pageMargins left="0.7" right="0.7" top="0.75" bottom="0.75" header="0.3" footer="0.3"/>
  <pageSetup orientation="portrait" r:id="rId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32B80-FC45-4BBB-B4A9-239915355746}">
  <dimension ref="A1:I98"/>
  <sheetViews>
    <sheetView topLeftCell="A36" zoomScale="120" zoomScaleNormal="120" workbookViewId="0">
      <selection activeCell="A9" sqref="A9"/>
    </sheetView>
  </sheetViews>
  <sheetFormatPr defaultColWidth="9.140625" defaultRowHeight="12" x14ac:dyDescent="0.2"/>
  <cols>
    <col min="1" max="1" width="40.7109375" style="2" customWidth="1"/>
    <col min="2" max="2" width="10.42578125" style="2" customWidth="1"/>
    <col min="3" max="3" width="4.7109375" style="2" customWidth="1"/>
    <col min="4" max="4" width="37.42578125" style="2" customWidth="1"/>
    <col min="5" max="5" width="10.42578125" style="2" bestFit="1" customWidth="1"/>
    <col min="6" max="6" width="4.7109375" style="2" customWidth="1"/>
    <col min="7" max="7" width="28.42578125" style="2" bestFit="1" customWidth="1"/>
    <col min="8" max="8" width="5.7109375" style="2" customWidth="1"/>
    <col min="9" max="9" width="9.140625" style="2"/>
    <col min="10" max="10" width="24.85546875" style="2" bestFit="1" customWidth="1"/>
    <col min="11" max="16384" width="9.140625" style="2"/>
  </cols>
  <sheetData>
    <row r="1" spans="1:9" x14ac:dyDescent="0.2">
      <c r="A1" s="1" t="s">
        <v>0</v>
      </c>
      <c r="G1" s="1" t="s">
        <v>1</v>
      </c>
    </row>
    <row r="2" spans="1:9" ht="33.75" x14ac:dyDescent="0.2">
      <c r="A2" s="1"/>
      <c r="D2" s="8" t="s">
        <v>2</v>
      </c>
    </row>
    <row r="3" spans="1:9" x14ac:dyDescent="0.2">
      <c r="A3" s="3" t="s">
        <v>3</v>
      </c>
      <c r="B3" s="4"/>
      <c r="D3" s="3" t="s">
        <v>4</v>
      </c>
      <c r="E3" s="4"/>
      <c r="G3" s="3" t="s">
        <v>5</v>
      </c>
      <c r="H3" s="3" t="s">
        <v>6</v>
      </c>
    </row>
    <row r="4" spans="1:9" x14ac:dyDescent="0.2">
      <c r="A4" s="2" t="s">
        <v>7</v>
      </c>
      <c r="B4" s="5">
        <v>1500000000</v>
      </c>
      <c r="D4" s="2" t="s">
        <v>8</v>
      </c>
      <c r="E4" s="5">
        <v>1</v>
      </c>
      <c r="G4" s="2" t="s">
        <v>9</v>
      </c>
      <c r="H4" s="2">
        <v>4</v>
      </c>
    </row>
    <row r="5" spans="1:9" x14ac:dyDescent="0.2">
      <c r="A5" s="2" t="s">
        <v>10</v>
      </c>
      <c r="B5" s="6">
        <v>2</v>
      </c>
      <c r="D5" s="2" t="s">
        <v>11</v>
      </c>
      <c r="E5" s="5">
        <v>4</v>
      </c>
      <c r="G5" s="2" t="s">
        <v>12</v>
      </c>
      <c r="H5" s="2">
        <v>1</v>
      </c>
    </row>
    <row r="6" spans="1:9" x14ac:dyDescent="0.2">
      <c r="A6" s="2" t="s">
        <v>13</v>
      </c>
      <c r="B6" s="6">
        <v>2</v>
      </c>
      <c r="D6" s="2" t="s">
        <v>14</v>
      </c>
      <c r="E6" s="5">
        <v>0</v>
      </c>
      <c r="G6" s="2" t="s">
        <v>15</v>
      </c>
      <c r="H6" s="2">
        <v>2</v>
      </c>
    </row>
    <row r="7" spans="1:9" x14ac:dyDescent="0.2">
      <c r="A7" s="2" t="s">
        <v>16</v>
      </c>
      <c r="B7" s="6">
        <v>0</v>
      </c>
      <c r="D7" s="2" t="s">
        <v>17</v>
      </c>
      <c r="E7" s="5">
        <v>0</v>
      </c>
      <c r="G7" s="2" t="s">
        <v>18</v>
      </c>
      <c r="H7" s="2">
        <v>8</v>
      </c>
    </row>
    <row r="8" spans="1:9" x14ac:dyDescent="0.2">
      <c r="A8" s="2" t="s">
        <v>19</v>
      </c>
      <c r="B8" s="6">
        <v>0</v>
      </c>
      <c r="D8" s="2" t="s">
        <v>20</v>
      </c>
      <c r="E8" s="5">
        <v>0</v>
      </c>
      <c r="G8" s="2" t="s">
        <v>21</v>
      </c>
      <c r="H8" s="2">
        <v>1</v>
      </c>
      <c r="I8" s="2" t="s">
        <v>22</v>
      </c>
    </row>
    <row r="9" spans="1:9" x14ac:dyDescent="0.2">
      <c r="A9" s="2" t="s">
        <v>23</v>
      </c>
      <c r="B9" s="6">
        <v>0</v>
      </c>
      <c r="D9" s="2" t="s">
        <v>24</v>
      </c>
      <c r="E9" s="5">
        <v>0</v>
      </c>
      <c r="G9" s="2" t="s">
        <v>25</v>
      </c>
      <c r="H9" s="2">
        <v>8</v>
      </c>
    </row>
    <row r="10" spans="1:9" x14ac:dyDescent="0.2">
      <c r="A10" s="2" t="s">
        <v>26</v>
      </c>
      <c r="B10" s="6">
        <v>0</v>
      </c>
      <c r="D10" s="2" t="s">
        <v>27</v>
      </c>
      <c r="E10" s="2">
        <f>ROUNDDOWN(2 + ((E4 + 7) / 8),0)</f>
        <v>3</v>
      </c>
      <c r="G10" s="2" t="s">
        <v>28</v>
      </c>
      <c r="H10" s="2">
        <v>4</v>
      </c>
    </row>
    <row r="11" spans="1:9" x14ac:dyDescent="0.2">
      <c r="A11" s="2" t="s">
        <v>29</v>
      </c>
      <c r="B11" s="6">
        <v>0</v>
      </c>
      <c r="D11" s="2" t="s">
        <v>30</v>
      </c>
      <c r="E11" s="2">
        <f>IF(E6+E8 = 0, 0, 2 + (E6 * 2) + E7 + (E8 * 2) + (E9 * 2))</f>
        <v>0</v>
      </c>
      <c r="G11" s="2" t="s">
        <v>31</v>
      </c>
      <c r="H11" s="2">
        <v>5</v>
      </c>
    </row>
    <row r="12" spans="1:9" x14ac:dyDescent="0.2">
      <c r="A12" s="2" t="s">
        <v>32</v>
      </c>
      <c r="B12" s="6"/>
      <c r="D12" s="2" t="s">
        <v>33</v>
      </c>
      <c r="E12" s="2">
        <f>E5 + E11 + E10 + 1 + 6</f>
        <v>14</v>
      </c>
      <c r="G12" s="2" t="s">
        <v>34</v>
      </c>
      <c r="H12" s="2">
        <v>9</v>
      </c>
    </row>
    <row r="13" spans="1:9" x14ac:dyDescent="0.2">
      <c r="A13" s="2" t="s">
        <v>35</v>
      </c>
      <c r="B13" s="6"/>
      <c r="D13" s="2" t="s">
        <v>36</v>
      </c>
      <c r="E13" s="7">
        <f>8096 / (E12 + 2)</f>
        <v>506</v>
      </c>
      <c r="G13" s="2" t="s">
        <v>37</v>
      </c>
      <c r="H13" s="2">
        <v>13</v>
      </c>
    </row>
    <row r="14" spans="1:9" x14ac:dyDescent="0.2">
      <c r="A14" s="2" t="s">
        <v>38</v>
      </c>
      <c r="B14" s="6"/>
      <c r="D14" s="2" t="s">
        <v>39</v>
      </c>
      <c r="E14" s="2">
        <f>1 + LOG((B47/E13), E13)</f>
        <v>2.4030724996669499</v>
      </c>
      <c r="G14" s="2" t="s">
        <v>40</v>
      </c>
      <c r="H14" s="2">
        <v>17</v>
      </c>
    </row>
    <row r="15" spans="1:9" x14ac:dyDescent="0.2">
      <c r="A15" s="2" t="s">
        <v>41</v>
      </c>
      <c r="B15" s="6"/>
      <c r="D15" s="2" t="s">
        <v>42</v>
      </c>
      <c r="E15" s="2">
        <f>ROUNDUP((B47 / (E13 ^ 1)), 0)</f>
        <v>6225</v>
      </c>
      <c r="G15" s="2" t="s">
        <v>43</v>
      </c>
      <c r="H15" s="2">
        <v>4</v>
      </c>
    </row>
    <row r="16" spans="1:9" x14ac:dyDescent="0.2">
      <c r="A16" s="2" t="s">
        <v>44</v>
      </c>
      <c r="B16" s="6"/>
      <c r="D16" s="3" t="s">
        <v>45</v>
      </c>
      <c r="E16" s="3">
        <f>(8192 * E15) / 1000000000</f>
        <v>5.0995199999999997E-2</v>
      </c>
      <c r="G16" s="2" t="s">
        <v>46</v>
      </c>
      <c r="H16" s="2">
        <v>4</v>
      </c>
    </row>
    <row r="17" spans="1:8" x14ac:dyDescent="0.2">
      <c r="A17" s="2" t="s">
        <v>47</v>
      </c>
      <c r="B17" s="6"/>
      <c r="D17" s="3" t="s">
        <v>48</v>
      </c>
      <c r="E17" s="3">
        <f>(8192 * E15) / 1000000</f>
        <v>50.995199999999997</v>
      </c>
      <c r="G17" s="2" t="s">
        <v>49</v>
      </c>
      <c r="H17" s="2">
        <v>8</v>
      </c>
    </row>
    <row r="18" spans="1:8" x14ac:dyDescent="0.2">
      <c r="A18" s="2" t="s">
        <v>50</v>
      </c>
      <c r="B18" s="6"/>
      <c r="G18" s="2" t="s">
        <v>51</v>
      </c>
      <c r="H18" s="2">
        <v>8</v>
      </c>
    </row>
    <row r="19" spans="1:8" x14ac:dyDescent="0.2">
      <c r="A19" s="2" t="s">
        <v>52</v>
      </c>
      <c r="B19" s="6"/>
      <c r="G19" s="2" t="s">
        <v>53</v>
      </c>
      <c r="H19" s="2">
        <v>4</v>
      </c>
    </row>
    <row r="20" spans="1:8" x14ac:dyDescent="0.2">
      <c r="A20" s="2" t="s">
        <v>54</v>
      </c>
      <c r="B20" s="6"/>
      <c r="G20" s="2" t="s">
        <v>55</v>
      </c>
      <c r="H20" s="2">
        <v>6</v>
      </c>
    </row>
    <row r="21" spans="1:8" x14ac:dyDescent="0.2">
      <c r="A21" s="2" t="s">
        <v>56</v>
      </c>
      <c r="B21" s="6"/>
      <c r="G21" s="2" t="s">
        <v>57</v>
      </c>
      <c r="H21" s="2">
        <v>7</v>
      </c>
    </row>
    <row r="22" spans="1:8" x14ac:dyDescent="0.2">
      <c r="A22" s="2" t="s">
        <v>58</v>
      </c>
      <c r="B22" s="6"/>
      <c r="G22" s="2" t="s">
        <v>59</v>
      </c>
      <c r="H22" s="2">
        <v>8</v>
      </c>
    </row>
    <row r="23" spans="1:8" x14ac:dyDescent="0.2">
      <c r="A23" s="2" t="s">
        <v>60</v>
      </c>
      <c r="B23" s="6"/>
      <c r="G23" s="2" t="s">
        <v>61</v>
      </c>
      <c r="H23" s="2">
        <v>3</v>
      </c>
    </row>
    <row r="24" spans="1:8" x14ac:dyDescent="0.2">
      <c r="A24" s="2" t="s">
        <v>62</v>
      </c>
      <c r="B24" s="6"/>
      <c r="G24" s="2" t="s">
        <v>63</v>
      </c>
      <c r="H24" s="2">
        <v>3</v>
      </c>
    </row>
    <row r="25" spans="1:8" x14ac:dyDescent="0.2">
      <c r="A25" s="2" t="s">
        <v>64</v>
      </c>
      <c r="B25" s="6"/>
      <c r="G25" s="2" t="s">
        <v>65</v>
      </c>
      <c r="H25" s="2">
        <v>4</v>
      </c>
    </row>
    <row r="26" spans="1:8" x14ac:dyDescent="0.2">
      <c r="A26" s="2" t="s">
        <v>66</v>
      </c>
      <c r="B26" s="6"/>
      <c r="G26" s="2" t="s">
        <v>67</v>
      </c>
      <c r="H26" s="2">
        <v>5</v>
      </c>
    </row>
    <row r="27" spans="1:8" x14ac:dyDescent="0.2">
      <c r="A27" s="2" t="s">
        <v>66</v>
      </c>
      <c r="B27" s="6"/>
      <c r="G27" s="2" t="s">
        <v>68</v>
      </c>
      <c r="H27" s="2">
        <v>8</v>
      </c>
    </row>
    <row r="28" spans="1:8" x14ac:dyDescent="0.2">
      <c r="A28" s="2" t="s">
        <v>66</v>
      </c>
      <c r="B28" s="6"/>
      <c r="G28" s="2" t="s">
        <v>69</v>
      </c>
      <c r="H28" s="2">
        <v>9</v>
      </c>
    </row>
    <row r="29" spans="1:8" x14ac:dyDescent="0.2">
      <c r="A29" s="2" t="s">
        <v>70</v>
      </c>
      <c r="B29" s="6"/>
      <c r="G29" s="2" t="s">
        <v>71</v>
      </c>
      <c r="H29" s="2">
        <v>10</v>
      </c>
    </row>
    <row r="30" spans="1:8" x14ac:dyDescent="0.2">
      <c r="A30" s="2" t="s">
        <v>72</v>
      </c>
      <c r="B30" s="6"/>
      <c r="G30" s="2" t="s">
        <v>73</v>
      </c>
      <c r="H30" s="2">
        <v>8</v>
      </c>
    </row>
    <row r="31" spans="1:8" x14ac:dyDescent="0.2">
      <c r="A31" s="2" t="s">
        <v>74</v>
      </c>
      <c r="B31" s="6"/>
      <c r="G31" s="2" t="s">
        <v>75</v>
      </c>
      <c r="H31" s="2">
        <v>16</v>
      </c>
    </row>
    <row r="32" spans="1:8" x14ac:dyDescent="0.2">
      <c r="A32" s="2" t="s">
        <v>76</v>
      </c>
      <c r="B32" s="6"/>
    </row>
    <row r="33" spans="1:4" x14ac:dyDescent="0.2">
      <c r="A33" s="2" t="s">
        <v>77</v>
      </c>
      <c r="B33" s="6"/>
    </row>
    <row r="34" spans="1:4" x14ac:dyDescent="0.2">
      <c r="A34" s="2" t="s">
        <v>78</v>
      </c>
      <c r="B34" s="6">
        <v>0</v>
      </c>
    </row>
    <row r="35" spans="1:4" x14ac:dyDescent="0.2">
      <c r="A35" s="2" t="s">
        <v>79</v>
      </c>
      <c r="B35" s="6">
        <v>0</v>
      </c>
    </row>
    <row r="36" spans="1:4" x14ac:dyDescent="0.2">
      <c r="A36" s="2" t="s">
        <v>80</v>
      </c>
      <c r="B36" s="7">
        <f>(B6*H4)+(B7*H5)+(B8*H6)+(B9*H7)+(B10*H8)+(B11*H9)+(B12*H10)+(B13*H11)+(B14*H12)+(B15*H13)+(B16*H14)+(B17*H15)+(B18*H16)+(B19*H17)+(B20*H18)+(B21*H19)+(B22*H20)+(B23*H21)+(B24*H22)+(B25*H23)+(B26*H24)+(B27*H25)+(B28*H26)+(B29*H27)+(B30*H28)+(B31*H29)+(B32*H30)+(B33*H31)+B34+(B35*2)</f>
        <v>8</v>
      </c>
    </row>
    <row r="37" spans="1:4" x14ac:dyDescent="0.2">
      <c r="A37" s="2" t="s">
        <v>81</v>
      </c>
      <c r="B37" s="6">
        <v>0</v>
      </c>
    </row>
    <row r="38" spans="1:4" x14ac:dyDescent="0.2">
      <c r="A38" s="2" t="s">
        <v>82</v>
      </c>
      <c r="B38" s="6">
        <v>0</v>
      </c>
    </row>
    <row r="39" spans="1:4" x14ac:dyDescent="0.2">
      <c r="A39" s="2" t="s">
        <v>83</v>
      </c>
      <c r="B39" s="6">
        <v>0</v>
      </c>
    </row>
    <row r="40" spans="1:4" x14ac:dyDescent="0.2">
      <c r="A40" s="2" t="s">
        <v>84</v>
      </c>
      <c r="B40" s="6">
        <v>0</v>
      </c>
    </row>
    <row r="41" spans="1:4" x14ac:dyDescent="0.2">
      <c r="A41" s="2" t="s">
        <v>27</v>
      </c>
      <c r="B41" s="7">
        <f xml:space="preserve"> ROUNDDOWN(2 + ((B5 + 7) / 8), 0)</f>
        <v>3</v>
      </c>
    </row>
    <row r="42" spans="1:4" x14ac:dyDescent="0.2">
      <c r="A42" s="2" t="s">
        <v>30</v>
      </c>
      <c r="B42" s="7">
        <f>IF(B37+B39 = 0, 0, 2 + (B37 * 2) + B38 + (B39 * 2) + (B40 * 2))</f>
        <v>0</v>
      </c>
    </row>
    <row r="43" spans="1:4" x14ac:dyDescent="0.2">
      <c r="A43" s="2" t="s">
        <v>85</v>
      </c>
      <c r="B43" s="7">
        <f>B36 + B42 + B41 + 4</f>
        <v>15</v>
      </c>
    </row>
    <row r="44" spans="1:4" x14ac:dyDescent="0.2">
      <c r="A44" s="2" t="s">
        <v>86</v>
      </c>
      <c r="B44" s="7">
        <f>8096 / (B43 + 2)</f>
        <v>476.23529411764707</v>
      </c>
    </row>
    <row r="45" spans="1:4" x14ac:dyDescent="0.2">
      <c r="A45" s="2" t="s">
        <v>87</v>
      </c>
      <c r="B45" s="5">
        <v>100</v>
      </c>
      <c r="D45" s="9" t="s">
        <v>88</v>
      </c>
    </row>
    <row r="46" spans="1:4" x14ac:dyDescent="0.2">
      <c r="A46" s="2" t="s">
        <v>89</v>
      </c>
      <c r="B46" s="7">
        <f>8096 * ((100 - B45) / 100) / (B43 + 2)</f>
        <v>0</v>
      </c>
    </row>
    <row r="47" spans="1:4" x14ac:dyDescent="0.2">
      <c r="A47" s="2" t="s">
        <v>90</v>
      </c>
      <c r="B47" s="2">
        <f>ROUNDUP(B4 / (B44 - B46), 0)</f>
        <v>3149704</v>
      </c>
    </row>
    <row r="48" spans="1:4" x14ac:dyDescent="0.2">
      <c r="A48" s="3" t="s">
        <v>91</v>
      </c>
      <c r="B48" s="3">
        <f>(8192 * B47) / 1000000000</f>
        <v>25.802375168000001</v>
      </c>
    </row>
    <row r="49" spans="1:2" x14ac:dyDescent="0.2">
      <c r="A49" s="3" t="s">
        <v>92</v>
      </c>
      <c r="B49" s="3">
        <f>(8192 * B47) / 1000000</f>
        <v>25802.375167999999</v>
      </c>
    </row>
    <row r="67" spans="1:2" x14ac:dyDescent="0.2">
      <c r="A67" s="3"/>
    </row>
    <row r="69" spans="1:2" x14ac:dyDescent="0.2">
      <c r="A69" s="3"/>
      <c r="B69" s="4"/>
    </row>
    <row r="85" spans="1:2" x14ac:dyDescent="0.2">
      <c r="A85" s="3"/>
      <c r="B85" s="3"/>
    </row>
    <row r="87" spans="1:2" x14ac:dyDescent="0.2">
      <c r="A87" s="3"/>
      <c r="B87" s="4"/>
    </row>
    <row r="95" spans="1:2" x14ac:dyDescent="0.2">
      <c r="B95" s="7"/>
    </row>
    <row r="98" spans="1:2" x14ac:dyDescent="0.2">
      <c r="A98" s="3"/>
      <c r="B98" s="3"/>
    </row>
  </sheetData>
  <hyperlinks>
    <hyperlink ref="A1" r:id="rId1" xr:uid="{16367703-A84C-4E57-B4CF-E76F2DC15E8B}"/>
    <hyperlink ref="G1" r:id="rId2" xr:uid="{BCF8192B-2368-4A16-BC40-A7BA448DA2B0}"/>
    <hyperlink ref="D2" r:id="rId3" xr:uid="{8506A6AB-C79A-4374-8752-1CC9494A8D5B}"/>
    <hyperlink ref="D45" r:id="rId4" xr:uid="{ADAC67C8-4CB0-4244-A5BB-EFC5DE6A9B88}"/>
  </hyperlinks>
  <pageMargins left="0.7" right="0.7" top="0.75" bottom="0.75" header="0.3" footer="0.3"/>
  <pageSetup orientation="portrait" r:id="rId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DC15A-2AD9-4C7A-A38A-0B89A78230DB}">
  <dimension ref="A1:I98"/>
  <sheetViews>
    <sheetView topLeftCell="A32" zoomScale="120" zoomScaleNormal="120" workbookViewId="0">
      <selection activeCell="A34" sqref="A34"/>
    </sheetView>
  </sheetViews>
  <sheetFormatPr defaultColWidth="9.140625" defaultRowHeight="12" x14ac:dyDescent="0.2"/>
  <cols>
    <col min="1" max="1" width="40.7109375" style="2" customWidth="1"/>
    <col min="2" max="2" width="10.42578125" style="2" customWidth="1"/>
    <col min="3" max="3" width="4.7109375" style="2" customWidth="1"/>
    <col min="4" max="4" width="37.42578125" style="2" customWidth="1"/>
    <col min="5" max="5" width="10.42578125" style="2" bestFit="1" customWidth="1"/>
    <col min="6" max="6" width="4.7109375" style="2" customWidth="1"/>
    <col min="7" max="7" width="28.42578125" style="2" bestFit="1" customWidth="1"/>
    <col min="8" max="8" width="5.7109375" style="2" customWidth="1"/>
    <col min="9" max="9" width="9.140625" style="2"/>
    <col min="10" max="10" width="24.85546875" style="2" bestFit="1" customWidth="1"/>
    <col min="11" max="16384" width="9.140625" style="2"/>
  </cols>
  <sheetData>
    <row r="1" spans="1:9" x14ac:dyDescent="0.2">
      <c r="A1" s="1" t="s">
        <v>0</v>
      </c>
      <c r="G1" s="1" t="s">
        <v>1</v>
      </c>
    </row>
    <row r="2" spans="1:9" ht="33.75" x14ac:dyDescent="0.2">
      <c r="A2" s="1"/>
      <c r="D2" s="8" t="s">
        <v>2</v>
      </c>
    </row>
    <row r="3" spans="1:9" x14ac:dyDescent="0.2">
      <c r="A3" s="3" t="s">
        <v>3</v>
      </c>
      <c r="B3" s="4"/>
      <c r="D3" s="3" t="s">
        <v>4</v>
      </c>
      <c r="E3" s="4"/>
      <c r="G3" s="3" t="s">
        <v>5</v>
      </c>
      <c r="H3" s="3" t="s">
        <v>6</v>
      </c>
    </row>
    <row r="4" spans="1:9" x14ac:dyDescent="0.2">
      <c r="A4" s="2" t="s">
        <v>7</v>
      </c>
      <c r="B4" s="5">
        <v>7000</v>
      </c>
      <c r="D4" s="2" t="s">
        <v>8</v>
      </c>
      <c r="E4" s="5">
        <v>1</v>
      </c>
      <c r="G4" s="2" t="s">
        <v>9</v>
      </c>
      <c r="H4" s="2">
        <v>4</v>
      </c>
    </row>
    <row r="5" spans="1:9" x14ac:dyDescent="0.2">
      <c r="A5" s="2" t="s">
        <v>10</v>
      </c>
      <c r="B5" s="6">
        <v>6</v>
      </c>
      <c r="D5" s="2" t="s">
        <v>11</v>
      </c>
      <c r="E5" s="5">
        <v>4</v>
      </c>
      <c r="G5" s="2" t="s">
        <v>12</v>
      </c>
      <c r="H5" s="2">
        <v>1</v>
      </c>
    </row>
    <row r="6" spans="1:9" x14ac:dyDescent="0.2">
      <c r="A6" s="2" t="s">
        <v>13</v>
      </c>
      <c r="B6" s="6">
        <v>1</v>
      </c>
      <c r="D6" s="2" t="s">
        <v>14</v>
      </c>
      <c r="E6" s="5">
        <v>0</v>
      </c>
      <c r="G6" s="2" t="s">
        <v>15</v>
      </c>
      <c r="H6" s="2">
        <v>2</v>
      </c>
    </row>
    <row r="7" spans="1:9" x14ac:dyDescent="0.2">
      <c r="A7" s="2" t="s">
        <v>16</v>
      </c>
      <c r="B7" s="6">
        <v>0</v>
      </c>
      <c r="D7" s="2" t="s">
        <v>17</v>
      </c>
      <c r="E7" s="5">
        <v>0</v>
      </c>
      <c r="G7" s="2" t="s">
        <v>18</v>
      </c>
      <c r="H7" s="2">
        <v>8</v>
      </c>
    </row>
    <row r="8" spans="1:9" x14ac:dyDescent="0.2">
      <c r="A8" s="2" t="s">
        <v>19</v>
      </c>
      <c r="B8" s="6">
        <v>0</v>
      </c>
      <c r="D8" s="2" t="s">
        <v>20</v>
      </c>
      <c r="E8" s="5">
        <v>0</v>
      </c>
      <c r="G8" s="2" t="s">
        <v>21</v>
      </c>
      <c r="H8" s="2">
        <v>1</v>
      </c>
      <c r="I8" s="2" t="s">
        <v>22</v>
      </c>
    </row>
    <row r="9" spans="1:9" x14ac:dyDescent="0.2">
      <c r="A9" s="2" t="s">
        <v>23</v>
      </c>
      <c r="B9" s="6">
        <v>0</v>
      </c>
      <c r="D9" s="2" t="s">
        <v>24</v>
      </c>
      <c r="E9" s="5">
        <v>0</v>
      </c>
      <c r="G9" s="2" t="s">
        <v>25</v>
      </c>
      <c r="H9" s="2">
        <v>8</v>
      </c>
    </row>
    <row r="10" spans="1:9" x14ac:dyDescent="0.2">
      <c r="A10" s="2" t="s">
        <v>26</v>
      </c>
      <c r="B10" s="6">
        <v>0</v>
      </c>
      <c r="D10" s="2" t="s">
        <v>27</v>
      </c>
      <c r="E10" s="2">
        <f>ROUNDDOWN(2 + ((E4 + 7) / 8),0)</f>
        <v>3</v>
      </c>
      <c r="G10" s="2" t="s">
        <v>28</v>
      </c>
      <c r="H10" s="2">
        <v>4</v>
      </c>
    </row>
    <row r="11" spans="1:9" x14ac:dyDescent="0.2">
      <c r="A11" s="2" t="s">
        <v>29</v>
      </c>
      <c r="B11" s="6">
        <v>0</v>
      </c>
      <c r="D11" s="2" t="s">
        <v>30</v>
      </c>
      <c r="E11" s="2">
        <f>IF(E6+E8 = 0, 0, 2 + (E6 * 2) + E7 + (E8 * 2) + (E9 * 2))</f>
        <v>0</v>
      </c>
      <c r="G11" s="2" t="s">
        <v>31</v>
      </c>
      <c r="H11" s="2">
        <v>5</v>
      </c>
    </row>
    <row r="12" spans="1:9" x14ac:dyDescent="0.2">
      <c r="A12" s="2" t="s">
        <v>32</v>
      </c>
      <c r="B12" s="6"/>
      <c r="D12" s="2" t="s">
        <v>33</v>
      </c>
      <c r="E12" s="2">
        <f>E5 + E11 + E10 + 1 + 6</f>
        <v>14</v>
      </c>
      <c r="G12" s="2" t="s">
        <v>34</v>
      </c>
      <c r="H12" s="2">
        <v>9</v>
      </c>
    </row>
    <row r="13" spans="1:9" x14ac:dyDescent="0.2">
      <c r="A13" s="2" t="s">
        <v>35</v>
      </c>
      <c r="B13" s="6"/>
      <c r="D13" s="2" t="s">
        <v>36</v>
      </c>
      <c r="E13" s="7">
        <f>8096 / (E12 + 2)</f>
        <v>506</v>
      </c>
      <c r="G13" s="2" t="s">
        <v>37</v>
      </c>
      <c r="H13" s="2">
        <v>13</v>
      </c>
    </row>
    <row r="14" spans="1:9" x14ac:dyDescent="0.2">
      <c r="A14" s="2" t="s">
        <v>38</v>
      </c>
      <c r="B14" s="6"/>
      <c r="D14" s="2" t="s">
        <v>39</v>
      </c>
      <c r="E14" s="2">
        <f>1 + LOG((B47/E13), E13)</f>
        <v>0.65211902317618198</v>
      </c>
      <c r="G14" s="2" t="s">
        <v>40</v>
      </c>
      <c r="H14" s="2">
        <v>17</v>
      </c>
    </row>
    <row r="15" spans="1:9" x14ac:dyDescent="0.2">
      <c r="A15" s="2" t="s">
        <v>41</v>
      </c>
      <c r="B15" s="6"/>
      <c r="D15" s="2" t="s">
        <v>42</v>
      </c>
      <c r="E15" s="2">
        <f>ROUNDUP((B47 / (E13 ^ 1)), 0)</f>
        <v>1</v>
      </c>
      <c r="G15" s="2" t="s">
        <v>43</v>
      </c>
      <c r="H15" s="2">
        <v>4</v>
      </c>
    </row>
    <row r="16" spans="1:9" x14ac:dyDescent="0.2">
      <c r="A16" s="2" t="s">
        <v>44</v>
      </c>
      <c r="B16" s="6"/>
      <c r="D16" s="3" t="s">
        <v>45</v>
      </c>
      <c r="E16" s="3">
        <f>(8192 * E15) / 1000000000</f>
        <v>8.1920000000000005E-6</v>
      </c>
      <c r="G16" s="2" t="s">
        <v>46</v>
      </c>
      <c r="H16" s="2">
        <v>4</v>
      </c>
    </row>
    <row r="17" spans="1:8" x14ac:dyDescent="0.2">
      <c r="A17" s="2" t="s">
        <v>47</v>
      </c>
      <c r="B17" s="6"/>
      <c r="D17" s="3" t="s">
        <v>48</v>
      </c>
      <c r="E17" s="3">
        <f>(8192 * E15) / 1000000</f>
        <v>8.1919999999999996E-3</v>
      </c>
      <c r="G17" s="2" t="s">
        <v>49</v>
      </c>
      <c r="H17" s="2">
        <v>8</v>
      </c>
    </row>
    <row r="18" spans="1:8" x14ac:dyDescent="0.2">
      <c r="A18" s="2" t="s">
        <v>50</v>
      </c>
      <c r="B18" s="6"/>
      <c r="G18" s="2" t="s">
        <v>51</v>
      </c>
      <c r="H18" s="2">
        <v>8</v>
      </c>
    </row>
    <row r="19" spans="1:8" x14ac:dyDescent="0.2">
      <c r="A19" s="2" t="s">
        <v>52</v>
      </c>
      <c r="B19" s="6"/>
      <c r="G19" s="2" t="s">
        <v>53</v>
      </c>
      <c r="H19" s="2">
        <v>4</v>
      </c>
    </row>
    <row r="20" spans="1:8" x14ac:dyDescent="0.2">
      <c r="A20" s="2" t="s">
        <v>54</v>
      </c>
      <c r="B20" s="6"/>
      <c r="G20" s="2" t="s">
        <v>55</v>
      </c>
      <c r="H20" s="2">
        <v>6</v>
      </c>
    </row>
    <row r="21" spans="1:8" x14ac:dyDescent="0.2">
      <c r="A21" s="2" t="s">
        <v>56</v>
      </c>
      <c r="B21" s="6"/>
      <c r="G21" s="2" t="s">
        <v>57</v>
      </c>
      <c r="H21" s="2">
        <v>7</v>
      </c>
    </row>
    <row r="22" spans="1:8" x14ac:dyDescent="0.2">
      <c r="A22" s="2" t="s">
        <v>58</v>
      </c>
      <c r="B22" s="6"/>
      <c r="G22" s="2" t="s">
        <v>59</v>
      </c>
      <c r="H22" s="2">
        <v>8</v>
      </c>
    </row>
    <row r="23" spans="1:8" x14ac:dyDescent="0.2">
      <c r="A23" s="2" t="s">
        <v>60</v>
      </c>
      <c r="B23" s="6"/>
      <c r="G23" s="2" t="s">
        <v>61</v>
      </c>
      <c r="H23" s="2">
        <v>3</v>
      </c>
    </row>
    <row r="24" spans="1:8" x14ac:dyDescent="0.2">
      <c r="A24" s="2" t="s">
        <v>62</v>
      </c>
      <c r="B24" s="6"/>
      <c r="G24" s="2" t="s">
        <v>63</v>
      </c>
      <c r="H24" s="2">
        <v>3</v>
      </c>
    </row>
    <row r="25" spans="1:8" x14ac:dyDescent="0.2">
      <c r="A25" s="2" t="s">
        <v>64</v>
      </c>
      <c r="B25" s="6"/>
      <c r="G25" s="2" t="s">
        <v>65</v>
      </c>
      <c r="H25" s="2">
        <v>4</v>
      </c>
    </row>
    <row r="26" spans="1:8" x14ac:dyDescent="0.2">
      <c r="A26" s="2" t="s">
        <v>66</v>
      </c>
      <c r="B26" s="6"/>
      <c r="G26" s="2" t="s">
        <v>67</v>
      </c>
      <c r="H26" s="2">
        <v>5</v>
      </c>
    </row>
    <row r="27" spans="1:8" x14ac:dyDescent="0.2">
      <c r="A27" s="2" t="s">
        <v>66</v>
      </c>
      <c r="B27" s="6"/>
      <c r="G27" s="2" t="s">
        <v>68</v>
      </c>
      <c r="H27" s="2">
        <v>8</v>
      </c>
    </row>
    <row r="28" spans="1:8" x14ac:dyDescent="0.2">
      <c r="A28" s="2" t="s">
        <v>66</v>
      </c>
      <c r="B28" s="6"/>
      <c r="G28" s="2" t="s">
        <v>69</v>
      </c>
      <c r="H28" s="2">
        <v>9</v>
      </c>
    </row>
    <row r="29" spans="1:8" x14ac:dyDescent="0.2">
      <c r="A29" s="2" t="s">
        <v>70</v>
      </c>
      <c r="B29" s="6"/>
      <c r="G29" s="2" t="s">
        <v>71</v>
      </c>
      <c r="H29" s="2">
        <v>10</v>
      </c>
    </row>
    <row r="30" spans="1:8" x14ac:dyDescent="0.2">
      <c r="A30" s="2" t="s">
        <v>72</v>
      </c>
      <c r="B30" s="6"/>
      <c r="G30" s="2" t="s">
        <v>73</v>
      </c>
      <c r="H30" s="2">
        <v>8</v>
      </c>
    </row>
    <row r="31" spans="1:8" x14ac:dyDescent="0.2">
      <c r="A31" s="2" t="s">
        <v>74</v>
      </c>
      <c r="B31" s="6"/>
      <c r="G31" s="2" t="s">
        <v>75</v>
      </c>
      <c r="H31" s="2">
        <v>16</v>
      </c>
    </row>
    <row r="32" spans="1:8" x14ac:dyDescent="0.2">
      <c r="A32" s="2" t="s">
        <v>76</v>
      </c>
      <c r="B32" s="6"/>
    </row>
    <row r="33" spans="1:4" x14ac:dyDescent="0.2">
      <c r="A33" s="2" t="s">
        <v>77</v>
      </c>
      <c r="B33" s="6"/>
    </row>
    <row r="34" spans="1:4" x14ac:dyDescent="0.2">
      <c r="A34" s="2" t="s">
        <v>78</v>
      </c>
      <c r="B34" s="6">
        <v>0</v>
      </c>
    </row>
    <row r="35" spans="1:4" x14ac:dyDescent="0.2">
      <c r="A35" s="2" t="s">
        <v>79</v>
      </c>
      <c r="B35" s="6">
        <v>0</v>
      </c>
    </row>
    <row r="36" spans="1:4" x14ac:dyDescent="0.2">
      <c r="A36" s="2" t="s">
        <v>80</v>
      </c>
      <c r="B36" s="7">
        <f>(B6*H4)+(B7*H5)+(B8*H6)+(B9*H7)+(B10*H8)+(B11*H9)+(B12*H10)+(B13*H11)+(B14*H12)+(B15*H13)+(B16*H14)+(B17*H15)+(B18*H16)+(B19*H17)+(B20*H18)+(B21*H19)+(B22*H20)+(B23*H21)+(B24*H22)+(B25*H23)+(B26*H24)+(B27*H25)+(B28*H26)+(B29*H27)+(B30*H28)+(B31*H29)+(B32*H30)+(B33*H31)+B34+(B35*2)</f>
        <v>4</v>
      </c>
    </row>
    <row r="37" spans="1:4" x14ac:dyDescent="0.2">
      <c r="A37" s="2" t="s">
        <v>81</v>
      </c>
      <c r="B37" s="6">
        <v>5</v>
      </c>
    </row>
    <row r="38" spans="1:4" x14ac:dyDescent="0.2">
      <c r="A38" s="2" t="s">
        <v>82</v>
      </c>
      <c r="B38" s="6">
        <f>(210/5)</f>
        <v>42</v>
      </c>
    </row>
    <row r="39" spans="1:4" x14ac:dyDescent="0.2">
      <c r="A39" s="2" t="s">
        <v>83</v>
      </c>
      <c r="B39" s="6">
        <v>0</v>
      </c>
    </row>
    <row r="40" spans="1:4" x14ac:dyDescent="0.2">
      <c r="A40" s="2" t="s">
        <v>84</v>
      </c>
      <c r="B40" s="6">
        <v>0</v>
      </c>
    </row>
    <row r="41" spans="1:4" x14ac:dyDescent="0.2">
      <c r="A41" s="2" t="s">
        <v>27</v>
      </c>
      <c r="B41" s="7">
        <f xml:space="preserve"> ROUNDDOWN(2 + ((B5 + 7) / 8), 0)</f>
        <v>3</v>
      </c>
    </row>
    <row r="42" spans="1:4" x14ac:dyDescent="0.2">
      <c r="A42" s="2" t="s">
        <v>30</v>
      </c>
      <c r="B42" s="7">
        <f>IF(B37+B39 = 0, 0, 2 + (B37 * 2) + B38 + (B39 * 2) + (B40 * 2))</f>
        <v>54</v>
      </c>
    </row>
    <row r="43" spans="1:4" x14ac:dyDescent="0.2">
      <c r="A43" s="2" t="s">
        <v>85</v>
      </c>
      <c r="B43" s="7">
        <f>B36 + B42 + B41 + 4</f>
        <v>65</v>
      </c>
    </row>
    <row r="44" spans="1:4" x14ac:dyDescent="0.2">
      <c r="A44" s="2" t="s">
        <v>86</v>
      </c>
      <c r="B44" s="7">
        <f>8096 / (B43 + 2)</f>
        <v>120.83582089552239</v>
      </c>
    </row>
    <row r="45" spans="1:4" x14ac:dyDescent="0.2">
      <c r="A45" s="2" t="s">
        <v>87</v>
      </c>
      <c r="B45" s="5">
        <v>100</v>
      </c>
      <c r="D45" s="9" t="s">
        <v>88</v>
      </c>
    </row>
    <row r="46" spans="1:4" x14ac:dyDescent="0.2">
      <c r="A46" s="2" t="s">
        <v>89</v>
      </c>
      <c r="B46" s="7">
        <f>8096 * ((100 - B45) / 100) / (B43 + 2)</f>
        <v>0</v>
      </c>
    </row>
    <row r="47" spans="1:4" x14ac:dyDescent="0.2">
      <c r="A47" s="2" t="s">
        <v>90</v>
      </c>
      <c r="B47" s="2">
        <f>ROUNDUP(B4 / (B44 - B46), 0)</f>
        <v>58</v>
      </c>
    </row>
    <row r="48" spans="1:4" x14ac:dyDescent="0.2">
      <c r="A48" s="3" t="s">
        <v>91</v>
      </c>
      <c r="B48" s="3">
        <f>(8192 * B47) / 1000000000</f>
        <v>4.7513600000000003E-4</v>
      </c>
    </row>
    <row r="49" spans="1:2" x14ac:dyDescent="0.2">
      <c r="A49" s="3" t="s">
        <v>92</v>
      </c>
      <c r="B49" s="3">
        <f>(8192 * B47) / 1000000</f>
        <v>0.475136</v>
      </c>
    </row>
    <row r="67" spans="1:2" x14ac:dyDescent="0.2">
      <c r="A67" s="3"/>
    </row>
    <row r="69" spans="1:2" x14ac:dyDescent="0.2">
      <c r="A69" s="3"/>
      <c r="B69" s="4"/>
    </row>
    <row r="85" spans="1:2" x14ac:dyDescent="0.2">
      <c r="A85" s="3"/>
      <c r="B85" s="3"/>
    </row>
    <row r="87" spans="1:2" x14ac:dyDescent="0.2">
      <c r="A87" s="3"/>
      <c r="B87" s="4"/>
    </row>
    <row r="95" spans="1:2" x14ac:dyDescent="0.2">
      <c r="B95" s="7"/>
    </row>
    <row r="98" spans="1:2" x14ac:dyDescent="0.2">
      <c r="A98" s="3"/>
      <c r="B98" s="3"/>
    </row>
  </sheetData>
  <hyperlinks>
    <hyperlink ref="A1" r:id="rId1" xr:uid="{8DEFB36A-43C3-486E-8BCC-8B5A74D267EB}"/>
    <hyperlink ref="G1" r:id="rId2" xr:uid="{A2A73330-209D-4B3A-8047-531A12FD41F7}"/>
    <hyperlink ref="D2" r:id="rId3" xr:uid="{A24DFE96-E736-4996-BFB3-2FD60C1460EC}"/>
    <hyperlink ref="D45" r:id="rId4" xr:uid="{A67C4E0C-8707-47FD-8BF5-7AED825A7210}"/>
  </hyperlinks>
  <pageMargins left="0.7" right="0.7" top="0.75" bottom="0.75" header="0.3" footer="0.3"/>
  <pageSetup orientation="portrait" r:id="rId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732A-2FE7-4807-BE9C-9D0A7DFD78E8}">
  <dimension ref="A1:I98"/>
  <sheetViews>
    <sheetView topLeftCell="A31" zoomScale="120" zoomScaleNormal="120" workbookViewId="0">
      <selection activeCell="B49" sqref="B49"/>
    </sheetView>
  </sheetViews>
  <sheetFormatPr defaultColWidth="9.140625" defaultRowHeight="12" x14ac:dyDescent="0.2"/>
  <cols>
    <col min="1" max="1" width="40.7109375" style="2" customWidth="1"/>
    <col min="2" max="2" width="10.42578125" style="2" customWidth="1"/>
    <col min="3" max="3" width="4.7109375" style="2" customWidth="1"/>
    <col min="4" max="4" width="37.42578125" style="2" customWidth="1"/>
    <col min="5" max="5" width="10.42578125" style="2" bestFit="1" customWidth="1"/>
    <col min="6" max="6" width="4.7109375" style="2" customWidth="1"/>
    <col min="7" max="7" width="28.42578125" style="2" bestFit="1" customWidth="1"/>
    <col min="8" max="8" width="5.7109375" style="2" customWidth="1"/>
    <col min="9" max="9" width="9.140625" style="2"/>
    <col min="10" max="10" width="24.85546875" style="2" bestFit="1" customWidth="1"/>
    <col min="11" max="16384" width="9.140625" style="2"/>
  </cols>
  <sheetData>
    <row r="1" spans="1:9" x14ac:dyDescent="0.2">
      <c r="A1" s="1" t="s">
        <v>0</v>
      </c>
      <c r="G1" s="1" t="s">
        <v>1</v>
      </c>
    </row>
    <row r="2" spans="1:9" ht="33.75" x14ac:dyDescent="0.2">
      <c r="A2" s="1"/>
      <c r="D2" s="8" t="s">
        <v>2</v>
      </c>
    </row>
    <row r="3" spans="1:9" x14ac:dyDescent="0.2">
      <c r="A3" s="3" t="s">
        <v>3</v>
      </c>
      <c r="B3" s="4"/>
      <c r="D3" s="3" t="s">
        <v>4</v>
      </c>
      <c r="E3" s="4"/>
      <c r="G3" s="3" t="s">
        <v>5</v>
      </c>
      <c r="H3" s="3" t="s">
        <v>6</v>
      </c>
    </row>
    <row r="4" spans="1:9" x14ac:dyDescent="0.2">
      <c r="A4" s="2" t="s">
        <v>7</v>
      </c>
      <c r="B4" s="5">
        <v>1006100</v>
      </c>
      <c r="D4" s="2" t="s">
        <v>8</v>
      </c>
      <c r="E4" s="5">
        <v>1</v>
      </c>
      <c r="G4" s="2" t="s">
        <v>9</v>
      </c>
      <c r="H4" s="2">
        <v>4</v>
      </c>
    </row>
    <row r="5" spans="1:9" x14ac:dyDescent="0.2">
      <c r="A5" s="2" t="s">
        <v>10</v>
      </c>
      <c r="B5" s="6">
        <v>4</v>
      </c>
      <c r="D5" s="2" t="s">
        <v>11</v>
      </c>
      <c r="E5" s="5">
        <v>4</v>
      </c>
      <c r="G5" s="2" t="s">
        <v>12</v>
      </c>
      <c r="H5" s="2">
        <v>1</v>
      </c>
    </row>
    <row r="6" spans="1:9" x14ac:dyDescent="0.2">
      <c r="A6" s="2" t="s">
        <v>13</v>
      </c>
      <c r="B6" s="6">
        <v>1</v>
      </c>
      <c r="D6" s="2" t="s">
        <v>14</v>
      </c>
      <c r="E6" s="5">
        <v>0</v>
      </c>
      <c r="G6" s="2" t="s">
        <v>15</v>
      </c>
      <c r="H6" s="2">
        <v>2</v>
      </c>
    </row>
    <row r="7" spans="1:9" x14ac:dyDescent="0.2">
      <c r="A7" s="2" t="s">
        <v>16</v>
      </c>
      <c r="B7" s="6">
        <v>0</v>
      </c>
      <c r="D7" s="2" t="s">
        <v>17</v>
      </c>
      <c r="E7" s="5">
        <v>0</v>
      </c>
      <c r="G7" s="2" t="s">
        <v>18</v>
      </c>
      <c r="H7" s="2">
        <v>8</v>
      </c>
    </row>
    <row r="8" spans="1:9" x14ac:dyDescent="0.2">
      <c r="A8" s="2" t="s">
        <v>19</v>
      </c>
      <c r="B8" s="6">
        <v>0</v>
      </c>
      <c r="D8" s="2" t="s">
        <v>20</v>
      </c>
      <c r="E8" s="5">
        <v>0</v>
      </c>
      <c r="G8" s="2" t="s">
        <v>21</v>
      </c>
      <c r="H8" s="2">
        <v>1</v>
      </c>
      <c r="I8" s="2" t="s">
        <v>22</v>
      </c>
    </row>
    <row r="9" spans="1:9" x14ac:dyDescent="0.2">
      <c r="A9" s="2" t="s">
        <v>23</v>
      </c>
      <c r="B9" s="6">
        <v>0</v>
      </c>
      <c r="D9" s="2" t="s">
        <v>24</v>
      </c>
      <c r="E9" s="5">
        <v>0</v>
      </c>
      <c r="G9" s="2" t="s">
        <v>25</v>
      </c>
      <c r="H9" s="2">
        <v>8</v>
      </c>
    </row>
    <row r="10" spans="1:9" x14ac:dyDescent="0.2">
      <c r="A10" s="2" t="s">
        <v>26</v>
      </c>
      <c r="B10" s="6">
        <v>0</v>
      </c>
      <c r="D10" s="2" t="s">
        <v>27</v>
      </c>
      <c r="E10" s="2">
        <f>ROUNDDOWN(2 + ((E4 + 7) / 8),0)</f>
        <v>3</v>
      </c>
      <c r="G10" s="2" t="s">
        <v>28</v>
      </c>
      <c r="H10" s="2">
        <v>4</v>
      </c>
    </row>
    <row r="11" spans="1:9" x14ac:dyDescent="0.2">
      <c r="A11" s="2" t="s">
        <v>29</v>
      </c>
      <c r="B11" s="6">
        <v>0</v>
      </c>
      <c r="D11" s="2" t="s">
        <v>30</v>
      </c>
      <c r="E11" s="2">
        <f>IF(E6+E8 = 0, 0, 2 + (E6 * 2) + E7 + (E8 * 2) + (E9 * 2))</f>
        <v>0</v>
      </c>
      <c r="G11" s="2" t="s">
        <v>31</v>
      </c>
      <c r="H11" s="2">
        <v>5</v>
      </c>
    </row>
    <row r="12" spans="1:9" x14ac:dyDescent="0.2">
      <c r="A12" s="2" t="s">
        <v>32</v>
      </c>
      <c r="B12" s="6"/>
      <c r="D12" s="2" t="s">
        <v>33</v>
      </c>
      <c r="E12" s="2">
        <f>E5 + E11 + E10 + 1 + 6</f>
        <v>14</v>
      </c>
      <c r="G12" s="2" t="s">
        <v>34</v>
      </c>
      <c r="H12" s="2">
        <v>9</v>
      </c>
    </row>
    <row r="13" spans="1:9" x14ac:dyDescent="0.2">
      <c r="A13" s="2" t="s">
        <v>35</v>
      </c>
      <c r="B13" s="6"/>
      <c r="D13" s="2" t="s">
        <v>36</v>
      </c>
      <c r="E13" s="7">
        <f>8096 / (E12 + 2)</f>
        <v>506</v>
      </c>
      <c r="G13" s="2" t="s">
        <v>37</v>
      </c>
      <c r="H13" s="2">
        <v>13</v>
      </c>
    </row>
    <row r="14" spans="1:9" x14ac:dyDescent="0.2">
      <c r="A14" s="2" t="s">
        <v>38</v>
      </c>
      <c r="B14" s="6"/>
      <c r="D14" s="2" t="s">
        <v>39</v>
      </c>
      <c r="E14" s="2">
        <f>1 + LOG((B47/E13), E13)</f>
        <v>1.4347302313532506</v>
      </c>
      <c r="G14" s="2" t="s">
        <v>40</v>
      </c>
      <c r="H14" s="2">
        <v>17</v>
      </c>
    </row>
    <row r="15" spans="1:9" x14ac:dyDescent="0.2">
      <c r="A15" s="2" t="s">
        <v>41</v>
      </c>
      <c r="B15" s="6"/>
      <c r="D15" s="2" t="s">
        <v>42</v>
      </c>
      <c r="E15" s="2">
        <f>ROUNDUP((B47 / (E13 ^ 1)), 0)</f>
        <v>15</v>
      </c>
      <c r="G15" s="2" t="s">
        <v>43</v>
      </c>
      <c r="H15" s="2">
        <v>4</v>
      </c>
    </row>
    <row r="16" spans="1:9" x14ac:dyDescent="0.2">
      <c r="A16" s="2" t="s">
        <v>44</v>
      </c>
      <c r="B16" s="6"/>
      <c r="D16" s="3" t="s">
        <v>45</v>
      </c>
      <c r="E16" s="3">
        <f>(8192 * E15) / 1000000000</f>
        <v>1.2287999999999999E-4</v>
      </c>
      <c r="G16" s="2" t="s">
        <v>46</v>
      </c>
      <c r="H16" s="2">
        <v>4</v>
      </c>
    </row>
    <row r="17" spans="1:8" x14ac:dyDescent="0.2">
      <c r="A17" s="2" t="s">
        <v>47</v>
      </c>
      <c r="B17" s="6"/>
      <c r="D17" s="3" t="s">
        <v>48</v>
      </c>
      <c r="E17" s="3">
        <f>(8192 * E15) / 1000000</f>
        <v>0.12288</v>
      </c>
      <c r="G17" s="2" t="s">
        <v>49</v>
      </c>
      <c r="H17" s="2">
        <v>8</v>
      </c>
    </row>
    <row r="18" spans="1:8" x14ac:dyDescent="0.2">
      <c r="A18" s="2" t="s">
        <v>50</v>
      </c>
      <c r="B18" s="6"/>
      <c r="G18" s="2" t="s">
        <v>51</v>
      </c>
      <c r="H18" s="2">
        <v>8</v>
      </c>
    </row>
    <row r="19" spans="1:8" x14ac:dyDescent="0.2">
      <c r="A19" s="2" t="s">
        <v>52</v>
      </c>
      <c r="B19" s="6"/>
      <c r="G19" s="2" t="s">
        <v>53</v>
      </c>
      <c r="H19" s="2">
        <v>4</v>
      </c>
    </row>
    <row r="20" spans="1:8" x14ac:dyDescent="0.2">
      <c r="A20" s="2" t="s">
        <v>54</v>
      </c>
      <c r="B20" s="6"/>
      <c r="G20" s="2" t="s">
        <v>55</v>
      </c>
      <c r="H20" s="2">
        <v>6</v>
      </c>
    </row>
    <row r="21" spans="1:8" x14ac:dyDescent="0.2">
      <c r="A21" s="2" t="s">
        <v>56</v>
      </c>
      <c r="B21" s="6"/>
      <c r="G21" s="2" t="s">
        <v>57</v>
      </c>
      <c r="H21" s="2">
        <v>7</v>
      </c>
    </row>
    <row r="22" spans="1:8" x14ac:dyDescent="0.2">
      <c r="A22" s="2" t="s">
        <v>58</v>
      </c>
      <c r="B22" s="6"/>
      <c r="G22" s="2" t="s">
        <v>59</v>
      </c>
      <c r="H22" s="2">
        <v>8</v>
      </c>
    </row>
    <row r="23" spans="1:8" x14ac:dyDescent="0.2">
      <c r="A23" s="2" t="s">
        <v>60</v>
      </c>
      <c r="B23" s="6"/>
      <c r="G23" s="2" t="s">
        <v>61</v>
      </c>
      <c r="H23" s="2">
        <v>3</v>
      </c>
    </row>
    <row r="24" spans="1:8" x14ac:dyDescent="0.2">
      <c r="A24" s="2" t="s">
        <v>62</v>
      </c>
      <c r="B24" s="6"/>
      <c r="G24" s="2" t="s">
        <v>63</v>
      </c>
      <c r="H24" s="2">
        <v>3</v>
      </c>
    </row>
    <row r="25" spans="1:8" x14ac:dyDescent="0.2">
      <c r="A25" s="2" t="s">
        <v>64</v>
      </c>
      <c r="B25" s="6"/>
      <c r="G25" s="2" t="s">
        <v>65</v>
      </c>
      <c r="H25" s="2">
        <v>4</v>
      </c>
    </row>
    <row r="26" spans="1:8" x14ac:dyDescent="0.2">
      <c r="A26" s="2" t="s">
        <v>66</v>
      </c>
      <c r="B26" s="6"/>
      <c r="G26" s="2" t="s">
        <v>67</v>
      </c>
      <c r="H26" s="2">
        <v>5</v>
      </c>
    </row>
    <row r="27" spans="1:8" x14ac:dyDescent="0.2">
      <c r="A27" s="2" t="s">
        <v>66</v>
      </c>
      <c r="B27" s="6"/>
      <c r="G27" s="2" t="s">
        <v>68</v>
      </c>
      <c r="H27" s="2">
        <v>8</v>
      </c>
    </row>
    <row r="28" spans="1:8" x14ac:dyDescent="0.2">
      <c r="A28" s="2" t="s">
        <v>66</v>
      </c>
      <c r="B28" s="6"/>
      <c r="G28" s="2" t="s">
        <v>69</v>
      </c>
      <c r="H28" s="2">
        <v>9</v>
      </c>
    </row>
    <row r="29" spans="1:8" x14ac:dyDescent="0.2">
      <c r="A29" s="2" t="s">
        <v>70</v>
      </c>
      <c r="B29" s="6"/>
      <c r="G29" s="2" t="s">
        <v>71</v>
      </c>
      <c r="H29" s="2">
        <v>10</v>
      </c>
    </row>
    <row r="30" spans="1:8" x14ac:dyDescent="0.2">
      <c r="A30" s="2" t="s">
        <v>72</v>
      </c>
      <c r="B30" s="6"/>
      <c r="G30" s="2" t="s">
        <v>73</v>
      </c>
      <c r="H30" s="2">
        <v>8</v>
      </c>
    </row>
    <row r="31" spans="1:8" x14ac:dyDescent="0.2">
      <c r="A31" s="2" t="s">
        <v>74</v>
      </c>
      <c r="B31" s="6"/>
      <c r="G31" s="2" t="s">
        <v>75</v>
      </c>
      <c r="H31" s="2">
        <v>16</v>
      </c>
    </row>
    <row r="32" spans="1:8" x14ac:dyDescent="0.2">
      <c r="A32" s="2" t="s">
        <v>76</v>
      </c>
      <c r="B32" s="6"/>
    </row>
    <row r="33" spans="1:4" x14ac:dyDescent="0.2">
      <c r="A33" s="2" t="s">
        <v>77</v>
      </c>
      <c r="B33" s="6"/>
    </row>
    <row r="34" spans="1:4" x14ac:dyDescent="0.2">
      <c r="A34" s="2" t="s">
        <v>78</v>
      </c>
      <c r="B34" s="6">
        <v>0</v>
      </c>
    </row>
    <row r="35" spans="1:4" x14ac:dyDescent="0.2">
      <c r="A35" s="2" t="s">
        <v>79</v>
      </c>
      <c r="B35" s="6">
        <v>0</v>
      </c>
    </row>
    <row r="36" spans="1:4" x14ac:dyDescent="0.2">
      <c r="A36" s="2" t="s">
        <v>80</v>
      </c>
      <c r="B36" s="7">
        <f>(B6*H4)+(B7*H5)+(B8*H6)+(B9*H7)+(B10*H8)+(B11*H9)+(B12*H10)+(B13*H11)+(B14*H12)+(B15*H13)+(B16*H14)+(B17*H15)+(B18*H16)+(B19*H17)+(B20*H18)+(B21*H19)+(B22*H20)+(B23*H21)+(B24*H22)+(B25*H23)+(B26*H24)+(B27*H25)+(B28*H26)+(B29*H27)+(B30*H28)+(B31*H29)+(B32*H30)+(B33*H31)+B34+(B35*2)</f>
        <v>4</v>
      </c>
    </row>
    <row r="37" spans="1:4" x14ac:dyDescent="0.2">
      <c r="A37" s="2" t="s">
        <v>81</v>
      </c>
      <c r="B37" s="6">
        <v>3</v>
      </c>
    </row>
    <row r="38" spans="1:4" x14ac:dyDescent="0.2">
      <c r="A38" s="2" t="s">
        <v>82</v>
      </c>
      <c r="B38" s="6">
        <f>(120/3)</f>
        <v>40</v>
      </c>
    </row>
    <row r="39" spans="1:4" x14ac:dyDescent="0.2">
      <c r="A39" s="2" t="s">
        <v>83</v>
      </c>
      <c r="B39" s="6">
        <v>0</v>
      </c>
    </row>
    <row r="40" spans="1:4" x14ac:dyDescent="0.2">
      <c r="A40" s="2" t="s">
        <v>84</v>
      </c>
      <c r="B40" s="6">
        <v>0</v>
      </c>
    </row>
    <row r="41" spans="1:4" x14ac:dyDescent="0.2">
      <c r="A41" s="2" t="s">
        <v>27</v>
      </c>
      <c r="B41" s="7">
        <f xml:space="preserve"> ROUNDDOWN(2 + ((B5 + 7) / 8), 0)</f>
        <v>3</v>
      </c>
    </row>
    <row r="42" spans="1:4" x14ac:dyDescent="0.2">
      <c r="A42" s="2" t="s">
        <v>30</v>
      </c>
      <c r="B42" s="7">
        <f>IF(B37+B39 = 0, 0, 2 + (B37 * 2) + B38 + (B39 * 2) + (B40 * 2))</f>
        <v>48</v>
      </c>
    </row>
    <row r="43" spans="1:4" x14ac:dyDescent="0.2">
      <c r="A43" s="2" t="s">
        <v>85</v>
      </c>
      <c r="B43" s="7">
        <f>B36 + B42 + B41 + 4</f>
        <v>59</v>
      </c>
    </row>
    <row r="44" spans="1:4" x14ac:dyDescent="0.2">
      <c r="A44" s="2" t="s">
        <v>86</v>
      </c>
      <c r="B44" s="7">
        <f>8096 / (B43 + 2)</f>
        <v>132.72131147540983</v>
      </c>
    </row>
    <row r="45" spans="1:4" x14ac:dyDescent="0.2">
      <c r="A45" s="2" t="s">
        <v>87</v>
      </c>
      <c r="B45" s="5">
        <v>100</v>
      </c>
      <c r="D45" s="9" t="s">
        <v>88</v>
      </c>
    </row>
    <row r="46" spans="1:4" x14ac:dyDescent="0.2">
      <c r="A46" s="2" t="s">
        <v>89</v>
      </c>
      <c r="B46" s="7">
        <f>8096 * ((100 - B45) / 100) / (B43 + 2)</f>
        <v>0</v>
      </c>
    </row>
    <row r="47" spans="1:4" x14ac:dyDescent="0.2">
      <c r="A47" s="2" t="s">
        <v>90</v>
      </c>
      <c r="B47" s="2">
        <f>ROUNDUP(B4 / (B44 - B46), 0)</f>
        <v>7581</v>
      </c>
    </row>
    <row r="48" spans="1:4" x14ac:dyDescent="0.2">
      <c r="A48" s="3" t="s">
        <v>91</v>
      </c>
      <c r="B48" s="3">
        <f>(8192 * B47) / 1000000000</f>
        <v>6.2103551999999999E-2</v>
      </c>
    </row>
    <row r="49" spans="1:2" x14ac:dyDescent="0.2">
      <c r="A49" s="3" t="s">
        <v>92</v>
      </c>
      <c r="B49" s="3">
        <f>(8192 * B47) / 1000000</f>
        <v>62.103552000000001</v>
      </c>
    </row>
    <row r="67" spans="1:2" x14ac:dyDescent="0.2">
      <c r="A67" s="3"/>
    </row>
    <row r="69" spans="1:2" x14ac:dyDescent="0.2">
      <c r="A69" s="3"/>
      <c r="B69" s="4"/>
    </row>
    <row r="85" spans="1:2" x14ac:dyDescent="0.2">
      <c r="A85" s="3"/>
      <c r="B85" s="3"/>
    </row>
    <row r="87" spans="1:2" x14ac:dyDescent="0.2">
      <c r="A87" s="3"/>
      <c r="B87" s="4"/>
    </row>
    <row r="95" spans="1:2" x14ac:dyDescent="0.2">
      <c r="B95" s="7"/>
    </row>
    <row r="98" spans="1:2" x14ac:dyDescent="0.2">
      <c r="A98" s="3"/>
      <c r="B98" s="3"/>
    </row>
  </sheetData>
  <hyperlinks>
    <hyperlink ref="A1" r:id="rId1" xr:uid="{3AD5A006-BDC4-44D7-AEC3-12CD1A7723EA}"/>
    <hyperlink ref="G1" r:id="rId2" xr:uid="{5376719B-248E-4443-9753-AE197F110594}"/>
    <hyperlink ref="D2" r:id="rId3" xr:uid="{5E5E11B7-259C-4363-8A47-9BE96BD9FF65}"/>
    <hyperlink ref="D45" r:id="rId4" xr:uid="{7458CDAF-9792-4E58-8535-316A331F87A4}"/>
  </hyperlinks>
  <pageMargins left="0.7" right="0.7" top="0.75" bottom="0.75" header="0.3" footer="0.3"/>
  <pageSetup orientation="portrait" r:id="rId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7BEE-05F6-4E8A-B12F-B3B1F8BF93C4}">
  <dimension ref="A1:E36"/>
  <sheetViews>
    <sheetView tabSelected="1" topLeftCell="A20" workbookViewId="0">
      <selection activeCell="G37" sqref="G37"/>
    </sheetView>
  </sheetViews>
  <sheetFormatPr defaultRowHeight="15" x14ac:dyDescent="0.25"/>
  <cols>
    <col min="1" max="1" width="7.140625" customWidth="1"/>
    <col min="2" max="2" width="34.5703125" customWidth="1"/>
    <col min="3" max="3" width="19.7109375" customWidth="1"/>
  </cols>
  <sheetData>
    <row r="1" spans="1:5" ht="30" customHeight="1" x14ac:dyDescent="0.25">
      <c r="A1" s="16"/>
      <c r="B1" s="18" t="s">
        <v>93</v>
      </c>
      <c r="C1" s="18"/>
      <c r="D1" s="16"/>
    </row>
    <row r="2" spans="1:5" x14ac:dyDescent="0.25">
      <c r="A2" s="13" t="s">
        <v>94</v>
      </c>
      <c r="B2" s="14" t="s">
        <v>3</v>
      </c>
      <c r="C2" s="14" t="s">
        <v>122</v>
      </c>
      <c r="D2" s="14" t="s">
        <v>123</v>
      </c>
      <c r="E2" s="19"/>
    </row>
    <row r="3" spans="1:5" x14ac:dyDescent="0.25">
      <c r="A3" s="10">
        <v>1</v>
      </c>
      <c r="B3" s="10" t="s">
        <v>95</v>
      </c>
      <c r="C3" s="12">
        <f>Contract!B49</f>
        <v>91.070464000000001</v>
      </c>
      <c r="D3" s="10">
        <f>C3/100</f>
        <v>0.91070464000000007</v>
      </c>
    </row>
    <row r="4" spans="1:5" x14ac:dyDescent="0.25">
      <c r="A4" s="10">
        <v>2</v>
      </c>
      <c r="B4" s="10" t="s">
        <v>96</v>
      </c>
      <c r="C4" s="12">
        <f>Subscriber!B49</f>
        <v>218.226688</v>
      </c>
      <c r="D4" s="10">
        <f>C4/100</f>
        <v>2.1822668799999998</v>
      </c>
    </row>
    <row r="5" spans="1:5" x14ac:dyDescent="0.25">
      <c r="A5" s="10">
        <v>3</v>
      </c>
      <c r="B5" s="10" t="s">
        <v>97</v>
      </c>
      <c r="C5" s="12">
        <f>Employee!B49</f>
        <v>3.2849919999999999</v>
      </c>
      <c r="D5" s="10">
        <f t="shared" ref="D5:D16" si="0">C5/100</f>
        <v>3.2849919999999998E-2</v>
      </c>
    </row>
    <row r="6" spans="1:5" x14ac:dyDescent="0.25">
      <c r="A6" s="10">
        <v>4</v>
      </c>
      <c r="B6" s="10" t="s">
        <v>98</v>
      </c>
      <c r="C6" s="12">
        <f>SensorSubscription!B49</f>
        <v>34.373632000000001</v>
      </c>
      <c r="D6" s="10">
        <f t="shared" si="0"/>
        <v>0.34373631999999998</v>
      </c>
    </row>
    <row r="7" spans="1:5" x14ac:dyDescent="0.25">
      <c r="A7" s="10">
        <v>5</v>
      </c>
      <c r="B7" s="10" t="s">
        <v>99</v>
      </c>
      <c r="C7" s="12">
        <f>ZoneContract!B49</f>
        <v>3.2767999999999999E-2</v>
      </c>
      <c r="D7" s="10">
        <f t="shared" si="0"/>
        <v>3.2768000000000001E-4</v>
      </c>
    </row>
    <row r="8" spans="1:5" x14ac:dyDescent="0.25">
      <c r="A8" s="10">
        <v>6</v>
      </c>
      <c r="B8" s="10" t="s">
        <v>100</v>
      </c>
      <c r="C8" s="12">
        <f>Salesperson!B49</f>
        <v>2.4576000000000001E-2</v>
      </c>
      <c r="D8" s="10">
        <f t="shared" si="0"/>
        <v>2.4576000000000003E-4</v>
      </c>
    </row>
    <row r="9" spans="1:5" x14ac:dyDescent="0.25">
      <c r="A9" s="10">
        <v>7</v>
      </c>
      <c r="B9" s="10" t="s">
        <v>101</v>
      </c>
      <c r="C9" s="12">
        <f>AdminExecutive!B49</f>
        <v>0.72908799999999996</v>
      </c>
      <c r="D9" s="10">
        <f t="shared" si="0"/>
        <v>7.2908799999999996E-3</v>
      </c>
    </row>
    <row r="10" spans="1:5" x14ac:dyDescent="0.25">
      <c r="A10" s="10">
        <v>8</v>
      </c>
      <c r="B10" s="10" t="s">
        <v>102</v>
      </c>
      <c r="C10" s="12">
        <f>Maintainer!B49</f>
        <v>1.3762559999999999</v>
      </c>
      <c r="D10" s="10">
        <f t="shared" si="0"/>
        <v>1.376256E-2</v>
      </c>
    </row>
    <row r="11" spans="1:5" x14ac:dyDescent="0.25">
      <c r="A11" s="10">
        <v>9</v>
      </c>
      <c r="B11" s="10" t="s">
        <v>103</v>
      </c>
      <c r="C11" s="12">
        <f>StandardSubscription!B49</f>
        <v>22.364159999999998</v>
      </c>
      <c r="D11" s="10">
        <f t="shared" si="0"/>
        <v>0.2236416</v>
      </c>
    </row>
    <row r="12" spans="1:5" x14ac:dyDescent="0.25">
      <c r="A12" s="10">
        <v>10</v>
      </c>
      <c r="B12" s="10" t="s">
        <v>104</v>
      </c>
      <c r="C12" s="12">
        <f>GoldSubscription!B49</f>
        <v>3.268608</v>
      </c>
      <c r="D12" s="10">
        <f t="shared" si="0"/>
        <v>3.2686079999999999E-2</v>
      </c>
    </row>
    <row r="13" spans="1:5" x14ac:dyDescent="0.25">
      <c r="A13" s="10">
        <v>11</v>
      </c>
      <c r="B13" s="10" t="s">
        <v>105</v>
      </c>
      <c r="C13" s="12">
        <f>PlatinumContract!B49</f>
        <v>3.2767999999999999E-2</v>
      </c>
      <c r="D13" s="10">
        <f t="shared" si="0"/>
        <v>3.2768000000000001E-4</v>
      </c>
    </row>
    <row r="14" spans="1:5" x14ac:dyDescent="0.25">
      <c r="A14" s="10">
        <v>12</v>
      </c>
      <c r="B14" s="11" t="s">
        <v>106</v>
      </c>
      <c r="C14" s="12">
        <f>SuperPlatinumContract!B49</f>
        <v>8.1919999999999996E-3</v>
      </c>
      <c r="D14" s="10">
        <f t="shared" si="0"/>
        <v>8.1920000000000002E-5</v>
      </c>
    </row>
    <row r="15" spans="1:5" x14ac:dyDescent="0.25">
      <c r="A15" s="10">
        <v>13</v>
      </c>
      <c r="B15" s="11" t="s">
        <v>107</v>
      </c>
      <c r="C15" s="12">
        <f>Zone!B49</f>
        <v>0.86016000000000004</v>
      </c>
      <c r="D15" s="10">
        <f t="shared" si="0"/>
        <v>8.6016000000000009E-3</v>
      </c>
    </row>
    <row r="16" spans="1:5" x14ac:dyDescent="0.25">
      <c r="A16" s="10">
        <v>14</v>
      </c>
      <c r="B16" s="11" t="s">
        <v>108</v>
      </c>
      <c r="C16" s="12">
        <f>Video!B49</f>
        <v>365498181.82041597</v>
      </c>
      <c r="D16" s="10">
        <f t="shared" si="0"/>
        <v>3654981.8182041598</v>
      </c>
    </row>
    <row r="17" spans="1:4" x14ac:dyDescent="0.25">
      <c r="A17" s="10">
        <v>15</v>
      </c>
      <c r="B17" s="11" t="s">
        <v>109</v>
      </c>
      <c r="C17" s="12">
        <f>Data!B49</f>
        <v>7334551.7813759996</v>
      </c>
      <c r="D17" s="10">
        <f>C17/100</f>
        <v>73345.517813760001</v>
      </c>
    </row>
    <row r="18" spans="1:4" x14ac:dyDescent="0.25">
      <c r="A18" s="10">
        <v>16</v>
      </c>
      <c r="B18" s="11" t="s">
        <v>110</v>
      </c>
      <c r="C18" s="12">
        <f>Supplier!B49</f>
        <v>3.2767999999999999E-2</v>
      </c>
      <c r="D18" s="10">
        <f>C18/100</f>
        <v>3.2768000000000001E-4</v>
      </c>
    </row>
    <row r="19" spans="1:4" x14ac:dyDescent="0.25">
      <c r="A19" s="10">
        <v>17</v>
      </c>
      <c r="B19" s="11" t="s">
        <v>111</v>
      </c>
      <c r="C19" s="12">
        <f>Part!B49</f>
        <v>0.114688</v>
      </c>
      <c r="D19" s="10">
        <f t="shared" ref="D19:D29" si="1">C19/100</f>
        <v>1.1468800000000001E-3</v>
      </c>
    </row>
    <row r="20" spans="1:4" x14ac:dyDescent="0.25">
      <c r="A20" s="10">
        <v>18</v>
      </c>
      <c r="B20" s="11" t="s">
        <v>112</v>
      </c>
      <c r="C20" s="12">
        <f>MaintenanceRecord!B49</f>
        <v>287367.59398399998</v>
      </c>
      <c r="D20" s="10">
        <f t="shared" si="1"/>
        <v>2873.67593984</v>
      </c>
    </row>
    <row r="21" spans="1:4" x14ac:dyDescent="0.25">
      <c r="A21" s="10">
        <v>19</v>
      </c>
      <c r="B21" s="11" t="s">
        <v>113</v>
      </c>
      <c r="C21" s="12">
        <f>Sensor!B49</f>
        <v>19.734528000000001</v>
      </c>
      <c r="D21" s="10">
        <f t="shared" si="1"/>
        <v>0.19734528000000001</v>
      </c>
    </row>
    <row r="22" spans="1:4" x14ac:dyDescent="0.25">
      <c r="A22" s="10">
        <v>20</v>
      </c>
      <c r="B22" s="11" t="s">
        <v>114</v>
      </c>
      <c r="C22" s="12">
        <f>Sensor_Part!B49</f>
        <v>55045.062656000002</v>
      </c>
      <c r="D22" s="10">
        <f t="shared" si="1"/>
        <v>550.45062656000005</v>
      </c>
    </row>
    <row r="23" spans="1:4" x14ac:dyDescent="0.25">
      <c r="A23" s="10">
        <v>21</v>
      </c>
      <c r="B23" s="11" t="s">
        <v>115</v>
      </c>
      <c r="C23" s="12">
        <f>Part_Supplier!B49</f>
        <v>0.139264</v>
      </c>
      <c r="D23" s="10">
        <f t="shared" si="1"/>
        <v>1.3926399999999999E-3</v>
      </c>
    </row>
    <row r="24" spans="1:4" x14ac:dyDescent="0.25">
      <c r="A24" s="10">
        <v>22</v>
      </c>
      <c r="B24" s="11" t="s">
        <v>116</v>
      </c>
      <c r="C24" s="10">
        <f>MaintenanceRecord_Part!B49</f>
        <v>283320.16435199999</v>
      </c>
      <c r="D24" s="10">
        <f t="shared" si="1"/>
        <v>2833.2016435199998</v>
      </c>
    </row>
    <row r="25" spans="1:4" x14ac:dyDescent="0.25">
      <c r="A25" s="10">
        <v>23</v>
      </c>
      <c r="B25" s="11" t="s">
        <v>117</v>
      </c>
      <c r="C25" s="12">
        <f>Zone_Sensor!B49</f>
        <v>10.32192</v>
      </c>
      <c r="D25" s="10">
        <f t="shared" si="1"/>
        <v>0.10321920000000001</v>
      </c>
    </row>
    <row r="26" spans="1:4" x14ac:dyDescent="0.25">
      <c r="A26" s="10">
        <v>24</v>
      </c>
      <c r="B26" s="10" t="s">
        <v>118</v>
      </c>
      <c r="C26" s="12">
        <f>GoldSubscription_Video!B49</f>
        <v>7704.5923839999996</v>
      </c>
      <c r="D26" s="10">
        <f t="shared" si="1"/>
        <v>77.04592384</v>
      </c>
    </row>
    <row r="27" spans="1:4" x14ac:dyDescent="0.25">
      <c r="A27" s="10">
        <v>25</v>
      </c>
      <c r="B27" s="11" t="s">
        <v>119</v>
      </c>
      <c r="C27" s="12">
        <f>StandardSubscription_Video!B49</f>
        <v>25802.375167999999</v>
      </c>
      <c r="D27" s="10">
        <f t="shared" si="1"/>
        <v>258.02375167999998</v>
      </c>
    </row>
    <row r="28" spans="1:4" x14ac:dyDescent="0.25">
      <c r="A28" s="10">
        <v>26</v>
      </c>
      <c r="B28" s="11" t="s">
        <v>120</v>
      </c>
      <c r="C28" s="12">
        <f>Address!B49</f>
        <v>0.475136</v>
      </c>
      <c r="D28" s="10">
        <f t="shared" si="1"/>
        <v>4.7513599999999996E-3</v>
      </c>
    </row>
    <row r="29" spans="1:4" x14ac:dyDescent="0.25">
      <c r="A29" s="10">
        <v>27</v>
      </c>
      <c r="B29" s="11" t="s">
        <v>121</v>
      </c>
      <c r="C29" s="12">
        <f>ContactInfo!B49</f>
        <v>62.103552000000001</v>
      </c>
      <c r="D29" s="10">
        <f t="shared" si="1"/>
        <v>0.62103551999999995</v>
      </c>
    </row>
    <row r="30" spans="1:4" x14ac:dyDescent="0.25">
      <c r="A30" s="15" t="s">
        <v>124</v>
      </c>
      <c r="B30" s="15" t="s">
        <v>93</v>
      </c>
      <c r="C30" s="17">
        <f>SUM(C3:C29)</f>
        <v>373492441.96454388</v>
      </c>
      <c r="D30" s="15">
        <f>SUM(D3:D29)</f>
        <v>3734924.4196454394</v>
      </c>
    </row>
    <row r="32" spans="1:4" x14ac:dyDescent="0.25">
      <c r="C32" s="20">
        <f>C30</f>
        <v>373492441.96454388</v>
      </c>
      <c r="D32" t="s">
        <v>125</v>
      </c>
    </row>
    <row r="33" spans="3:4" x14ac:dyDescent="0.25">
      <c r="C33">
        <f>C32/100</f>
        <v>3734924.4196454389</v>
      </c>
      <c r="D33" t="s">
        <v>126</v>
      </c>
    </row>
    <row r="34" spans="3:4" x14ac:dyDescent="0.25">
      <c r="C34" s="20">
        <f>C33/100</f>
        <v>37349.24419645439</v>
      </c>
      <c r="D34" t="s">
        <v>127</v>
      </c>
    </row>
    <row r="35" spans="3:4" x14ac:dyDescent="0.25">
      <c r="C35" s="20">
        <f>C34/100</f>
        <v>373.4924419645439</v>
      </c>
      <c r="D35" t="s">
        <v>128</v>
      </c>
    </row>
    <row r="36" spans="3:4" x14ac:dyDescent="0.25">
      <c r="C36" s="21" t="s">
        <v>129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58FA-01C3-4BA7-8CED-E302249A580D}">
  <dimension ref="A1:I98"/>
  <sheetViews>
    <sheetView topLeftCell="A30" zoomScale="120" zoomScaleNormal="120" workbookViewId="0">
      <selection activeCell="B13" sqref="B13"/>
    </sheetView>
  </sheetViews>
  <sheetFormatPr defaultColWidth="9.140625" defaultRowHeight="12" x14ac:dyDescent="0.2"/>
  <cols>
    <col min="1" max="1" width="40.7109375" style="2" customWidth="1"/>
    <col min="2" max="2" width="10.42578125" style="2" customWidth="1"/>
    <col min="3" max="3" width="4.7109375" style="2" customWidth="1"/>
    <col min="4" max="4" width="37.42578125" style="2" customWidth="1"/>
    <col min="5" max="5" width="10.42578125" style="2" bestFit="1" customWidth="1"/>
    <col min="6" max="6" width="4.7109375" style="2" customWidth="1"/>
    <col min="7" max="7" width="28.42578125" style="2" bestFit="1" customWidth="1"/>
    <col min="8" max="8" width="5.7109375" style="2" customWidth="1"/>
    <col min="9" max="9" width="9.140625" style="2"/>
    <col min="10" max="10" width="24.85546875" style="2" bestFit="1" customWidth="1"/>
    <col min="11" max="16384" width="9.140625" style="2"/>
  </cols>
  <sheetData>
    <row r="1" spans="1:9" x14ac:dyDescent="0.2">
      <c r="A1" s="1" t="s">
        <v>0</v>
      </c>
      <c r="G1" s="1" t="s">
        <v>1</v>
      </c>
    </row>
    <row r="2" spans="1:9" ht="33.75" x14ac:dyDescent="0.2">
      <c r="A2" s="1"/>
      <c r="D2" s="8" t="s">
        <v>2</v>
      </c>
    </row>
    <row r="3" spans="1:9" x14ac:dyDescent="0.2">
      <c r="A3" s="3" t="s">
        <v>3</v>
      </c>
      <c r="B3" s="4"/>
      <c r="D3" s="3" t="s">
        <v>4</v>
      </c>
      <c r="E3" s="4"/>
      <c r="G3" s="3" t="s">
        <v>5</v>
      </c>
      <c r="H3" s="3" t="s">
        <v>6</v>
      </c>
    </row>
    <row r="4" spans="1:9" x14ac:dyDescent="0.2">
      <c r="A4" s="2" t="s">
        <v>7</v>
      </c>
      <c r="B4" s="5">
        <v>6000</v>
      </c>
      <c r="D4" s="2" t="s">
        <v>8</v>
      </c>
      <c r="E4" s="5">
        <v>1</v>
      </c>
      <c r="G4" s="2" t="s">
        <v>9</v>
      </c>
      <c r="H4" s="2">
        <v>4</v>
      </c>
    </row>
    <row r="5" spans="1:9" x14ac:dyDescent="0.2">
      <c r="A5" s="2" t="s">
        <v>10</v>
      </c>
      <c r="B5" s="6">
        <v>6</v>
      </c>
      <c r="D5" s="2" t="s">
        <v>11</v>
      </c>
      <c r="E5" s="5">
        <v>4</v>
      </c>
      <c r="G5" s="2" t="s">
        <v>12</v>
      </c>
      <c r="H5" s="2">
        <v>1</v>
      </c>
    </row>
    <row r="6" spans="1:9" x14ac:dyDescent="0.2">
      <c r="A6" s="2" t="s">
        <v>13</v>
      </c>
      <c r="B6" s="6">
        <v>3</v>
      </c>
      <c r="D6" s="2" t="s">
        <v>14</v>
      </c>
      <c r="E6" s="5">
        <v>0</v>
      </c>
      <c r="G6" s="2" t="s">
        <v>15</v>
      </c>
      <c r="H6" s="2">
        <v>2</v>
      </c>
    </row>
    <row r="7" spans="1:9" x14ac:dyDescent="0.2">
      <c r="A7" s="2" t="s">
        <v>16</v>
      </c>
      <c r="B7" s="6">
        <v>0</v>
      </c>
      <c r="D7" s="2" t="s">
        <v>17</v>
      </c>
      <c r="E7" s="5">
        <v>0</v>
      </c>
      <c r="G7" s="2" t="s">
        <v>18</v>
      </c>
      <c r="H7" s="2">
        <v>8</v>
      </c>
    </row>
    <row r="8" spans="1:9" x14ac:dyDescent="0.2">
      <c r="A8" s="2" t="s">
        <v>19</v>
      </c>
      <c r="B8" s="6">
        <v>0</v>
      </c>
      <c r="D8" s="2" t="s">
        <v>20</v>
      </c>
      <c r="E8" s="5">
        <v>0</v>
      </c>
      <c r="G8" s="2" t="s">
        <v>21</v>
      </c>
      <c r="H8" s="2">
        <v>1</v>
      </c>
      <c r="I8" s="2" t="s">
        <v>22</v>
      </c>
    </row>
    <row r="9" spans="1:9" x14ac:dyDescent="0.2">
      <c r="A9" s="2" t="s">
        <v>23</v>
      </c>
      <c r="B9" s="6">
        <v>0</v>
      </c>
      <c r="D9" s="2" t="s">
        <v>24</v>
      </c>
      <c r="E9" s="5">
        <v>0</v>
      </c>
      <c r="G9" s="2" t="s">
        <v>25</v>
      </c>
      <c r="H9" s="2">
        <v>8</v>
      </c>
    </row>
    <row r="10" spans="1:9" x14ac:dyDescent="0.2">
      <c r="A10" s="2" t="s">
        <v>26</v>
      </c>
      <c r="B10" s="6">
        <v>0</v>
      </c>
      <c r="D10" s="2" t="s">
        <v>27</v>
      </c>
      <c r="E10" s="2">
        <f>ROUNDDOWN(2 + ((E4 + 7) / 8),0)</f>
        <v>3</v>
      </c>
      <c r="G10" s="2" t="s">
        <v>28</v>
      </c>
      <c r="H10" s="2">
        <v>4</v>
      </c>
    </row>
    <row r="11" spans="1:9" x14ac:dyDescent="0.2">
      <c r="A11" s="2" t="s">
        <v>29</v>
      </c>
      <c r="B11" s="6">
        <v>0</v>
      </c>
      <c r="D11" s="2" t="s">
        <v>30</v>
      </c>
      <c r="E11" s="2">
        <f>IF(E6+E8 = 0, 0, 2 + (E6 * 2) + E7 + (E8 * 2) + (E9 * 2))</f>
        <v>0</v>
      </c>
      <c r="G11" s="2" t="s">
        <v>31</v>
      </c>
      <c r="H11" s="2">
        <v>5</v>
      </c>
    </row>
    <row r="12" spans="1:9" x14ac:dyDescent="0.2">
      <c r="A12" s="2" t="s">
        <v>32</v>
      </c>
      <c r="B12" s="6"/>
      <c r="D12" s="2" t="s">
        <v>33</v>
      </c>
      <c r="E12" s="2">
        <f>E5 + E11 + E10 + 1 + 6</f>
        <v>14</v>
      </c>
      <c r="G12" s="2" t="s">
        <v>34</v>
      </c>
      <c r="H12" s="2">
        <v>9</v>
      </c>
    </row>
    <row r="13" spans="1:9" x14ac:dyDescent="0.2">
      <c r="A13" s="2" t="s">
        <v>35</v>
      </c>
      <c r="B13" s="6"/>
      <c r="D13" s="2" t="s">
        <v>36</v>
      </c>
      <c r="E13" s="7">
        <f>8096 / (E12 + 2)</f>
        <v>506</v>
      </c>
      <c r="G13" s="2" t="s">
        <v>37</v>
      </c>
      <c r="H13" s="2">
        <v>13</v>
      </c>
    </row>
    <row r="14" spans="1:9" x14ac:dyDescent="0.2">
      <c r="A14" s="2" t="s">
        <v>38</v>
      </c>
      <c r="B14" s="6"/>
      <c r="D14" s="2" t="s">
        <v>39</v>
      </c>
      <c r="E14" s="2">
        <f>1 + LOG((B47/E13), E13)</f>
        <v>0.96264773591905772</v>
      </c>
      <c r="G14" s="2" t="s">
        <v>40</v>
      </c>
      <c r="H14" s="2">
        <v>17</v>
      </c>
    </row>
    <row r="15" spans="1:9" x14ac:dyDescent="0.2">
      <c r="A15" s="2" t="s">
        <v>41</v>
      </c>
      <c r="B15" s="6"/>
      <c r="D15" s="2" t="s">
        <v>42</v>
      </c>
      <c r="E15" s="2">
        <f>ROUNDUP((B47 / (E13 ^ 1)), 0)</f>
        <v>1</v>
      </c>
      <c r="G15" s="2" t="s">
        <v>43</v>
      </c>
      <c r="H15" s="2">
        <v>4</v>
      </c>
    </row>
    <row r="16" spans="1:9" x14ac:dyDescent="0.2">
      <c r="A16" s="2" t="s">
        <v>44</v>
      </c>
      <c r="B16" s="6"/>
      <c r="D16" s="3" t="s">
        <v>45</v>
      </c>
      <c r="E16" s="3">
        <f>(8192 * E15) / 1000000000</f>
        <v>8.1920000000000005E-6</v>
      </c>
      <c r="G16" s="2" t="s">
        <v>46</v>
      </c>
      <c r="H16" s="2">
        <v>4</v>
      </c>
    </row>
    <row r="17" spans="1:8" x14ac:dyDescent="0.2">
      <c r="A17" s="2" t="s">
        <v>47</v>
      </c>
      <c r="B17" s="6"/>
      <c r="D17" s="3" t="s">
        <v>48</v>
      </c>
      <c r="E17" s="3">
        <f>(8192 * E15) / 1000000</f>
        <v>8.1919999999999996E-3</v>
      </c>
      <c r="G17" s="2" t="s">
        <v>49</v>
      </c>
      <c r="H17" s="2">
        <v>8</v>
      </c>
    </row>
    <row r="18" spans="1:8" x14ac:dyDescent="0.2">
      <c r="A18" s="2" t="s">
        <v>50</v>
      </c>
      <c r="B18" s="6"/>
      <c r="G18" s="2" t="s">
        <v>51</v>
      </c>
      <c r="H18" s="2">
        <v>8</v>
      </c>
    </row>
    <row r="19" spans="1:8" x14ac:dyDescent="0.2">
      <c r="A19" s="2" t="s">
        <v>52</v>
      </c>
      <c r="B19" s="6"/>
      <c r="G19" s="2" t="s">
        <v>53</v>
      </c>
      <c r="H19" s="2">
        <v>4</v>
      </c>
    </row>
    <row r="20" spans="1:8" x14ac:dyDescent="0.2">
      <c r="A20" s="2" t="s">
        <v>54</v>
      </c>
      <c r="B20" s="6"/>
      <c r="G20" s="2" t="s">
        <v>55</v>
      </c>
      <c r="H20" s="2">
        <v>6</v>
      </c>
    </row>
    <row r="21" spans="1:8" x14ac:dyDescent="0.2">
      <c r="A21" s="2" t="s">
        <v>56</v>
      </c>
      <c r="B21" s="6"/>
      <c r="G21" s="2" t="s">
        <v>57</v>
      </c>
      <c r="H21" s="2">
        <v>7</v>
      </c>
    </row>
    <row r="22" spans="1:8" x14ac:dyDescent="0.2">
      <c r="A22" s="2" t="s">
        <v>58</v>
      </c>
      <c r="B22" s="6"/>
      <c r="G22" s="2" t="s">
        <v>59</v>
      </c>
      <c r="H22" s="2">
        <v>8</v>
      </c>
    </row>
    <row r="23" spans="1:8" x14ac:dyDescent="0.2">
      <c r="A23" s="2" t="s">
        <v>60</v>
      </c>
      <c r="B23" s="6"/>
      <c r="G23" s="2" t="s">
        <v>61</v>
      </c>
      <c r="H23" s="2">
        <v>3</v>
      </c>
    </row>
    <row r="24" spans="1:8" x14ac:dyDescent="0.2">
      <c r="A24" s="2" t="s">
        <v>62</v>
      </c>
      <c r="B24" s="6"/>
      <c r="G24" s="2" t="s">
        <v>63</v>
      </c>
      <c r="H24" s="2">
        <v>3</v>
      </c>
    </row>
    <row r="25" spans="1:8" x14ac:dyDescent="0.2">
      <c r="A25" s="2" t="s">
        <v>64</v>
      </c>
      <c r="B25" s="6">
        <v>1</v>
      </c>
      <c r="G25" s="2" t="s">
        <v>65</v>
      </c>
      <c r="H25" s="2">
        <v>4</v>
      </c>
    </row>
    <row r="26" spans="1:8" x14ac:dyDescent="0.2">
      <c r="A26" s="2" t="s">
        <v>66</v>
      </c>
      <c r="B26" s="6"/>
      <c r="G26" s="2" t="s">
        <v>67</v>
      </c>
      <c r="H26" s="2">
        <v>5</v>
      </c>
    </row>
    <row r="27" spans="1:8" x14ac:dyDescent="0.2">
      <c r="A27" s="2" t="s">
        <v>66</v>
      </c>
      <c r="B27" s="6"/>
      <c r="G27" s="2" t="s">
        <v>68</v>
      </c>
      <c r="H27" s="2">
        <v>8</v>
      </c>
    </row>
    <row r="28" spans="1:8" x14ac:dyDescent="0.2">
      <c r="A28" s="2" t="s">
        <v>66</v>
      </c>
      <c r="B28" s="6"/>
      <c r="G28" s="2" t="s">
        <v>69</v>
      </c>
      <c r="H28" s="2">
        <v>9</v>
      </c>
    </row>
    <row r="29" spans="1:8" x14ac:dyDescent="0.2">
      <c r="A29" s="2" t="s">
        <v>70</v>
      </c>
      <c r="B29" s="6"/>
      <c r="G29" s="2" t="s">
        <v>71</v>
      </c>
      <c r="H29" s="2">
        <v>10</v>
      </c>
    </row>
    <row r="30" spans="1:8" x14ac:dyDescent="0.2">
      <c r="A30" s="2" t="s">
        <v>72</v>
      </c>
      <c r="B30" s="6"/>
      <c r="G30" s="2" t="s">
        <v>73</v>
      </c>
      <c r="H30" s="2">
        <v>8</v>
      </c>
    </row>
    <row r="31" spans="1:8" x14ac:dyDescent="0.2">
      <c r="A31" s="2" t="s">
        <v>74</v>
      </c>
      <c r="B31" s="6"/>
      <c r="G31" s="2" t="s">
        <v>75</v>
      </c>
      <c r="H31" s="2">
        <v>16</v>
      </c>
    </row>
    <row r="32" spans="1:8" x14ac:dyDescent="0.2">
      <c r="A32" s="2" t="s">
        <v>76</v>
      </c>
      <c r="B32" s="6"/>
    </row>
    <row r="33" spans="1:4" x14ac:dyDescent="0.2">
      <c r="A33" s="2" t="s">
        <v>77</v>
      </c>
      <c r="B33" s="6"/>
    </row>
    <row r="34" spans="1:4" x14ac:dyDescent="0.2">
      <c r="A34" s="2" t="s">
        <v>78</v>
      </c>
      <c r="B34" s="6">
        <v>0</v>
      </c>
    </row>
    <row r="35" spans="1:4" x14ac:dyDescent="0.2">
      <c r="A35" s="2" t="s">
        <v>79</v>
      </c>
      <c r="B35" s="6">
        <v>0</v>
      </c>
    </row>
    <row r="36" spans="1:4" x14ac:dyDescent="0.2">
      <c r="A36" s="2" t="s">
        <v>80</v>
      </c>
      <c r="B36" s="7">
        <f>(B6*H4)+(B7*H5)+(B8*H6)+(B9*H7)+(B10*H8)+(B11*H9)+(B12*H10)+(B13*H11)+(B14*H12)+(B15*H13)+(B16*H14)+(B17*H15)+(B18*H16)+(B19*H17)+(B20*H18)+(B21*H19)+(B22*H20)+(B23*H21)+(B24*H22)+(B25*H23)+(B26*H24)+(B27*H25)+(B28*H26)+(B29*H27)+(B30*H28)+(B31*H29)+(B32*H30)+(B33*H31)+B34+(B35*2)</f>
        <v>15</v>
      </c>
    </row>
    <row r="37" spans="1:4" x14ac:dyDescent="0.2">
      <c r="A37" s="2" t="s">
        <v>81</v>
      </c>
      <c r="B37" s="6">
        <v>0</v>
      </c>
    </row>
    <row r="38" spans="1:4" x14ac:dyDescent="0.2">
      <c r="A38" s="2" t="s">
        <v>82</v>
      </c>
      <c r="B38" s="6">
        <v>0</v>
      </c>
    </row>
    <row r="39" spans="1:4" x14ac:dyDescent="0.2">
      <c r="A39" s="2" t="s">
        <v>83</v>
      </c>
      <c r="B39" s="6">
        <v>2</v>
      </c>
    </row>
    <row r="40" spans="1:4" x14ac:dyDescent="0.2">
      <c r="A40" s="2" t="s">
        <v>84</v>
      </c>
      <c r="B40" s="6">
        <v>255</v>
      </c>
    </row>
    <row r="41" spans="1:4" x14ac:dyDescent="0.2">
      <c r="A41" s="2" t="s">
        <v>27</v>
      </c>
      <c r="B41" s="7">
        <f xml:space="preserve"> ROUNDDOWN(2 + ((B5 + 7) / 8), 0)</f>
        <v>3</v>
      </c>
    </row>
    <row r="42" spans="1:4" x14ac:dyDescent="0.2">
      <c r="A42" s="2" t="s">
        <v>30</v>
      </c>
      <c r="B42" s="7">
        <f>IF(B37+B39 = 0, 0, 2 + (B37 * 2) + B38 + (B39 * 2) + (B40 * 2))</f>
        <v>516</v>
      </c>
    </row>
    <row r="43" spans="1:4" x14ac:dyDescent="0.2">
      <c r="A43" s="2" t="s">
        <v>85</v>
      </c>
      <c r="B43" s="7">
        <f>B36 + B42 + B41 + 4</f>
        <v>538</v>
      </c>
    </row>
    <row r="44" spans="1:4" x14ac:dyDescent="0.2">
      <c r="A44" s="2" t="s">
        <v>86</v>
      </c>
      <c r="B44" s="7">
        <f>8096 / (B43 + 2)</f>
        <v>14.992592592592592</v>
      </c>
    </row>
    <row r="45" spans="1:4" x14ac:dyDescent="0.2">
      <c r="A45" s="2" t="s">
        <v>87</v>
      </c>
      <c r="B45" s="5">
        <v>100</v>
      </c>
      <c r="D45" s="9" t="s">
        <v>88</v>
      </c>
    </row>
    <row r="46" spans="1:4" x14ac:dyDescent="0.2">
      <c r="A46" s="2" t="s">
        <v>89</v>
      </c>
      <c r="B46" s="7">
        <f>8096 * ((100 - B45) / 100) / (B43 + 2)</f>
        <v>0</v>
      </c>
    </row>
    <row r="47" spans="1:4" x14ac:dyDescent="0.2">
      <c r="A47" s="2" t="s">
        <v>90</v>
      </c>
      <c r="B47" s="2">
        <f>ROUNDUP(B4 / (B44 - B46), 0)</f>
        <v>401</v>
      </c>
    </row>
    <row r="48" spans="1:4" x14ac:dyDescent="0.2">
      <c r="A48" s="3" t="s">
        <v>91</v>
      </c>
      <c r="B48" s="3">
        <f>(8192 * B47) / 1000000000</f>
        <v>3.284992E-3</v>
      </c>
    </row>
    <row r="49" spans="1:2" x14ac:dyDescent="0.2">
      <c r="A49" s="3" t="s">
        <v>92</v>
      </c>
      <c r="B49" s="3">
        <f>(8192 * B47) / 1000000</f>
        <v>3.2849919999999999</v>
      </c>
    </row>
    <row r="67" spans="1:2" x14ac:dyDescent="0.2">
      <c r="A67" s="3"/>
    </row>
    <row r="69" spans="1:2" x14ac:dyDescent="0.2">
      <c r="A69" s="3"/>
      <c r="B69" s="4"/>
    </row>
    <row r="85" spans="1:2" x14ac:dyDescent="0.2">
      <c r="A85" s="3"/>
      <c r="B85" s="3"/>
    </row>
    <row r="87" spans="1:2" x14ac:dyDescent="0.2">
      <c r="A87" s="3"/>
      <c r="B87" s="4"/>
    </row>
    <row r="95" spans="1:2" x14ac:dyDescent="0.2">
      <c r="B95" s="7"/>
    </row>
    <row r="98" spans="1:2" x14ac:dyDescent="0.2">
      <c r="A98" s="3"/>
      <c r="B98" s="3"/>
    </row>
  </sheetData>
  <hyperlinks>
    <hyperlink ref="A1" r:id="rId1" xr:uid="{051893BE-93A5-44E2-A4AD-29DD9D8DECF3}"/>
    <hyperlink ref="G1" r:id="rId2" xr:uid="{BC7AFE70-C254-4790-8922-47CBDB9A92FD}"/>
    <hyperlink ref="D2" r:id="rId3" xr:uid="{B7A50A4D-D663-4F92-AEC5-CDD96AEC6488}"/>
    <hyperlink ref="D45" r:id="rId4" xr:uid="{50C5A349-C538-4D97-BDED-35939CBE65AF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topLeftCell="A32" zoomScale="120" zoomScaleNormal="120" workbookViewId="0">
      <selection activeCell="A20" sqref="A20"/>
    </sheetView>
  </sheetViews>
  <sheetFormatPr defaultColWidth="9.140625" defaultRowHeight="12" x14ac:dyDescent="0.2"/>
  <cols>
    <col min="1" max="1" width="40.7109375" style="2" customWidth="1"/>
    <col min="2" max="2" width="10.42578125" style="2" customWidth="1"/>
    <col min="3" max="3" width="4.7109375" style="2" customWidth="1"/>
    <col min="4" max="4" width="37.42578125" style="2" customWidth="1"/>
    <col min="5" max="5" width="10.42578125" style="2" bestFit="1" customWidth="1"/>
    <col min="6" max="6" width="4.7109375" style="2" customWidth="1"/>
    <col min="7" max="7" width="28.42578125" style="2" bestFit="1" customWidth="1"/>
    <col min="8" max="8" width="5.7109375" style="2" customWidth="1"/>
    <col min="9" max="9" width="9.140625" style="2"/>
    <col min="10" max="10" width="24.85546875" style="2" bestFit="1" customWidth="1"/>
    <col min="11" max="16384" width="9.140625" style="2"/>
  </cols>
  <sheetData>
    <row r="1" spans="1:9" x14ac:dyDescent="0.2">
      <c r="A1" s="1" t="s">
        <v>0</v>
      </c>
      <c r="G1" s="1" t="s">
        <v>1</v>
      </c>
    </row>
    <row r="2" spans="1:9" ht="33.75" x14ac:dyDescent="0.2">
      <c r="A2" s="1"/>
      <c r="D2" s="8" t="s">
        <v>2</v>
      </c>
    </row>
    <row r="3" spans="1:9" x14ac:dyDescent="0.2">
      <c r="A3" s="3" t="s">
        <v>3</v>
      </c>
      <c r="B3" s="4"/>
      <c r="D3" s="3" t="s">
        <v>4</v>
      </c>
      <c r="E3" s="4"/>
      <c r="G3" s="3" t="s">
        <v>5</v>
      </c>
      <c r="H3" s="3" t="s">
        <v>6</v>
      </c>
    </row>
    <row r="4" spans="1:9" x14ac:dyDescent="0.2">
      <c r="A4" s="2" t="s">
        <v>7</v>
      </c>
      <c r="B4" s="5">
        <v>1997900</v>
      </c>
      <c r="D4" s="2" t="s">
        <v>8</v>
      </c>
      <c r="E4" s="5">
        <v>1</v>
      </c>
      <c r="G4" s="2" t="s">
        <v>9</v>
      </c>
      <c r="H4" s="2">
        <v>4</v>
      </c>
    </row>
    <row r="5" spans="1:9" x14ac:dyDescent="0.2">
      <c r="A5" s="2" t="s">
        <v>10</v>
      </c>
      <c r="B5" s="6">
        <v>2</v>
      </c>
      <c r="D5" s="2" t="s">
        <v>11</v>
      </c>
      <c r="E5" s="5">
        <v>4</v>
      </c>
      <c r="G5" s="2" t="s">
        <v>12</v>
      </c>
      <c r="H5" s="2">
        <v>1</v>
      </c>
    </row>
    <row r="6" spans="1:9" x14ac:dyDescent="0.2">
      <c r="A6" s="2" t="s">
        <v>13</v>
      </c>
      <c r="B6" s="6">
        <v>2</v>
      </c>
      <c r="D6" s="2" t="s">
        <v>14</v>
      </c>
      <c r="E6" s="5">
        <v>0</v>
      </c>
      <c r="G6" s="2" t="s">
        <v>15</v>
      </c>
      <c r="H6" s="2">
        <v>2</v>
      </c>
    </row>
    <row r="7" spans="1:9" x14ac:dyDescent="0.2">
      <c r="A7" s="2" t="s">
        <v>16</v>
      </c>
      <c r="B7" s="6">
        <v>0</v>
      </c>
      <c r="D7" s="2" t="s">
        <v>17</v>
      </c>
      <c r="E7" s="5">
        <v>0</v>
      </c>
      <c r="G7" s="2" t="s">
        <v>18</v>
      </c>
      <c r="H7" s="2">
        <v>8</v>
      </c>
    </row>
    <row r="8" spans="1:9" x14ac:dyDescent="0.2">
      <c r="A8" s="2" t="s">
        <v>19</v>
      </c>
      <c r="B8" s="6">
        <v>0</v>
      </c>
      <c r="D8" s="2" t="s">
        <v>20</v>
      </c>
      <c r="E8" s="5">
        <v>0</v>
      </c>
      <c r="G8" s="2" t="s">
        <v>21</v>
      </c>
      <c r="H8" s="2">
        <v>1</v>
      </c>
      <c r="I8" s="2" t="s">
        <v>22</v>
      </c>
    </row>
    <row r="9" spans="1:9" x14ac:dyDescent="0.2">
      <c r="A9" s="2" t="s">
        <v>23</v>
      </c>
      <c r="B9" s="6">
        <v>0</v>
      </c>
      <c r="D9" s="2" t="s">
        <v>24</v>
      </c>
      <c r="E9" s="5">
        <v>0</v>
      </c>
      <c r="G9" s="2" t="s">
        <v>25</v>
      </c>
      <c r="H9" s="2">
        <v>8</v>
      </c>
    </row>
    <row r="10" spans="1:9" x14ac:dyDescent="0.2">
      <c r="A10" s="2" t="s">
        <v>26</v>
      </c>
      <c r="B10" s="6">
        <v>0</v>
      </c>
      <c r="D10" s="2" t="s">
        <v>27</v>
      </c>
      <c r="E10" s="2">
        <f>ROUNDDOWN(2 + ((E4 + 7) / 8),0)</f>
        <v>3</v>
      </c>
      <c r="G10" s="2" t="s">
        <v>28</v>
      </c>
      <c r="H10" s="2">
        <v>4</v>
      </c>
    </row>
    <row r="11" spans="1:9" x14ac:dyDescent="0.2">
      <c r="A11" s="2" t="s">
        <v>29</v>
      </c>
      <c r="B11" s="6">
        <v>0</v>
      </c>
      <c r="D11" s="2" t="s">
        <v>30</v>
      </c>
      <c r="E11" s="2">
        <f>IF(E6+E8 = 0, 0, 2 + (E6 * 2) + E7 + (E8 * 2) + (E9 * 2))</f>
        <v>0</v>
      </c>
      <c r="G11" s="2" t="s">
        <v>31</v>
      </c>
      <c r="H11" s="2">
        <v>5</v>
      </c>
    </row>
    <row r="12" spans="1:9" x14ac:dyDescent="0.2">
      <c r="A12" s="2" t="s">
        <v>32</v>
      </c>
      <c r="B12" s="6"/>
      <c r="D12" s="2" t="s">
        <v>33</v>
      </c>
      <c r="E12" s="2">
        <f>E5 + E11 + E10 + 1 + 6</f>
        <v>14</v>
      </c>
      <c r="G12" s="2" t="s">
        <v>34</v>
      </c>
      <c r="H12" s="2">
        <v>9</v>
      </c>
    </row>
    <row r="13" spans="1:9" x14ac:dyDescent="0.2">
      <c r="A13" s="2" t="s">
        <v>35</v>
      </c>
      <c r="B13" s="6"/>
      <c r="D13" s="2" t="s">
        <v>36</v>
      </c>
      <c r="E13" s="7">
        <f>8096 / (E12 + 2)</f>
        <v>506</v>
      </c>
      <c r="G13" s="2" t="s">
        <v>37</v>
      </c>
      <c r="H13" s="2">
        <v>13</v>
      </c>
    </row>
    <row r="14" spans="1:9" x14ac:dyDescent="0.2">
      <c r="A14" s="2" t="s">
        <v>38</v>
      </c>
      <c r="B14" s="6"/>
      <c r="D14" s="2" t="s">
        <v>39</v>
      </c>
      <c r="E14" s="2">
        <f>1 + LOG((B47/E13), E13)</f>
        <v>1.3397314450363291</v>
      </c>
      <c r="G14" s="2" t="s">
        <v>40</v>
      </c>
      <c r="H14" s="2">
        <v>17</v>
      </c>
    </row>
    <row r="15" spans="1:9" x14ac:dyDescent="0.2">
      <c r="A15" s="2" t="s">
        <v>41</v>
      </c>
      <c r="B15" s="6"/>
      <c r="D15" s="2" t="s">
        <v>42</v>
      </c>
      <c r="E15" s="2">
        <f>ROUNDUP((B47 / (E13 ^ 1)), 0)</f>
        <v>9</v>
      </c>
      <c r="G15" s="2" t="s">
        <v>43</v>
      </c>
      <c r="H15" s="2">
        <v>4</v>
      </c>
    </row>
    <row r="16" spans="1:9" x14ac:dyDescent="0.2">
      <c r="A16" s="2" t="s">
        <v>44</v>
      </c>
      <c r="B16" s="6"/>
      <c r="D16" s="3" t="s">
        <v>45</v>
      </c>
      <c r="E16" s="3">
        <f>(8192 * E15) / 1000000000</f>
        <v>7.3727999999999996E-5</v>
      </c>
      <c r="G16" s="2" t="s">
        <v>46</v>
      </c>
      <c r="H16" s="2">
        <v>4</v>
      </c>
    </row>
    <row r="17" spans="1:8" x14ac:dyDescent="0.2">
      <c r="A17" s="2" t="s">
        <v>47</v>
      </c>
      <c r="B17" s="6"/>
      <c r="D17" s="3" t="s">
        <v>48</v>
      </c>
      <c r="E17" s="3">
        <f>(8192 * E15) / 1000000</f>
        <v>7.3728000000000002E-2</v>
      </c>
      <c r="G17" s="2" t="s">
        <v>49</v>
      </c>
      <c r="H17" s="2">
        <v>8</v>
      </c>
    </row>
    <row r="18" spans="1:8" x14ac:dyDescent="0.2">
      <c r="A18" s="2" t="s">
        <v>50</v>
      </c>
      <c r="B18" s="6"/>
      <c r="G18" s="2" t="s">
        <v>51</v>
      </c>
      <c r="H18" s="2">
        <v>8</v>
      </c>
    </row>
    <row r="19" spans="1:8" x14ac:dyDescent="0.2">
      <c r="A19" s="2" t="s">
        <v>52</v>
      </c>
      <c r="B19" s="6"/>
      <c r="G19" s="2" t="s">
        <v>53</v>
      </c>
      <c r="H19" s="2">
        <v>4</v>
      </c>
    </row>
    <row r="20" spans="1:8" x14ac:dyDescent="0.2">
      <c r="A20" s="2" t="s">
        <v>54</v>
      </c>
      <c r="B20" s="6"/>
      <c r="G20" s="2" t="s">
        <v>55</v>
      </c>
      <c r="H20" s="2">
        <v>6</v>
      </c>
    </row>
    <row r="21" spans="1:8" x14ac:dyDescent="0.2">
      <c r="A21" s="2" t="s">
        <v>56</v>
      </c>
      <c r="B21" s="6"/>
      <c r="G21" s="2" t="s">
        <v>57</v>
      </c>
      <c r="H21" s="2">
        <v>7</v>
      </c>
    </row>
    <row r="22" spans="1:8" x14ac:dyDescent="0.2">
      <c r="A22" s="2" t="s">
        <v>58</v>
      </c>
      <c r="B22" s="6"/>
      <c r="G22" s="2" t="s">
        <v>59</v>
      </c>
      <c r="H22" s="2">
        <v>8</v>
      </c>
    </row>
    <row r="23" spans="1:8" x14ac:dyDescent="0.2">
      <c r="A23" s="2" t="s">
        <v>60</v>
      </c>
      <c r="B23" s="6"/>
      <c r="G23" s="2" t="s">
        <v>61</v>
      </c>
      <c r="H23" s="2">
        <v>3</v>
      </c>
    </row>
    <row r="24" spans="1:8" x14ac:dyDescent="0.2">
      <c r="A24" s="2" t="s">
        <v>62</v>
      </c>
      <c r="B24" s="6"/>
      <c r="G24" s="2" t="s">
        <v>63</v>
      </c>
      <c r="H24" s="2">
        <v>3</v>
      </c>
    </row>
    <row r="25" spans="1:8" x14ac:dyDescent="0.2">
      <c r="A25" s="2" t="s">
        <v>64</v>
      </c>
      <c r="B25" s="6"/>
      <c r="G25" s="2" t="s">
        <v>65</v>
      </c>
      <c r="H25" s="2">
        <v>4</v>
      </c>
    </row>
    <row r="26" spans="1:8" x14ac:dyDescent="0.2">
      <c r="A26" s="2" t="s">
        <v>66</v>
      </c>
      <c r="B26" s="6"/>
      <c r="G26" s="2" t="s">
        <v>67</v>
      </c>
      <c r="H26" s="2">
        <v>5</v>
      </c>
    </row>
    <row r="27" spans="1:8" x14ac:dyDescent="0.2">
      <c r="A27" s="2" t="s">
        <v>66</v>
      </c>
      <c r="B27" s="6"/>
      <c r="G27" s="2" t="s">
        <v>68</v>
      </c>
      <c r="H27" s="2">
        <v>8</v>
      </c>
    </row>
    <row r="28" spans="1:8" x14ac:dyDescent="0.2">
      <c r="A28" s="2" t="s">
        <v>66</v>
      </c>
      <c r="B28" s="6"/>
      <c r="G28" s="2" t="s">
        <v>69</v>
      </c>
      <c r="H28" s="2">
        <v>9</v>
      </c>
    </row>
    <row r="29" spans="1:8" x14ac:dyDescent="0.2">
      <c r="A29" s="2" t="s">
        <v>70</v>
      </c>
      <c r="B29" s="6"/>
      <c r="G29" s="2" t="s">
        <v>71</v>
      </c>
      <c r="H29" s="2">
        <v>10</v>
      </c>
    </row>
    <row r="30" spans="1:8" x14ac:dyDescent="0.2">
      <c r="A30" s="2" t="s">
        <v>72</v>
      </c>
      <c r="B30" s="6"/>
      <c r="G30" s="2" t="s">
        <v>73</v>
      </c>
      <c r="H30" s="2">
        <v>8</v>
      </c>
    </row>
    <row r="31" spans="1:8" x14ac:dyDescent="0.2">
      <c r="A31" s="2" t="s">
        <v>74</v>
      </c>
      <c r="B31" s="6"/>
      <c r="G31" s="2" t="s">
        <v>75</v>
      </c>
      <c r="H31" s="2">
        <v>16</v>
      </c>
    </row>
    <row r="32" spans="1:8" x14ac:dyDescent="0.2">
      <c r="A32" s="2" t="s">
        <v>76</v>
      </c>
      <c r="B32" s="6"/>
    </row>
    <row r="33" spans="1:4" x14ac:dyDescent="0.2">
      <c r="A33" s="2" t="s">
        <v>77</v>
      </c>
      <c r="B33" s="6"/>
    </row>
    <row r="34" spans="1:4" x14ac:dyDescent="0.2">
      <c r="A34" s="2" t="s">
        <v>78</v>
      </c>
      <c r="B34" s="6">
        <v>0</v>
      </c>
    </row>
    <row r="35" spans="1:4" x14ac:dyDescent="0.2">
      <c r="A35" s="2" t="s">
        <v>79</v>
      </c>
      <c r="B35" s="6">
        <v>0</v>
      </c>
    </row>
    <row r="36" spans="1:4" x14ac:dyDescent="0.2">
      <c r="A36" s="2" t="s">
        <v>80</v>
      </c>
      <c r="B36" s="7">
        <f>(B6*H4)+(B7*H5)+(B8*H6)+(B9*H7)+(B10*H8)+(B11*H9)+(B12*H10)+(B13*H11)+(B14*H12)+(B15*H13)+(B16*H14)+(B17*H15)+(B18*H16)+(B19*H17)+(B20*H18)+(B21*H19)+(B22*H20)+(B23*H21)+(B24*H22)+(B25*H23)+(B26*H24)+(B27*H25)+(B28*H26)+(B29*H27)+(B30*H28)+(B31*H29)+(B32*H30)+(B33*H31)+B34+(B35*2)</f>
        <v>8</v>
      </c>
    </row>
    <row r="37" spans="1:4" x14ac:dyDescent="0.2">
      <c r="A37" s="2" t="s">
        <v>81</v>
      </c>
      <c r="B37" s="6">
        <v>0</v>
      </c>
    </row>
    <row r="38" spans="1:4" x14ac:dyDescent="0.2">
      <c r="A38" s="2" t="s">
        <v>82</v>
      </c>
      <c r="B38" s="6">
        <v>0</v>
      </c>
    </row>
    <row r="39" spans="1:4" x14ac:dyDescent="0.2">
      <c r="A39" s="2" t="s">
        <v>83</v>
      </c>
      <c r="B39" s="6">
        <v>0</v>
      </c>
    </row>
    <row r="40" spans="1:4" x14ac:dyDescent="0.2">
      <c r="A40" s="2" t="s">
        <v>84</v>
      </c>
      <c r="B40" s="6">
        <v>0</v>
      </c>
    </row>
    <row r="41" spans="1:4" x14ac:dyDescent="0.2">
      <c r="A41" s="2" t="s">
        <v>27</v>
      </c>
      <c r="B41" s="7">
        <f xml:space="preserve"> ROUNDDOWN(2 + ((B5 + 7) / 8), 0)</f>
        <v>3</v>
      </c>
    </row>
    <row r="42" spans="1:4" x14ac:dyDescent="0.2">
      <c r="A42" s="2" t="s">
        <v>30</v>
      </c>
      <c r="B42" s="7">
        <f>IF(B37+B39 = 0, 0, 2 + (B37 * 2) + B38 + (B39 * 2) + (B40 * 2))</f>
        <v>0</v>
      </c>
    </row>
    <row r="43" spans="1:4" x14ac:dyDescent="0.2">
      <c r="A43" s="2" t="s">
        <v>85</v>
      </c>
      <c r="B43" s="7">
        <f>B36 + B42 + B41 + 4</f>
        <v>15</v>
      </c>
    </row>
    <row r="44" spans="1:4" x14ac:dyDescent="0.2">
      <c r="A44" s="2" t="s">
        <v>86</v>
      </c>
      <c r="B44" s="7">
        <f>8096 / (B43 + 2)</f>
        <v>476.23529411764707</v>
      </c>
    </row>
    <row r="45" spans="1:4" x14ac:dyDescent="0.2">
      <c r="A45" s="2" t="s">
        <v>87</v>
      </c>
      <c r="B45" s="5">
        <v>100</v>
      </c>
      <c r="D45" s="9" t="s">
        <v>88</v>
      </c>
    </row>
    <row r="46" spans="1:4" x14ac:dyDescent="0.2">
      <c r="A46" s="2" t="s">
        <v>89</v>
      </c>
      <c r="B46" s="7">
        <f>8096 * ((100 - B45) / 100) / (B43 + 2)</f>
        <v>0</v>
      </c>
    </row>
    <row r="47" spans="1:4" x14ac:dyDescent="0.2">
      <c r="A47" s="2" t="s">
        <v>90</v>
      </c>
      <c r="B47" s="2">
        <f>ROUNDUP(B4 / (B44 - B46), 0)</f>
        <v>4196</v>
      </c>
    </row>
    <row r="48" spans="1:4" x14ac:dyDescent="0.2">
      <c r="A48" s="3" t="s">
        <v>91</v>
      </c>
      <c r="B48" s="3">
        <f>(8192 * B47) / 1000000000</f>
        <v>3.4373632000000001E-2</v>
      </c>
    </row>
    <row r="49" spans="1:2" x14ac:dyDescent="0.2">
      <c r="A49" s="3" t="s">
        <v>92</v>
      </c>
      <c r="B49" s="3">
        <f>(8192 * B47) / 1000000</f>
        <v>34.373632000000001</v>
      </c>
    </row>
    <row r="67" spans="1:2" x14ac:dyDescent="0.2">
      <c r="A67" s="3"/>
    </row>
    <row r="69" spans="1:2" x14ac:dyDescent="0.2">
      <c r="A69" s="3"/>
      <c r="B69" s="4"/>
    </row>
    <row r="85" spans="1:2" x14ac:dyDescent="0.2">
      <c r="A85" s="3"/>
      <c r="B85" s="3"/>
    </row>
    <row r="87" spans="1:2" x14ac:dyDescent="0.2">
      <c r="A87" s="3"/>
      <c r="B87" s="4"/>
    </row>
    <row r="95" spans="1:2" x14ac:dyDescent="0.2">
      <c r="B95" s="7"/>
    </row>
    <row r="98" spans="1:2" x14ac:dyDescent="0.2">
      <c r="A98" s="3"/>
      <c r="B98" s="3"/>
    </row>
  </sheetData>
  <hyperlinks>
    <hyperlink ref="A1" r:id="rId1" xr:uid="{00000000-0004-0000-0000-000000000000}"/>
    <hyperlink ref="G1" r:id="rId2" xr:uid="{00000000-0004-0000-0000-000001000000}"/>
    <hyperlink ref="D2" r:id="rId3" xr:uid="{6A5CD99F-1355-41E5-A17F-F061EEF42BF1}"/>
    <hyperlink ref="D45" r:id="rId4" xr:uid="{9A78730F-943D-403F-993F-3CE6AEA8FB34}"/>
  </hyperlinks>
  <pageMargins left="0.7" right="0.7" top="0.75" bottom="0.75" header="0.3" footer="0.3"/>
  <pageSetup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0644-510D-4514-89EC-B2B9A423963C}">
  <dimension ref="A1:I98"/>
  <sheetViews>
    <sheetView topLeftCell="A27" zoomScale="120" zoomScaleNormal="120" workbookViewId="0">
      <selection activeCell="A5" sqref="A5"/>
    </sheetView>
  </sheetViews>
  <sheetFormatPr defaultColWidth="9.140625" defaultRowHeight="12" x14ac:dyDescent="0.2"/>
  <cols>
    <col min="1" max="1" width="40.7109375" style="2" customWidth="1"/>
    <col min="2" max="2" width="10.42578125" style="2" customWidth="1"/>
    <col min="3" max="3" width="4.7109375" style="2" customWidth="1"/>
    <col min="4" max="4" width="37.42578125" style="2" customWidth="1"/>
    <col min="5" max="5" width="10.42578125" style="2" bestFit="1" customWidth="1"/>
    <col min="6" max="6" width="4.7109375" style="2" customWidth="1"/>
    <col min="7" max="7" width="28.42578125" style="2" bestFit="1" customWidth="1"/>
    <col min="8" max="8" width="5.7109375" style="2" customWidth="1"/>
    <col min="9" max="9" width="9.140625" style="2"/>
    <col min="10" max="10" width="24.85546875" style="2" bestFit="1" customWidth="1"/>
    <col min="11" max="16384" width="9.140625" style="2"/>
  </cols>
  <sheetData>
    <row r="1" spans="1:9" x14ac:dyDescent="0.2">
      <c r="A1" s="1" t="s">
        <v>0</v>
      </c>
      <c r="G1" s="1" t="s">
        <v>1</v>
      </c>
    </row>
    <row r="2" spans="1:9" ht="33.75" x14ac:dyDescent="0.2">
      <c r="A2" s="1"/>
      <c r="D2" s="8" t="s">
        <v>2</v>
      </c>
    </row>
    <row r="3" spans="1:9" x14ac:dyDescent="0.2">
      <c r="A3" s="3" t="s">
        <v>3</v>
      </c>
      <c r="B3" s="4"/>
      <c r="D3" s="3" t="s">
        <v>4</v>
      </c>
      <c r="E3" s="4"/>
      <c r="G3" s="3" t="s">
        <v>5</v>
      </c>
      <c r="H3" s="3" t="s">
        <v>6</v>
      </c>
    </row>
    <row r="4" spans="1:9" x14ac:dyDescent="0.2">
      <c r="A4" s="2" t="s">
        <v>7</v>
      </c>
      <c r="B4" s="5">
        <v>2100</v>
      </c>
      <c r="D4" s="2" t="s">
        <v>8</v>
      </c>
      <c r="E4" s="5">
        <v>1</v>
      </c>
      <c r="G4" s="2" t="s">
        <v>9</v>
      </c>
      <c r="H4" s="2">
        <v>4</v>
      </c>
    </row>
    <row r="5" spans="1:9" x14ac:dyDescent="0.2">
      <c r="A5" s="2" t="s">
        <v>10</v>
      </c>
      <c r="B5" s="6">
        <v>1</v>
      </c>
      <c r="D5" s="2" t="s">
        <v>11</v>
      </c>
      <c r="E5" s="5">
        <v>4</v>
      </c>
      <c r="G5" s="2" t="s">
        <v>12</v>
      </c>
      <c r="H5" s="2">
        <v>1</v>
      </c>
    </row>
    <row r="6" spans="1:9" x14ac:dyDescent="0.2">
      <c r="A6" s="2" t="s">
        <v>13</v>
      </c>
      <c r="B6" s="6">
        <v>1</v>
      </c>
      <c r="D6" s="2" t="s">
        <v>14</v>
      </c>
      <c r="E6" s="5">
        <v>0</v>
      </c>
      <c r="G6" s="2" t="s">
        <v>15</v>
      </c>
      <c r="H6" s="2">
        <v>2</v>
      </c>
    </row>
    <row r="7" spans="1:9" x14ac:dyDescent="0.2">
      <c r="A7" s="2" t="s">
        <v>16</v>
      </c>
      <c r="B7" s="6">
        <v>0</v>
      </c>
      <c r="D7" s="2" t="s">
        <v>17</v>
      </c>
      <c r="E7" s="5">
        <v>0</v>
      </c>
      <c r="G7" s="2" t="s">
        <v>18</v>
      </c>
      <c r="H7" s="2">
        <v>8</v>
      </c>
    </row>
    <row r="8" spans="1:9" x14ac:dyDescent="0.2">
      <c r="A8" s="2" t="s">
        <v>19</v>
      </c>
      <c r="B8" s="6">
        <v>0</v>
      </c>
      <c r="D8" s="2" t="s">
        <v>20</v>
      </c>
      <c r="E8" s="5">
        <v>0</v>
      </c>
      <c r="G8" s="2" t="s">
        <v>21</v>
      </c>
      <c r="H8" s="2">
        <v>1</v>
      </c>
      <c r="I8" s="2" t="s">
        <v>22</v>
      </c>
    </row>
    <row r="9" spans="1:9" x14ac:dyDescent="0.2">
      <c r="A9" s="2" t="s">
        <v>23</v>
      </c>
      <c r="B9" s="6">
        <v>0</v>
      </c>
      <c r="D9" s="2" t="s">
        <v>24</v>
      </c>
      <c r="E9" s="5">
        <v>0</v>
      </c>
      <c r="G9" s="2" t="s">
        <v>25</v>
      </c>
      <c r="H9" s="2">
        <v>8</v>
      </c>
    </row>
    <row r="10" spans="1:9" x14ac:dyDescent="0.2">
      <c r="A10" s="2" t="s">
        <v>26</v>
      </c>
      <c r="B10" s="6">
        <v>0</v>
      </c>
      <c r="D10" s="2" t="s">
        <v>27</v>
      </c>
      <c r="E10" s="2">
        <f>ROUNDDOWN(2 + ((E4 + 7) / 8),0)</f>
        <v>3</v>
      </c>
      <c r="G10" s="2" t="s">
        <v>28</v>
      </c>
      <c r="H10" s="2">
        <v>4</v>
      </c>
    </row>
    <row r="11" spans="1:9" x14ac:dyDescent="0.2">
      <c r="A11" s="2" t="s">
        <v>29</v>
      </c>
      <c r="B11" s="6">
        <v>0</v>
      </c>
      <c r="D11" s="2" t="s">
        <v>30</v>
      </c>
      <c r="E11" s="2">
        <f>IF(E6+E8 = 0, 0, 2 + (E6 * 2) + E7 + (E8 * 2) + (E9 * 2))</f>
        <v>0</v>
      </c>
      <c r="G11" s="2" t="s">
        <v>31</v>
      </c>
      <c r="H11" s="2">
        <v>5</v>
      </c>
    </row>
    <row r="12" spans="1:9" x14ac:dyDescent="0.2">
      <c r="A12" s="2" t="s">
        <v>32</v>
      </c>
      <c r="B12" s="6"/>
      <c r="D12" s="2" t="s">
        <v>33</v>
      </c>
      <c r="E12" s="2">
        <f>E5 + E11 + E10 + 1 + 6</f>
        <v>14</v>
      </c>
      <c r="G12" s="2" t="s">
        <v>34</v>
      </c>
      <c r="H12" s="2">
        <v>9</v>
      </c>
    </row>
    <row r="13" spans="1:9" x14ac:dyDescent="0.2">
      <c r="A13" s="2" t="s">
        <v>35</v>
      </c>
      <c r="B13" s="6"/>
      <c r="D13" s="2" t="s">
        <v>36</v>
      </c>
      <c r="E13" s="7">
        <f>8096 / (E12 + 2)</f>
        <v>506</v>
      </c>
      <c r="G13" s="2" t="s">
        <v>37</v>
      </c>
      <c r="H13" s="2">
        <v>13</v>
      </c>
    </row>
    <row r="14" spans="1:9" x14ac:dyDescent="0.2">
      <c r="A14" s="2" t="s">
        <v>38</v>
      </c>
      <c r="B14" s="6"/>
      <c r="D14" s="2" t="s">
        <v>39</v>
      </c>
      <c r="E14" s="2">
        <f>1 + LOG((B47/E13), E13)</f>
        <v>0.22264292892673698</v>
      </c>
      <c r="G14" s="2" t="s">
        <v>40</v>
      </c>
      <c r="H14" s="2">
        <v>17</v>
      </c>
    </row>
    <row r="15" spans="1:9" x14ac:dyDescent="0.2">
      <c r="A15" s="2" t="s">
        <v>41</v>
      </c>
      <c r="B15" s="6"/>
      <c r="D15" s="2" t="s">
        <v>42</v>
      </c>
      <c r="E15" s="2">
        <f>ROUNDUP((B47 / (E13 ^ 1)), 0)</f>
        <v>1</v>
      </c>
      <c r="G15" s="2" t="s">
        <v>43</v>
      </c>
      <c r="H15" s="2">
        <v>4</v>
      </c>
    </row>
    <row r="16" spans="1:9" x14ac:dyDescent="0.2">
      <c r="A16" s="2" t="s">
        <v>44</v>
      </c>
      <c r="B16" s="6"/>
      <c r="D16" s="3" t="s">
        <v>45</v>
      </c>
      <c r="E16" s="3">
        <f>(8192 * E15) / 1000000000</f>
        <v>8.1920000000000005E-6</v>
      </c>
      <c r="G16" s="2" t="s">
        <v>46</v>
      </c>
      <c r="H16" s="2">
        <v>4</v>
      </c>
    </row>
    <row r="17" spans="1:8" x14ac:dyDescent="0.2">
      <c r="A17" s="2" t="s">
        <v>47</v>
      </c>
      <c r="B17" s="6"/>
      <c r="D17" s="3" t="s">
        <v>48</v>
      </c>
      <c r="E17" s="3">
        <f>(8192 * E15) / 1000000</f>
        <v>8.1919999999999996E-3</v>
      </c>
      <c r="G17" s="2" t="s">
        <v>49</v>
      </c>
      <c r="H17" s="2">
        <v>8</v>
      </c>
    </row>
    <row r="18" spans="1:8" x14ac:dyDescent="0.2">
      <c r="A18" s="2" t="s">
        <v>50</v>
      </c>
      <c r="B18" s="6"/>
      <c r="G18" s="2" t="s">
        <v>51</v>
      </c>
      <c r="H18" s="2">
        <v>8</v>
      </c>
    </row>
    <row r="19" spans="1:8" x14ac:dyDescent="0.2">
      <c r="A19" s="2" t="s">
        <v>52</v>
      </c>
      <c r="B19" s="6"/>
      <c r="G19" s="2" t="s">
        <v>53</v>
      </c>
      <c r="H19" s="2">
        <v>4</v>
      </c>
    </row>
    <row r="20" spans="1:8" x14ac:dyDescent="0.2">
      <c r="A20" s="2" t="s">
        <v>54</v>
      </c>
      <c r="B20" s="6"/>
      <c r="G20" s="2" t="s">
        <v>55</v>
      </c>
      <c r="H20" s="2">
        <v>6</v>
      </c>
    </row>
    <row r="21" spans="1:8" x14ac:dyDescent="0.2">
      <c r="A21" s="2" t="s">
        <v>56</v>
      </c>
      <c r="B21" s="6"/>
      <c r="G21" s="2" t="s">
        <v>57</v>
      </c>
      <c r="H21" s="2">
        <v>7</v>
      </c>
    </row>
    <row r="22" spans="1:8" x14ac:dyDescent="0.2">
      <c r="A22" s="2" t="s">
        <v>58</v>
      </c>
      <c r="B22" s="6"/>
      <c r="G22" s="2" t="s">
        <v>59</v>
      </c>
      <c r="H22" s="2">
        <v>8</v>
      </c>
    </row>
    <row r="23" spans="1:8" x14ac:dyDescent="0.2">
      <c r="A23" s="2" t="s">
        <v>60</v>
      </c>
      <c r="B23" s="6"/>
      <c r="G23" s="2" t="s">
        <v>61</v>
      </c>
      <c r="H23" s="2">
        <v>3</v>
      </c>
    </row>
    <row r="24" spans="1:8" x14ac:dyDescent="0.2">
      <c r="A24" s="2" t="s">
        <v>62</v>
      </c>
      <c r="B24" s="6"/>
      <c r="G24" s="2" t="s">
        <v>63</v>
      </c>
      <c r="H24" s="2">
        <v>3</v>
      </c>
    </row>
    <row r="25" spans="1:8" x14ac:dyDescent="0.2">
      <c r="A25" s="2" t="s">
        <v>64</v>
      </c>
      <c r="B25" s="6"/>
      <c r="G25" s="2" t="s">
        <v>65</v>
      </c>
      <c r="H25" s="2">
        <v>4</v>
      </c>
    </row>
    <row r="26" spans="1:8" x14ac:dyDescent="0.2">
      <c r="A26" s="2" t="s">
        <v>66</v>
      </c>
      <c r="B26" s="6"/>
      <c r="G26" s="2" t="s">
        <v>67</v>
      </c>
      <c r="H26" s="2">
        <v>5</v>
      </c>
    </row>
    <row r="27" spans="1:8" x14ac:dyDescent="0.2">
      <c r="A27" s="2" t="s">
        <v>66</v>
      </c>
      <c r="B27" s="6"/>
      <c r="G27" s="2" t="s">
        <v>68</v>
      </c>
      <c r="H27" s="2">
        <v>8</v>
      </c>
    </row>
    <row r="28" spans="1:8" x14ac:dyDescent="0.2">
      <c r="A28" s="2" t="s">
        <v>66</v>
      </c>
      <c r="B28" s="6"/>
      <c r="G28" s="2" t="s">
        <v>69</v>
      </c>
      <c r="H28" s="2">
        <v>9</v>
      </c>
    </row>
    <row r="29" spans="1:8" x14ac:dyDescent="0.2">
      <c r="A29" s="2" t="s">
        <v>70</v>
      </c>
      <c r="B29" s="6"/>
      <c r="G29" s="2" t="s">
        <v>71</v>
      </c>
      <c r="H29" s="2">
        <v>10</v>
      </c>
    </row>
    <row r="30" spans="1:8" x14ac:dyDescent="0.2">
      <c r="A30" s="2" t="s">
        <v>72</v>
      </c>
      <c r="B30" s="6"/>
      <c r="G30" s="2" t="s">
        <v>73</v>
      </c>
      <c r="H30" s="2">
        <v>8</v>
      </c>
    </row>
    <row r="31" spans="1:8" x14ac:dyDescent="0.2">
      <c r="A31" s="2" t="s">
        <v>74</v>
      </c>
      <c r="B31" s="6"/>
      <c r="G31" s="2" t="s">
        <v>75</v>
      </c>
      <c r="H31" s="2">
        <v>16</v>
      </c>
    </row>
    <row r="32" spans="1:8" x14ac:dyDescent="0.2">
      <c r="A32" s="2" t="s">
        <v>76</v>
      </c>
      <c r="B32" s="6"/>
    </row>
    <row r="33" spans="1:4" x14ac:dyDescent="0.2">
      <c r="A33" s="2" t="s">
        <v>77</v>
      </c>
      <c r="B33" s="6"/>
    </row>
    <row r="34" spans="1:4" x14ac:dyDescent="0.2">
      <c r="A34" s="2" t="s">
        <v>78</v>
      </c>
      <c r="B34" s="6">
        <v>0</v>
      </c>
    </row>
    <row r="35" spans="1:4" x14ac:dyDescent="0.2">
      <c r="A35" s="2" t="s">
        <v>79</v>
      </c>
      <c r="B35" s="6">
        <v>0</v>
      </c>
    </row>
    <row r="36" spans="1:4" x14ac:dyDescent="0.2">
      <c r="A36" s="2" t="s">
        <v>80</v>
      </c>
      <c r="B36" s="7">
        <f>(B6*H4)+(B7*H5)+(B8*H6)+(B9*H7)+(B10*H8)+(B11*H9)+(B12*H10)+(B13*H11)+(B14*H12)+(B15*H13)+(B16*H14)+(B17*H15)+(B18*H16)+(B19*H17)+(B20*H18)+(B21*H19)+(B22*H20)+(B23*H21)+(B24*H22)+(B25*H23)+(B26*H24)+(B27*H25)+(B28*H26)+(B29*H27)+(B30*H28)+(B31*H29)+(B32*H30)+(B33*H31)+B34+(B35*2)</f>
        <v>4</v>
      </c>
    </row>
    <row r="37" spans="1:4" x14ac:dyDescent="0.2">
      <c r="A37" s="2" t="s">
        <v>81</v>
      </c>
      <c r="B37" s="6">
        <v>0</v>
      </c>
    </row>
    <row r="38" spans="1:4" x14ac:dyDescent="0.2">
      <c r="A38" s="2" t="s">
        <v>82</v>
      </c>
      <c r="B38" s="6">
        <v>0</v>
      </c>
    </row>
    <row r="39" spans="1:4" x14ac:dyDescent="0.2">
      <c r="A39" s="2" t="s">
        <v>83</v>
      </c>
      <c r="B39" s="6">
        <v>0</v>
      </c>
    </row>
    <row r="40" spans="1:4" x14ac:dyDescent="0.2">
      <c r="A40" s="2" t="s">
        <v>84</v>
      </c>
      <c r="B40" s="6">
        <v>0</v>
      </c>
    </row>
    <row r="41" spans="1:4" x14ac:dyDescent="0.2">
      <c r="A41" s="2" t="s">
        <v>27</v>
      </c>
      <c r="B41" s="7">
        <f xml:space="preserve"> ROUNDDOWN(2 + ((B5 + 7) / 8), 0)</f>
        <v>3</v>
      </c>
    </row>
    <row r="42" spans="1:4" x14ac:dyDescent="0.2">
      <c r="A42" s="2" t="s">
        <v>30</v>
      </c>
      <c r="B42" s="7">
        <f>IF(B37+B39 = 0, 0, 2 + (B37 * 2) + B38 + (B39 * 2) + (B40 * 2))</f>
        <v>0</v>
      </c>
    </row>
    <row r="43" spans="1:4" x14ac:dyDescent="0.2">
      <c r="A43" s="2" t="s">
        <v>85</v>
      </c>
      <c r="B43" s="7">
        <f>B36 + B42 + B41 + 4</f>
        <v>11</v>
      </c>
    </row>
    <row r="44" spans="1:4" x14ac:dyDescent="0.2">
      <c r="A44" s="2" t="s">
        <v>86</v>
      </c>
      <c r="B44" s="7">
        <f>8096 / (B43 + 2)</f>
        <v>622.76923076923072</v>
      </c>
    </row>
    <row r="45" spans="1:4" x14ac:dyDescent="0.2">
      <c r="A45" s="2" t="s">
        <v>87</v>
      </c>
      <c r="B45" s="5">
        <v>100</v>
      </c>
      <c r="D45" s="9" t="s">
        <v>88</v>
      </c>
    </row>
    <row r="46" spans="1:4" x14ac:dyDescent="0.2">
      <c r="A46" s="2" t="s">
        <v>89</v>
      </c>
      <c r="B46" s="7">
        <f>8096 * ((100 - B45) / 100) / (B43 + 2)</f>
        <v>0</v>
      </c>
    </row>
    <row r="47" spans="1:4" x14ac:dyDescent="0.2">
      <c r="A47" s="2" t="s">
        <v>90</v>
      </c>
      <c r="B47" s="2">
        <f>ROUNDUP(B4 / (B44 - B46), 0)</f>
        <v>4</v>
      </c>
    </row>
    <row r="48" spans="1:4" x14ac:dyDescent="0.2">
      <c r="A48" s="3" t="s">
        <v>91</v>
      </c>
      <c r="B48" s="3">
        <f>(8192 * B47) / 1000000000</f>
        <v>3.2768000000000002E-5</v>
      </c>
    </row>
    <row r="49" spans="1:2" x14ac:dyDescent="0.2">
      <c r="A49" s="3" t="s">
        <v>92</v>
      </c>
      <c r="B49" s="3">
        <f>(8192 * B47) / 1000000</f>
        <v>3.2767999999999999E-2</v>
      </c>
    </row>
    <row r="67" spans="1:2" x14ac:dyDescent="0.2">
      <c r="A67" s="3"/>
    </row>
    <row r="69" spans="1:2" x14ac:dyDescent="0.2">
      <c r="A69" s="3"/>
      <c r="B69" s="4"/>
    </row>
    <row r="85" spans="1:2" x14ac:dyDescent="0.2">
      <c r="A85" s="3"/>
      <c r="B85" s="3"/>
    </row>
    <row r="87" spans="1:2" x14ac:dyDescent="0.2">
      <c r="A87" s="3"/>
      <c r="B87" s="4"/>
    </row>
    <row r="95" spans="1:2" x14ac:dyDescent="0.2">
      <c r="B95" s="7"/>
    </row>
    <row r="98" spans="1:2" x14ac:dyDescent="0.2">
      <c r="A98" s="3"/>
      <c r="B98" s="3"/>
    </row>
  </sheetData>
  <hyperlinks>
    <hyperlink ref="A1" r:id="rId1" xr:uid="{6A61922D-0A6E-4816-A8BB-927572AB4AA0}"/>
    <hyperlink ref="G1" r:id="rId2" xr:uid="{47C009EF-28F7-46EE-8379-B85DCA8DCBDC}"/>
    <hyperlink ref="D2" r:id="rId3" xr:uid="{75BA214D-C359-4C44-B155-AE2BA1674B21}"/>
    <hyperlink ref="D45" r:id="rId4" xr:uid="{06A77367-B63B-45F9-BDE7-C02F03B10AD5}"/>
  </hyperlinks>
  <pageMargins left="0.7" right="0.7" top="0.75" bottom="0.75" header="0.3" footer="0.3"/>
  <pageSetup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78C5-AA4B-4778-9F51-B352D871FD69}">
  <dimension ref="A1:I98"/>
  <sheetViews>
    <sheetView topLeftCell="A32" zoomScale="120" zoomScaleNormal="120" workbookViewId="0">
      <selection activeCell="A11" sqref="A11"/>
    </sheetView>
  </sheetViews>
  <sheetFormatPr defaultColWidth="9.140625" defaultRowHeight="12" x14ac:dyDescent="0.2"/>
  <cols>
    <col min="1" max="1" width="40.7109375" style="2" customWidth="1"/>
    <col min="2" max="2" width="10.42578125" style="2" customWidth="1"/>
    <col min="3" max="3" width="4.7109375" style="2" customWidth="1"/>
    <col min="4" max="4" width="37.42578125" style="2" customWidth="1"/>
    <col min="5" max="5" width="10.42578125" style="2" bestFit="1" customWidth="1"/>
    <col min="6" max="6" width="4.7109375" style="2" customWidth="1"/>
    <col min="7" max="7" width="28.42578125" style="2" bestFit="1" customWidth="1"/>
    <col min="8" max="8" width="5.7109375" style="2" customWidth="1"/>
    <col min="9" max="9" width="9.140625" style="2"/>
    <col min="10" max="10" width="24.85546875" style="2" bestFit="1" customWidth="1"/>
    <col min="11" max="16384" width="9.140625" style="2"/>
  </cols>
  <sheetData>
    <row r="1" spans="1:9" x14ac:dyDescent="0.2">
      <c r="A1" s="1" t="s">
        <v>0</v>
      </c>
      <c r="G1" s="1" t="s">
        <v>1</v>
      </c>
    </row>
    <row r="2" spans="1:9" ht="33.75" x14ac:dyDescent="0.2">
      <c r="A2" s="1"/>
      <c r="D2" s="8" t="s">
        <v>2</v>
      </c>
    </row>
    <row r="3" spans="1:9" x14ac:dyDescent="0.2">
      <c r="A3" s="3" t="s">
        <v>3</v>
      </c>
      <c r="B3" s="4"/>
      <c r="D3" s="3" t="s">
        <v>4</v>
      </c>
      <c r="E3" s="4"/>
      <c r="G3" s="3" t="s">
        <v>5</v>
      </c>
      <c r="H3" s="3" t="s">
        <v>6</v>
      </c>
    </row>
    <row r="4" spans="1:9" x14ac:dyDescent="0.2">
      <c r="A4" s="2" t="s">
        <v>7</v>
      </c>
      <c r="B4" s="5">
        <v>900</v>
      </c>
      <c r="D4" s="2" t="s">
        <v>8</v>
      </c>
      <c r="E4" s="5">
        <v>1</v>
      </c>
      <c r="G4" s="2" t="s">
        <v>9</v>
      </c>
      <c r="H4" s="2">
        <v>4</v>
      </c>
    </row>
    <row r="5" spans="1:9" x14ac:dyDescent="0.2">
      <c r="A5" s="2" t="s">
        <v>10</v>
      </c>
      <c r="B5" s="6">
        <v>2</v>
      </c>
      <c r="D5" s="2" t="s">
        <v>11</v>
      </c>
      <c r="E5" s="5">
        <v>4</v>
      </c>
      <c r="G5" s="2" t="s">
        <v>12</v>
      </c>
      <c r="H5" s="2">
        <v>1</v>
      </c>
    </row>
    <row r="6" spans="1:9" x14ac:dyDescent="0.2">
      <c r="A6" s="2" t="s">
        <v>13</v>
      </c>
      <c r="B6" s="6">
        <v>1</v>
      </c>
      <c r="D6" s="2" t="s">
        <v>14</v>
      </c>
      <c r="E6" s="5">
        <v>0</v>
      </c>
      <c r="G6" s="2" t="s">
        <v>15</v>
      </c>
      <c r="H6" s="2">
        <v>2</v>
      </c>
    </row>
    <row r="7" spans="1:9" x14ac:dyDescent="0.2">
      <c r="A7" s="2" t="s">
        <v>16</v>
      </c>
      <c r="B7" s="6">
        <v>0</v>
      </c>
      <c r="D7" s="2" t="s">
        <v>17</v>
      </c>
      <c r="E7" s="5">
        <v>0</v>
      </c>
      <c r="G7" s="2" t="s">
        <v>18</v>
      </c>
      <c r="H7" s="2">
        <v>8</v>
      </c>
    </row>
    <row r="8" spans="1:9" x14ac:dyDescent="0.2">
      <c r="A8" s="2" t="s">
        <v>19</v>
      </c>
      <c r="B8" s="6">
        <v>0</v>
      </c>
      <c r="D8" s="2" t="s">
        <v>20</v>
      </c>
      <c r="E8" s="5">
        <v>0</v>
      </c>
      <c r="G8" s="2" t="s">
        <v>21</v>
      </c>
      <c r="H8" s="2">
        <v>1</v>
      </c>
      <c r="I8" s="2" t="s">
        <v>22</v>
      </c>
    </row>
    <row r="9" spans="1:9" x14ac:dyDescent="0.2">
      <c r="A9" s="2" t="s">
        <v>23</v>
      </c>
      <c r="B9" s="6">
        <v>0</v>
      </c>
      <c r="D9" s="2" t="s">
        <v>24</v>
      </c>
      <c r="E9" s="5">
        <v>0</v>
      </c>
      <c r="G9" s="2" t="s">
        <v>25</v>
      </c>
      <c r="H9" s="2">
        <v>8</v>
      </c>
    </row>
    <row r="10" spans="1:9" x14ac:dyDescent="0.2">
      <c r="A10" s="2" t="s">
        <v>26</v>
      </c>
      <c r="B10" s="6">
        <v>0</v>
      </c>
      <c r="D10" s="2" t="s">
        <v>27</v>
      </c>
      <c r="E10" s="2">
        <f>ROUNDDOWN(2 + ((E4 + 7) / 8),0)</f>
        <v>3</v>
      </c>
      <c r="G10" s="2" t="s">
        <v>28</v>
      </c>
      <c r="H10" s="2">
        <v>4</v>
      </c>
    </row>
    <row r="11" spans="1:9" x14ac:dyDescent="0.2">
      <c r="A11" s="2" t="s">
        <v>29</v>
      </c>
      <c r="B11" s="6">
        <v>0</v>
      </c>
      <c r="D11" s="2" t="s">
        <v>30</v>
      </c>
      <c r="E11" s="2">
        <f>IF(E6+E8 = 0, 0, 2 + (E6 * 2) + E7 + (E8 * 2) + (E9 * 2))</f>
        <v>0</v>
      </c>
      <c r="G11" s="2" t="s">
        <v>31</v>
      </c>
      <c r="H11" s="2">
        <v>5</v>
      </c>
    </row>
    <row r="12" spans="1:9" x14ac:dyDescent="0.2">
      <c r="A12" s="2" t="s">
        <v>32</v>
      </c>
      <c r="B12" s="6"/>
      <c r="D12" s="2" t="s">
        <v>33</v>
      </c>
      <c r="E12" s="2">
        <f>E5 + E11 + E10 + 1 + 6</f>
        <v>14</v>
      </c>
      <c r="G12" s="2" t="s">
        <v>34</v>
      </c>
      <c r="H12" s="2">
        <v>9</v>
      </c>
    </row>
    <row r="13" spans="1:9" x14ac:dyDescent="0.2">
      <c r="A13" s="2" t="s">
        <v>35</v>
      </c>
      <c r="B13" s="6">
        <v>1</v>
      </c>
      <c r="D13" s="2" t="s">
        <v>36</v>
      </c>
      <c r="E13" s="7">
        <f>8096 / (E12 + 2)</f>
        <v>506</v>
      </c>
      <c r="G13" s="2" t="s">
        <v>37</v>
      </c>
      <c r="H13" s="2">
        <v>13</v>
      </c>
    </row>
    <row r="14" spans="1:9" x14ac:dyDescent="0.2">
      <c r="A14" s="2" t="s">
        <v>38</v>
      </c>
      <c r="B14" s="6"/>
      <c r="D14" s="2" t="s">
        <v>39</v>
      </c>
      <c r="E14" s="2">
        <f>1 + LOG((B47/E13), E13)</f>
        <v>0.17644034669980191</v>
      </c>
      <c r="G14" s="2" t="s">
        <v>40</v>
      </c>
      <c r="H14" s="2">
        <v>17</v>
      </c>
    </row>
    <row r="15" spans="1:9" x14ac:dyDescent="0.2">
      <c r="A15" s="2" t="s">
        <v>41</v>
      </c>
      <c r="B15" s="6"/>
      <c r="D15" s="2" t="s">
        <v>42</v>
      </c>
      <c r="E15" s="2">
        <f>ROUNDUP((B47 / (E13 ^ 1)), 0)</f>
        <v>1</v>
      </c>
      <c r="G15" s="2" t="s">
        <v>43</v>
      </c>
      <c r="H15" s="2">
        <v>4</v>
      </c>
    </row>
    <row r="16" spans="1:9" x14ac:dyDescent="0.2">
      <c r="A16" s="2" t="s">
        <v>44</v>
      </c>
      <c r="B16" s="6"/>
      <c r="D16" s="3" t="s">
        <v>45</v>
      </c>
      <c r="E16" s="3">
        <f>(8192 * E15) / 1000000000</f>
        <v>8.1920000000000005E-6</v>
      </c>
      <c r="G16" s="2" t="s">
        <v>46</v>
      </c>
      <c r="H16" s="2">
        <v>4</v>
      </c>
    </row>
    <row r="17" spans="1:8" x14ac:dyDescent="0.2">
      <c r="A17" s="2" t="s">
        <v>47</v>
      </c>
      <c r="B17" s="6"/>
      <c r="D17" s="3" t="s">
        <v>48</v>
      </c>
      <c r="E17" s="3">
        <f>(8192 * E15) / 1000000</f>
        <v>8.1919999999999996E-3</v>
      </c>
      <c r="G17" s="2" t="s">
        <v>49</v>
      </c>
      <c r="H17" s="2">
        <v>8</v>
      </c>
    </row>
    <row r="18" spans="1:8" x14ac:dyDescent="0.2">
      <c r="A18" s="2" t="s">
        <v>50</v>
      </c>
      <c r="B18" s="6"/>
      <c r="G18" s="2" t="s">
        <v>51</v>
      </c>
      <c r="H18" s="2">
        <v>8</v>
      </c>
    </row>
    <row r="19" spans="1:8" x14ac:dyDescent="0.2">
      <c r="A19" s="2" t="s">
        <v>52</v>
      </c>
      <c r="B19" s="6"/>
      <c r="G19" s="2" t="s">
        <v>53</v>
      </c>
      <c r="H19" s="2">
        <v>4</v>
      </c>
    </row>
    <row r="20" spans="1:8" x14ac:dyDescent="0.2">
      <c r="A20" s="2" t="s">
        <v>54</v>
      </c>
      <c r="B20" s="6"/>
      <c r="G20" s="2" t="s">
        <v>55</v>
      </c>
      <c r="H20" s="2">
        <v>6</v>
      </c>
    </row>
    <row r="21" spans="1:8" x14ac:dyDescent="0.2">
      <c r="A21" s="2" t="s">
        <v>56</v>
      </c>
      <c r="B21" s="6"/>
      <c r="G21" s="2" t="s">
        <v>57</v>
      </c>
      <c r="H21" s="2">
        <v>7</v>
      </c>
    </row>
    <row r="22" spans="1:8" x14ac:dyDescent="0.2">
      <c r="A22" s="2" t="s">
        <v>58</v>
      </c>
      <c r="B22" s="6"/>
      <c r="G22" s="2" t="s">
        <v>59</v>
      </c>
      <c r="H22" s="2">
        <v>8</v>
      </c>
    </row>
    <row r="23" spans="1:8" x14ac:dyDescent="0.2">
      <c r="A23" s="2" t="s">
        <v>60</v>
      </c>
      <c r="B23" s="6"/>
      <c r="G23" s="2" t="s">
        <v>61</v>
      </c>
      <c r="H23" s="2">
        <v>3</v>
      </c>
    </row>
    <row r="24" spans="1:8" x14ac:dyDescent="0.2">
      <c r="A24" s="2" t="s">
        <v>62</v>
      </c>
      <c r="B24" s="6"/>
      <c r="G24" s="2" t="s">
        <v>63</v>
      </c>
      <c r="H24" s="2">
        <v>3</v>
      </c>
    </row>
    <row r="25" spans="1:8" x14ac:dyDescent="0.2">
      <c r="A25" s="2" t="s">
        <v>64</v>
      </c>
      <c r="B25" s="6"/>
      <c r="G25" s="2" t="s">
        <v>65</v>
      </c>
      <c r="H25" s="2">
        <v>4</v>
      </c>
    </row>
    <row r="26" spans="1:8" x14ac:dyDescent="0.2">
      <c r="A26" s="2" t="s">
        <v>66</v>
      </c>
      <c r="B26" s="6"/>
      <c r="G26" s="2" t="s">
        <v>67</v>
      </c>
      <c r="H26" s="2">
        <v>5</v>
      </c>
    </row>
    <row r="27" spans="1:8" x14ac:dyDescent="0.2">
      <c r="A27" s="2" t="s">
        <v>66</v>
      </c>
      <c r="B27" s="6"/>
      <c r="G27" s="2" t="s">
        <v>68</v>
      </c>
      <c r="H27" s="2">
        <v>8</v>
      </c>
    </row>
    <row r="28" spans="1:8" x14ac:dyDescent="0.2">
      <c r="A28" s="2" t="s">
        <v>66</v>
      </c>
      <c r="B28" s="6"/>
      <c r="G28" s="2" t="s">
        <v>69</v>
      </c>
      <c r="H28" s="2">
        <v>9</v>
      </c>
    </row>
    <row r="29" spans="1:8" x14ac:dyDescent="0.2">
      <c r="A29" s="2" t="s">
        <v>70</v>
      </c>
      <c r="B29" s="6"/>
      <c r="G29" s="2" t="s">
        <v>71</v>
      </c>
      <c r="H29" s="2">
        <v>10</v>
      </c>
    </row>
    <row r="30" spans="1:8" x14ac:dyDescent="0.2">
      <c r="A30" s="2" t="s">
        <v>72</v>
      </c>
      <c r="B30" s="6"/>
      <c r="G30" s="2" t="s">
        <v>73</v>
      </c>
      <c r="H30" s="2">
        <v>8</v>
      </c>
    </row>
    <row r="31" spans="1:8" x14ac:dyDescent="0.2">
      <c r="A31" s="2" t="s">
        <v>74</v>
      </c>
      <c r="B31" s="6"/>
      <c r="G31" s="2" t="s">
        <v>75</v>
      </c>
      <c r="H31" s="2">
        <v>16</v>
      </c>
    </row>
    <row r="32" spans="1:8" x14ac:dyDescent="0.2">
      <c r="A32" s="2" t="s">
        <v>76</v>
      </c>
      <c r="B32" s="6"/>
    </row>
    <row r="33" spans="1:4" x14ac:dyDescent="0.2">
      <c r="A33" s="2" t="s">
        <v>77</v>
      </c>
      <c r="B33" s="6"/>
    </row>
    <row r="34" spans="1:4" x14ac:dyDescent="0.2">
      <c r="A34" s="2" t="s">
        <v>78</v>
      </c>
      <c r="B34" s="6">
        <v>0</v>
      </c>
    </row>
    <row r="35" spans="1:4" x14ac:dyDescent="0.2">
      <c r="A35" s="2" t="s">
        <v>79</v>
      </c>
      <c r="B35" s="6">
        <v>0</v>
      </c>
    </row>
    <row r="36" spans="1:4" x14ac:dyDescent="0.2">
      <c r="A36" s="2" t="s">
        <v>80</v>
      </c>
      <c r="B36" s="7">
        <f>(B6*H4)+(B7*H5)+(B8*H6)+(B9*H7)+(B10*H8)+(B11*H9)+(B12*H10)+(B13*H11)+(B14*H12)+(B15*H13)+(B16*H14)+(B17*H15)+(B18*H16)+(B19*H17)+(B20*H18)+(B21*H19)+(B22*H20)+(B23*H21)+(B24*H22)+(B25*H23)+(B26*H24)+(B27*H25)+(B28*H26)+(B29*H27)+(B30*H28)+(B31*H29)+(B32*H30)+(B33*H31)+B34+(B35*2)</f>
        <v>9</v>
      </c>
    </row>
    <row r="37" spans="1:4" x14ac:dyDescent="0.2">
      <c r="A37" s="2" t="s">
        <v>81</v>
      </c>
      <c r="B37" s="6">
        <v>0</v>
      </c>
    </row>
    <row r="38" spans="1:4" x14ac:dyDescent="0.2">
      <c r="A38" s="2" t="s">
        <v>82</v>
      </c>
      <c r="B38" s="6">
        <v>0</v>
      </c>
    </row>
    <row r="39" spans="1:4" x14ac:dyDescent="0.2">
      <c r="A39" s="2" t="s">
        <v>83</v>
      </c>
      <c r="B39" s="6">
        <v>0</v>
      </c>
    </row>
    <row r="40" spans="1:4" x14ac:dyDescent="0.2">
      <c r="A40" s="2" t="s">
        <v>84</v>
      </c>
      <c r="B40" s="6">
        <v>0</v>
      </c>
    </row>
    <row r="41" spans="1:4" x14ac:dyDescent="0.2">
      <c r="A41" s="2" t="s">
        <v>27</v>
      </c>
      <c r="B41" s="7">
        <f xml:space="preserve"> ROUNDDOWN(2 + ((B5 + 7) / 8), 0)</f>
        <v>3</v>
      </c>
    </row>
    <row r="42" spans="1:4" x14ac:dyDescent="0.2">
      <c r="A42" s="2" t="s">
        <v>30</v>
      </c>
      <c r="B42" s="7">
        <f>IF(B37+B39 = 0, 0, 2 + (B37 * 2) + B38 + (B39 * 2) + (B40 * 2))</f>
        <v>0</v>
      </c>
    </row>
    <row r="43" spans="1:4" x14ac:dyDescent="0.2">
      <c r="A43" s="2" t="s">
        <v>85</v>
      </c>
      <c r="B43" s="7">
        <f>B36 + B42 + B41 + 4</f>
        <v>16</v>
      </c>
    </row>
    <row r="44" spans="1:4" x14ac:dyDescent="0.2">
      <c r="A44" s="2" t="s">
        <v>86</v>
      </c>
      <c r="B44" s="7">
        <f>8096 / (B43 + 2)</f>
        <v>449.77777777777777</v>
      </c>
    </row>
    <row r="45" spans="1:4" x14ac:dyDescent="0.2">
      <c r="A45" s="2" t="s">
        <v>87</v>
      </c>
      <c r="B45" s="5">
        <v>100</v>
      </c>
      <c r="D45" s="9" t="s">
        <v>88</v>
      </c>
    </row>
    <row r="46" spans="1:4" x14ac:dyDescent="0.2">
      <c r="A46" s="2" t="s">
        <v>89</v>
      </c>
      <c r="B46" s="7">
        <f>8096 * ((100 - B45) / 100) / (B43 + 2)</f>
        <v>0</v>
      </c>
    </row>
    <row r="47" spans="1:4" x14ac:dyDescent="0.2">
      <c r="A47" s="2" t="s">
        <v>90</v>
      </c>
      <c r="B47" s="2">
        <f>ROUNDUP(B4 / (B44 - B46), 0)</f>
        <v>3</v>
      </c>
    </row>
    <row r="48" spans="1:4" x14ac:dyDescent="0.2">
      <c r="A48" s="3" t="s">
        <v>91</v>
      </c>
      <c r="B48" s="3">
        <f>(8192 * B47) / 1000000000</f>
        <v>2.4576E-5</v>
      </c>
    </row>
    <row r="49" spans="1:2" x14ac:dyDescent="0.2">
      <c r="A49" s="3" t="s">
        <v>92</v>
      </c>
      <c r="B49" s="3">
        <f>(8192 * B47) / 1000000</f>
        <v>2.4576000000000001E-2</v>
      </c>
    </row>
    <row r="67" spans="1:2" x14ac:dyDescent="0.2">
      <c r="A67" s="3"/>
    </row>
    <row r="69" spans="1:2" x14ac:dyDescent="0.2">
      <c r="A69" s="3"/>
      <c r="B69" s="4"/>
    </row>
    <row r="85" spans="1:2" x14ac:dyDescent="0.2">
      <c r="A85" s="3"/>
      <c r="B85" s="3"/>
    </row>
    <row r="87" spans="1:2" x14ac:dyDescent="0.2">
      <c r="A87" s="3"/>
      <c r="B87" s="4"/>
    </row>
    <row r="95" spans="1:2" x14ac:dyDescent="0.2">
      <c r="B95" s="7"/>
    </row>
    <row r="98" spans="1:2" x14ac:dyDescent="0.2">
      <c r="A98" s="3"/>
      <c r="B98" s="3"/>
    </row>
  </sheetData>
  <hyperlinks>
    <hyperlink ref="A1" r:id="rId1" xr:uid="{F4352A22-7A5B-44A2-870C-1064EF8C8E87}"/>
    <hyperlink ref="G1" r:id="rId2" xr:uid="{092E73A4-E8E5-4FCF-9A86-9C6DA3CA481A}"/>
    <hyperlink ref="D2" r:id="rId3" xr:uid="{E1001829-E5EE-4386-B7C9-C23EAB8159DF}"/>
    <hyperlink ref="D45" r:id="rId4" xr:uid="{5EFA6133-F478-4CF1-8F19-F4F7B677573B}"/>
  </hyperlinks>
  <pageMargins left="0.7" right="0.7" top="0.75" bottom="0.75" header="0.3" footer="0.3"/>
  <pageSetup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DF91-E576-46DA-9405-52BA8335BEF8}">
  <dimension ref="A1:I98"/>
  <sheetViews>
    <sheetView topLeftCell="A30" zoomScale="120" zoomScaleNormal="120" workbookViewId="0">
      <selection activeCell="A8" sqref="A8"/>
    </sheetView>
  </sheetViews>
  <sheetFormatPr defaultColWidth="9.140625" defaultRowHeight="12" x14ac:dyDescent="0.2"/>
  <cols>
    <col min="1" max="1" width="40.7109375" style="2" customWidth="1"/>
    <col min="2" max="2" width="10.42578125" style="2" customWidth="1"/>
    <col min="3" max="3" width="4.7109375" style="2" customWidth="1"/>
    <col min="4" max="4" width="37.42578125" style="2" customWidth="1"/>
    <col min="5" max="5" width="10.42578125" style="2" bestFit="1" customWidth="1"/>
    <col min="6" max="6" width="4.7109375" style="2" customWidth="1"/>
    <col min="7" max="7" width="28.42578125" style="2" bestFit="1" customWidth="1"/>
    <col min="8" max="8" width="5.7109375" style="2" customWidth="1"/>
    <col min="9" max="9" width="9.140625" style="2"/>
    <col min="10" max="10" width="24.85546875" style="2" bestFit="1" customWidth="1"/>
    <col min="11" max="16384" width="9.140625" style="2"/>
  </cols>
  <sheetData>
    <row r="1" spans="1:9" x14ac:dyDescent="0.2">
      <c r="A1" s="1" t="s">
        <v>0</v>
      </c>
      <c r="G1" s="1" t="s">
        <v>1</v>
      </c>
    </row>
    <row r="2" spans="1:9" ht="33.75" x14ac:dyDescent="0.2">
      <c r="A2" s="1"/>
      <c r="D2" s="8" t="s">
        <v>2</v>
      </c>
    </row>
    <row r="3" spans="1:9" x14ac:dyDescent="0.2">
      <c r="A3" s="3" t="s">
        <v>3</v>
      </c>
      <c r="B3" s="4"/>
      <c r="D3" s="3" t="s">
        <v>4</v>
      </c>
      <c r="E3" s="4"/>
      <c r="G3" s="3" t="s">
        <v>5</v>
      </c>
      <c r="H3" s="3" t="s">
        <v>6</v>
      </c>
    </row>
    <row r="4" spans="1:9" x14ac:dyDescent="0.2">
      <c r="A4" s="2" t="s">
        <v>7</v>
      </c>
      <c r="B4" s="5">
        <v>40000</v>
      </c>
      <c r="D4" s="2" t="s">
        <v>8</v>
      </c>
      <c r="E4" s="5">
        <v>1</v>
      </c>
      <c r="G4" s="2" t="s">
        <v>9</v>
      </c>
      <c r="H4" s="2">
        <v>4</v>
      </c>
    </row>
    <row r="5" spans="1:9" x14ac:dyDescent="0.2">
      <c r="A5" s="2" t="s">
        <v>10</v>
      </c>
      <c r="B5" s="6">
        <v>2</v>
      </c>
      <c r="D5" s="2" t="s">
        <v>11</v>
      </c>
      <c r="E5" s="5">
        <v>4</v>
      </c>
      <c r="G5" s="2" t="s">
        <v>12</v>
      </c>
      <c r="H5" s="2">
        <v>1</v>
      </c>
    </row>
    <row r="6" spans="1:9" x14ac:dyDescent="0.2">
      <c r="A6" s="2" t="s">
        <v>13</v>
      </c>
      <c r="B6" s="6">
        <v>1</v>
      </c>
      <c r="D6" s="2" t="s">
        <v>14</v>
      </c>
      <c r="E6" s="5">
        <v>0</v>
      </c>
      <c r="G6" s="2" t="s">
        <v>15</v>
      </c>
      <c r="H6" s="2">
        <v>2</v>
      </c>
    </row>
    <row r="7" spans="1:9" x14ac:dyDescent="0.2">
      <c r="A7" s="2" t="s">
        <v>16</v>
      </c>
      <c r="B7" s="6">
        <v>0</v>
      </c>
      <c r="D7" s="2" t="s">
        <v>17</v>
      </c>
      <c r="E7" s="5">
        <v>0</v>
      </c>
      <c r="G7" s="2" t="s">
        <v>18</v>
      </c>
      <c r="H7" s="2">
        <v>8</v>
      </c>
    </row>
    <row r="8" spans="1:9" x14ac:dyDescent="0.2">
      <c r="A8" s="2" t="s">
        <v>19</v>
      </c>
      <c r="B8" s="6">
        <v>0</v>
      </c>
      <c r="D8" s="2" t="s">
        <v>20</v>
      </c>
      <c r="E8" s="5">
        <v>0</v>
      </c>
      <c r="G8" s="2" t="s">
        <v>21</v>
      </c>
      <c r="H8" s="2">
        <v>1</v>
      </c>
      <c r="I8" s="2" t="s">
        <v>22</v>
      </c>
    </row>
    <row r="9" spans="1:9" x14ac:dyDescent="0.2">
      <c r="A9" s="2" t="s">
        <v>23</v>
      </c>
      <c r="B9" s="6">
        <v>0</v>
      </c>
      <c r="D9" s="2" t="s">
        <v>24</v>
      </c>
      <c r="E9" s="5">
        <v>0</v>
      </c>
      <c r="G9" s="2" t="s">
        <v>25</v>
      </c>
      <c r="H9" s="2">
        <v>8</v>
      </c>
    </row>
    <row r="10" spans="1:9" x14ac:dyDescent="0.2">
      <c r="A10" s="2" t="s">
        <v>26</v>
      </c>
      <c r="B10" s="6">
        <v>0</v>
      </c>
      <c r="D10" s="2" t="s">
        <v>27</v>
      </c>
      <c r="E10" s="2">
        <f>ROUNDDOWN(2 + ((E4 + 7) / 8),0)</f>
        <v>3</v>
      </c>
      <c r="G10" s="2" t="s">
        <v>28</v>
      </c>
      <c r="H10" s="2">
        <v>4</v>
      </c>
    </row>
    <row r="11" spans="1:9" x14ac:dyDescent="0.2">
      <c r="A11" s="2" t="s">
        <v>29</v>
      </c>
      <c r="B11" s="6">
        <v>0</v>
      </c>
      <c r="D11" s="2" t="s">
        <v>30</v>
      </c>
      <c r="E11" s="2">
        <f>IF(E6+E8 = 0, 0, 2 + (E6 * 2) + E7 + (E8 * 2) + (E9 * 2))</f>
        <v>0</v>
      </c>
      <c r="G11" s="2" t="s">
        <v>31</v>
      </c>
      <c r="H11" s="2">
        <v>5</v>
      </c>
    </row>
    <row r="12" spans="1:9" x14ac:dyDescent="0.2">
      <c r="A12" s="2" t="s">
        <v>32</v>
      </c>
      <c r="B12" s="6"/>
      <c r="D12" s="2" t="s">
        <v>33</v>
      </c>
      <c r="E12" s="2">
        <f>E5 + E11 + E10 + 1 + 6</f>
        <v>14</v>
      </c>
      <c r="G12" s="2" t="s">
        <v>34</v>
      </c>
      <c r="H12" s="2">
        <v>9</v>
      </c>
    </row>
    <row r="13" spans="1:9" x14ac:dyDescent="0.2">
      <c r="A13" s="2" t="s">
        <v>35</v>
      </c>
      <c r="B13" s="6">
        <v>1</v>
      </c>
      <c r="D13" s="2" t="s">
        <v>36</v>
      </c>
      <c r="E13" s="7">
        <f>8096 / (E12 + 2)</f>
        <v>506</v>
      </c>
      <c r="G13" s="2" t="s">
        <v>37</v>
      </c>
      <c r="H13" s="2">
        <v>13</v>
      </c>
    </row>
    <row r="14" spans="1:9" x14ac:dyDescent="0.2">
      <c r="A14" s="2" t="s">
        <v>38</v>
      </c>
      <c r="B14" s="6"/>
      <c r="D14" s="2" t="s">
        <v>39</v>
      </c>
      <c r="E14" s="2">
        <f>1 + LOG((B47/E13), E13)</f>
        <v>0.72088812900957311</v>
      </c>
      <c r="G14" s="2" t="s">
        <v>40</v>
      </c>
      <c r="H14" s="2">
        <v>17</v>
      </c>
    </row>
    <row r="15" spans="1:9" x14ac:dyDescent="0.2">
      <c r="A15" s="2" t="s">
        <v>41</v>
      </c>
      <c r="B15" s="6"/>
      <c r="D15" s="2" t="s">
        <v>42</v>
      </c>
      <c r="E15" s="2">
        <f>ROUNDUP((B47 / (E13 ^ 1)), 0)</f>
        <v>1</v>
      </c>
      <c r="G15" s="2" t="s">
        <v>43</v>
      </c>
      <c r="H15" s="2">
        <v>4</v>
      </c>
    </row>
    <row r="16" spans="1:9" x14ac:dyDescent="0.2">
      <c r="A16" s="2" t="s">
        <v>44</v>
      </c>
      <c r="B16" s="6"/>
      <c r="D16" s="3" t="s">
        <v>45</v>
      </c>
      <c r="E16" s="3">
        <f>(8192 * E15) / 1000000000</f>
        <v>8.1920000000000005E-6</v>
      </c>
      <c r="G16" s="2" t="s">
        <v>46</v>
      </c>
      <c r="H16" s="2">
        <v>4</v>
      </c>
    </row>
    <row r="17" spans="1:8" x14ac:dyDescent="0.2">
      <c r="A17" s="2" t="s">
        <v>47</v>
      </c>
      <c r="B17" s="6"/>
      <c r="D17" s="3" t="s">
        <v>48</v>
      </c>
      <c r="E17" s="3">
        <f>(8192 * E15) / 1000000</f>
        <v>8.1919999999999996E-3</v>
      </c>
      <c r="G17" s="2" t="s">
        <v>49</v>
      </c>
      <c r="H17" s="2">
        <v>8</v>
      </c>
    </row>
    <row r="18" spans="1:8" x14ac:dyDescent="0.2">
      <c r="A18" s="2" t="s">
        <v>50</v>
      </c>
      <c r="B18" s="6"/>
      <c r="G18" s="2" t="s">
        <v>51</v>
      </c>
      <c r="H18" s="2">
        <v>8</v>
      </c>
    </row>
    <row r="19" spans="1:8" x14ac:dyDescent="0.2">
      <c r="A19" s="2" t="s">
        <v>52</v>
      </c>
      <c r="B19" s="6"/>
      <c r="G19" s="2" t="s">
        <v>53</v>
      </c>
      <c r="H19" s="2">
        <v>4</v>
      </c>
    </row>
    <row r="20" spans="1:8" x14ac:dyDescent="0.2">
      <c r="A20" s="2" t="s">
        <v>54</v>
      </c>
      <c r="B20" s="6"/>
      <c r="G20" s="2" t="s">
        <v>55</v>
      </c>
      <c r="H20" s="2">
        <v>6</v>
      </c>
    </row>
    <row r="21" spans="1:8" x14ac:dyDescent="0.2">
      <c r="A21" s="2" t="s">
        <v>56</v>
      </c>
      <c r="B21" s="6"/>
      <c r="G21" s="2" t="s">
        <v>57</v>
      </c>
      <c r="H21" s="2">
        <v>7</v>
      </c>
    </row>
    <row r="22" spans="1:8" x14ac:dyDescent="0.2">
      <c r="A22" s="2" t="s">
        <v>58</v>
      </c>
      <c r="B22" s="6"/>
      <c r="G22" s="2" t="s">
        <v>59</v>
      </c>
      <c r="H22" s="2">
        <v>8</v>
      </c>
    </row>
    <row r="23" spans="1:8" x14ac:dyDescent="0.2">
      <c r="A23" s="2" t="s">
        <v>60</v>
      </c>
      <c r="B23" s="6"/>
      <c r="G23" s="2" t="s">
        <v>61</v>
      </c>
      <c r="H23" s="2">
        <v>3</v>
      </c>
    </row>
    <row r="24" spans="1:8" x14ac:dyDescent="0.2">
      <c r="A24" s="2" t="s">
        <v>62</v>
      </c>
      <c r="B24" s="6"/>
      <c r="G24" s="2" t="s">
        <v>63</v>
      </c>
      <c r="H24" s="2">
        <v>3</v>
      </c>
    </row>
    <row r="25" spans="1:8" x14ac:dyDescent="0.2">
      <c r="A25" s="2" t="s">
        <v>64</v>
      </c>
      <c r="B25" s="6"/>
      <c r="G25" s="2" t="s">
        <v>65</v>
      </c>
      <c r="H25" s="2">
        <v>4</v>
      </c>
    </row>
    <row r="26" spans="1:8" x14ac:dyDescent="0.2">
      <c r="A26" s="2" t="s">
        <v>66</v>
      </c>
      <c r="B26" s="6"/>
      <c r="G26" s="2" t="s">
        <v>67</v>
      </c>
      <c r="H26" s="2">
        <v>5</v>
      </c>
    </row>
    <row r="27" spans="1:8" x14ac:dyDescent="0.2">
      <c r="A27" s="2" t="s">
        <v>66</v>
      </c>
      <c r="B27" s="6"/>
      <c r="G27" s="2" t="s">
        <v>68</v>
      </c>
      <c r="H27" s="2">
        <v>8</v>
      </c>
    </row>
    <row r="28" spans="1:8" x14ac:dyDescent="0.2">
      <c r="A28" s="2" t="s">
        <v>66</v>
      </c>
      <c r="B28" s="6"/>
      <c r="G28" s="2" t="s">
        <v>69</v>
      </c>
      <c r="H28" s="2">
        <v>9</v>
      </c>
    </row>
    <row r="29" spans="1:8" x14ac:dyDescent="0.2">
      <c r="A29" s="2" t="s">
        <v>70</v>
      </c>
      <c r="B29" s="6"/>
      <c r="G29" s="2" t="s">
        <v>71</v>
      </c>
      <c r="H29" s="2">
        <v>10</v>
      </c>
    </row>
    <row r="30" spans="1:8" x14ac:dyDescent="0.2">
      <c r="A30" s="2" t="s">
        <v>72</v>
      </c>
      <c r="B30" s="6"/>
      <c r="G30" s="2" t="s">
        <v>73</v>
      </c>
      <c r="H30" s="2">
        <v>8</v>
      </c>
    </row>
    <row r="31" spans="1:8" x14ac:dyDescent="0.2">
      <c r="A31" s="2" t="s">
        <v>74</v>
      </c>
      <c r="B31" s="6"/>
      <c r="G31" s="2" t="s">
        <v>75</v>
      </c>
      <c r="H31" s="2">
        <v>16</v>
      </c>
    </row>
    <row r="32" spans="1:8" x14ac:dyDescent="0.2">
      <c r="A32" s="2" t="s">
        <v>76</v>
      </c>
      <c r="B32" s="6"/>
    </row>
    <row r="33" spans="1:4" x14ac:dyDescent="0.2">
      <c r="A33" s="2" t="s">
        <v>77</v>
      </c>
      <c r="B33" s="6"/>
    </row>
    <row r="34" spans="1:4" x14ac:dyDescent="0.2">
      <c r="A34" s="2" t="s">
        <v>78</v>
      </c>
      <c r="B34" s="6">
        <v>0</v>
      </c>
    </row>
    <row r="35" spans="1:4" x14ac:dyDescent="0.2">
      <c r="A35" s="2" t="s">
        <v>79</v>
      </c>
      <c r="B35" s="6">
        <v>0</v>
      </c>
    </row>
    <row r="36" spans="1:4" x14ac:dyDescent="0.2">
      <c r="A36" s="2" t="s">
        <v>80</v>
      </c>
      <c r="B36" s="7">
        <f>(B6*H4)+(B7*H5)+(B8*H6)+(B9*H7)+(B10*H8)+(B11*H9)+(B12*H10)+(B13*H11)+(B14*H12)+(B15*H13)+(B16*H14)+(B17*H15)+(B18*H16)+(B19*H17)+(B20*H18)+(B21*H19)+(B22*H20)+(B23*H21)+(B24*H22)+(B25*H23)+(B26*H24)+(B27*H25)+(B28*H26)+(B29*H27)+(B30*H28)+(B31*H29)+(B32*H30)+(B33*H31)+B34+(B35*2)</f>
        <v>9</v>
      </c>
    </row>
    <row r="37" spans="1:4" x14ac:dyDescent="0.2">
      <c r="A37" s="2" t="s">
        <v>81</v>
      </c>
      <c r="B37" s="6">
        <v>0</v>
      </c>
    </row>
    <row r="38" spans="1:4" x14ac:dyDescent="0.2">
      <c r="A38" s="2" t="s">
        <v>82</v>
      </c>
      <c r="B38" s="6">
        <v>0</v>
      </c>
    </row>
    <row r="39" spans="1:4" x14ac:dyDescent="0.2">
      <c r="A39" s="2" t="s">
        <v>83</v>
      </c>
      <c r="B39" s="6">
        <v>0</v>
      </c>
    </row>
    <row r="40" spans="1:4" x14ac:dyDescent="0.2">
      <c r="A40" s="2" t="s">
        <v>84</v>
      </c>
      <c r="B40" s="6">
        <v>0</v>
      </c>
    </row>
    <row r="41" spans="1:4" x14ac:dyDescent="0.2">
      <c r="A41" s="2" t="s">
        <v>27</v>
      </c>
      <c r="B41" s="7">
        <f xml:space="preserve"> ROUNDDOWN(2 + ((B5 + 7) / 8), 0)</f>
        <v>3</v>
      </c>
    </row>
    <row r="42" spans="1:4" x14ac:dyDescent="0.2">
      <c r="A42" s="2" t="s">
        <v>30</v>
      </c>
      <c r="B42" s="7">
        <f>IF(B37+B39 = 0, 0, 2 + (B37 * 2) + B38 + (B39 * 2) + (B40 * 2))</f>
        <v>0</v>
      </c>
    </row>
    <row r="43" spans="1:4" x14ac:dyDescent="0.2">
      <c r="A43" s="2" t="s">
        <v>85</v>
      </c>
      <c r="B43" s="7">
        <f>B36 + B42 + B41 + 4</f>
        <v>16</v>
      </c>
    </row>
    <row r="44" spans="1:4" x14ac:dyDescent="0.2">
      <c r="A44" s="2" t="s">
        <v>86</v>
      </c>
      <c r="B44" s="7">
        <f>8096 / (B43 + 2)</f>
        <v>449.77777777777777</v>
      </c>
    </row>
    <row r="45" spans="1:4" x14ac:dyDescent="0.2">
      <c r="A45" s="2" t="s">
        <v>87</v>
      </c>
      <c r="B45" s="5">
        <v>100</v>
      </c>
      <c r="D45" s="9" t="s">
        <v>88</v>
      </c>
    </row>
    <row r="46" spans="1:4" x14ac:dyDescent="0.2">
      <c r="A46" s="2" t="s">
        <v>89</v>
      </c>
      <c r="B46" s="7">
        <f>8096 * ((100 - B45) / 100) / (B43 + 2)</f>
        <v>0</v>
      </c>
    </row>
    <row r="47" spans="1:4" x14ac:dyDescent="0.2">
      <c r="A47" s="2" t="s">
        <v>90</v>
      </c>
      <c r="B47" s="2">
        <f>ROUNDUP(B4 / (B44 - B46), 0)</f>
        <v>89</v>
      </c>
    </row>
    <row r="48" spans="1:4" x14ac:dyDescent="0.2">
      <c r="A48" s="3" t="s">
        <v>91</v>
      </c>
      <c r="B48" s="3">
        <f>(8192 * B47) / 1000000000</f>
        <v>7.2908800000000002E-4</v>
      </c>
    </row>
    <row r="49" spans="1:2" x14ac:dyDescent="0.2">
      <c r="A49" s="3" t="s">
        <v>92</v>
      </c>
      <c r="B49" s="3">
        <f>(8192 * B47) / 1000000</f>
        <v>0.72908799999999996</v>
      </c>
    </row>
    <row r="67" spans="1:2" x14ac:dyDescent="0.2">
      <c r="A67" s="3"/>
    </row>
    <row r="69" spans="1:2" x14ac:dyDescent="0.2">
      <c r="A69" s="3"/>
      <c r="B69" s="4"/>
    </row>
    <row r="85" spans="1:2" x14ac:dyDescent="0.2">
      <c r="A85" s="3"/>
      <c r="B85" s="3"/>
    </row>
    <row r="87" spans="1:2" x14ac:dyDescent="0.2">
      <c r="A87" s="3"/>
      <c r="B87" s="4"/>
    </row>
    <row r="95" spans="1:2" x14ac:dyDescent="0.2">
      <c r="B95" s="7"/>
    </row>
    <row r="98" spans="1:2" x14ac:dyDescent="0.2">
      <c r="A98" s="3"/>
      <c r="B98" s="3"/>
    </row>
  </sheetData>
  <hyperlinks>
    <hyperlink ref="A1" r:id="rId1" xr:uid="{5FC01DBD-B208-420A-9DAB-2B947415258E}"/>
    <hyperlink ref="G1" r:id="rId2" xr:uid="{00921E76-AC6B-4AE4-A283-15C99CEBCB01}"/>
    <hyperlink ref="D2" r:id="rId3" xr:uid="{2655E465-E250-43CE-86EE-FE7779A292B0}"/>
    <hyperlink ref="D45" r:id="rId4" xr:uid="{3230C71A-4BC9-43DF-8C4E-18D19D6EA1E2}"/>
  </hyperlinks>
  <pageMargins left="0.7" right="0.7" top="0.75" bottom="0.75" header="0.3" footer="0.3"/>
  <pageSetup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63699-6BEE-4707-8738-DB73ECDD3DB8}">
  <dimension ref="A1:I98"/>
  <sheetViews>
    <sheetView topLeftCell="A28" zoomScale="120" zoomScaleNormal="120" workbookViewId="0">
      <selection activeCell="A44" sqref="A44"/>
    </sheetView>
  </sheetViews>
  <sheetFormatPr defaultColWidth="9.140625" defaultRowHeight="12" x14ac:dyDescent="0.2"/>
  <cols>
    <col min="1" max="1" width="40.7109375" style="2" customWidth="1"/>
    <col min="2" max="2" width="10.42578125" style="2" customWidth="1"/>
    <col min="3" max="3" width="4.7109375" style="2" customWidth="1"/>
    <col min="4" max="4" width="37.42578125" style="2" customWidth="1"/>
    <col min="5" max="5" width="10.42578125" style="2" bestFit="1" customWidth="1"/>
    <col min="6" max="6" width="4.7109375" style="2" customWidth="1"/>
    <col min="7" max="7" width="28.42578125" style="2" bestFit="1" customWidth="1"/>
    <col min="8" max="8" width="5.7109375" style="2" customWidth="1"/>
    <col min="9" max="9" width="9.140625" style="2"/>
    <col min="10" max="10" width="24.85546875" style="2" bestFit="1" customWidth="1"/>
    <col min="11" max="16384" width="9.140625" style="2"/>
  </cols>
  <sheetData>
    <row r="1" spans="1:9" x14ac:dyDescent="0.2">
      <c r="A1" s="1" t="s">
        <v>0</v>
      </c>
      <c r="G1" s="1" t="s">
        <v>1</v>
      </c>
    </row>
    <row r="2" spans="1:9" ht="33.75" x14ac:dyDescent="0.2">
      <c r="A2" s="1"/>
      <c r="D2" s="8" t="s">
        <v>2</v>
      </c>
    </row>
    <row r="3" spans="1:9" x14ac:dyDescent="0.2">
      <c r="A3" s="3" t="s">
        <v>3</v>
      </c>
      <c r="B3" s="4"/>
      <c r="D3" s="3" t="s">
        <v>4</v>
      </c>
      <c r="E3" s="4"/>
      <c r="G3" s="3" t="s">
        <v>5</v>
      </c>
      <c r="H3" s="3" t="s">
        <v>6</v>
      </c>
    </row>
    <row r="4" spans="1:9" x14ac:dyDescent="0.2">
      <c r="A4" s="2" t="s">
        <v>7</v>
      </c>
      <c r="B4" s="5">
        <v>5000</v>
      </c>
      <c r="D4" s="2" t="s">
        <v>8</v>
      </c>
      <c r="E4" s="5">
        <v>1</v>
      </c>
      <c r="G4" s="2" t="s">
        <v>9</v>
      </c>
      <c r="H4" s="2">
        <v>4</v>
      </c>
    </row>
    <row r="5" spans="1:9" x14ac:dyDescent="0.2">
      <c r="A5" s="2" t="s">
        <v>10</v>
      </c>
      <c r="B5" s="6">
        <v>0</v>
      </c>
      <c r="D5" s="2" t="s">
        <v>11</v>
      </c>
      <c r="E5" s="5">
        <v>4</v>
      </c>
      <c r="G5" s="2" t="s">
        <v>12</v>
      </c>
      <c r="H5" s="2">
        <v>1</v>
      </c>
    </row>
    <row r="6" spans="1:9" x14ac:dyDescent="0.2">
      <c r="A6" s="2" t="s">
        <v>13</v>
      </c>
      <c r="B6" s="6">
        <v>1</v>
      </c>
      <c r="D6" s="2" t="s">
        <v>14</v>
      </c>
      <c r="E6" s="5">
        <v>0</v>
      </c>
      <c r="G6" s="2" t="s">
        <v>15</v>
      </c>
      <c r="H6" s="2">
        <v>2</v>
      </c>
    </row>
    <row r="7" spans="1:9" x14ac:dyDescent="0.2">
      <c r="A7" s="2" t="s">
        <v>16</v>
      </c>
      <c r="B7" s="6">
        <v>0</v>
      </c>
      <c r="D7" s="2" t="s">
        <v>17</v>
      </c>
      <c r="E7" s="5">
        <v>0</v>
      </c>
      <c r="G7" s="2" t="s">
        <v>18</v>
      </c>
      <c r="H7" s="2">
        <v>8</v>
      </c>
    </row>
    <row r="8" spans="1:9" x14ac:dyDescent="0.2">
      <c r="A8" s="2" t="s">
        <v>19</v>
      </c>
      <c r="B8" s="6">
        <v>0</v>
      </c>
      <c r="D8" s="2" t="s">
        <v>20</v>
      </c>
      <c r="E8" s="5">
        <v>0</v>
      </c>
      <c r="G8" s="2" t="s">
        <v>21</v>
      </c>
      <c r="H8" s="2">
        <v>1</v>
      </c>
      <c r="I8" s="2" t="s">
        <v>22</v>
      </c>
    </row>
    <row r="9" spans="1:9" x14ac:dyDescent="0.2">
      <c r="A9" s="2" t="s">
        <v>23</v>
      </c>
      <c r="B9" s="6">
        <v>0</v>
      </c>
      <c r="D9" s="2" t="s">
        <v>24</v>
      </c>
      <c r="E9" s="5">
        <v>0</v>
      </c>
      <c r="G9" s="2" t="s">
        <v>25</v>
      </c>
      <c r="H9" s="2">
        <v>8</v>
      </c>
    </row>
    <row r="10" spans="1:9" x14ac:dyDescent="0.2">
      <c r="A10" s="2" t="s">
        <v>26</v>
      </c>
      <c r="B10" s="6">
        <v>0</v>
      </c>
      <c r="D10" s="2" t="s">
        <v>27</v>
      </c>
      <c r="E10" s="2">
        <f>ROUNDDOWN(2 + ((E4 + 7) / 8),0)</f>
        <v>3</v>
      </c>
      <c r="G10" s="2" t="s">
        <v>28</v>
      </c>
      <c r="H10" s="2">
        <v>4</v>
      </c>
    </row>
    <row r="11" spans="1:9" x14ac:dyDescent="0.2">
      <c r="A11" s="2" t="s">
        <v>29</v>
      </c>
      <c r="B11" s="6">
        <v>0</v>
      </c>
      <c r="D11" s="2" t="s">
        <v>30</v>
      </c>
      <c r="E11" s="2">
        <f>IF(E6+E8 = 0, 0, 2 + (E6 * 2) + E7 + (E8 * 2) + (E9 * 2))</f>
        <v>0</v>
      </c>
      <c r="G11" s="2" t="s">
        <v>31</v>
      </c>
      <c r="H11" s="2">
        <v>5</v>
      </c>
    </row>
    <row r="12" spans="1:9" x14ac:dyDescent="0.2">
      <c r="A12" s="2" t="s">
        <v>32</v>
      </c>
      <c r="B12" s="6"/>
      <c r="D12" s="2" t="s">
        <v>33</v>
      </c>
      <c r="E12" s="2">
        <f>E5 + E11 + E10 + 1 + 6</f>
        <v>14</v>
      </c>
      <c r="G12" s="2" t="s">
        <v>34</v>
      </c>
      <c r="H12" s="2">
        <v>9</v>
      </c>
    </row>
    <row r="13" spans="1:9" x14ac:dyDescent="0.2">
      <c r="A13" s="2" t="s">
        <v>35</v>
      </c>
      <c r="B13" s="6"/>
      <c r="D13" s="2" t="s">
        <v>36</v>
      </c>
      <c r="E13" s="7">
        <f>8096 / (E12 + 2)</f>
        <v>506</v>
      </c>
      <c r="G13" s="2" t="s">
        <v>37</v>
      </c>
      <c r="H13" s="2">
        <v>13</v>
      </c>
    </row>
    <row r="14" spans="1:9" x14ac:dyDescent="0.2">
      <c r="A14" s="2" t="s">
        <v>38</v>
      </c>
      <c r="B14" s="6"/>
      <c r="D14" s="2" t="s">
        <v>39</v>
      </c>
      <c r="E14" s="2">
        <f>1 + LOG((B47/E13), E13)</f>
        <v>0.82292360128180542</v>
      </c>
      <c r="G14" s="2" t="s">
        <v>40</v>
      </c>
      <c r="H14" s="2">
        <v>17</v>
      </c>
    </row>
    <row r="15" spans="1:9" x14ac:dyDescent="0.2">
      <c r="A15" s="2" t="s">
        <v>41</v>
      </c>
      <c r="B15" s="6"/>
      <c r="D15" s="2" t="s">
        <v>42</v>
      </c>
      <c r="E15" s="2">
        <f>ROUNDUP((B47 / (E13 ^ 1)), 0)</f>
        <v>1</v>
      </c>
      <c r="G15" s="2" t="s">
        <v>43</v>
      </c>
      <c r="H15" s="2">
        <v>4</v>
      </c>
    </row>
    <row r="16" spans="1:9" x14ac:dyDescent="0.2">
      <c r="A16" s="2" t="s">
        <v>44</v>
      </c>
      <c r="B16" s="6"/>
      <c r="D16" s="3" t="s">
        <v>45</v>
      </c>
      <c r="E16" s="3">
        <f>(8192 * E15) / 1000000000</f>
        <v>8.1920000000000005E-6</v>
      </c>
      <c r="G16" s="2" t="s">
        <v>46</v>
      </c>
      <c r="H16" s="2">
        <v>4</v>
      </c>
    </row>
    <row r="17" spans="1:8" x14ac:dyDescent="0.2">
      <c r="A17" s="2" t="s">
        <v>47</v>
      </c>
      <c r="B17" s="6"/>
      <c r="D17" s="3" t="s">
        <v>48</v>
      </c>
      <c r="E17" s="3">
        <f>(8192 * E15) / 1000000</f>
        <v>8.1919999999999996E-3</v>
      </c>
      <c r="G17" s="2" t="s">
        <v>49</v>
      </c>
      <c r="H17" s="2">
        <v>8</v>
      </c>
    </row>
    <row r="18" spans="1:8" x14ac:dyDescent="0.2">
      <c r="A18" s="2" t="s">
        <v>50</v>
      </c>
      <c r="B18" s="6"/>
      <c r="G18" s="2" t="s">
        <v>51</v>
      </c>
      <c r="H18" s="2">
        <v>8</v>
      </c>
    </row>
    <row r="19" spans="1:8" x14ac:dyDescent="0.2">
      <c r="A19" s="2" t="s">
        <v>52</v>
      </c>
      <c r="B19" s="6"/>
      <c r="G19" s="2" t="s">
        <v>53</v>
      </c>
      <c r="H19" s="2">
        <v>4</v>
      </c>
    </row>
    <row r="20" spans="1:8" x14ac:dyDescent="0.2">
      <c r="A20" s="2" t="s">
        <v>54</v>
      </c>
      <c r="B20" s="6"/>
      <c r="G20" s="2" t="s">
        <v>55</v>
      </c>
      <c r="H20" s="2">
        <v>6</v>
      </c>
    </row>
    <row r="21" spans="1:8" x14ac:dyDescent="0.2">
      <c r="A21" s="2" t="s">
        <v>56</v>
      </c>
      <c r="B21" s="6"/>
      <c r="G21" s="2" t="s">
        <v>57</v>
      </c>
      <c r="H21" s="2">
        <v>7</v>
      </c>
    </row>
    <row r="22" spans="1:8" x14ac:dyDescent="0.2">
      <c r="A22" s="2" t="s">
        <v>58</v>
      </c>
      <c r="B22" s="6"/>
      <c r="G22" s="2" t="s">
        <v>59</v>
      </c>
      <c r="H22" s="2">
        <v>8</v>
      </c>
    </row>
    <row r="23" spans="1:8" x14ac:dyDescent="0.2">
      <c r="A23" s="2" t="s">
        <v>60</v>
      </c>
      <c r="B23" s="6"/>
      <c r="G23" s="2" t="s">
        <v>61</v>
      </c>
      <c r="H23" s="2">
        <v>3</v>
      </c>
    </row>
    <row r="24" spans="1:8" x14ac:dyDescent="0.2">
      <c r="A24" s="2" t="s">
        <v>62</v>
      </c>
      <c r="B24" s="6"/>
      <c r="G24" s="2" t="s">
        <v>63</v>
      </c>
      <c r="H24" s="2">
        <v>3</v>
      </c>
    </row>
    <row r="25" spans="1:8" x14ac:dyDescent="0.2">
      <c r="A25" s="2" t="s">
        <v>64</v>
      </c>
      <c r="B25" s="6"/>
      <c r="G25" s="2" t="s">
        <v>65</v>
      </c>
      <c r="H25" s="2">
        <v>4</v>
      </c>
    </row>
    <row r="26" spans="1:8" x14ac:dyDescent="0.2">
      <c r="A26" s="2" t="s">
        <v>66</v>
      </c>
      <c r="B26" s="6"/>
      <c r="G26" s="2" t="s">
        <v>67</v>
      </c>
      <c r="H26" s="2">
        <v>5</v>
      </c>
    </row>
    <row r="27" spans="1:8" x14ac:dyDescent="0.2">
      <c r="A27" s="2" t="s">
        <v>66</v>
      </c>
      <c r="B27" s="6"/>
      <c r="G27" s="2" t="s">
        <v>68</v>
      </c>
      <c r="H27" s="2">
        <v>8</v>
      </c>
    </row>
    <row r="28" spans="1:8" x14ac:dyDescent="0.2">
      <c r="A28" s="2" t="s">
        <v>66</v>
      </c>
      <c r="B28" s="6"/>
      <c r="G28" s="2" t="s">
        <v>69</v>
      </c>
      <c r="H28" s="2">
        <v>9</v>
      </c>
    </row>
    <row r="29" spans="1:8" x14ac:dyDescent="0.2">
      <c r="A29" s="2" t="s">
        <v>70</v>
      </c>
      <c r="B29" s="6"/>
      <c r="G29" s="2" t="s">
        <v>71</v>
      </c>
      <c r="H29" s="2">
        <v>10</v>
      </c>
    </row>
    <row r="30" spans="1:8" x14ac:dyDescent="0.2">
      <c r="A30" s="2" t="s">
        <v>72</v>
      </c>
      <c r="B30" s="6"/>
      <c r="G30" s="2" t="s">
        <v>73</v>
      </c>
      <c r="H30" s="2">
        <v>8</v>
      </c>
    </row>
    <row r="31" spans="1:8" x14ac:dyDescent="0.2">
      <c r="A31" s="2" t="s">
        <v>74</v>
      </c>
      <c r="B31" s="6"/>
      <c r="G31" s="2" t="s">
        <v>75</v>
      </c>
      <c r="H31" s="2">
        <v>16</v>
      </c>
    </row>
    <row r="32" spans="1:8" x14ac:dyDescent="0.2">
      <c r="A32" s="2" t="s">
        <v>76</v>
      </c>
      <c r="B32" s="6"/>
    </row>
    <row r="33" spans="1:4" x14ac:dyDescent="0.2">
      <c r="A33" s="2" t="s">
        <v>77</v>
      </c>
      <c r="B33" s="6"/>
    </row>
    <row r="34" spans="1:4" x14ac:dyDescent="0.2">
      <c r="A34" s="2" t="s">
        <v>78</v>
      </c>
      <c r="B34" s="6">
        <v>0</v>
      </c>
    </row>
    <row r="35" spans="1:4" x14ac:dyDescent="0.2">
      <c r="A35" s="2" t="s">
        <v>79</v>
      </c>
      <c r="B35" s="6">
        <v>0</v>
      </c>
    </row>
    <row r="36" spans="1:4" x14ac:dyDescent="0.2">
      <c r="A36" s="2" t="s">
        <v>80</v>
      </c>
      <c r="B36" s="7">
        <f>(B6*H4)+(B7*H5)+(B8*H6)+(B9*H7)+(B10*H8)+(B11*H9)+(B12*H10)+(B13*H11)+(B14*H12)+(B15*H13)+(B16*H14)+(B17*H15)+(B18*H16)+(B19*H17)+(B20*H18)+(B21*H19)+(B22*H20)+(B23*H21)+(B24*H22)+(B25*H23)+(B26*H24)+(B27*H25)+(B28*H26)+(B29*H27)+(B30*H28)+(B31*H29)+(B32*H30)+(B33*H31)+B34+(B35*2)</f>
        <v>4</v>
      </c>
    </row>
    <row r="37" spans="1:4" x14ac:dyDescent="0.2">
      <c r="A37" s="2" t="s">
        <v>81</v>
      </c>
      <c r="B37" s="6">
        <v>1</v>
      </c>
    </row>
    <row r="38" spans="1:4" x14ac:dyDescent="0.2">
      <c r="A38" s="2" t="s">
        <v>82</v>
      </c>
      <c r="B38" s="6">
        <v>255</v>
      </c>
    </row>
    <row r="39" spans="1:4" x14ac:dyDescent="0.2">
      <c r="A39" s="2" t="s">
        <v>83</v>
      </c>
      <c r="B39" s="6">
        <v>0</v>
      </c>
    </row>
    <row r="40" spans="1:4" x14ac:dyDescent="0.2">
      <c r="A40" s="2" t="s">
        <v>84</v>
      </c>
      <c r="B40" s="6">
        <v>0</v>
      </c>
    </row>
    <row r="41" spans="1:4" x14ac:dyDescent="0.2">
      <c r="A41" s="2" t="s">
        <v>27</v>
      </c>
      <c r="B41" s="7">
        <f xml:space="preserve"> ROUNDDOWN(2 + ((B5 + 7) / 8), 0)</f>
        <v>2</v>
      </c>
    </row>
    <row r="42" spans="1:4" x14ac:dyDescent="0.2">
      <c r="A42" s="2" t="s">
        <v>30</v>
      </c>
      <c r="B42" s="7">
        <f>IF(B37+B39 = 0, 0, 2 + (B37 * 2) + B38 + (B39 * 2) + (B40 * 2))</f>
        <v>259</v>
      </c>
    </row>
    <row r="43" spans="1:4" x14ac:dyDescent="0.2">
      <c r="A43" s="2" t="s">
        <v>85</v>
      </c>
      <c r="B43" s="7">
        <f>B36 + B42 + B41 + 4</f>
        <v>269</v>
      </c>
    </row>
    <row r="44" spans="1:4" x14ac:dyDescent="0.2">
      <c r="A44" s="2" t="s">
        <v>86</v>
      </c>
      <c r="B44" s="7">
        <f>8096 / (B43 + 2)</f>
        <v>29.874538745387454</v>
      </c>
    </row>
    <row r="45" spans="1:4" x14ac:dyDescent="0.2">
      <c r="A45" s="2" t="s">
        <v>87</v>
      </c>
      <c r="B45" s="5">
        <v>100</v>
      </c>
      <c r="D45" s="9" t="s">
        <v>88</v>
      </c>
    </row>
    <row r="46" spans="1:4" x14ac:dyDescent="0.2">
      <c r="A46" s="2" t="s">
        <v>89</v>
      </c>
      <c r="B46" s="7">
        <f>8096 * ((100 - B45) / 100) / (B43 + 2)</f>
        <v>0</v>
      </c>
    </row>
    <row r="47" spans="1:4" x14ac:dyDescent="0.2">
      <c r="A47" s="2" t="s">
        <v>90</v>
      </c>
      <c r="B47" s="2">
        <f>ROUNDUP(B4 / (B44 - B46), 0)</f>
        <v>168</v>
      </c>
    </row>
    <row r="48" spans="1:4" x14ac:dyDescent="0.2">
      <c r="A48" s="3" t="s">
        <v>91</v>
      </c>
      <c r="B48" s="3">
        <f>(8192 * B47) / 1000000000</f>
        <v>1.376256E-3</v>
      </c>
    </row>
    <row r="49" spans="1:2" x14ac:dyDescent="0.2">
      <c r="A49" s="3" t="s">
        <v>92</v>
      </c>
      <c r="B49" s="3">
        <f>(8192 * B47) / 1000000</f>
        <v>1.3762559999999999</v>
      </c>
    </row>
    <row r="67" spans="1:2" x14ac:dyDescent="0.2">
      <c r="A67" s="3"/>
    </row>
    <row r="69" spans="1:2" x14ac:dyDescent="0.2">
      <c r="A69" s="3"/>
      <c r="B69" s="4"/>
    </row>
    <row r="85" spans="1:2" x14ac:dyDescent="0.2">
      <c r="A85" s="3"/>
      <c r="B85" s="3"/>
    </row>
    <row r="87" spans="1:2" x14ac:dyDescent="0.2">
      <c r="A87" s="3"/>
      <c r="B87" s="4"/>
    </row>
    <row r="95" spans="1:2" x14ac:dyDescent="0.2">
      <c r="B95" s="7"/>
    </row>
    <row r="98" spans="1:2" x14ac:dyDescent="0.2">
      <c r="A98" s="3"/>
      <c r="B98" s="3"/>
    </row>
  </sheetData>
  <hyperlinks>
    <hyperlink ref="A1" r:id="rId1" xr:uid="{E2C2ABA2-248B-4354-9001-599C4A0D881A}"/>
    <hyperlink ref="G1" r:id="rId2" xr:uid="{4E1C3182-C9A5-43C9-BCA0-C65CA3F68DC4}"/>
    <hyperlink ref="D2" r:id="rId3" xr:uid="{B26F8A49-B16D-4ECF-952D-EC1DF336EE71}"/>
    <hyperlink ref="D45" r:id="rId4" xr:uid="{89034A19-DCC5-40D4-BDB5-759849418A94}"/>
  </hyperlinks>
  <pageMargins left="0.7" right="0.7" top="0.75" bottom="0.75" header="0.3" footer="0.3"/>
  <pageSetup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B8EF-0314-4658-BF24-F480AC1A31D1}">
  <dimension ref="A1:I98"/>
  <sheetViews>
    <sheetView topLeftCell="A38" zoomScale="120" zoomScaleNormal="120" workbookViewId="0">
      <selection activeCell="A5" sqref="A5"/>
    </sheetView>
  </sheetViews>
  <sheetFormatPr defaultColWidth="9.140625" defaultRowHeight="12" x14ac:dyDescent="0.2"/>
  <cols>
    <col min="1" max="1" width="40.7109375" style="2" customWidth="1"/>
    <col min="2" max="2" width="10.42578125" style="2" customWidth="1"/>
    <col min="3" max="3" width="4.7109375" style="2" customWidth="1"/>
    <col min="4" max="4" width="37.42578125" style="2" customWidth="1"/>
    <col min="5" max="5" width="10.42578125" style="2" bestFit="1" customWidth="1"/>
    <col min="6" max="6" width="4.7109375" style="2" customWidth="1"/>
    <col min="7" max="7" width="28.42578125" style="2" bestFit="1" customWidth="1"/>
    <col min="8" max="8" width="5.7109375" style="2" customWidth="1"/>
    <col min="9" max="9" width="9.140625" style="2"/>
    <col min="10" max="10" width="24.85546875" style="2" bestFit="1" customWidth="1"/>
    <col min="11" max="16384" width="9.140625" style="2"/>
  </cols>
  <sheetData>
    <row r="1" spans="1:9" x14ac:dyDescent="0.2">
      <c r="A1" s="1" t="s">
        <v>0</v>
      </c>
      <c r="G1" s="1" t="s">
        <v>1</v>
      </c>
    </row>
    <row r="2" spans="1:9" ht="33.75" x14ac:dyDescent="0.2">
      <c r="A2" s="1"/>
      <c r="D2" s="8" t="s">
        <v>2</v>
      </c>
    </row>
    <row r="3" spans="1:9" x14ac:dyDescent="0.2">
      <c r="A3" s="3" t="s">
        <v>3</v>
      </c>
      <c r="B3" s="4"/>
      <c r="D3" s="3" t="s">
        <v>4</v>
      </c>
      <c r="E3" s="4"/>
      <c r="G3" s="3" t="s">
        <v>5</v>
      </c>
      <c r="H3" s="3" t="s">
        <v>6</v>
      </c>
    </row>
    <row r="4" spans="1:9" x14ac:dyDescent="0.2">
      <c r="A4" s="2" t="s">
        <v>7</v>
      </c>
      <c r="B4" s="5">
        <v>1700000</v>
      </c>
      <c r="D4" s="2" t="s">
        <v>8</v>
      </c>
      <c r="E4" s="5">
        <v>1</v>
      </c>
      <c r="G4" s="2" t="s">
        <v>9</v>
      </c>
      <c r="H4" s="2">
        <v>4</v>
      </c>
    </row>
    <row r="5" spans="1:9" x14ac:dyDescent="0.2">
      <c r="A5" s="2" t="s">
        <v>10</v>
      </c>
      <c r="B5" s="6">
        <v>1</v>
      </c>
      <c r="D5" s="2" t="s">
        <v>11</v>
      </c>
      <c r="E5" s="5">
        <v>4</v>
      </c>
      <c r="G5" s="2" t="s">
        <v>12</v>
      </c>
      <c r="H5" s="2">
        <v>1</v>
      </c>
    </row>
    <row r="6" spans="1:9" x14ac:dyDescent="0.2">
      <c r="A6" s="2" t="s">
        <v>13</v>
      </c>
      <c r="B6" s="6">
        <v>1</v>
      </c>
      <c r="D6" s="2" t="s">
        <v>14</v>
      </c>
      <c r="E6" s="5">
        <v>0</v>
      </c>
      <c r="G6" s="2" t="s">
        <v>15</v>
      </c>
      <c r="H6" s="2">
        <v>2</v>
      </c>
    </row>
    <row r="7" spans="1:9" x14ac:dyDescent="0.2">
      <c r="A7" s="2" t="s">
        <v>16</v>
      </c>
      <c r="B7" s="6">
        <v>0</v>
      </c>
      <c r="D7" s="2" t="s">
        <v>17</v>
      </c>
      <c r="E7" s="5">
        <v>0</v>
      </c>
      <c r="G7" s="2" t="s">
        <v>18</v>
      </c>
      <c r="H7" s="2">
        <v>8</v>
      </c>
    </row>
    <row r="8" spans="1:9" x14ac:dyDescent="0.2">
      <c r="A8" s="2" t="s">
        <v>19</v>
      </c>
      <c r="B8" s="6">
        <v>0</v>
      </c>
      <c r="D8" s="2" t="s">
        <v>20</v>
      </c>
      <c r="E8" s="5">
        <v>0</v>
      </c>
      <c r="G8" s="2" t="s">
        <v>21</v>
      </c>
      <c r="H8" s="2">
        <v>1</v>
      </c>
      <c r="I8" s="2" t="s">
        <v>22</v>
      </c>
    </row>
    <row r="9" spans="1:9" x14ac:dyDescent="0.2">
      <c r="A9" s="2" t="s">
        <v>23</v>
      </c>
      <c r="B9" s="6">
        <v>0</v>
      </c>
      <c r="D9" s="2" t="s">
        <v>24</v>
      </c>
      <c r="E9" s="5">
        <v>0</v>
      </c>
      <c r="G9" s="2" t="s">
        <v>25</v>
      </c>
      <c r="H9" s="2">
        <v>8</v>
      </c>
    </row>
    <row r="10" spans="1:9" x14ac:dyDescent="0.2">
      <c r="A10" s="2" t="s">
        <v>26</v>
      </c>
      <c r="B10" s="6">
        <v>0</v>
      </c>
      <c r="D10" s="2" t="s">
        <v>27</v>
      </c>
      <c r="E10" s="2">
        <f>ROUNDDOWN(2 + ((E4 + 7) / 8),0)</f>
        <v>3</v>
      </c>
      <c r="G10" s="2" t="s">
        <v>28</v>
      </c>
      <c r="H10" s="2">
        <v>4</v>
      </c>
    </row>
    <row r="11" spans="1:9" x14ac:dyDescent="0.2">
      <c r="A11" s="2" t="s">
        <v>29</v>
      </c>
      <c r="B11" s="6">
        <v>0</v>
      </c>
      <c r="D11" s="2" t="s">
        <v>30</v>
      </c>
      <c r="E11" s="2">
        <f>IF(E6+E8 = 0, 0, 2 + (E6 * 2) + E7 + (E8 * 2) + (E9 * 2))</f>
        <v>0</v>
      </c>
      <c r="G11" s="2" t="s">
        <v>31</v>
      </c>
      <c r="H11" s="2">
        <v>5</v>
      </c>
    </row>
    <row r="12" spans="1:9" x14ac:dyDescent="0.2">
      <c r="A12" s="2" t="s">
        <v>32</v>
      </c>
      <c r="B12" s="6"/>
      <c r="D12" s="2" t="s">
        <v>33</v>
      </c>
      <c r="E12" s="2">
        <f>E5 + E11 + E10 + 1 + 6</f>
        <v>14</v>
      </c>
      <c r="G12" s="2" t="s">
        <v>34</v>
      </c>
      <c r="H12" s="2">
        <v>9</v>
      </c>
    </row>
    <row r="13" spans="1:9" x14ac:dyDescent="0.2">
      <c r="A13" s="2" t="s">
        <v>35</v>
      </c>
      <c r="B13" s="6"/>
      <c r="D13" s="2" t="s">
        <v>36</v>
      </c>
      <c r="E13" s="7">
        <f>8096 / (E12 + 2)</f>
        <v>506</v>
      </c>
      <c r="G13" s="2" t="s">
        <v>37</v>
      </c>
      <c r="H13" s="2">
        <v>13</v>
      </c>
    </row>
    <row r="14" spans="1:9" x14ac:dyDescent="0.2">
      <c r="A14" s="2" t="s">
        <v>38</v>
      </c>
      <c r="B14" s="6"/>
      <c r="D14" s="2" t="s">
        <v>39</v>
      </c>
      <c r="E14" s="2">
        <f>1 + LOG((B47/E13), E13)</f>
        <v>1.2706994768384496</v>
      </c>
      <c r="G14" s="2" t="s">
        <v>40</v>
      </c>
      <c r="H14" s="2">
        <v>17</v>
      </c>
    </row>
    <row r="15" spans="1:9" x14ac:dyDescent="0.2">
      <c r="A15" s="2" t="s">
        <v>41</v>
      </c>
      <c r="B15" s="6"/>
      <c r="D15" s="2" t="s">
        <v>42</v>
      </c>
      <c r="E15" s="2">
        <f>ROUNDUP((B47 / (E13 ^ 1)), 0)</f>
        <v>6</v>
      </c>
      <c r="G15" s="2" t="s">
        <v>43</v>
      </c>
      <c r="H15" s="2">
        <v>4</v>
      </c>
    </row>
    <row r="16" spans="1:9" x14ac:dyDescent="0.2">
      <c r="A16" s="2" t="s">
        <v>44</v>
      </c>
      <c r="B16" s="6"/>
      <c r="D16" s="3" t="s">
        <v>45</v>
      </c>
      <c r="E16" s="3">
        <f>(8192 * E15) / 1000000000</f>
        <v>4.9152E-5</v>
      </c>
      <c r="G16" s="2" t="s">
        <v>46</v>
      </c>
      <c r="H16" s="2">
        <v>4</v>
      </c>
    </row>
    <row r="17" spans="1:8" x14ac:dyDescent="0.2">
      <c r="A17" s="2" t="s">
        <v>47</v>
      </c>
      <c r="B17" s="6"/>
      <c r="D17" s="3" t="s">
        <v>48</v>
      </c>
      <c r="E17" s="3">
        <f>(8192 * E15) / 1000000</f>
        <v>4.9152000000000001E-2</v>
      </c>
      <c r="G17" s="2" t="s">
        <v>49</v>
      </c>
      <c r="H17" s="2">
        <v>8</v>
      </c>
    </row>
    <row r="18" spans="1:8" x14ac:dyDescent="0.2">
      <c r="A18" s="2" t="s">
        <v>50</v>
      </c>
      <c r="B18" s="6"/>
      <c r="G18" s="2" t="s">
        <v>51</v>
      </c>
      <c r="H18" s="2">
        <v>8</v>
      </c>
    </row>
    <row r="19" spans="1:8" x14ac:dyDescent="0.2">
      <c r="A19" s="2" t="s">
        <v>52</v>
      </c>
      <c r="B19" s="6"/>
      <c r="G19" s="2" t="s">
        <v>53</v>
      </c>
      <c r="H19" s="2">
        <v>4</v>
      </c>
    </row>
    <row r="20" spans="1:8" x14ac:dyDescent="0.2">
      <c r="A20" s="2" t="s">
        <v>54</v>
      </c>
      <c r="B20" s="6"/>
      <c r="G20" s="2" t="s">
        <v>55</v>
      </c>
      <c r="H20" s="2">
        <v>6</v>
      </c>
    </row>
    <row r="21" spans="1:8" x14ac:dyDescent="0.2">
      <c r="A21" s="2" t="s">
        <v>56</v>
      </c>
      <c r="B21" s="6"/>
      <c r="G21" s="2" t="s">
        <v>57</v>
      </c>
      <c r="H21" s="2">
        <v>7</v>
      </c>
    </row>
    <row r="22" spans="1:8" x14ac:dyDescent="0.2">
      <c r="A22" s="2" t="s">
        <v>58</v>
      </c>
      <c r="B22" s="6"/>
      <c r="G22" s="2" t="s">
        <v>59</v>
      </c>
      <c r="H22" s="2">
        <v>8</v>
      </c>
    </row>
    <row r="23" spans="1:8" x14ac:dyDescent="0.2">
      <c r="A23" s="2" t="s">
        <v>60</v>
      </c>
      <c r="B23" s="6"/>
      <c r="G23" s="2" t="s">
        <v>61</v>
      </c>
      <c r="H23" s="2">
        <v>3</v>
      </c>
    </row>
    <row r="24" spans="1:8" x14ac:dyDescent="0.2">
      <c r="A24" s="2" t="s">
        <v>62</v>
      </c>
      <c r="B24" s="6"/>
      <c r="G24" s="2" t="s">
        <v>63</v>
      </c>
      <c r="H24" s="2">
        <v>3</v>
      </c>
    </row>
    <row r="25" spans="1:8" x14ac:dyDescent="0.2">
      <c r="A25" s="2" t="s">
        <v>64</v>
      </c>
      <c r="B25" s="6"/>
      <c r="G25" s="2" t="s">
        <v>65</v>
      </c>
      <c r="H25" s="2">
        <v>4</v>
      </c>
    </row>
    <row r="26" spans="1:8" x14ac:dyDescent="0.2">
      <c r="A26" s="2" t="s">
        <v>66</v>
      </c>
      <c r="B26" s="6"/>
      <c r="G26" s="2" t="s">
        <v>67</v>
      </c>
      <c r="H26" s="2">
        <v>5</v>
      </c>
    </row>
    <row r="27" spans="1:8" x14ac:dyDescent="0.2">
      <c r="A27" s="2" t="s">
        <v>66</v>
      </c>
      <c r="B27" s="6"/>
      <c r="G27" s="2" t="s">
        <v>68</v>
      </c>
      <c r="H27" s="2">
        <v>8</v>
      </c>
    </row>
    <row r="28" spans="1:8" x14ac:dyDescent="0.2">
      <c r="A28" s="2" t="s">
        <v>66</v>
      </c>
      <c r="B28" s="6"/>
      <c r="G28" s="2" t="s">
        <v>69</v>
      </c>
      <c r="H28" s="2">
        <v>9</v>
      </c>
    </row>
    <row r="29" spans="1:8" x14ac:dyDescent="0.2">
      <c r="A29" s="2" t="s">
        <v>70</v>
      </c>
      <c r="B29" s="6"/>
      <c r="G29" s="2" t="s">
        <v>71</v>
      </c>
      <c r="H29" s="2">
        <v>10</v>
      </c>
    </row>
    <row r="30" spans="1:8" x14ac:dyDescent="0.2">
      <c r="A30" s="2" t="s">
        <v>72</v>
      </c>
      <c r="B30" s="6"/>
      <c r="G30" s="2" t="s">
        <v>73</v>
      </c>
      <c r="H30" s="2">
        <v>8</v>
      </c>
    </row>
    <row r="31" spans="1:8" x14ac:dyDescent="0.2">
      <c r="A31" s="2" t="s">
        <v>74</v>
      </c>
      <c r="B31" s="6"/>
      <c r="G31" s="2" t="s">
        <v>75</v>
      </c>
      <c r="H31" s="2">
        <v>16</v>
      </c>
    </row>
    <row r="32" spans="1:8" x14ac:dyDescent="0.2">
      <c r="A32" s="2" t="s">
        <v>76</v>
      </c>
      <c r="B32" s="6"/>
    </row>
    <row r="33" spans="1:4" x14ac:dyDescent="0.2">
      <c r="A33" s="2" t="s">
        <v>77</v>
      </c>
      <c r="B33" s="6"/>
    </row>
    <row r="34" spans="1:4" x14ac:dyDescent="0.2">
      <c r="A34" s="2" t="s">
        <v>78</v>
      </c>
      <c r="B34" s="6">
        <v>0</v>
      </c>
    </row>
    <row r="35" spans="1:4" x14ac:dyDescent="0.2">
      <c r="A35" s="2" t="s">
        <v>79</v>
      </c>
      <c r="B35" s="6">
        <v>0</v>
      </c>
    </row>
    <row r="36" spans="1:4" x14ac:dyDescent="0.2">
      <c r="A36" s="2" t="s">
        <v>80</v>
      </c>
      <c r="B36" s="7">
        <f>(B6*H4)+(B7*H5)+(B8*H6)+(B9*H7)+(B10*H8)+(B11*H9)+(B12*H10)+(B13*H11)+(B14*H12)+(B15*H13)+(B16*H14)+(B17*H15)+(B18*H16)+(B19*H17)+(B20*H18)+(B21*H19)+(B22*H20)+(B23*H21)+(B24*H22)+(B25*H23)+(B26*H24)+(B27*H25)+(B28*H26)+(B29*H27)+(B30*H28)+(B31*H29)+(B32*H30)+(B33*H31)+B34+(B35*2)</f>
        <v>4</v>
      </c>
    </row>
    <row r="37" spans="1:4" x14ac:dyDescent="0.2">
      <c r="A37" s="2" t="s">
        <v>81</v>
      </c>
      <c r="B37" s="6">
        <v>0</v>
      </c>
    </row>
    <row r="38" spans="1:4" x14ac:dyDescent="0.2">
      <c r="A38" s="2" t="s">
        <v>82</v>
      </c>
      <c r="B38" s="6">
        <v>0</v>
      </c>
    </row>
    <row r="39" spans="1:4" x14ac:dyDescent="0.2">
      <c r="A39" s="2" t="s">
        <v>83</v>
      </c>
      <c r="B39" s="6">
        <v>0</v>
      </c>
    </row>
    <row r="40" spans="1:4" x14ac:dyDescent="0.2">
      <c r="A40" s="2" t="s">
        <v>84</v>
      </c>
      <c r="B40" s="6">
        <v>0</v>
      </c>
    </row>
    <row r="41" spans="1:4" x14ac:dyDescent="0.2">
      <c r="A41" s="2" t="s">
        <v>27</v>
      </c>
      <c r="B41" s="7">
        <f xml:space="preserve"> ROUNDDOWN(2 + ((B5 + 7) / 8), 0)</f>
        <v>3</v>
      </c>
    </row>
    <row r="42" spans="1:4" x14ac:dyDescent="0.2">
      <c r="A42" s="2" t="s">
        <v>30</v>
      </c>
      <c r="B42" s="7">
        <f>IF(B37+B39 = 0, 0, 2 + (B37 * 2) + B38 + (B39 * 2) + (B40 * 2))</f>
        <v>0</v>
      </c>
    </row>
    <row r="43" spans="1:4" x14ac:dyDescent="0.2">
      <c r="A43" s="2" t="s">
        <v>85</v>
      </c>
      <c r="B43" s="7">
        <f>B36 + B42 + B41 + 4</f>
        <v>11</v>
      </c>
    </row>
    <row r="44" spans="1:4" x14ac:dyDescent="0.2">
      <c r="A44" s="2" t="s">
        <v>86</v>
      </c>
      <c r="B44" s="7">
        <f>8096 / (B43 + 2)</f>
        <v>622.76923076923072</v>
      </c>
    </row>
    <row r="45" spans="1:4" x14ac:dyDescent="0.2">
      <c r="A45" s="2" t="s">
        <v>87</v>
      </c>
      <c r="B45" s="5">
        <v>100</v>
      </c>
      <c r="D45" s="9" t="s">
        <v>88</v>
      </c>
    </row>
    <row r="46" spans="1:4" x14ac:dyDescent="0.2">
      <c r="A46" s="2" t="s">
        <v>89</v>
      </c>
      <c r="B46" s="7">
        <f>8096 * ((100 - B45) / 100) / (B43 + 2)</f>
        <v>0</v>
      </c>
    </row>
    <row r="47" spans="1:4" x14ac:dyDescent="0.2">
      <c r="A47" s="2" t="s">
        <v>90</v>
      </c>
      <c r="B47" s="2">
        <f>ROUNDUP(B4 / (B44 - B46), 0)</f>
        <v>2730</v>
      </c>
    </row>
    <row r="48" spans="1:4" x14ac:dyDescent="0.2">
      <c r="A48" s="3" t="s">
        <v>91</v>
      </c>
      <c r="B48" s="3">
        <f>(8192 * B47) / 1000000000</f>
        <v>2.2364160000000001E-2</v>
      </c>
    </row>
    <row r="49" spans="1:2" x14ac:dyDescent="0.2">
      <c r="A49" s="3" t="s">
        <v>92</v>
      </c>
      <c r="B49" s="3">
        <f>(8192 * B47) / 1000000</f>
        <v>22.364159999999998</v>
      </c>
    </row>
    <row r="67" spans="1:2" x14ac:dyDescent="0.2">
      <c r="A67" s="3"/>
    </row>
    <row r="69" spans="1:2" x14ac:dyDescent="0.2">
      <c r="A69" s="3"/>
      <c r="B69" s="4"/>
    </row>
    <row r="85" spans="1:2" x14ac:dyDescent="0.2">
      <c r="A85" s="3"/>
      <c r="B85" s="3"/>
    </row>
    <row r="87" spans="1:2" x14ac:dyDescent="0.2">
      <c r="A87" s="3"/>
      <c r="B87" s="4"/>
    </row>
    <row r="95" spans="1:2" x14ac:dyDescent="0.2">
      <c r="B95" s="7"/>
    </row>
    <row r="98" spans="1:2" x14ac:dyDescent="0.2">
      <c r="A98" s="3"/>
      <c r="B98" s="3"/>
    </row>
  </sheetData>
  <hyperlinks>
    <hyperlink ref="A1" r:id="rId1" xr:uid="{6E9E7D16-6609-42E3-8E5E-6A7A61C105ED}"/>
    <hyperlink ref="G1" r:id="rId2" xr:uid="{93FB516A-B0F0-4F85-9FD0-B1A19860F467}"/>
    <hyperlink ref="D2" r:id="rId3" xr:uid="{45B55EEB-A6A8-4495-B3A8-EEF38A218A6E}"/>
    <hyperlink ref="D45" r:id="rId4" xr:uid="{B076BB45-2323-42BB-805D-FEEC477441BA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Contract</vt:lpstr>
      <vt:lpstr>Subscriber</vt:lpstr>
      <vt:lpstr>Employee</vt:lpstr>
      <vt:lpstr>SensorSubscription</vt:lpstr>
      <vt:lpstr>ZoneContract</vt:lpstr>
      <vt:lpstr>Salesperson</vt:lpstr>
      <vt:lpstr>AdminExecutive</vt:lpstr>
      <vt:lpstr>Maintainer</vt:lpstr>
      <vt:lpstr>StandardSubscription</vt:lpstr>
      <vt:lpstr>GoldSubscription</vt:lpstr>
      <vt:lpstr>PlatinumContract</vt:lpstr>
      <vt:lpstr>SuperPlatinumContract</vt:lpstr>
      <vt:lpstr>Zone</vt:lpstr>
      <vt:lpstr>Video</vt:lpstr>
      <vt:lpstr>Data</vt:lpstr>
      <vt:lpstr>Supplier</vt:lpstr>
      <vt:lpstr>Part</vt:lpstr>
      <vt:lpstr>MaintenanceRecord</vt:lpstr>
      <vt:lpstr>Sensor</vt:lpstr>
      <vt:lpstr>Sensor_Part</vt:lpstr>
      <vt:lpstr>Part_Supplier</vt:lpstr>
      <vt:lpstr>MaintenanceRecord_Part</vt:lpstr>
      <vt:lpstr>Zone_Sensor</vt:lpstr>
      <vt:lpstr>GoldSubscription_Video</vt:lpstr>
      <vt:lpstr>StandardSubscription_Video</vt:lpstr>
      <vt:lpstr>Address</vt:lpstr>
      <vt:lpstr>ContactInfo</vt:lpstr>
      <vt:lpstr>TOTAL</vt:lpstr>
    </vt:vector>
  </TitlesOfParts>
  <Manager/>
  <Company>Missouri Botanical Garden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Lichtenberg</dc:creator>
  <cp:keywords/>
  <dc:description/>
  <cp:lastModifiedBy>Jayden Houghton</cp:lastModifiedBy>
  <cp:revision/>
  <dcterms:created xsi:type="dcterms:W3CDTF">2012-07-30T20:44:50Z</dcterms:created>
  <dcterms:modified xsi:type="dcterms:W3CDTF">2023-06-14T06:29:58Z</dcterms:modified>
  <cp:category/>
  <cp:contentStatus/>
</cp:coreProperties>
</file>