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yde\Dropbox\Jayden\Stocks\"/>
    </mc:Choice>
  </mc:AlternateContent>
  <xr:revisionPtr revIDLastSave="0" documentId="13_ncr:1_{D3BD9CB7-6307-41C4-AFB4-EECD9DD30AC2}" xr6:coauthVersionLast="47" xr6:coauthVersionMax="47" xr10:uidLastSave="{00000000-0000-0000-0000-000000000000}"/>
  <bookViews>
    <workbookView xWindow="28680" yWindow="-120" windowWidth="29040" windowHeight="15720" activeTab="1" xr2:uid="{C328B316-B3B0-4093-BAA7-680DB8A0CEB1}"/>
  </bookViews>
  <sheets>
    <sheet name="Sheet1" sheetId="1" r:id="rId1"/>
    <sheet name="Model" sheetId="2" r:id="rId2"/>
    <sheet name="Sheet2" sheetId="3" r:id="rId3"/>
  </sheets>
  <definedNames>
    <definedName name="Discount">Model!$Q$29</definedName>
    <definedName name="Discount_Rate">Model!$B$5</definedName>
    <definedName name="Maturity">Model!$Q$28</definedName>
    <definedName name="TGR">Model!$B$4</definedName>
    <definedName name="WACC">Model!$B$3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2" l="1"/>
  <c r="B28" i="2" s="1"/>
  <c r="B29" i="2" s="1"/>
  <c r="O20" i="2"/>
  <c r="N20" i="2"/>
  <c r="M20" i="2"/>
  <c r="L20" i="2"/>
  <c r="K20" i="2"/>
  <c r="J20" i="2"/>
  <c r="L8" i="2"/>
  <c r="M8" i="2" s="1"/>
  <c r="N8" i="2" s="1"/>
  <c r="O8" i="2" s="1"/>
  <c r="P8" i="2" s="1"/>
  <c r="K8" i="2"/>
  <c r="I15" i="3"/>
  <c r="H15" i="3"/>
  <c r="G15" i="3"/>
  <c r="D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4" i="3"/>
  <c r="I7" i="3" s="1"/>
  <c r="H4" i="3"/>
  <c r="H7" i="3" s="1"/>
  <c r="G4" i="3"/>
  <c r="G7" i="3" s="1"/>
  <c r="F4" i="3"/>
  <c r="F15" i="3" s="1"/>
  <c r="E4" i="3"/>
  <c r="E7" i="3" s="1"/>
  <c r="D4" i="3"/>
  <c r="D7" i="3" s="1"/>
  <c r="C4" i="3"/>
  <c r="C7" i="3" s="1"/>
  <c r="B4" i="3"/>
  <c r="B7" i="3" s="1"/>
  <c r="C1" i="3"/>
  <c r="D1" i="3" s="1"/>
  <c r="E1" i="3" s="1"/>
  <c r="F1" i="3" s="1"/>
  <c r="G1" i="3" s="1"/>
  <c r="H1" i="3" s="1"/>
  <c r="I1" i="3" s="1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J10" i="2"/>
  <c r="J24" i="2" s="1"/>
  <c r="I22" i="2"/>
  <c r="H22" i="2"/>
  <c r="G22" i="2"/>
  <c r="F22" i="2"/>
  <c r="E22" i="2"/>
  <c r="D22" i="2"/>
  <c r="C22" i="2"/>
  <c r="I12" i="2"/>
  <c r="I24" i="2" s="1"/>
  <c r="H12" i="2"/>
  <c r="H15" i="2" s="1"/>
  <c r="G12" i="2"/>
  <c r="G24" i="2" s="1"/>
  <c r="F12" i="2"/>
  <c r="F24" i="2" s="1"/>
  <c r="E12" i="2"/>
  <c r="E24" i="2" s="1"/>
  <c r="D12" i="2"/>
  <c r="D24" i="2" s="1"/>
  <c r="C12" i="2"/>
  <c r="C24" i="2" s="1"/>
  <c r="B12" i="2"/>
  <c r="B24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B30" i="2" l="1"/>
  <c r="B32" i="2" s="1"/>
  <c r="B33" i="2" s="1"/>
  <c r="G9" i="3"/>
  <c r="G11" i="3" s="1"/>
  <c r="G17" i="3" s="1"/>
  <c r="G16" i="3"/>
  <c r="I16" i="3"/>
  <c r="I9" i="3"/>
  <c r="I11" i="3" s="1"/>
  <c r="I17" i="3" s="1"/>
  <c r="D9" i="3"/>
  <c r="D11" i="3" s="1"/>
  <c r="D17" i="3" s="1"/>
  <c r="D16" i="3"/>
  <c r="H9" i="3"/>
  <c r="H11" i="3" s="1"/>
  <c r="H17" i="3" s="1"/>
  <c r="H16" i="3"/>
  <c r="B9" i="3"/>
  <c r="B11" i="3" s="1"/>
  <c r="B17" i="3" s="1"/>
  <c r="B16" i="3"/>
  <c r="E16" i="3"/>
  <c r="E9" i="3"/>
  <c r="E11" i="3" s="1"/>
  <c r="E17" i="3" s="1"/>
  <c r="C9" i="3"/>
  <c r="C11" i="3" s="1"/>
  <c r="C17" i="3" s="1"/>
  <c r="C16" i="3"/>
  <c r="B15" i="3"/>
  <c r="C15" i="3"/>
  <c r="E15" i="3"/>
  <c r="F7" i="3"/>
  <c r="H25" i="2"/>
  <c r="H17" i="2"/>
  <c r="H19" i="2" s="1"/>
  <c r="H26" i="2" s="1"/>
  <c r="H24" i="2"/>
  <c r="J19" i="2"/>
  <c r="E15" i="2"/>
  <c r="F15" i="2"/>
  <c r="G15" i="2"/>
  <c r="I15" i="2"/>
  <c r="J25" i="2"/>
  <c r="B15" i="2"/>
  <c r="K10" i="2"/>
  <c r="D15" i="2"/>
  <c r="C15" i="2"/>
  <c r="F16" i="3" l="1"/>
  <c r="F9" i="3"/>
  <c r="F11" i="3" s="1"/>
  <c r="F17" i="3" s="1"/>
  <c r="B17" i="2"/>
  <c r="B19" i="2" s="1"/>
  <c r="B26" i="2" s="1"/>
  <c r="B25" i="2"/>
  <c r="G25" i="2"/>
  <c r="G17" i="2"/>
  <c r="G19" i="2" s="1"/>
  <c r="G26" i="2" s="1"/>
  <c r="F25" i="2"/>
  <c r="F17" i="2"/>
  <c r="F19" i="2" s="1"/>
  <c r="F26" i="2" s="1"/>
  <c r="C17" i="2"/>
  <c r="C19" i="2" s="1"/>
  <c r="C26" i="2" s="1"/>
  <c r="C25" i="2"/>
  <c r="E25" i="2"/>
  <c r="E17" i="2"/>
  <c r="E19" i="2" s="1"/>
  <c r="E26" i="2" s="1"/>
  <c r="D25" i="2"/>
  <c r="D17" i="2"/>
  <c r="D19" i="2" s="1"/>
  <c r="D26" i="2" s="1"/>
  <c r="I17" i="2"/>
  <c r="I19" i="2" s="1"/>
  <c r="I26" i="2" s="1"/>
  <c r="I25" i="2"/>
  <c r="K24" i="2"/>
  <c r="L10" i="2"/>
  <c r="K25" i="2"/>
  <c r="K19" i="2"/>
  <c r="M10" i="2" l="1"/>
  <c r="L24" i="2"/>
  <c r="L25" i="2"/>
  <c r="L19" i="2"/>
  <c r="N10" i="2" l="1"/>
  <c r="M24" i="2"/>
  <c r="M25" i="2"/>
  <c r="M19" i="2"/>
  <c r="O10" i="2" l="1"/>
  <c r="N24" i="2"/>
  <c r="N25" i="2"/>
  <c r="N19" i="2"/>
  <c r="P10" i="2" l="1"/>
  <c r="O24" i="2"/>
  <c r="O25" i="2"/>
  <c r="O19" i="2"/>
  <c r="P25" i="2" l="1"/>
  <c r="P19" i="2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P24" i="2"/>
  <c r="Q30" i="2" l="1"/>
  <c r="Q32" i="2" s="1"/>
  <c r="Q34" i="2" s="1"/>
</calcChain>
</file>

<file path=xl/sharedStrings.xml><?xml version="1.0" encoding="utf-8"?>
<sst xmlns="http://schemas.openxmlformats.org/spreadsheetml/2006/main" count="52" uniqueCount="35">
  <si>
    <t>Main</t>
  </si>
  <si>
    <t>Revenue</t>
  </si>
  <si>
    <t>COGS</t>
  </si>
  <si>
    <t>Gross Profit</t>
  </si>
  <si>
    <t>OpEx</t>
  </si>
  <si>
    <t>SG&amp;A</t>
  </si>
  <si>
    <t>EBIT</t>
  </si>
  <si>
    <t>Other Income</t>
  </si>
  <si>
    <t>EBT</t>
  </si>
  <si>
    <t>Taxes</t>
  </si>
  <si>
    <t>Net Income</t>
  </si>
  <si>
    <t>Revenue y/y</t>
  </si>
  <si>
    <t>COGS y/y</t>
  </si>
  <si>
    <t>Gross Margin</t>
  </si>
  <si>
    <t>Operating Margin</t>
  </si>
  <si>
    <t>NI/Revenue</t>
  </si>
  <si>
    <t>Maturity</t>
  </si>
  <si>
    <t>Discount</t>
  </si>
  <si>
    <t>Terminal</t>
  </si>
  <si>
    <t>Net Cash</t>
  </si>
  <si>
    <t>EV</t>
  </si>
  <si>
    <t>Shares</t>
  </si>
  <si>
    <t>Price</t>
  </si>
  <si>
    <t>EBITDA</t>
  </si>
  <si>
    <t>D&amp;A</t>
  </si>
  <si>
    <t>Working Capital</t>
  </si>
  <si>
    <t>CIWC</t>
  </si>
  <si>
    <t>Terminal Value</t>
  </si>
  <si>
    <t>WACC</t>
  </si>
  <si>
    <t>TGR</t>
  </si>
  <si>
    <t>Discount Rate</t>
  </si>
  <si>
    <t>PV of NI</t>
  </si>
  <si>
    <t xml:space="preserve">PV of Terminal </t>
  </si>
  <si>
    <t>Equity Value</t>
  </si>
  <si>
    <t>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</si>
</sst>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#,##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8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7A4D-932A-43E2-983B-F485827BE946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F3F3-3431-41FF-ABEE-0C20286A0B07}">
  <dimension ref="A1:EW34"/>
  <sheetViews>
    <sheetView tabSelected="1" workbookViewId="0">
      <selection activeCell="L28" sqref="L28"/>
    </sheetView>
  </sheetViews>
  <sheetFormatPr defaultRowHeight="15" x14ac:dyDescent="0.25"/>
  <cols>
    <col min="1" max="1" width="16.42578125" bestFit="1" customWidth="1"/>
    <col min="2" max="2" width="12" bestFit="1" customWidth="1"/>
    <col min="10" max="10" width="9.42578125" customWidth="1"/>
    <col min="17" max="17" width="10.85546875" bestFit="1" customWidth="1"/>
  </cols>
  <sheetData>
    <row r="1" spans="1:16" x14ac:dyDescent="0.25">
      <c r="A1" t="s">
        <v>0</v>
      </c>
    </row>
    <row r="3" spans="1:16" x14ac:dyDescent="0.25">
      <c r="A3" t="s">
        <v>28</v>
      </c>
      <c r="B3" s="1">
        <v>0.106</v>
      </c>
    </row>
    <row r="4" spans="1:16" x14ac:dyDescent="0.25">
      <c r="A4" t="s">
        <v>29</v>
      </c>
      <c r="B4" s="1">
        <v>0.02</v>
      </c>
    </row>
    <row r="5" spans="1:16" x14ac:dyDescent="0.25">
      <c r="A5" t="s">
        <v>30</v>
      </c>
      <c r="B5" s="1">
        <v>0.05</v>
      </c>
    </row>
    <row r="6" spans="1:16" x14ac:dyDescent="0.25">
      <c r="B6" s="1"/>
    </row>
    <row r="7" spans="1:16" x14ac:dyDescent="0.25">
      <c r="B7" s="1"/>
    </row>
    <row r="8" spans="1:16" x14ac:dyDescent="0.25">
      <c r="B8" s="1"/>
      <c r="J8">
        <v>1</v>
      </c>
      <c r="K8">
        <f>J8+1</f>
        <v>2</v>
      </c>
      <c r="L8">
        <f t="shared" ref="L8:P8" si="0">K8+1</f>
        <v>3</v>
      </c>
      <c r="M8">
        <f t="shared" si="0"/>
        <v>4</v>
      </c>
      <c r="N8">
        <f t="shared" si="0"/>
        <v>5</v>
      </c>
      <c r="O8">
        <f t="shared" si="0"/>
        <v>6</v>
      </c>
      <c r="P8">
        <f t="shared" si="0"/>
        <v>7</v>
      </c>
    </row>
    <row r="9" spans="1:16" x14ac:dyDescent="0.25">
      <c r="B9">
        <v>2016</v>
      </c>
      <c r="C9">
        <f>B9+1</f>
        <v>2017</v>
      </c>
      <c r="D9">
        <f t="shared" ref="D9:P9" si="1">C9+1</f>
        <v>2018</v>
      </c>
      <c r="E9">
        <f t="shared" si="1"/>
        <v>2019</v>
      </c>
      <c r="F9">
        <f t="shared" si="1"/>
        <v>2020</v>
      </c>
      <c r="G9">
        <f t="shared" si="1"/>
        <v>2021</v>
      </c>
      <c r="H9">
        <f t="shared" si="1"/>
        <v>2022</v>
      </c>
      <c r="I9">
        <f t="shared" si="1"/>
        <v>2023</v>
      </c>
      <c r="J9">
        <f t="shared" si="1"/>
        <v>2024</v>
      </c>
      <c r="K9">
        <f t="shared" si="1"/>
        <v>2025</v>
      </c>
      <c r="L9">
        <f t="shared" si="1"/>
        <v>2026</v>
      </c>
      <c r="M9">
        <f t="shared" si="1"/>
        <v>2027</v>
      </c>
      <c r="N9">
        <f t="shared" si="1"/>
        <v>2028</v>
      </c>
      <c r="O9">
        <f t="shared" si="1"/>
        <v>2029</v>
      </c>
      <c r="P9">
        <f t="shared" si="1"/>
        <v>2030</v>
      </c>
    </row>
    <row r="10" spans="1:16" x14ac:dyDescent="0.25">
      <c r="A10" t="s">
        <v>1</v>
      </c>
      <c r="B10" s="2">
        <v>3904.4</v>
      </c>
      <c r="C10" s="2">
        <v>4476.3999999999996</v>
      </c>
      <c r="D10" s="2">
        <v>4865</v>
      </c>
      <c r="E10" s="2">
        <v>5586.4</v>
      </c>
      <c r="F10" s="2">
        <v>5984.6</v>
      </c>
      <c r="G10" s="2">
        <v>7547.1</v>
      </c>
      <c r="H10" s="2">
        <v>8634.7000000000007</v>
      </c>
      <c r="I10" s="2">
        <v>9871.7000000000007</v>
      </c>
      <c r="J10" s="2">
        <f>I10*(1+J22)</f>
        <v>11187.194599708157</v>
      </c>
      <c r="K10" s="2">
        <f t="shared" ref="K10:P10" si="2">J10*(1+K22)</f>
        <v>12677.990924738326</v>
      </c>
      <c r="L10" s="2">
        <f t="shared" si="2"/>
        <v>14367.449538416036</v>
      </c>
      <c r="M10" s="2">
        <f t="shared" si="2"/>
        <v>16282.044013467519</v>
      </c>
      <c r="N10" s="2">
        <f t="shared" si="2"/>
        <v>18451.77576908479</v>
      </c>
      <c r="O10" s="2">
        <f t="shared" si="2"/>
        <v>20910.644188835879</v>
      </c>
      <c r="P10" s="2">
        <f t="shared" si="2"/>
        <v>23697.179386100008</v>
      </c>
    </row>
    <row r="11" spans="1:16" x14ac:dyDescent="0.25">
      <c r="A11" t="s">
        <v>2</v>
      </c>
      <c r="B11" s="2">
        <v>3406.2</v>
      </c>
      <c r="C11" s="2">
        <v>3720.2</v>
      </c>
      <c r="D11" s="2">
        <v>1600.8</v>
      </c>
      <c r="E11" s="2">
        <v>1847.9</v>
      </c>
      <c r="F11" s="2">
        <v>1932.8</v>
      </c>
      <c r="G11" s="2">
        <v>2308.6</v>
      </c>
      <c r="H11" s="2">
        <v>2602.1999999999998</v>
      </c>
      <c r="I11" s="2">
        <v>7285.6</v>
      </c>
      <c r="J11" s="2"/>
      <c r="K11" s="2"/>
      <c r="L11" s="2"/>
      <c r="M11" s="2"/>
      <c r="N11" s="2"/>
      <c r="O11" s="2"/>
      <c r="P11" s="2"/>
    </row>
    <row r="12" spans="1:16" x14ac:dyDescent="0.25">
      <c r="A12" t="s">
        <v>3</v>
      </c>
      <c r="B12" s="2">
        <f>B10-B11</f>
        <v>498.20000000000027</v>
      </c>
      <c r="C12" s="2">
        <f t="shared" ref="C12:I12" si="3">C10-C11</f>
        <v>756.19999999999982</v>
      </c>
      <c r="D12" s="2">
        <f t="shared" si="3"/>
        <v>3264.2</v>
      </c>
      <c r="E12" s="2">
        <f t="shared" si="3"/>
        <v>3738.4999999999995</v>
      </c>
      <c r="F12" s="2">
        <f t="shared" si="3"/>
        <v>4051.8</v>
      </c>
      <c r="G12" s="2">
        <f t="shared" si="3"/>
        <v>5238.5</v>
      </c>
      <c r="H12" s="2">
        <f t="shared" si="3"/>
        <v>6032.5000000000009</v>
      </c>
      <c r="I12" s="2">
        <f t="shared" si="3"/>
        <v>2586.1000000000004</v>
      </c>
      <c r="J12" s="2"/>
      <c r="K12" s="2"/>
      <c r="L12" s="2"/>
      <c r="M12" s="2"/>
      <c r="N12" s="2"/>
      <c r="O12" s="2"/>
      <c r="P12" s="2"/>
    </row>
    <row r="13" spans="1:16" x14ac:dyDescent="0.25">
      <c r="A13" t="s">
        <v>4</v>
      </c>
      <c r="B13" s="2">
        <v>463.6</v>
      </c>
      <c r="C13" s="2">
        <v>485.4</v>
      </c>
      <c r="D13" s="2">
        <v>3005.9</v>
      </c>
      <c r="E13" s="2">
        <v>3294.5</v>
      </c>
      <c r="F13" s="2">
        <v>3761.7</v>
      </c>
      <c r="G13" s="2">
        <v>4433.5</v>
      </c>
      <c r="H13" s="2">
        <v>4872</v>
      </c>
      <c r="I13" s="2">
        <v>1028.3</v>
      </c>
      <c r="J13" s="2"/>
      <c r="K13" s="2"/>
      <c r="L13" s="2"/>
      <c r="M13" s="2"/>
      <c r="N13" s="2"/>
      <c r="O13" s="2"/>
      <c r="P13" s="2"/>
    </row>
    <row r="14" spans="1:16" x14ac:dyDescent="0.25">
      <c r="A14" t="s">
        <v>5</v>
      </c>
      <c r="B14" s="2">
        <v>276.2</v>
      </c>
      <c r="C14" s="2">
        <v>296.39999999999998</v>
      </c>
      <c r="D14" s="2">
        <v>1055.5</v>
      </c>
      <c r="E14" s="2">
        <v>1212.4000000000001</v>
      </c>
      <c r="F14" s="2">
        <v>1496.3</v>
      </c>
      <c r="G14" s="2">
        <v>1803.9</v>
      </c>
      <c r="H14" s="2">
        <v>1876.1</v>
      </c>
      <c r="I14" s="2">
        <v>633.6</v>
      </c>
      <c r="J14" s="2"/>
      <c r="K14" s="2"/>
      <c r="L14" s="2"/>
      <c r="M14" s="2"/>
      <c r="N14" s="2"/>
      <c r="O14" s="2"/>
      <c r="P14" s="2"/>
    </row>
    <row r="15" spans="1:16" x14ac:dyDescent="0.25">
      <c r="A15" t="s">
        <v>6</v>
      </c>
      <c r="B15" s="2">
        <f>B12-B13</f>
        <v>34.60000000000025</v>
      </c>
      <c r="C15" s="2">
        <f t="shared" ref="C15:I15" si="4">C12-C13</f>
        <v>270.79999999999984</v>
      </c>
      <c r="D15" s="2">
        <f t="shared" si="4"/>
        <v>258.29999999999973</v>
      </c>
      <c r="E15" s="2">
        <f t="shared" si="4"/>
        <v>443.99999999999955</v>
      </c>
      <c r="F15" s="2">
        <f t="shared" si="4"/>
        <v>290.10000000000036</v>
      </c>
      <c r="G15" s="2">
        <f t="shared" si="4"/>
        <v>805</v>
      </c>
      <c r="H15" s="2">
        <f t="shared" si="4"/>
        <v>1160.5000000000009</v>
      </c>
      <c r="I15" s="2">
        <f t="shared" si="4"/>
        <v>1557.8000000000004</v>
      </c>
      <c r="J15" s="2"/>
      <c r="K15" s="2"/>
      <c r="L15" s="2"/>
      <c r="M15" s="2"/>
      <c r="N15" s="2"/>
      <c r="O15" s="2"/>
      <c r="P15" s="2"/>
    </row>
    <row r="16" spans="1:16" x14ac:dyDescent="0.25">
      <c r="A16" t="s">
        <v>7</v>
      </c>
      <c r="B16" s="2">
        <v>4.2</v>
      </c>
      <c r="C16" s="2">
        <v>4.9000000000000004</v>
      </c>
      <c r="D16" s="2">
        <v>10.1</v>
      </c>
      <c r="E16" s="2">
        <v>14.3</v>
      </c>
      <c r="F16" s="2">
        <v>3.6</v>
      </c>
      <c r="G16" s="2">
        <v>7.8</v>
      </c>
      <c r="H16" s="2">
        <v>21.1</v>
      </c>
      <c r="I16" s="2">
        <v>62.7</v>
      </c>
      <c r="J16" s="2"/>
      <c r="K16" s="2"/>
      <c r="L16" s="2"/>
      <c r="M16" s="2"/>
      <c r="N16" s="2"/>
      <c r="O16" s="2"/>
      <c r="P16" s="2"/>
    </row>
    <row r="17" spans="1:153" x14ac:dyDescent="0.25">
      <c r="A17" t="s">
        <v>8</v>
      </c>
      <c r="B17" s="2">
        <f>B15+B16</f>
        <v>38.800000000000253</v>
      </c>
      <c r="C17" s="2">
        <f t="shared" ref="C17:I17" si="5">C15+C16</f>
        <v>275.69999999999982</v>
      </c>
      <c r="D17" s="2">
        <f t="shared" si="5"/>
        <v>268.39999999999975</v>
      </c>
      <c r="E17" s="2">
        <f t="shared" si="5"/>
        <v>458.29999999999956</v>
      </c>
      <c r="F17" s="2">
        <f t="shared" si="5"/>
        <v>293.70000000000039</v>
      </c>
      <c r="G17" s="2">
        <f t="shared" si="5"/>
        <v>812.8</v>
      </c>
      <c r="H17" s="2">
        <f t="shared" si="5"/>
        <v>1181.6000000000008</v>
      </c>
      <c r="I17" s="2">
        <f t="shared" si="5"/>
        <v>1620.5000000000005</v>
      </c>
      <c r="J17" s="2"/>
      <c r="K17" s="2"/>
      <c r="L17" s="2"/>
      <c r="M17" s="2"/>
      <c r="N17" s="2"/>
      <c r="O17" s="2"/>
      <c r="P17" s="2"/>
    </row>
    <row r="18" spans="1:153" x14ac:dyDescent="0.25">
      <c r="A18" t="s">
        <v>9</v>
      </c>
      <c r="B18" s="2">
        <v>15.8</v>
      </c>
      <c r="C18" s="2">
        <v>99.5</v>
      </c>
      <c r="D18" s="2">
        <v>91.9</v>
      </c>
      <c r="E18" s="2">
        <v>108.1</v>
      </c>
      <c r="F18" s="2">
        <v>-62</v>
      </c>
      <c r="G18" s="2">
        <v>159.80000000000001</v>
      </c>
      <c r="H18" s="2">
        <v>282.39999999999998</v>
      </c>
      <c r="I18" s="2">
        <v>391.8</v>
      </c>
      <c r="J18" s="2"/>
      <c r="K18" s="2"/>
      <c r="L18" s="2"/>
      <c r="M18" s="2"/>
      <c r="N18" s="2"/>
      <c r="O18" s="2"/>
      <c r="P18" s="2"/>
    </row>
    <row r="19" spans="1:153" x14ac:dyDescent="0.25">
      <c r="A19" t="s">
        <v>10</v>
      </c>
      <c r="B19" s="2">
        <f>B17-B18</f>
        <v>23.000000000000252</v>
      </c>
      <c r="C19" s="2">
        <f t="shared" ref="C19:I19" si="6">C17-C18</f>
        <v>176.19999999999982</v>
      </c>
      <c r="D19" s="2">
        <f t="shared" si="6"/>
        <v>176.49999999999974</v>
      </c>
      <c r="E19" s="2">
        <f t="shared" si="6"/>
        <v>350.19999999999959</v>
      </c>
      <c r="F19" s="2">
        <f t="shared" si="6"/>
        <v>355.70000000000039</v>
      </c>
      <c r="G19" s="2">
        <f t="shared" si="6"/>
        <v>653</v>
      </c>
      <c r="H19" s="2">
        <f t="shared" si="6"/>
        <v>899.20000000000084</v>
      </c>
      <c r="I19" s="2">
        <f t="shared" si="6"/>
        <v>1228.7000000000005</v>
      </c>
      <c r="J19" s="2">
        <f>J10*J26</f>
        <v>1006.8475139737341</v>
      </c>
      <c r="K19" s="2">
        <f t="shared" ref="K19:P19" si="7">K10*K26</f>
        <v>1141.0191832264493</v>
      </c>
      <c r="L19" s="2">
        <f t="shared" si="7"/>
        <v>1293.0704584574432</v>
      </c>
      <c r="M19" s="2">
        <f t="shared" si="7"/>
        <v>1465.3839612120767</v>
      </c>
      <c r="N19" s="2">
        <f t="shared" si="7"/>
        <v>1660.6598192176311</v>
      </c>
      <c r="O19" s="2">
        <f t="shared" si="7"/>
        <v>1881.957976995229</v>
      </c>
      <c r="P19" s="2">
        <f t="shared" si="7"/>
        <v>2132.7461447490005</v>
      </c>
      <c r="Q19" s="2">
        <f t="shared" ref="Q19:AV19" si="8">P19*(1+Maturity)</f>
        <v>2175.4010676439807</v>
      </c>
      <c r="R19" s="2">
        <f t="shared" si="8"/>
        <v>2218.9090889968602</v>
      </c>
      <c r="S19" s="2">
        <f t="shared" si="8"/>
        <v>2263.2872707767974</v>
      </c>
      <c r="T19" s="2">
        <f t="shared" si="8"/>
        <v>2308.5530161923334</v>
      </c>
      <c r="U19" s="2">
        <f t="shared" si="8"/>
        <v>2354.72407651618</v>
      </c>
      <c r="V19" s="2">
        <f t="shared" si="8"/>
        <v>2401.8185580465038</v>
      </c>
      <c r="W19" s="2">
        <f t="shared" si="8"/>
        <v>2449.854929207434</v>
      </c>
      <c r="X19" s="2">
        <f t="shared" si="8"/>
        <v>2498.8520277915827</v>
      </c>
      <c r="Y19" s="2">
        <f t="shared" si="8"/>
        <v>2548.8290683474142</v>
      </c>
      <c r="Z19" s="2">
        <f t="shared" si="8"/>
        <v>2599.8056497143625</v>
      </c>
      <c r="AA19" s="2">
        <f t="shared" si="8"/>
        <v>2651.8017627086497</v>
      </c>
      <c r="AB19" s="2">
        <f t="shared" si="8"/>
        <v>2704.8377979628226</v>
      </c>
      <c r="AC19" s="2">
        <f t="shared" si="8"/>
        <v>2758.934553922079</v>
      </c>
      <c r="AD19" s="2">
        <f t="shared" si="8"/>
        <v>2814.1132450005207</v>
      </c>
      <c r="AE19" s="2">
        <f t="shared" si="8"/>
        <v>2870.3955099005311</v>
      </c>
      <c r="AF19" s="2">
        <f t="shared" si="8"/>
        <v>2927.8034200985417</v>
      </c>
      <c r="AG19" s="2">
        <f t="shared" si="8"/>
        <v>2986.3594885005127</v>
      </c>
      <c r="AH19" s="2">
        <f t="shared" si="8"/>
        <v>3046.086678270523</v>
      </c>
      <c r="AI19" s="2">
        <f t="shared" si="8"/>
        <v>3107.0084118359337</v>
      </c>
      <c r="AJ19" s="2">
        <f t="shared" si="8"/>
        <v>3169.1485800726523</v>
      </c>
      <c r="AK19" s="2">
        <f t="shared" si="8"/>
        <v>3232.5315516741052</v>
      </c>
      <c r="AL19" s="2">
        <f t="shared" si="8"/>
        <v>3297.1821827075873</v>
      </c>
      <c r="AM19" s="2">
        <f t="shared" si="8"/>
        <v>3363.1258263617392</v>
      </c>
      <c r="AN19" s="2">
        <f t="shared" si="8"/>
        <v>3430.388342888974</v>
      </c>
      <c r="AO19" s="2">
        <f t="shared" si="8"/>
        <v>3498.9961097467535</v>
      </c>
      <c r="AP19" s="2">
        <f t="shared" si="8"/>
        <v>3568.9760319416887</v>
      </c>
      <c r="AQ19" s="2">
        <f t="shared" si="8"/>
        <v>3640.3555525805227</v>
      </c>
      <c r="AR19" s="2">
        <f t="shared" si="8"/>
        <v>3713.1626636321334</v>
      </c>
      <c r="AS19" s="2">
        <f t="shared" si="8"/>
        <v>3787.4259169047764</v>
      </c>
      <c r="AT19" s="2">
        <f t="shared" si="8"/>
        <v>3863.1744352428718</v>
      </c>
      <c r="AU19" s="2">
        <f t="shared" si="8"/>
        <v>3940.4379239477294</v>
      </c>
      <c r="AV19" s="2">
        <f t="shared" si="8"/>
        <v>4019.2466824266839</v>
      </c>
      <c r="AW19" s="2">
        <f t="shared" ref="AW19:CB19" si="9">AV19*(1+Maturity)</f>
        <v>4099.6316160752176</v>
      </c>
      <c r="AX19" s="2">
        <f t="shared" si="9"/>
        <v>4181.6242483967217</v>
      </c>
      <c r="AY19" s="2">
        <f t="shared" si="9"/>
        <v>4265.2567333646566</v>
      </c>
      <c r="AZ19" s="2">
        <f t="shared" si="9"/>
        <v>4350.5618680319494</v>
      </c>
      <c r="BA19" s="2">
        <f t="shared" si="9"/>
        <v>4437.5731053925883</v>
      </c>
      <c r="BB19" s="2">
        <f t="shared" si="9"/>
        <v>4526.32456750044</v>
      </c>
      <c r="BC19" s="2">
        <f t="shared" si="9"/>
        <v>4616.8510588504487</v>
      </c>
      <c r="BD19" s="2">
        <f t="shared" si="9"/>
        <v>4709.1880800274575</v>
      </c>
      <c r="BE19" s="2">
        <f t="shared" si="9"/>
        <v>4803.3718416280071</v>
      </c>
      <c r="BF19" s="2">
        <f t="shared" si="9"/>
        <v>4899.439278460567</v>
      </c>
      <c r="BG19" s="2">
        <f t="shared" si="9"/>
        <v>4997.4280640297784</v>
      </c>
      <c r="BH19" s="2">
        <f t="shared" si="9"/>
        <v>5097.376625310374</v>
      </c>
      <c r="BI19" s="2">
        <f t="shared" si="9"/>
        <v>5199.3241578165816</v>
      </c>
      <c r="BJ19" s="2">
        <f t="shared" si="9"/>
        <v>5303.3106409729135</v>
      </c>
      <c r="BK19" s="2">
        <f t="shared" si="9"/>
        <v>5409.3768537923715</v>
      </c>
      <c r="BL19" s="2">
        <f t="shared" si="9"/>
        <v>5517.5643908682187</v>
      </c>
      <c r="BM19" s="2">
        <f t="shared" si="9"/>
        <v>5627.9156786855829</v>
      </c>
      <c r="BN19" s="2">
        <f t="shared" si="9"/>
        <v>5740.4739922592944</v>
      </c>
      <c r="BO19" s="2">
        <f t="shared" si="9"/>
        <v>5855.2834721044801</v>
      </c>
      <c r="BP19" s="2">
        <f t="shared" si="9"/>
        <v>5972.3891415465696</v>
      </c>
      <c r="BQ19" s="2">
        <f t="shared" si="9"/>
        <v>6091.8369243775014</v>
      </c>
      <c r="BR19" s="2">
        <f t="shared" si="9"/>
        <v>6213.6736628650515</v>
      </c>
      <c r="BS19" s="2">
        <f t="shared" si="9"/>
        <v>6337.9471361223523</v>
      </c>
      <c r="BT19" s="2">
        <f t="shared" si="9"/>
        <v>6464.7060788447998</v>
      </c>
      <c r="BU19" s="2">
        <f t="shared" si="9"/>
        <v>6594.0002004216958</v>
      </c>
      <c r="BV19" s="2">
        <f t="shared" si="9"/>
        <v>6725.8802044301301</v>
      </c>
      <c r="BW19" s="2">
        <f t="shared" si="9"/>
        <v>6860.3978085187327</v>
      </c>
      <c r="BX19" s="2">
        <f t="shared" si="9"/>
        <v>6997.6057646891077</v>
      </c>
      <c r="BY19" s="2">
        <f t="shared" si="9"/>
        <v>7137.55787998289</v>
      </c>
      <c r="BZ19" s="2">
        <f t="shared" si="9"/>
        <v>7280.3090375825477</v>
      </c>
      <c r="CA19" s="2">
        <f t="shared" si="9"/>
        <v>7425.9152183341985</v>
      </c>
      <c r="CB19" s="2">
        <f t="shared" si="9"/>
        <v>7574.4335227008823</v>
      </c>
      <c r="CC19" s="2">
        <f t="shared" ref="CC19:DH19" si="10">CB19*(1+Maturity)</f>
        <v>7725.9221931549</v>
      </c>
      <c r="CD19" s="2">
        <f t="shared" si="10"/>
        <v>7880.4406370179986</v>
      </c>
      <c r="CE19" s="2">
        <f t="shared" si="10"/>
        <v>8038.0494497583586</v>
      </c>
      <c r="CF19" s="2">
        <f t="shared" si="10"/>
        <v>8198.8104387535259</v>
      </c>
      <c r="CG19" s="2">
        <f t="shared" si="10"/>
        <v>8362.7866475285973</v>
      </c>
      <c r="CH19" s="2">
        <f t="shared" si="10"/>
        <v>8530.0423804791699</v>
      </c>
      <c r="CI19" s="2">
        <f t="shared" si="10"/>
        <v>8700.6432280887529</v>
      </c>
      <c r="CJ19" s="2">
        <f t="shared" si="10"/>
        <v>8874.6560926505281</v>
      </c>
      <c r="CK19" s="2">
        <f t="shared" si="10"/>
        <v>9052.149214503539</v>
      </c>
      <c r="CL19" s="2">
        <f t="shared" si="10"/>
        <v>9233.1921987936094</v>
      </c>
      <c r="CM19" s="2">
        <f t="shared" si="10"/>
        <v>9417.8560427694811</v>
      </c>
      <c r="CN19" s="2">
        <f t="shared" si="10"/>
        <v>9606.2131636248705</v>
      </c>
      <c r="CO19" s="2">
        <f t="shared" si="10"/>
        <v>9798.3374268973675</v>
      </c>
      <c r="CP19" s="2">
        <f t="shared" si="10"/>
        <v>9994.3041754353144</v>
      </c>
      <c r="CQ19" s="2">
        <f t="shared" si="10"/>
        <v>10194.190258944021</v>
      </c>
      <c r="CR19" s="2">
        <f t="shared" si="10"/>
        <v>10398.074064122902</v>
      </c>
      <c r="CS19" s="2">
        <f t="shared" si="10"/>
        <v>10606.035545405361</v>
      </c>
      <c r="CT19" s="2">
        <f t="shared" si="10"/>
        <v>10818.156256313468</v>
      </c>
      <c r="CU19" s="2">
        <f t="shared" si="10"/>
        <v>11034.519381439739</v>
      </c>
      <c r="CV19" s="2">
        <f t="shared" si="10"/>
        <v>11255.209769068533</v>
      </c>
      <c r="CW19" s="2">
        <f t="shared" si="10"/>
        <v>11480.313964449904</v>
      </c>
      <c r="CX19" s="2">
        <f t="shared" si="10"/>
        <v>11709.920243738903</v>
      </c>
      <c r="CY19" s="2">
        <f t="shared" si="10"/>
        <v>11944.118648613681</v>
      </c>
      <c r="CZ19" s="2">
        <f t="shared" si="10"/>
        <v>12183.001021585955</v>
      </c>
      <c r="DA19" s="2">
        <f t="shared" si="10"/>
        <v>12426.661042017675</v>
      </c>
      <c r="DB19" s="2">
        <f t="shared" si="10"/>
        <v>12675.194262858029</v>
      </c>
      <c r="DC19" s="2">
        <f t="shared" si="10"/>
        <v>12928.698148115191</v>
      </c>
      <c r="DD19" s="2">
        <f t="shared" si="10"/>
        <v>13187.272111077495</v>
      </c>
      <c r="DE19" s="2">
        <f t="shared" si="10"/>
        <v>13451.017553299045</v>
      </c>
      <c r="DF19" s="2">
        <f t="shared" si="10"/>
        <v>13720.037904365026</v>
      </c>
      <c r="DG19" s="2">
        <f t="shared" si="10"/>
        <v>13994.438662452327</v>
      </c>
      <c r="DH19" s="2">
        <f t="shared" si="10"/>
        <v>14274.327435701374</v>
      </c>
      <c r="DI19" s="2">
        <f t="shared" ref="DI19:EN19" si="11">DH19*(1+Maturity)</f>
        <v>14559.813984415401</v>
      </c>
      <c r="DJ19" s="2">
        <f t="shared" si="11"/>
        <v>14851.01026410371</v>
      </c>
      <c r="DK19" s="2">
        <f t="shared" si="11"/>
        <v>15148.030469385785</v>
      </c>
      <c r="DL19" s="2">
        <f t="shared" si="11"/>
        <v>15450.991078773501</v>
      </c>
      <c r="DM19" s="2">
        <f t="shared" si="11"/>
        <v>15760.010900348971</v>
      </c>
      <c r="DN19" s="2">
        <f t="shared" si="11"/>
        <v>16075.21111835595</v>
      </c>
      <c r="DO19" s="2">
        <f t="shared" si="11"/>
        <v>16396.715340723069</v>
      </c>
      <c r="DP19" s="2">
        <f t="shared" si="11"/>
        <v>16724.649647537532</v>
      </c>
      <c r="DQ19" s="2">
        <f t="shared" si="11"/>
        <v>17059.142640488284</v>
      </c>
      <c r="DR19" s="2">
        <f t="shared" si="11"/>
        <v>17400.325493298049</v>
      </c>
      <c r="DS19" s="2">
        <f t="shared" si="11"/>
        <v>17748.332003164011</v>
      </c>
      <c r="DT19" s="2">
        <f t="shared" si="11"/>
        <v>18103.298643227292</v>
      </c>
      <c r="DU19" s="2">
        <f t="shared" si="11"/>
        <v>18465.36461609184</v>
      </c>
      <c r="DV19" s="2">
        <f t="shared" si="11"/>
        <v>18834.671908413678</v>
      </c>
      <c r="DW19" s="2">
        <f t="shared" si="11"/>
        <v>19211.365346581952</v>
      </c>
      <c r="DX19" s="2">
        <f t="shared" si="11"/>
        <v>19595.592653513591</v>
      </c>
      <c r="DY19" s="2">
        <f t="shared" si="11"/>
        <v>19987.504506583864</v>
      </c>
      <c r="DZ19" s="2">
        <f t="shared" si="11"/>
        <v>20387.254596715542</v>
      </c>
      <c r="EA19" s="2">
        <f t="shared" si="11"/>
        <v>20794.999688649852</v>
      </c>
      <c r="EB19" s="2">
        <f t="shared" si="11"/>
        <v>21210.899682422849</v>
      </c>
      <c r="EC19" s="2">
        <f t="shared" si="11"/>
        <v>21635.117676071306</v>
      </c>
      <c r="ED19" s="2">
        <f t="shared" si="11"/>
        <v>22067.820029592731</v>
      </c>
      <c r="EE19" s="2">
        <f t="shared" si="11"/>
        <v>22509.176430184587</v>
      </c>
      <c r="EF19" s="2">
        <f t="shared" si="11"/>
        <v>22959.359958788278</v>
      </c>
      <c r="EG19" s="2">
        <f t="shared" si="11"/>
        <v>23418.547157964043</v>
      </c>
      <c r="EH19" s="2">
        <f t="shared" si="11"/>
        <v>23886.918101123323</v>
      </c>
      <c r="EI19" s="2">
        <f t="shared" si="11"/>
        <v>24364.656463145791</v>
      </c>
      <c r="EJ19" s="2">
        <f t="shared" si="11"/>
        <v>24851.949592408706</v>
      </c>
      <c r="EK19" s="2">
        <f t="shared" si="11"/>
        <v>25348.98858425688</v>
      </c>
      <c r="EL19" s="2">
        <f t="shared" si="11"/>
        <v>25855.968355942019</v>
      </c>
      <c r="EM19" s="2">
        <f t="shared" si="11"/>
        <v>26373.08772306086</v>
      </c>
      <c r="EN19" s="2">
        <f t="shared" si="11"/>
        <v>26900.54947752208</v>
      </c>
      <c r="EO19" s="2">
        <f t="shared" ref="EO19:EW19" si="12">EN19*(1+Maturity)</f>
        <v>27438.560467072522</v>
      </c>
      <c r="EP19" s="2">
        <f t="shared" si="12"/>
        <v>27987.331676413974</v>
      </c>
      <c r="EQ19" s="2">
        <f t="shared" si="12"/>
        <v>28547.078309942255</v>
      </c>
      <c r="ER19" s="2">
        <f t="shared" si="12"/>
        <v>29118.019876141101</v>
      </c>
      <c r="ES19" s="2">
        <f t="shared" si="12"/>
        <v>29700.380273663923</v>
      </c>
      <c r="ET19" s="2">
        <f t="shared" si="12"/>
        <v>30294.387879137201</v>
      </c>
      <c r="EU19" s="2">
        <f t="shared" si="12"/>
        <v>30900.275636719944</v>
      </c>
      <c r="EV19" s="2">
        <f t="shared" si="12"/>
        <v>31518.281149454342</v>
      </c>
      <c r="EW19" s="2">
        <f t="shared" si="12"/>
        <v>32148.64677244343</v>
      </c>
    </row>
    <row r="20" spans="1:153" x14ac:dyDescent="0.25">
      <c r="A20" t="s">
        <v>31</v>
      </c>
      <c r="B20" s="2"/>
      <c r="C20" s="2"/>
      <c r="D20" s="2"/>
      <c r="E20" s="2"/>
      <c r="F20" s="2"/>
      <c r="G20" s="2"/>
      <c r="H20" s="2"/>
      <c r="I20" s="2"/>
      <c r="J20" s="2">
        <f>J19/(1+Discount_Rate)^J8</f>
        <v>958.90239426069911</v>
      </c>
      <c r="K20" s="2">
        <f>K19/(1+Discount_Rate)^K8</f>
        <v>1034.9380346725163</v>
      </c>
      <c r="L20" s="2">
        <f>L19/(1+Discount_Rate)^L8</f>
        <v>1117.0028795658725</v>
      </c>
      <c r="M20" s="2">
        <f>M19/(1+Discount_Rate)^M8</f>
        <v>1205.5750114095067</v>
      </c>
      <c r="N20" s="2">
        <f>N19/(1+Discount_Rate)^N8</f>
        <v>1301.1704219597946</v>
      </c>
      <c r="O20" s="2">
        <f>O19/(1+Discount_Rate)^O8</f>
        <v>1404.3460182569602</v>
      </c>
      <c r="P20" s="2">
        <f>P19/(1+Discount_Rate)^P8</f>
        <v>1515.7028669801082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</row>
    <row r="22" spans="1:153" x14ac:dyDescent="0.25">
      <c r="A22" t="s">
        <v>11</v>
      </c>
      <c r="C22" s="1">
        <f>(C10-B10)/B10</f>
        <v>0.14650138305501473</v>
      </c>
      <c r="D22" s="1">
        <f t="shared" ref="D22:I22" si="13">(D10-C10)/C10</f>
        <v>8.681083013135564E-2</v>
      </c>
      <c r="E22" s="1">
        <f t="shared" si="13"/>
        <v>0.14828365878725583</v>
      </c>
      <c r="F22" s="1">
        <f t="shared" si="13"/>
        <v>7.128025204067033E-2</v>
      </c>
      <c r="G22" s="1">
        <f t="shared" si="13"/>
        <v>0.2610867894261939</v>
      </c>
      <c r="H22" s="1">
        <f t="shared" si="13"/>
        <v>0.14410833300208031</v>
      </c>
      <c r="I22" s="1">
        <f t="shared" si="13"/>
        <v>0.14325917518848366</v>
      </c>
      <c r="J22" s="1">
        <v>0.13325917518848365</v>
      </c>
      <c r="K22" s="1">
        <v>0.13325917518848365</v>
      </c>
      <c r="L22" s="1">
        <v>0.13325917518848365</v>
      </c>
      <c r="M22" s="1">
        <v>0.13325917518848365</v>
      </c>
      <c r="N22" s="1">
        <v>0.13325917518848365</v>
      </c>
      <c r="O22" s="1">
        <v>0.13325917518848365</v>
      </c>
      <c r="P22" s="1">
        <v>0.13325917518848365</v>
      </c>
    </row>
    <row r="23" spans="1:153" x14ac:dyDescent="0.25">
      <c r="A23" t="s">
        <v>12</v>
      </c>
      <c r="C23" s="1">
        <f>(C11-B11)/B11</f>
        <v>9.218483941048676E-2</v>
      </c>
      <c r="D23" s="1">
        <f t="shared" ref="D23:P23" si="14">(D11-C11)/C11</f>
        <v>-0.56970055373367012</v>
      </c>
      <c r="E23" s="1">
        <f t="shared" si="14"/>
        <v>0.15436031984008006</v>
      </c>
      <c r="F23" s="1">
        <f t="shared" si="14"/>
        <v>4.5944044591157453E-2</v>
      </c>
      <c r="G23" s="1">
        <f t="shared" si="14"/>
        <v>0.19443294701986752</v>
      </c>
      <c r="H23" s="1">
        <f t="shared" si="14"/>
        <v>0.12717664385341762</v>
      </c>
      <c r="I23" s="1">
        <f t="shared" si="14"/>
        <v>1.7997847974790566</v>
      </c>
      <c r="J23" s="1">
        <f t="shared" si="14"/>
        <v>-1</v>
      </c>
      <c r="K23" s="1" t="e">
        <f t="shared" si="14"/>
        <v>#DIV/0!</v>
      </c>
      <c r="L23" s="1" t="e">
        <f t="shared" si="14"/>
        <v>#DIV/0!</v>
      </c>
      <c r="M23" s="1" t="e">
        <f t="shared" si="14"/>
        <v>#DIV/0!</v>
      </c>
      <c r="N23" s="1" t="e">
        <f t="shared" si="14"/>
        <v>#DIV/0!</v>
      </c>
      <c r="O23" s="1" t="e">
        <f t="shared" si="14"/>
        <v>#DIV/0!</v>
      </c>
      <c r="P23" s="1" t="e">
        <f t="shared" si="14"/>
        <v>#DIV/0!</v>
      </c>
    </row>
    <row r="24" spans="1:153" x14ac:dyDescent="0.25">
      <c r="A24" t="s">
        <v>13</v>
      </c>
      <c r="B24" s="1">
        <f>B12/B10</f>
        <v>0.12759963118532944</v>
      </c>
      <c r="C24" s="1">
        <f t="shared" ref="C24:P24" si="15">C12/C10</f>
        <v>0.16893039049235992</v>
      </c>
      <c r="D24" s="1">
        <f t="shared" si="15"/>
        <v>0.67095580678314493</v>
      </c>
      <c r="E24" s="1">
        <f t="shared" si="15"/>
        <v>0.66921452097952161</v>
      </c>
      <c r="F24" s="1">
        <f t="shared" si="15"/>
        <v>0.67703773017411351</v>
      </c>
      <c r="G24" s="1">
        <f t="shared" si="15"/>
        <v>0.69410767049595201</v>
      </c>
      <c r="H24" s="1">
        <f t="shared" si="15"/>
        <v>0.69863457908207582</v>
      </c>
      <c r="I24" s="1">
        <f t="shared" si="15"/>
        <v>0.26197108907280409</v>
      </c>
      <c r="J24" s="1">
        <f t="shared" si="15"/>
        <v>0</v>
      </c>
      <c r="K24" s="1">
        <f t="shared" si="15"/>
        <v>0</v>
      </c>
      <c r="L24" s="1">
        <f t="shared" si="15"/>
        <v>0</v>
      </c>
      <c r="M24" s="1">
        <f t="shared" si="15"/>
        <v>0</v>
      </c>
      <c r="N24" s="1">
        <f t="shared" si="15"/>
        <v>0</v>
      </c>
      <c r="O24" s="1">
        <f t="shared" si="15"/>
        <v>0</v>
      </c>
      <c r="P24" s="1">
        <f t="shared" si="15"/>
        <v>0</v>
      </c>
    </row>
    <row r="25" spans="1:153" x14ac:dyDescent="0.25">
      <c r="A25" t="s">
        <v>14</v>
      </c>
      <c r="B25" s="1">
        <f>B15/B10</f>
        <v>8.8617969470341784E-3</v>
      </c>
      <c r="C25" s="1">
        <f t="shared" ref="C25:P25" si="16">C15/C10</f>
        <v>6.0495040657671313E-2</v>
      </c>
      <c r="D25" s="1">
        <f t="shared" si="16"/>
        <v>5.3093525179856056E-2</v>
      </c>
      <c r="E25" s="1">
        <f t="shared" si="16"/>
        <v>7.9478734068451878E-2</v>
      </c>
      <c r="F25" s="1">
        <f t="shared" si="16"/>
        <v>4.8474417672024921E-2</v>
      </c>
      <c r="G25" s="1">
        <f t="shared" si="16"/>
        <v>0.10666348663725139</v>
      </c>
      <c r="H25" s="1">
        <f t="shared" si="16"/>
        <v>0.13439957381263978</v>
      </c>
      <c r="I25" s="1">
        <f t="shared" si="16"/>
        <v>0.15780463344712667</v>
      </c>
      <c r="J25" s="1">
        <f t="shared" si="16"/>
        <v>0</v>
      </c>
      <c r="K25" s="1">
        <f t="shared" si="16"/>
        <v>0</v>
      </c>
      <c r="L25" s="1">
        <f t="shared" si="16"/>
        <v>0</v>
      </c>
      <c r="M25" s="1">
        <f t="shared" si="16"/>
        <v>0</v>
      </c>
      <c r="N25" s="1">
        <f t="shared" si="16"/>
        <v>0</v>
      </c>
      <c r="O25" s="1">
        <f t="shared" si="16"/>
        <v>0</v>
      </c>
      <c r="P25" s="1">
        <f t="shared" si="16"/>
        <v>0</v>
      </c>
    </row>
    <row r="26" spans="1:153" x14ac:dyDescent="0.25">
      <c r="A26" t="s">
        <v>15</v>
      </c>
      <c r="B26" s="1">
        <f>B19/B10</f>
        <v>5.8907898780863263E-3</v>
      </c>
      <c r="C26" s="1">
        <f t="shared" ref="C26:I26" si="17">C19/C10</f>
        <v>3.9361987311232201E-2</v>
      </c>
      <c r="D26" s="1">
        <f t="shared" si="17"/>
        <v>3.6279547790339102E-2</v>
      </c>
      <c r="E26" s="1">
        <f t="shared" si="17"/>
        <v>6.2687956465702355E-2</v>
      </c>
      <c r="F26" s="1">
        <f t="shared" si="17"/>
        <v>5.9435885439294248E-2</v>
      </c>
      <c r="G26" s="1">
        <f t="shared" si="17"/>
        <v>8.6523300340528145E-2</v>
      </c>
      <c r="H26" s="1">
        <f t="shared" si="17"/>
        <v>0.10413795499554133</v>
      </c>
      <c r="I26" s="1">
        <f t="shared" si="17"/>
        <v>0.12446691046121747</v>
      </c>
      <c r="J26" s="1">
        <v>0.09</v>
      </c>
      <c r="K26" s="1">
        <v>0.09</v>
      </c>
      <c r="L26" s="1">
        <v>0.09</v>
      </c>
      <c r="M26" s="1">
        <v>0.09</v>
      </c>
      <c r="N26" s="1">
        <v>0.09</v>
      </c>
      <c r="O26" s="1">
        <v>0.09</v>
      </c>
      <c r="P26" s="1">
        <v>0.09</v>
      </c>
    </row>
    <row r="28" spans="1:153" x14ac:dyDescent="0.25">
      <c r="A28" t="s">
        <v>27</v>
      </c>
      <c r="B28">
        <f>(P20*(1+TGR))/(Discount_Rate-TGR)</f>
        <v>51533.897477323677</v>
      </c>
      <c r="P28" t="s">
        <v>16</v>
      </c>
      <c r="Q28" s="3">
        <v>0.02</v>
      </c>
    </row>
    <row r="29" spans="1:153" x14ac:dyDescent="0.25">
      <c r="A29" t="s">
        <v>32</v>
      </c>
      <c r="B29">
        <f>B28/(1+Discount_Rate)^P8</f>
        <v>36624.178805973701</v>
      </c>
      <c r="P29" t="s">
        <v>17</v>
      </c>
      <c r="Q29" s="3">
        <v>4.4999999999999998E-2</v>
      </c>
    </row>
    <row r="30" spans="1:153" x14ac:dyDescent="0.25">
      <c r="A30" t="s">
        <v>20</v>
      </c>
      <c r="B30" s="2">
        <f>SUM(B29,J20:P20)</f>
        <v>45161.816433079162</v>
      </c>
      <c r="P30" t="s">
        <v>18</v>
      </c>
      <c r="Q30" s="4">
        <f>NPV(Discount,J19:EW19)</f>
        <v>70339.290466549661</v>
      </c>
    </row>
    <row r="31" spans="1:153" x14ac:dyDescent="0.25">
      <c r="A31" t="s">
        <v>19</v>
      </c>
      <c r="B31">
        <v>560.6</v>
      </c>
      <c r="P31" t="s">
        <v>19</v>
      </c>
      <c r="Q31">
        <v>560.6</v>
      </c>
    </row>
    <row r="32" spans="1:153" x14ac:dyDescent="0.25">
      <c r="A32" t="s">
        <v>33</v>
      </c>
      <c r="B32" s="2">
        <f>B30+B31</f>
        <v>45722.416433079161</v>
      </c>
      <c r="P32" t="s">
        <v>20</v>
      </c>
      <c r="Q32" s="4">
        <f>Q30+Q31</f>
        <v>70899.890466549667</v>
      </c>
    </row>
    <row r="33" spans="1:17" x14ac:dyDescent="0.25">
      <c r="A33" t="s">
        <v>34</v>
      </c>
      <c r="B33" s="5">
        <f>B32/Q33</f>
        <v>1667.4233774508282</v>
      </c>
      <c r="P33" t="s">
        <v>21</v>
      </c>
      <c r="Q33">
        <v>27.420999999999999</v>
      </c>
    </row>
    <row r="34" spans="1:17" x14ac:dyDescent="0.25">
      <c r="P34" t="s">
        <v>22</v>
      </c>
      <c r="Q34" s="4">
        <f>Q32/Q33</f>
        <v>2585.6055747985001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1DB8-E7E4-4142-BEF2-1E4A527A521E}">
  <dimension ref="A1:I22"/>
  <sheetViews>
    <sheetView workbookViewId="0">
      <selection activeCell="A23" sqref="A23"/>
    </sheetView>
  </sheetViews>
  <sheetFormatPr defaultRowHeight="15" x14ac:dyDescent="0.25"/>
  <cols>
    <col min="1" max="1" width="16.42578125" bestFit="1" customWidth="1"/>
  </cols>
  <sheetData>
    <row r="1" spans="1:9" x14ac:dyDescent="0.25">
      <c r="B1">
        <v>2016</v>
      </c>
      <c r="C1">
        <f>B1+1</f>
        <v>2017</v>
      </c>
      <c r="D1">
        <f t="shared" ref="D1:I1" si="0">C1+1</f>
        <v>2018</v>
      </c>
      <c r="E1">
        <f t="shared" si="0"/>
        <v>2019</v>
      </c>
      <c r="F1">
        <f t="shared" si="0"/>
        <v>2020</v>
      </c>
      <c r="G1">
        <f t="shared" si="0"/>
        <v>2021</v>
      </c>
      <c r="H1">
        <f t="shared" si="0"/>
        <v>2022</v>
      </c>
      <c r="I1">
        <f t="shared" si="0"/>
        <v>2023</v>
      </c>
    </row>
    <row r="2" spans="1:9" x14ac:dyDescent="0.25">
      <c r="A2" t="s">
        <v>1</v>
      </c>
      <c r="B2" s="2">
        <v>3904.4</v>
      </c>
      <c r="C2" s="2">
        <v>4476.3999999999996</v>
      </c>
      <c r="D2" s="2">
        <v>4865</v>
      </c>
      <c r="E2" s="2">
        <v>5586.4</v>
      </c>
      <c r="F2" s="2">
        <v>5984.6</v>
      </c>
      <c r="G2" s="2">
        <v>7547.1</v>
      </c>
      <c r="H2" s="2">
        <v>8634.7000000000007</v>
      </c>
      <c r="I2" s="2">
        <v>9871.7000000000007</v>
      </c>
    </row>
    <row r="3" spans="1:9" x14ac:dyDescent="0.25">
      <c r="A3" t="s">
        <v>2</v>
      </c>
      <c r="B3" s="2">
        <v>3406.2</v>
      </c>
      <c r="C3" s="2">
        <v>3720.2</v>
      </c>
      <c r="D3" s="2">
        <v>1600.8</v>
      </c>
      <c r="E3" s="2">
        <v>1847.9</v>
      </c>
      <c r="F3" s="2">
        <v>1932.8</v>
      </c>
      <c r="G3" s="2">
        <v>2308.6</v>
      </c>
      <c r="H3" s="2">
        <v>2602.1999999999998</v>
      </c>
      <c r="I3" s="2">
        <v>7285.6</v>
      </c>
    </row>
    <row r="4" spans="1:9" x14ac:dyDescent="0.25">
      <c r="A4" t="s">
        <v>3</v>
      </c>
      <c r="B4" s="2">
        <f>B2-B3</f>
        <v>498.20000000000027</v>
      </c>
      <c r="C4" s="2">
        <f t="shared" ref="C4:I4" si="1">C2-C3</f>
        <v>756.19999999999982</v>
      </c>
      <c r="D4" s="2">
        <f t="shared" si="1"/>
        <v>3264.2</v>
      </c>
      <c r="E4" s="2">
        <f t="shared" si="1"/>
        <v>3738.4999999999995</v>
      </c>
      <c r="F4" s="2">
        <f t="shared" si="1"/>
        <v>4051.8</v>
      </c>
      <c r="G4" s="2">
        <f t="shared" si="1"/>
        <v>5238.5</v>
      </c>
      <c r="H4" s="2">
        <f t="shared" si="1"/>
        <v>6032.5000000000009</v>
      </c>
      <c r="I4" s="2">
        <f t="shared" si="1"/>
        <v>2586.1000000000004</v>
      </c>
    </row>
    <row r="5" spans="1:9" x14ac:dyDescent="0.25">
      <c r="A5" t="s">
        <v>4</v>
      </c>
      <c r="B5" s="2">
        <v>463.6</v>
      </c>
      <c r="C5" s="2">
        <v>485.4</v>
      </c>
      <c r="D5" s="2">
        <v>3005.9</v>
      </c>
      <c r="E5" s="2">
        <v>3294.5</v>
      </c>
      <c r="F5" s="2">
        <v>3761.7</v>
      </c>
      <c r="G5" s="2">
        <v>4433.5</v>
      </c>
      <c r="H5" s="2">
        <v>4872</v>
      </c>
      <c r="I5" s="2">
        <v>1028.3</v>
      </c>
    </row>
    <row r="6" spans="1:9" x14ac:dyDescent="0.25">
      <c r="A6" t="s">
        <v>5</v>
      </c>
      <c r="B6" s="2">
        <v>276.2</v>
      </c>
      <c r="C6" s="2">
        <v>296.39999999999998</v>
      </c>
      <c r="D6" s="2">
        <v>1055.5</v>
      </c>
      <c r="E6" s="2">
        <v>1212.4000000000001</v>
      </c>
      <c r="F6" s="2">
        <v>1496.3</v>
      </c>
      <c r="G6" s="2">
        <v>1803.9</v>
      </c>
      <c r="H6" s="2">
        <v>1876.1</v>
      </c>
      <c r="I6" s="2">
        <v>633.6</v>
      </c>
    </row>
    <row r="7" spans="1:9" x14ac:dyDescent="0.25">
      <c r="A7" t="s">
        <v>6</v>
      </c>
      <c r="B7" s="2">
        <f>B4-B5</f>
        <v>34.60000000000025</v>
      </c>
      <c r="C7" s="2">
        <f t="shared" ref="C7:I7" si="2">C4-C5</f>
        <v>270.79999999999984</v>
      </c>
      <c r="D7" s="2">
        <f t="shared" si="2"/>
        <v>258.29999999999973</v>
      </c>
      <c r="E7" s="2">
        <f t="shared" si="2"/>
        <v>443.99999999999955</v>
      </c>
      <c r="F7" s="2">
        <f t="shared" si="2"/>
        <v>290.10000000000036</v>
      </c>
      <c r="G7" s="2">
        <f t="shared" si="2"/>
        <v>805</v>
      </c>
      <c r="H7" s="2">
        <f t="shared" si="2"/>
        <v>1160.5000000000009</v>
      </c>
      <c r="I7" s="2">
        <f t="shared" si="2"/>
        <v>1557.8000000000004</v>
      </c>
    </row>
    <row r="8" spans="1:9" x14ac:dyDescent="0.25">
      <c r="A8" t="s">
        <v>7</v>
      </c>
      <c r="B8" s="2">
        <v>4.2</v>
      </c>
      <c r="C8" s="2">
        <v>4.9000000000000004</v>
      </c>
      <c r="D8" s="2">
        <v>10.1</v>
      </c>
      <c r="E8" s="2">
        <v>14.3</v>
      </c>
      <c r="F8" s="2">
        <v>3.6</v>
      </c>
      <c r="G8" s="2">
        <v>7.8</v>
      </c>
      <c r="H8" s="2">
        <v>21.1</v>
      </c>
      <c r="I8" s="2">
        <v>62.7</v>
      </c>
    </row>
    <row r="9" spans="1:9" x14ac:dyDescent="0.25">
      <c r="A9" t="s">
        <v>8</v>
      </c>
      <c r="B9" s="2">
        <f>B7+B8</f>
        <v>38.800000000000253</v>
      </c>
      <c r="C9" s="2">
        <f t="shared" ref="C9:I9" si="3">C7+C8</f>
        <v>275.69999999999982</v>
      </c>
      <c r="D9" s="2">
        <f t="shared" si="3"/>
        <v>268.39999999999975</v>
      </c>
      <c r="E9" s="2">
        <f t="shared" si="3"/>
        <v>458.29999999999956</v>
      </c>
      <c r="F9" s="2">
        <f t="shared" si="3"/>
        <v>293.70000000000039</v>
      </c>
      <c r="G9" s="2">
        <f t="shared" si="3"/>
        <v>812.8</v>
      </c>
      <c r="H9" s="2">
        <f t="shared" si="3"/>
        <v>1181.6000000000008</v>
      </c>
      <c r="I9" s="2">
        <f t="shared" si="3"/>
        <v>1620.5000000000005</v>
      </c>
    </row>
    <row r="10" spans="1:9" x14ac:dyDescent="0.25">
      <c r="A10" t="s">
        <v>9</v>
      </c>
      <c r="B10" s="2">
        <v>15.8</v>
      </c>
      <c r="C10" s="2">
        <v>99.5</v>
      </c>
      <c r="D10" s="2">
        <v>91.9</v>
      </c>
      <c r="E10" s="2">
        <v>108.1</v>
      </c>
      <c r="F10" s="2">
        <v>-62</v>
      </c>
      <c r="G10" s="2">
        <v>159.80000000000001</v>
      </c>
      <c r="H10" s="2">
        <v>282.39999999999998</v>
      </c>
      <c r="I10" s="2">
        <v>391.8</v>
      </c>
    </row>
    <row r="11" spans="1:9" x14ac:dyDescent="0.25">
      <c r="A11" t="s">
        <v>10</v>
      </c>
      <c r="B11" s="2">
        <f>B9-B10</f>
        <v>23.000000000000252</v>
      </c>
      <c r="C11" s="2">
        <f t="shared" ref="C11:I11" si="4">C9-C10</f>
        <v>176.19999999999982</v>
      </c>
      <c r="D11" s="2">
        <f t="shared" si="4"/>
        <v>176.49999999999974</v>
      </c>
      <c r="E11" s="2">
        <f t="shared" si="4"/>
        <v>350.19999999999959</v>
      </c>
      <c r="F11" s="2">
        <f t="shared" si="4"/>
        <v>355.70000000000039</v>
      </c>
      <c r="G11" s="2">
        <f t="shared" si="4"/>
        <v>653</v>
      </c>
      <c r="H11" s="2">
        <f t="shared" si="4"/>
        <v>899.20000000000084</v>
      </c>
      <c r="I11" s="2">
        <f t="shared" si="4"/>
        <v>1228.7000000000005</v>
      </c>
    </row>
    <row r="13" spans="1:9" x14ac:dyDescent="0.25">
      <c r="A13" t="s">
        <v>11</v>
      </c>
      <c r="C13" s="1">
        <f>(C2-B2)/B2</f>
        <v>0.14650138305501473</v>
      </c>
      <c r="D13" s="1">
        <f t="shared" ref="D13:I14" si="5">(D2-C2)/C2</f>
        <v>8.681083013135564E-2</v>
      </c>
      <c r="E13" s="1">
        <f t="shared" si="5"/>
        <v>0.14828365878725583</v>
      </c>
      <c r="F13" s="1">
        <f t="shared" si="5"/>
        <v>7.128025204067033E-2</v>
      </c>
      <c r="G13" s="1">
        <f t="shared" si="5"/>
        <v>0.2610867894261939</v>
      </c>
      <c r="H13" s="1">
        <f t="shared" si="5"/>
        <v>0.14410833300208031</v>
      </c>
      <c r="I13" s="1">
        <f t="shared" si="5"/>
        <v>0.14325917518848366</v>
      </c>
    </row>
    <row r="14" spans="1:9" x14ac:dyDescent="0.25">
      <c r="A14" t="s">
        <v>12</v>
      </c>
      <c r="C14" s="1">
        <f>(C3-B3)/B3</f>
        <v>9.218483941048676E-2</v>
      </c>
      <c r="D14" s="1">
        <f t="shared" si="5"/>
        <v>-0.56970055373367012</v>
      </c>
      <c r="E14" s="1">
        <f t="shared" si="5"/>
        <v>0.15436031984008006</v>
      </c>
      <c r="F14" s="1">
        <f t="shared" si="5"/>
        <v>4.5944044591157453E-2</v>
      </c>
      <c r="G14" s="1">
        <f t="shared" si="5"/>
        <v>0.19443294701986752</v>
      </c>
      <c r="H14" s="1">
        <f t="shared" si="5"/>
        <v>0.12717664385341762</v>
      </c>
      <c r="I14" s="1">
        <f t="shared" si="5"/>
        <v>1.7997847974790566</v>
      </c>
    </row>
    <row r="15" spans="1:9" x14ac:dyDescent="0.25">
      <c r="A15" t="s">
        <v>13</v>
      </c>
      <c r="B15" s="1">
        <f>B4/B2</f>
        <v>0.12759963118532944</v>
      </c>
      <c r="C15" s="1">
        <f t="shared" ref="C15:I15" si="6">C4/C2</f>
        <v>0.16893039049235992</v>
      </c>
      <c r="D15" s="1">
        <f t="shared" si="6"/>
        <v>0.67095580678314493</v>
      </c>
      <c r="E15" s="1">
        <f t="shared" si="6"/>
        <v>0.66921452097952161</v>
      </c>
      <c r="F15" s="1">
        <f t="shared" si="6"/>
        <v>0.67703773017411351</v>
      </c>
      <c r="G15" s="1">
        <f t="shared" si="6"/>
        <v>0.69410767049595201</v>
      </c>
      <c r="H15" s="1">
        <f t="shared" si="6"/>
        <v>0.69863457908207582</v>
      </c>
      <c r="I15" s="1">
        <f t="shared" si="6"/>
        <v>0.26197108907280409</v>
      </c>
    </row>
    <row r="16" spans="1:9" x14ac:dyDescent="0.25">
      <c r="A16" t="s">
        <v>14</v>
      </c>
      <c r="B16" s="1">
        <f>B7/B2</f>
        <v>8.8617969470341784E-3</v>
      </c>
      <c r="C16" s="1">
        <f t="shared" ref="C16:I16" si="7">C7/C2</f>
        <v>6.0495040657671313E-2</v>
      </c>
      <c r="D16" s="1">
        <f t="shared" si="7"/>
        <v>5.3093525179856056E-2</v>
      </c>
      <c r="E16" s="1">
        <f t="shared" si="7"/>
        <v>7.9478734068451878E-2</v>
      </c>
      <c r="F16" s="1">
        <f t="shared" si="7"/>
        <v>4.8474417672024921E-2</v>
      </c>
      <c r="G16" s="1">
        <f t="shared" si="7"/>
        <v>0.10666348663725139</v>
      </c>
      <c r="H16" s="1">
        <f t="shared" si="7"/>
        <v>0.13439957381263978</v>
      </c>
      <c r="I16" s="1">
        <f t="shared" si="7"/>
        <v>0.15780463344712667</v>
      </c>
    </row>
    <row r="17" spans="1:9" x14ac:dyDescent="0.25">
      <c r="A17" t="s">
        <v>15</v>
      </c>
      <c r="B17" s="1">
        <f>B11/B2</f>
        <v>5.8907898780863263E-3</v>
      </c>
      <c r="C17" s="1">
        <f t="shared" ref="C17:I17" si="8">C11/C2</f>
        <v>3.9361987311232201E-2</v>
      </c>
      <c r="D17" s="1">
        <f t="shared" si="8"/>
        <v>3.6279547790339102E-2</v>
      </c>
      <c r="E17" s="1">
        <f t="shared" si="8"/>
        <v>6.2687956465702355E-2</v>
      </c>
      <c r="F17" s="1">
        <f t="shared" si="8"/>
        <v>5.9435885439294248E-2</v>
      </c>
      <c r="G17" s="1">
        <f t="shared" si="8"/>
        <v>8.6523300340528145E-2</v>
      </c>
      <c r="H17" s="1">
        <f t="shared" si="8"/>
        <v>0.10413795499554133</v>
      </c>
      <c r="I17" s="1">
        <f t="shared" si="8"/>
        <v>0.12446691046121747</v>
      </c>
    </row>
    <row r="19" spans="1:9" x14ac:dyDescent="0.25">
      <c r="A19" t="s">
        <v>23</v>
      </c>
    </row>
    <row r="20" spans="1:9" x14ac:dyDescent="0.25">
      <c r="A20" t="s">
        <v>24</v>
      </c>
    </row>
    <row r="21" spans="1:9" x14ac:dyDescent="0.25">
      <c r="A21" t="s">
        <v>25</v>
      </c>
    </row>
    <row r="22" spans="1:9" x14ac:dyDescent="0.25">
      <c r="A2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Model</vt:lpstr>
      <vt:lpstr>Sheet2</vt:lpstr>
      <vt:lpstr>Discount</vt:lpstr>
      <vt:lpstr>Discount_Rate</vt:lpstr>
      <vt:lpstr>Maturity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Hammen</dc:creator>
  <cp:lastModifiedBy>Jayden Hammen</cp:lastModifiedBy>
  <dcterms:created xsi:type="dcterms:W3CDTF">2024-03-06T03:37:12Z</dcterms:created>
  <dcterms:modified xsi:type="dcterms:W3CDTF">2024-03-10T02:22:30Z</dcterms:modified>
</cp:coreProperties>
</file>