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jaykothari/Documents/Coding/vrs/market-report/tests/"/>
    </mc:Choice>
  </mc:AlternateContent>
  <xr:revisionPtr revIDLastSave="0" documentId="13_ncr:1_{C942CDA6-F3B7-F14B-9B85-EA496249CDD5}" xr6:coauthVersionLast="47" xr6:coauthVersionMax="47" xr10:uidLastSave="{00000000-0000-0000-0000-000000000000}"/>
  <bookViews>
    <workbookView xWindow="0" yWindow="500" windowWidth="28760" windowHeight="13100" xr2:uid="{00000000-000D-0000-FFFF-FFFF00000000}"/>
  </bookViews>
  <sheets>
    <sheet name="Data" sheetId="6" r:id="rId1"/>
  </sheets>
  <definedNames>
    <definedName name="CreatedFor">Data!#REF!</definedName>
    <definedName name="CreatedForTitle">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W76" i="6" l="1"/>
  <c r="DW75" i="6"/>
  <c r="DW74" i="6"/>
  <c r="DW73" i="6"/>
  <c r="DW72" i="6"/>
  <c r="DW71" i="6"/>
  <c r="DW70" i="6"/>
  <c r="DW69" i="6"/>
  <c r="DW68" i="6"/>
  <c r="DW67" i="6"/>
  <c r="DW66" i="6"/>
  <c r="DW65" i="6"/>
  <c r="DW64" i="6"/>
  <c r="DW63" i="6"/>
  <c r="DW62" i="6"/>
  <c r="DW61" i="6"/>
  <c r="DW60" i="6"/>
  <c r="DW59" i="6"/>
  <c r="DW58" i="6"/>
  <c r="DW57" i="6"/>
  <c r="DW56" i="6"/>
  <c r="DW55" i="6"/>
  <c r="DW54" i="6"/>
  <c r="DW53" i="6"/>
  <c r="DW52" i="6"/>
  <c r="DW51" i="6"/>
  <c r="DW50" i="6"/>
  <c r="DW49" i="6"/>
  <c r="DW48" i="6"/>
  <c r="DW47" i="6"/>
  <c r="DW46" i="6"/>
  <c r="DW45" i="6"/>
  <c r="DW44" i="6"/>
  <c r="DW43" i="6"/>
  <c r="DW42" i="6"/>
  <c r="DW41" i="6"/>
  <c r="DW40" i="6"/>
  <c r="DW39" i="6"/>
  <c r="DW38" i="6"/>
  <c r="DW37" i="6"/>
  <c r="DW36" i="6"/>
  <c r="DW35" i="6"/>
  <c r="DW34" i="6"/>
  <c r="DW33" i="6"/>
  <c r="DW32" i="6"/>
  <c r="DW31" i="6"/>
  <c r="DW30" i="6"/>
  <c r="DW29" i="6"/>
  <c r="DW28" i="6"/>
  <c r="DW27" i="6"/>
  <c r="DW26" i="6"/>
  <c r="DW25" i="6"/>
  <c r="DW24" i="6"/>
  <c r="DW23" i="6"/>
  <c r="DW22" i="6"/>
  <c r="DW21" i="6"/>
  <c r="DW20" i="6"/>
  <c r="DW19" i="6"/>
  <c r="DW18" i="6"/>
  <c r="DW17" i="6"/>
  <c r="DW16" i="6"/>
  <c r="DW15" i="6"/>
  <c r="DW14" i="6"/>
  <c r="DW13" i="6"/>
  <c r="DW12" i="6"/>
  <c r="DW11" i="6"/>
  <c r="DW10" i="6"/>
  <c r="DW9" i="6"/>
  <c r="DW8" i="6"/>
  <c r="DW7" i="6"/>
  <c r="DW6" i="6"/>
  <c r="DW5" i="6"/>
  <c r="DW4" i="6"/>
  <c r="DW3" i="6"/>
  <c r="DW2" i="6"/>
</calcChain>
</file>

<file path=xl/sharedStrings.xml><?xml version="1.0" encoding="utf-8"?>
<sst xmlns="http://schemas.openxmlformats.org/spreadsheetml/2006/main" count="8376" uniqueCount="796">
  <si>
    <t/>
  </si>
  <si>
    <t>Deal ID</t>
  </si>
  <si>
    <t>Companies</t>
  </si>
  <si>
    <t>Company ID</t>
  </si>
  <si>
    <t>Registration Number</t>
  </si>
  <si>
    <t>Description</t>
  </si>
  <si>
    <t>Financing Status Note</t>
  </si>
  <si>
    <t>Primary Industry Sector</t>
  </si>
  <si>
    <t>Primary Industry Group</t>
  </si>
  <si>
    <t>Primary Industry Code</t>
  </si>
  <si>
    <t>All Industries</t>
  </si>
  <si>
    <t>Verticals</t>
  </si>
  <si>
    <t>Keywords</t>
  </si>
  <si>
    <t>Current Financing Status</t>
  </si>
  <si>
    <t>Current Business Status</t>
  </si>
  <si>
    <t>Universe</t>
  </si>
  <si>
    <t>CEO (at time of deal)</t>
  </si>
  <si>
    <t>CEO PBId</t>
  </si>
  <si>
    <t>CEO Phone</t>
  </si>
  <si>
    <t>CEO Email</t>
  </si>
  <si>
    <t>CEO Biography</t>
  </si>
  <si>
    <t>CEO Education</t>
  </si>
  <si>
    <t>Deal No.</t>
  </si>
  <si>
    <t>Announced Date</t>
  </si>
  <si>
    <t>Deal Date</t>
  </si>
  <si>
    <t>Deal Size</t>
  </si>
  <si>
    <t>Deal Size Status</t>
  </si>
  <si>
    <t>Pre-money Valuation</t>
  </si>
  <si>
    <t>Post Valuation</t>
  </si>
  <si>
    <t>Post Valuation Status</t>
  </si>
  <si>
    <t>% Acquired</t>
  </si>
  <si>
    <t>Raised to Date</t>
  </si>
  <si>
    <t>VC Round</t>
  </si>
  <si>
    <t>VC Round Up/Down/Flat</t>
  </si>
  <si>
    <t>Price per Share</t>
  </si>
  <si>
    <t>Series</t>
  </si>
  <si>
    <t>Deal Type</t>
  </si>
  <si>
    <t>Deal Type 2</t>
  </si>
  <si>
    <t>Deal Type 3</t>
  </si>
  <si>
    <t>Deal Class</t>
  </si>
  <si>
    <t>Deal Synopsis</t>
  </si>
  <si>
    <t>Total Invested Equity</t>
  </si>
  <si>
    <t>Add-on</t>
  </si>
  <si>
    <t>Add-on Sponsors</t>
  </si>
  <si>
    <t>Add-on Platform</t>
  </si>
  <si>
    <t>Debts</t>
  </si>
  <si>
    <t>Total New Debt</t>
  </si>
  <si>
    <t>Debt Raised in Round</t>
  </si>
  <si>
    <t>Contingent Payout</t>
  </si>
  <si>
    <t>Deal Status</t>
  </si>
  <si>
    <t>Business Status</t>
  </si>
  <si>
    <t>Financing Status</t>
  </si>
  <si>
    <t>Employees</t>
  </si>
  <si>
    <t># Investors</t>
  </si>
  <si>
    <t>New Investors</t>
  </si>
  <si>
    <t># New Investors</t>
  </si>
  <si>
    <t>Follow-on Investors</t>
  </si>
  <si>
    <t># Follow-on Investors</t>
  </si>
  <si>
    <t>Lenders</t>
  </si>
  <si>
    <t>Investors Websites</t>
  </si>
  <si>
    <t>Investors</t>
  </si>
  <si>
    <t>Lead/Sole Investors</t>
  </si>
  <si>
    <t>Investor Funds</t>
  </si>
  <si>
    <t>Sellers</t>
  </si>
  <si>
    <t>Exiters with no Proceeds</t>
  </si>
  <si>
    <t>Dividend/Distribution Beneficiaries</t>
  </si>
  <si>
    <t>Service Providers (All)</t>
  </si>
  <si>
    <t>Service Providers (Sell-side)</t>
  </si>
  <si>
    <t>Service Providers (Sell-side Intermediaries)</t>
  </si>
  <si>
    <t>Service Providers (Buy-side)</t>
  </si>
  <si>
    <t>Debt &amp; Lenders</t>
  </si>
  <si>
    <t>Implied EV</t>
  </si>
  <si>
    <t>Revenue</t>
  </si>
  <si>
    <t>Revenue Growth since last debt deal</t>
  </si>
  <si>
    <t>Gross Profit</t>
  </si>
  <si>
    <t>Net Income</t>
  </si>
  <si>
    <t>EBITDA</t>
  </si>
  <si>
    <t>EBIT</t>
  </si>
  <si>
    <t>Total Debt (from financials)</t>
  </si>
  <si>
    <t>Fiscal Year</t>
  </si>
  <si>
    <t>Valuation/EBITDA</t>
  </si>
  <si>
    <t>Valuation/EBIT</t>
  </si>
  <si>
    <t>Valuation/Net Income</t>
  </si>
  <si>
    <t>Valuation/Revenue</t>
  </si>
  <si>
    <t>Valuation/Cash Flow</t>
  </si>
  <si>
    <t>Deal Size/EBITDA</t>
  </si>
  <si>
    <t>Deal Size/EBIT</t>
  </si>
  <si>
    <t>Deal Size/Net Income</t>
  </si>
  <si>
    <t>Deal Size/Revenue</t>
  </si>
  <si>
    <t>Deal Size/Cash Flow</t>
  </si>
  <si>
    <t>Debt/EBITDA</t>
  </si>
  <si>
    <t>Debt/Equity</t>
  </si>
  <si>
    <t>Implied EV/EBITDA</t>
  </si>
  <si>
    <t>Implied EV/EBIT</t>
  </si>
  <si>
    <t>Implied EV/Net Income</t>
  </si>
  <si>
    <t>Implied EV/Revenue</t>
  </si>
  <si>
    <t>Implied EV/Cash Flow</t>
  </si>
  <si>
    <t>EBITDA Margin %</t>
  </si>
  <si>
    <t>Current Employees</t>
  </si>
  <si>
    <t>Native Currency of Deal</t>
  </si>
  <si>
    <t>HQ Location</t>
  </si>
  <si>
    <t>HQ Global Region</t>
  </si>
  <si>
    <t>HQ Global Sub Region</t>
  </si>
  <si>
    <t>Company City</t>
  </si>
  <si>
    <t>Company State/Province</t>
  </si>
  <si>
    <t>Company Post Code</t>
  </si>
  <si>
    <t>Company Country/Territory</t>
  </si>
  <si>
    <t>Year Founded</t>
  </si>
  <si>
    <t>Company Website</t>
  </si>
  <si>
    <t>Total Patent Documents</t>
  </si>
  <si>
    <t>Total Patent Families</t>
  </si>
  <si>
    <t>Active Patent Documents</t>
  </si>
  <si>
    <t>Pending Patent Documents</t>
  </si>
  <si>
    <t>Patents Expiring the Next Year</t>
  </si>
  <si>
    <t>Inactive Family Documents</t>
  </si>
  <si>
    <t>Top CPC Codes</t>
  </si>
  <si>
    <t>Emerging Spaces</t>
  </si>
  <si>
    <t>Valuation Step-Up</t>
  </si>
  <si>
    <t>Time Between VC Rounds</t>
  </si>
  <si>
    <t>Participating vs Non-participating</t>
  </si>
  <si>
    <t>Dividend Rights</t>
  </si>
  <si>
    <t>Anti-Dilution Provisions</t>
  </si>
  <si>
    <t>Board Voting Rights</t>
  </si>
  <si>
    <t>General Voting Rights</t>
  </si>
  <si>
    <t>Cumulative Dividends</t>
  </si>
  <si>
    <t>Liquidation Preferences</t>
  </si>
  <si>
    <t>PitchBook Link</t>
  </si>
  <si>
    <t>60968-08T</t>
  </si>
  <si>
    <t>Clarivate (NYS: CLVT)</t>
  </si>
  <si>
    <t>129009-43</t>
  </si>
  <si>
    <t>11059213</t>
  </si>
  <si>
    <t>Clarivate PLC is an information, analytics, and workflow solutions company. It operates in three segments: Academia and Government; Life Sciences and Healthcare and Intellectual Property. The company generates maximum revenue from the Academia and Government segment. The A&amp;G segment consists of Academia and Government product group, which drives research excellence across institutions, empower researchers to tackle today's global challenges and help academic institutions and libraries improve operational efficiency and effectiveness. Geographically, it derives a majority of its revenue from the Americas.</t>
  </si>
  <si>
    <t>The company announced it will complete a $2.15 billion of debt refinancing round on January 22, 2024.</t>
  </si>
  <si>
    <t>Business Products and Services (B2B)</t>
  </si>
  <si>
    <t>Commercial Services</t>
  </si>
  <si>
    <t>Consulting Services (B2B)</t>
  </si>
  <si>
    <t>Consulting Services (B2B)*, IT Consulting and Outsourcing, Media and Information Services (B2B)</t>
  </si>
  <si>
    <t>Artificial Intelligence &amp; Machine Learning, Big Data, TMT</t>
  </si>
  <si>
    <t>analysis service, intellectual property content, intellectual rights research, ip analysis, patent analysis, proprietary research and analysis, scientific research and analysis</t>
  </si>
  <si>
    <t>Formerly PE-Backed</t>
  </si>
  <si>
    <t>Generating Revenue/Not Profitable</t>
  </si>
  <si>
    <t>Debt Financed, Private Equity, Publicly Listed, Venture Capital</t>
  </si>
  <si>
    <t>Vin Caraher</t>
  </si>
  <si>
    <t>146909-71P</t>
  </si>
  <si>
    <t>Mr. Vin Caraher served as Chief Executive Officer at Clarivate Analytics. He joined Thomson Reuters in 1989 and by focusing on the needs of customers, became Senior Vice President, Global Sales &amp; Marketing for Thomson Scientific. From there he served as President &amp; CEO of Thomson Scientific from 2004-2009. Vin then spent three years in the Thomson Reuters Legal Business as President, US Law Firms. He subsequently joined the new Global Growth Organization and served as Chief Operating Officer for four years, building Thomson Reuters' presence in emerging markets. Vin began his career in consumer banking with roles in finance and marketing, before joining Thomson Reuters. Vin has a Bachelor of Science in Marketing from Boston College and an MBA in Finance from Adelphia University.</t>
  </si>
  <si>
    <t>Boston College, BS (Bachelor of Science), Marketing; MBA (Master of Business Administration), Finance</t>
  </si>
  <si>
    <t>Estimated</t>
  </si>
  <si>
    <t>Buyout/LBO</t>
  </si>
  <si>
    <t>Corporate Divestiture</t>
  </si>
  <si>
    <t>Private Equity</t>
  </si>
  <si>
    <t>The company was acquired by Onex, BPEA EQT and Cambridge Information Group through a $3.55 billion LBO on October 3, 2016.</t>
  </si>
  <si>
    <t>No</t>
  </si>
  <si>
    <t>Bonds - $500.00M (Senior Unsecured; Fixed); Revolving Credit - $175.00M (Syndicated; Floating); Unspecified Term Loan - $1.55B (Syndicated, Cov-Lite; Floating)</t>
  </si>
  <si>
    <t>Completed</t>
  </si>
  <si>
    <t>Generating Revenue</t>
  </si>
  <si>
    <t>Private Equity-Backed</t>
  </si>
  <si>
    <t>BPEA EQT, Cambridge Information Group, Onex</t>
  </si>
  <si>
    <t>Bank of America (NYS: BAC), Barclays (LON: BARC), Barclays Investment Bank, Camelot Finance S.A., Citigroup (NYS: C), Credit Suisse, Guggenheim Investments, Royal Bank of Canada (TSE: RY), The Goldman Sachs Group (NYS: GS)</t>
  </si>
  <si>
    <t>BPEA EQT(www.bpeasia.com), Cambridge Information Group(www.cig.com), Onex (TSE: ONEX)(www.onex.com)</t>
  </si>
  <si>
    <t>BPEA EQT(Jean Salata), Cambridge Information Group(Andrew Snyder), Onex (TSE: ONEX)(Konstantin Gilis)</t>
  </si>
  <si>
    <t>BPEA EQT(Jean Salata), Onex (TSE: ONEX)(Konstantin Gilis)</t>
  </si>
  <si>
    <t>Baring Asia Real Estate Fund I(BPEA EQT), Onex Partners IV(Onex)</t>
  </si>
  <si>
    <t>Future Planet Capital, Thomson Reuters</t>
  </si>
  <si>
    <t>Allen &amp; Overy (Legal Advisor to Thomson Reuters), Avellum (Legal Advisor to BPEA EQT, Mykola Stetsenko), Avellum (Legal Advisor to Onex, Mykola Stetsenko), AZB &amp; Partners (Legal Advisor to Onex), BofA Securities (Underwriter to Onex), Guggenheim Partners (Advisor: General to Thomson Reuters), J.P. Morgan (Advisor: General to Thomson Reuters), JP Morgan Chase (Advisor: General to Company), Latham &amp; Watkins (Legal Advisor to BPEA EQT), Latham &amp; Watkins (Legal Advisor to Onex), Latham &amp; Watkins (Legal Advisor to Thomson Reuters), RBC Capital Markets (Advisor: General to BPEA EQT), RBC Capital Markets (Advisor: General to Onex), Ropes &amp; Gray (Legal Advisor to BPEA EQT), Ropes &amp; Gray (Legal Advisor to Onex), Schönherr (Legal Advisor to BPEA EQT), Schönherr (Legal Advisor to Onex), Vistra (Advisor: General to Thomson Reuters, Arjan Schaapman)</t>
  </si>
  <si>
    <t>Allen &amp; Overy (Legal Advisor to Thomson Reuters), Guggenheim Partners (Advisor: General to Thomson Reuters), J.P. Morgan (Advisor: General to Thomson Reuters), JP Morgan Chase (Advisor: General to Company), Latham &amp; Watkins (Legal Advisor to Thomson Reuters), Vistra (Advisor: General to Thomson Reuters, Arjan Schaapman)</t>
  </si>
  <si>
    <t>Guggenheim Partners (Advisor: General to Thomson Reuters), J.P. Morgan (Advisor: General to Thomson Reuters), JP Morgan Chase (Advisor: General to Company)</t>
  </si>
  <si>
    <t>Avellum (Legal Advisor to BPEA EQT, Mykola Stetsenko), Avellum (Legal Advisor to Onex, Mykola Stetsenko), AZB &amp; Partners (Legal Advisor to Onex), BofA Securities (Underwriter to Onex), Latham &amp; Watkins (Legal Advisor to BPEA EQT), Latham &amp; Watkins (Legal Advisor to Onex), RBC Capital Markets (Advisor: General to BPEA EQT), RBC Capital Markets (Advisor: General to Onex), Ropes &amp; Gray (Legal Advisor to BPEA EQT), Ropes &amp; Gray (Legal Advisor to Onex), Schönherr (Legal Advisor to BPEA EQT), Schönherr (Legal Advisor to Onex)</t>
  </si>
  <si>
    <t>Bonds - $500.00M(Guggenheim Investments), Unspecified Term Loan - $1.55B(Guggenheim Investments), Revolving Credit - $175.00M(Guggenheim Investments), Unspecified Term Loan - $1.55B(Barclays), Bonds - $500.00M(Barclays), Unspecified Term Loan - $1.55B(Barclays Investment Bank), Revolving Credit - $175.00M(Barclays), Bonds - $500.00M(Credit Suisse), Revolving Credit - $175.00M(Credit Suisse), Unspecified Term Loan - $1.55B(Credit Suisse), Unspecified Term Loan - $1.55B(Camelot Finance S.A.), Bonds - $500.00M(Citigroup), Revolving Credit - $175.00M(Citigroup), Unspecified Term Loan - $1.55B(Citigroup), Unspecified Term Loan - $1.55B(Bank of America), Bonds - $500.00M(Bank of America), Revolving Credit - $175.00M(Bank of America), Revolving Credit - $175.00M(Royal Bank of Canada), Unspecified Term Loan - $1.55B(Royal Bank of Canada), Bonds - $500.00M(Royal Bank of Canada), Unspecified Term Loan - $1.55B(The Goldman Sachs Group), Bonds - $500.00M(The Goldman Sachs Group), Revolving Credit - $175.00M(The Goldman Sachs Group)</t>
  </si>
  <si>
    <t>US Dollars (USD)</t>
  </si>
  <si>
    <t>Saint Helier, United Kingdom</t>
  </si>
  <si>
    <t>Europe</t>
  </si>
  <si>
    <t>Western Europe</t>
  </si>
  <si>
    <t>Saint Helier</t>
  </si>
  <si>
    <t>Jersey</t>
  </si>
  <si>
    <t>JE1 4TR</t>
  </si>
  <si>
    <t>United Kingdom</t>
  </si>
  <si>
    <t>www.clarivate.com</t>
  </si>
  <si>
    <t>140806-27T</t>
  </si>
  <si>
    <t>Jerre Stead</t>
  </si>
  <si>
    <t>30911-77P</t>
  </si>
  <si>
    <t>+44 (0)20 7433 4000</t>
  </si>
  <si>
    <t>Mr. Jerre Stead serves as Board Member at Amydis. He served as Chairman &amp; Chief Executive Officer at Access Intelligence (Certain Assets). He served as Chief Executive Officer and Executive Chairman at Clarivate. He serves as a Board Member at AccuTitle. He served as Chairman and Chief Executive Officer of IHS Markit Ltd., a world leader in critical information, analytics, and solutions, from its formation in 2016 through 2017 and as Executive Chairman of its predecessor company, IHS Inc., from 2000 through 2016 and as both Chairman and Chief Executive Officer from 2015 through 2016 and from 2006 through 2013. He previously served as Co-Chief Executive Officer of DTN LLC, which provides services about the delivery of weather, agricultural, energy, and commodity market information from 2017 to 2018, and also previously served as its Executive Chairman. He Stead previously served as Chairman and CEO of Ingram Micro from 1996 to 2000 and as Chairman and CEO of Legent Corporation in 1995. He has also previously served as Chairman and CEO of Honeywell-Phillips Medical Electronics, Chairman and CEO of Square D Company, and Chairman and CEO of AT&amp;T Global Information Solutions. He has served on over 30 corporate boards during his career and in 2017 received the B. Kenneth West Lifetime Achievement Award from the National Association of Corporate Directors. He is a graduate of the University of Iowa, where he earned a bachelor's degree in business administration, and of the Harvard University Advanced Management Program in Switzerland. He was selected to serve on the board of directors due to his significant experience leading and growing companies in information services.</t>
  </si>
  <si>
    <t>Harvard University, Advanced Management Program; University of Iowa, BBA (Bachelor of Business Administration)</t>
  </si>
  <si>
    <t>Secondary Transaction - Private</t>
  </si>
  <si>
    <t>An undisclosed investor sold a 35% stake in the company to CPA Global and Leonard Green &amp; Partners for $2.38 billion on October 1, 2020. This acquisition will expand the product portfolio of CPA Global.</t>
  </si>
  <si>
    <t>Profitable</t>
  </si>
  <si>
    <t>CPA Global, Leonard Green &amp; Partners</t>
  </si>
  <si>
    <t>CPA Global(www.cpaglobal.com), Leonard Green &amp; Partners(www.leonardgreen.com)</t>
  </si>
  <si>
    <t>CPA Global(Simon Webster), Leonard Green &amp; Partners(Adam Levyn)</t>
  </si>
  <si>
    <t>CPA Global(Simon Webster)</t>
  </si>
  <si>
    <t>Bedell Cristin (Legal Advisor to CPA Global), Davis Polk (Legal Advisor to Company), DC Advisory US (Advisor: General to CPA Global), DLA Piper (Legal Advisor to CPA Global, Charles Cook), Evercore Group (Advisor: Financial Due Diligence to Company), Latham &amp; Watkins (Legal Advisor to CPA Global), Ogier (Legal Advisor to Company, Richard Daggett), RBC Capital Markets (Advisor: General to Company), The Goldman Sachs Group (Advisor: Financial Due Diligence to CPA Global)</t>
  </si>
  <si>
    <t>Davis Polk (Legal Advisor to Company), Evercore Group (Advisor: Financial Due Diligence to Company), Ogier (Legal Advisor to Company, Richard Daggett), RBC Capital Markets (Advisor: General to Company)</t>
  </si>
  <si>
    <t>RBC Capital Markets (Advisor: General to Company)</t>
  </si>
  <si>
    <t>Bedell Cristin (Legal Advisor to CPA Global), DC Advisory US (Advisor: General to CPA Global), DLA Piper (Legal Advisor to CPA Global, Charles Cook), Latham &amp; Watkins (Legal Advisor to CPA Global), The Goldman Sachs Group (Advisor: Financial Due Diligence to CPA Global)</t>
  </si>
  <si>
    <t>232126-75T</t>
  </si>
  <si>
    <t>Gartner (NYS: IT)</t>
  </si>
  <si>
    <t>11430-01</t>
  </si>
  <si>
    <t>Based in Stamford, Conn., Gartner provides independent research and analysis on information technology and other related technology industries. Its research is delivered to clients' desktops in the form of reports, briefings, and updates. Typical clients are chief information officers and other business executives who help plan companies' IT budgets. Gartner also provides consulting services and hosted nearly 80 IT conferences across the globe in 2007.</t>
  </si>
  <si>
    <t>ValueAct Capital Management sold an 8.8% stake in the company to an undisclosed buyer on February 14, 2011.</t>
  </si>
  <si>
    <t>Media and Information Services (B2B)</t>
  </si>
  <si>
    <t>Consulting Services (B2B), Information Services (B2C), IT Consulting and Outsourcing, Media and Information Services (B2B)*</t>
  </si>
  <si>
    <t>TMT</t>
  </si>
  <si>
    <t>advisory services, it advisory, it advisory services, it research, it research firm, strategic advisory, technology advisory</t>
  </si>
  <si>
    <t>Formerly VC-backed</t>
  </si>
  <si>
    <t>Debt Financed, M&amp;A, Publicly Listed, Venture Capital</t>
  </si>
  <si>
    <t>Debt - General</t>
  </si>
  <si>
    <t>Acquisition Financing</t>
  </si>
  <si>
    <t>Debt</t>
  </si>
  <si>
    <t>The company received $2.2 billion of debt on March 10, 2017.</t>
  </si>
  <si>
    <t>Bonds - $800.00M (Senior Unsecured; Fixed); Term Loan A - $900.00M (Syndicated; Floating); Unspecified Term Loan - $500.00M (Syndicated, Cov-Lite; Floating)</t>
  </si>
  <si>
    <t>Citizens Financial Group (NYS: CFG), JP Morgan Chase (NYS: JPM), TD Commercial Banking, The Goldman Sachs Group (NYS: GS), U.S. Bank (NYS: USB), Wells Fargo (NYS: WFC)</t>
  </si>
  <si>
    <t>Bonds - $800.00M(JP Morgan Chase), Unspecified Term Loan - $500.00M(JP Morgan Chase), Unspecified Term Loan - $500.00M(The Goldman Sachs Group), Bonds - $800.00M(The Goldman Sachs Group), Term Loan A - $900.00M(Wells Fargo), Term Loan A - $900.00M(The Goldman Sachs Group), Bonds - $800.00M(TD Commercial Banking), Unspecified Term Loan - $500.00M(TD Commercial Banking), Term Loan A - $900.00M(TD Commercial Banking), Bonds - $800.00M(Citizens Financial Group), Term Loan A - $900.00M(Citizens Financial Group), Unspecified Term Loan - $500.00M(Citizens Financial Group), Term Loan A - $900.00M(JP Morgan Chase), Bonds - $800.00M(U.S. Bank), Term Loan A - $900.00M(U.S. Bank), Bonds - $800.00M(Wells Fargo), Unspecified Term Loan - $500.00M(U.S. Bank), Unspecified Term Loan - $500.00M(Wells Fargo)</t>
  </si>
  <si>
    <t>Stamford, CT</t>
  </si>
  <si>
    <t>Americas</t>
  </si>
  <si>
    <t>North America</t>
  </si>
  <si>
    <t>Stamford</t>
  </si>
  <si>
    <t>Connecticut</t>
  </si>
  <si>
    <t>06902</t>
  </si>
  <si>
    <t>United States</t>
  </si>
  <si>
    <t>www.gartner.com</t>
  </si>
  <si>
    <t>Computing arrangements based on specific computational models, Electric digital data processing, Information and communication technology [ict] specially adapted for administrative, commercial, financial, managerial or supervisory purposes, Transmission of digital information</t>
  </si>
  <si>
    <t>231568-84T</t>
  </si>
  <si>
    <t>The company received $2 billion of debt on June 10, 2021.</t>
  </si>
  <si>
    <t>Bonds - $1.00B (Senior Unsecured; Fixed); Bonds - $1.00B (Senior Secured; Fixed)</t>
  </si>
  <si>
    <t>Corporation</t>
  </si>
  <si>
    <t>Bank of America (NYS: BAC), Barclays (LON: BARC), Citigroup (NYS: C), HSBC Holdings (LON: HSBA), JP Morgan Chase (NYS: JPM), Royal Bank of Canada (TSE: RY), The Goldman Sachs Group (NYS: GS)</t>
  </si>
  <si>
    <t>Bonds - $1.00B(JP Morgan Chase), Bonds - $1.00B(JP Morgan Chase), Bonds - $1.00B(Royal Bank of Canada), Bonds - $1.00B(Royal Bank of Canada), Bonds - $1.00B(Bank of America), Bonds - $1.00B(Barclays), Bonds - $1.00B(Barclays), Bonds - $1.00B(Citigroup), Bonds - $1.00B(Citigroup), Bonds - $1.00B(Bank of America), Bonds - $1.00B(The Goldman Sachs Group), Bonds - $1.00B(The Goldman Sachs Group), Bonds - $1.00B(HSBC Holdings), Bonds - $1.00B(HSBC Holdings)</t>
  </si>
  <si>
    <t>231566-68T</t>
  </si>
  <si>
    <t>Debt Refinancing</t>
  </si>
  <si>
    <t>The company completed a $1.85 billion debt refinancing round on October 28, 2019.</t>
  </si>
  <si>
    <t>Bonds - $700.00M (Senior Secured; Fixed); Revolving Credit - $250.00M (Syndicated; Floating); Unspecified Term Loan - $900.00M (All Assets; Syndicated, Cov-Lite; Floating)</t>
  </si>
  <si>
    <t>Bank of America (NYS: BAC), Barclays (LON: BARC), Citigroup (NYS: C), Credit Suisse, JP Morgan Chase (NYS: JPM), Royal Bank of Canada (TSE: RY), The Goldman Sachs Group (NYS: GS)</t>
  </si>
  <si>
    <t>Unspecified Term Loan - $900.00M(Bank of America), Revolving Credit - $250.00M(Bank of America), Bonds - $700.00M(Bank of America), Revolving Credit - $250.00M(JP Morgan Chase), Revolving Credit - $250.00M(Credit Suisse), Unspecified Term Loan - $900.00M(Credit Suisse), Bonds - $700.00M(Citigroup), Revolving Credit - $250.00M(Citigroup), Unspecified Term Loan - $900.00M(Citigroup), Bonds - $700.00M(Credit Suisse), Revolving Credit - $250.00M(Barclays), Bonds - $700.00M(Barclays), Unspecified Term Loan - $900.00M(Barclays), Unspecified Term Loan - $900.00M(JP Morgan Chase), Bonds - $700.00M(JP Morgan Chase), Bonds - $700.00M(Royal Bank of Canada), Revolving Credit - $250.00M(Royal Bank of Canada), Unspecified Term Loan - $900.00M(Royal Bank of Canada), Revolving Credit - $250.00M(The Goldman Sachs Group), Bonds - $700.00M(The Goldman Sachs Group), Unspecified Term Loan - $900.00M(The Goldman Sachs Group)</t>
  </si>
  <si>
    <t>232126-12T</t>
  </si>
  <si>
    <t>The company completed a $1.8 billion debt refinancing round on July 6, 2016.</t>
  </si>
  <si>
    <t>Revolving Credit - $1.20B (Syndicated; Floating); Term Loan A - $600.00M (Syndicated; Floating)</t>
  </si>
  <si>
    <t>Bank of America (NYS: BAC), Citizens Financial Group (NYS: CFG), JP Morgan Chase (NYS: JPM), PNC (NYS: PNC), SunTrust Bank, TD Commercial Banking, U.S. Bank (NYS: USB), Wells Fargo (NYS: WFC)</t>
  </si>
  <si>
    <t>Revolving Credit - $1.20B(U.S. Bank), Term Loan A - $600.00M(U.S. Bank), Revolving Credit - $1.20B(Wells Fargo), Term Loan A - $600.00M(Wells Fargo), Revolving Credit - $1.20B(JP Morgan Chase), Term Loan A - $600.00M(Citizens Financial Group), Revolving Credit - $1.20B(Citizens Financial Group), Revolving Credit - $1.20B(Bank of America), Term Loan A - $600.00M(Bank of America), Term Loan A - $600.00M(JP Morgan Chase), Term Loan A - $600.00M(PNC), Revolving Credit - $1.20B(PNC), Revolving Credit - $1.20B(SunTrust Bank), Term Loan A - $600.00M(SunTrust Bank), Term Loan A - $600.00M(TD Commercial Banking), Revolving Credit - $1.20B(TD Commercial Banking)</t>
  </si>
  <si>
    <t>231568-30T</t>
  </si>
  <si>
    <t>The company received $1.6 billion of debt on September 22, 2020.</t>
  </si>
  <si>
    <t>Unspecified Term Loan - $1.60B (Syndicated, Cov-Lite; Floating)</t>
  </si>
  <si>
    <t>Bank of America (NYS: BAC), Barclays (LON: BARC), Citigroup (NYS: C), HSBC Holdings (LON: HSBA), JP Morgan Chase (NYS: JPM), Royal Bank of Canada (TSE: RY)</t>
  </si>
  <si>
    <t>Unspecified Term Loan - $1.60B(JP Morgan Chase), Unspecified Term Loan - $1.60B(Royal Bank of Canada), Unspecified Term Loan - $1.60B(Citigroup), Unspecified Term Loan - $1.60B(Barclays), Unspecified Term Loan - $1.60B(Bank of America), Unspecified Term Loan - $1.60B(HSBC Holdings)</t>
  </si>
  <si>
    <t>232128-82T</t>
  </si>
  <si>
    <t>The company completed a $1.4 billion debt refinancing round on September 28, 2020.</t>
  </si>
  <si>
    <t>Revolving Credit - $1.00B (Syndicated; Floating); Term Loan A - $400.00M (Syndicated; Floating)</t>
  </si>
  <si>
    <t>Bank of America (NYS: BAC), Capital One Financial (NYS: COF), Citigroup (NYS: C), Citizens Financial Group (NYS: CFG), JP Morgan Chase (NYS: JPM), PNC (NYS: PNC), TD Commercial Banking, Truist Financial (NYS: TFC), U.S. Bank (NYS: USB), Wells Fargo (NYS: WFC)</t>
  </si>
  <si>
    <t>Term Loan A - $400.00M(Capital One Financial), Revolving Credit - $1.00B(Capital One Financial), Revolving Credit - $1.00B(Bank of America), Revolving Credit - $1.00B(Citizens Financial Group), Revolving Credit - $1.00B(Citigroup), Term Loan A - $400.00M(Citizens Financial Group), Term Loan A - $400.00M(Citigroup), Term Loan A - $400.00M(Bank of America), Revolving Credit - $1.00B(JP Morgan Chase), Term Loan A - $400.00M(JP Morgan Chase), Revolving Credit - $1.00B(Wells Fargo), Term Loan A - $400.00M(U.S. Bank), Revolving Credit - $1.00B(U.S. Bank), Term Loan A - $400.00M(Wells Fargo), Revolving Credit - $1.00B(Truist Financial), Term Loan A - $400.00M(Truist Financial), Term Loan A - $400.00M(PNC), Revolving Credit - $1.00B(PNC), Revolving Credit - $1.00B(TD Commercial Banking), Term Loan A - $400.00M(TD Commercial Banking)</t>
  </si>
  <si>
    <t>137330-92T</t>
  </si>
  <si>
    <t>Public Investment 2nd Offering</t>
  </si>
  <si>
    <t>Public Investment</t>
  </si>
  <si>
    <t>The company raised $1.08 billion in its second public offering on the New York Stock Exchange under the ticker symbol of CCC on June 5, 2020. A total of 48,000,000 shares were sold at $22.50 per share. In the offering, the company sold 14,000,000 shares and the selling shareholders sold 34,000,000 shares. The underwriters were granted an option to purchase up to an additional 7,200,000 shares from selling shareholders to cover over-allotments if any.</t>
  </si>
  <si>
    <t>BPEA EQT, Fidelity Management &amp; Research, Onex, T. Rowe Price</t>
  </si>
  <si>
    <t>Barclays Investment Bank (Underwriter to Company), BofA Securities (Underwriter to Company), Citigroup (Underwriter to Company), Davis Polk (Legal Advisor to Company, Joseph Hall JD), Ogier (Legal Advisor to Company), PwC (Auditor to Company), RBC Capital Markets (Underwriter to Company), The Goldman Sachs Group (Underwriter to Company)</t>
  </si>
  <si>
    <t>RBC Capital Markets (Underwriter to Company)</t>
  </si>
  <si>
    <t>232127-56T</t>
  </si>
  <si>
    <t>The company completed a $800 million debt refinancing round on June 18, 2020.</t>
  </si>
  <si>
    <t>Bonds - $800.00M (Senior Unsecured; Fixed)</t>
  </si>
  <si>
    <t>JP Morgan Chase (NYS: JPM)</t>
  </si>
  <si>
    <t>Bonds - $800.00M(JP Morgan Chase)</t>
  </si>
  <si>
    <t>232128-28T</t>
  </si>
  <si>
    <t>Bonds</t>
  </si>
  <si>
    <t>The company completed a $800 million debt refinancing round on September 14, 2020.</t>
  </si>
  <si>
    <t>Bonds - $800.00M(Wells Fargo), Bonds - $800.00M(U.S. Bank), Bonds - $800.00M(Bank of America), Bonds - $800.00M(Capital One Financial), Bonds - $800.00M(Citizens Financial Group), Bonds - $800.00M(Citigroup), Bonds - $800.00M(PNC), Bonds - $800.00M(JP Morgan Chase), Bonds - $800.00M(TD Commercial Banking), Bonds - $800.00M(Truist Financial)</t>
  </si>
  <si>
    <t>127392-76T</t>
  </si>
  <si>
    <t>Secondary Transaction - Open Market</t>
  </si>
  <si>
    <t>Baring Private Equity Asia and Onex sold 14.1% stake in the company (NYS:CCC) for an undisclosed amount. A total of 43,200,000 shares were sold at a price of $17.25 per share. The company will not receive any proceeds from the offering.</t>
  </si>
  <si>
    <t>BPEA EQT, Onex</t>
  </si>
  <si>
    <t>Amerivet Securities (Advisor: General to Company), Citigroup (Underwriter to Company), Davis Polk (Legal Advisor to Company, Joseph Hall JD), Ogier (Legal Advisor to Company), PwC (Auditor to Company), Roberts &amp; Ryan Investments (Underwriter to Company), The Goldman Sachs Group (Underwriter to Company), Tigress Financial Partners (Advisor: General to Company)</t>
  </si>
  <si>
    <t>Amerivet Securities (Advisor: General to Company), Tigress Financial Partners (Advisor: General to Company)</t>
  </si>
  <si>
    <t>232125-76T</t>
  </si>
  <si>
    <t>The company completed a $750 million debt refinancing round on March 18, 2013.</t>
  </si>
  <si>
    <t>Revolving Credit - $600.00M (Syndicated; Floating); Term Loan A - $150.00M (Syndicated; Floating)</t>
  </si>
  <si>
    <t>JP Morgan Chase (NYS: JPM), NatWest Group (LON: NWG), Wells Fargo (NYS: WFC)</t>
  </si>
  <si>
    <t>Term Loan A - $150.00M(JP Morgan Chase), Revolving Credit - $600.00M(NatWest Group), Term Loan A - $150.00M(NatWest Group), Revolving Credit - $600.00M(JP Morgan Chase), Term Loan A - $150.00M(Wells Fargo), Revolving Credit - $600.00M(Wells Fargo)</t>
  </si>
  <si>
    <t>115473-79T</t>
  </si>
  <si>
    <t>Jay Nadler</t>
  </si>
  <si>
    <t>16586-02P</t>
  </si>
  <si>
    <t>+1 (484) 673-1100</t>
  </si>
  <si>
    <t>Mr. Jay Nadler serves as Executive Chairman at Sagent Lending Technologies. He co-founded and served as Chief Executive Officer at MLM II. He served as Chief Executive Officer and Board Member at Clarivate Analytics. He served as Executive Chair at Citeline. He was appointed CEO of Clarivate Analytics in January 2017. He has worked for leading companies in the information services industry for more than 30 years, with experience across a number of sectors including intellectual property, life sciences, financial services and tax. Mr. Nadler has held senior executive roles at companies including Thomson Financial, Information Holdings (a prior owner of some of the Clarivate Analytics products), MLM Information Services, and Interactive Data (IDC). He has spent most of his career focused on accelerating growth by meeting the needs of customers with innovative products. As Chief Operating Officer of IDC from 2010-2016, He accelerated revenue growth, improved customer satisfaction and profitability and led the company through a successful sale. Mr. Nadler has held positions on the Board of Directors of SNL Financial and TechEx (Intellectual Property Technology Exchange). He has also been an advisor to iParadigms (now known as Turnitin) and RS Energy Group. He has a Bachelor's degree from the University of Pennsylvania.</t>
  </si>
  <si>
    <t>University of Pennsylvania (Wharton), Bachelor's, 1986</t>
  </si>
  <si>
    <t>Reverse Merger</t>
  </si>
  <si>
    <t>Corporate</t>
  </si>
  <si>
    <t>The company acquired Churchill Capital through a reverse merger, resulting in the combined entity trading on the New York Stock Exchange under the ticker symbol CCC and CCC WS on May 13, 2019. The transaction implies an initial enterprise value of approximately $4.2 billion with a multiple of approximately 12.5x of the company's estimated 2019 Standalone Adjusted EBITDA before synergies at the time of close.</t>
  </si>
  <si>
    <t>Churchill Capital Corp</t>
  </si>
  <si>
    <t>Cambridge Information Group</t>
  </si>
  <si>
    <t>Credit Suisse (Advisor: General to Company), J.P. Morgan (Advisor: General to Company), Latham &amp; Watkins (Legal Advisor to Company, Shaun Hartley JD), Morgan Stanley (Advisor: General to Company), UBS Group (Advisor: General to Company)</t>
  </si>
  <si>
    <t>Credit Suisse (Advisor: General to Company), J.P. Morgan (Advisor: General to Company), Morgan Stanley (Advisor: General to Company), UBS Group (Advisor: General to Company)</t>
  </si>
  <si>
    <t>232129-63T</t>
  </si>
  <si>
    <t>The company completed a $600 million debt refinancing round on June 15, 2021.</t>
  </si>
  <si>
    <t>Bonds - $600.00M (Senior Unsecured; Fixed)</t>
  </si>
  <si>
    <t>Bonds - $600.00M(Bank of America), Bonds - $600.00M(Capital One Financial), Bonds - $600.00M(Citizens Financial Group), Bonds - $600.00M(Citigroup), Bonds - $600.00M(Wells Fargo), Bonds - $600.00M(U.S. Bank), Bonds - $600.00M(JP Morgan Chase), Bonds - $600.00M(TD Commercial Banking), Bonds - $600.00M(Truist Financial), Bonds - $600.00M(PNC)</t>
  </si>
  <si>
    <t>122836-06T</t>
  </si>
  <si>
    <t>Onex, Baring Private Equity Asia and other shareholders sold a stake in the company (NYS:CCC) on September 10, 2019. A total of A total of 34,500,000 shares were sold at a price of $16 per share. The offering amount is an estimated $552 million. The company will not receive any proceeds from the offering. The underwriters were granted an option to purchase up to an additional 5,175,000 shares from the selling shareholders to cover over-allotments, if any.</t>
  </si>
  <si>
    <t>B. Riley Securities (Underwriter to Company), BofA Securities (Underwriter to Company), Citigroup (Underwriter to Company), Credit Suisse Securities (USA) (Underwriter to Company), J.P. Morgan Securities (Underwriter to Company), Latham &amp; Watkins (Legal Advisor to Company, Rachel Sheridan), Morgan Stanley (Underwriter to Company), Ogier (Legal Advisor to Company), PwC (Auditor to Company), RBC Capital Markets (Underwriter to Company), The Goldman Sachs Group (Underwriter to Company)</t>
  </si>
  <si>
    <t>Morgan Stanley (Underwriter to Company), RBC Capital Markets (Underwriter to Company)</t>
  </si>
  <si>
    <t>232124-32T</t>
  </si>
  <si>
    <t>The company received $500 million of debt on July 16, 1999.</t>
  </si>
  <si>
    <t>Delayed Draw Term Loan - $350.00M (Unsecured; Syndicated; Floating); Revolving Credit - $150.00M (Unsecured; Syndicated; Floating)</t>
  </si>
  <si>
    <t>Banco Espírito Santo, Bank Leumi (UK), Bank of America (NYS: BAC), Bank One Equity Capital, BankBoston, BNY Mellon (NYS: BK), Comerica Bank (NYS: CMA), CS LP Holding, Dai-Ichi Kangyo Bank, Deutsche Bank (ETR: DBK), First Union National Bank, FleetBoston Financial, Fuji Bank, IBM Credit, JP Morgan Chase (NYS: JPM), National City, People's Bank, Scotiabank (TSE: BNS), State Street Bank, Sumitomo Mitsui Banking, SunTrust Bank, U.S. Bank (NYS: USB)</t>
  </si>
  <si>
    <t>Revolving Credit - $150.00M(Banco Espírito Santo), Delayed Draw Term Loan - $350.00M(BankBoston), Delayed Draw Term Loan - $350.00M(Bank Leumi (UK)), Revolving Credit - $150.00M(Bank Leumi (UK)), Revolving Credit - $150.00M(Bank of America), Revolving Credit - $150.00M(BankBoston), Delayed Draw Term Loan - $350.00M(Banco Espírito Santo), Revolving Credit - $150.00M(BNY Mellon), Delayed Draw Term Loan - $350.00M(BNY Mellon), Delayed Draw Term Loan - $350.00M(Comerica Bank), Revolving Credit - $150.00M(Comerica Bank), Revolving Credit - $150.00M(Deutsche Bank), Delayed Draw Term Loan - $350.00M(Deutsche Bank), Revolving Credit - $150.00M(CS LP Holding), Delayed Draw Term Loan - $350.00M(CS LP Holding), Revolving Credit - $150.00M(Dai-Ichi Kangyo Bank), Delayed Draw Term Loan - $350.00M(Dai-Ichi Kangyo Bank), Revolving Credit - $150.00M(Bank One Equity Capital), Delayed Draw Term Loan - $350.00M(Bank of America), Delayed Draw Term Loan - $350.00M(Bank One Equity Capital), Delayed Draw Term Loan - $350.00M(JP Morgan Chase), Revolving Credit - $150.00M(JP Morgan Chase), Delayed Draw Term Loan - $350.00M(State Street Bank), Delayed Draw Term Loan - $350.00M(SunTrust Bank), Revolving Credit - $150.00M(State Street Bank), Revolving Credit - $150.00M(Sumitomo Mitsui Banking), Delayed Draw Term Loan - $350.00M(Sumitomo Mitsui Banking), Delayed Draw Term Loan - $350.00M(Scotiabank), Revolving Credit - $150.00M(Scotiabank), Revolving Credit - $150.00M(U.S. Bank), Delayed Draw Term Loan - $350.00M(U.S. Bank), Delayed Draw Term Loan - $350.00M(National City), Revolving Credit - $150.00M(National City), Delayed Draw Term Loan - $350.00M(First Union National Bank), Revolving Credit - $150.00M(FleetBoston Financial), Revolving Credit - $150.00M(First Union National Bank), Delayed Draw Term Loan - $350.00M(Fuji Bank), Revolving Credit - $150.00M(Fuji Bank), Delayed Draw Term Loan - $350.00M(FleetBoston Financial), Revolving Credit - $150.00M(IBM Credit), Delayed Draw Term Loan - $350.00M(IBM Credit), Revolving Credit - $150.00M(People's Bank), Delayed Draw Term Loan - $350.00M(People's Bank), Revolving Credit - $150.00M(SunTrust Bank)</t>
  </si>
  <si>
    <t>244804-06T</t>
  </si>
  <si>
    <t>Jonathan Gear</t>
  </si>
  <si>
    <t>109742-95P</t>
  </si>
  <si>
    <t>jonathan.gear@clarivate.com</t>
  </si>
  <si>
    <t>Mr. Jonathan Gear serves as Chief Executive Officer &amp; Board Member at Clarivate Analytics. Mr. Jonathan Gear served as an Executive Vice President &amp; Chief Financial Officer at IHS Markit. Earlier, he served as president of resources, transportation, and CMS for IHS Markit, including business lines supporting the automotive, energy, chemicals, maritime, and aerospace industries. In addition, he served in multiple senior vice president positions and as president and COO of IHS CERA. Jonathan previously held leadership positions at Activant Solutions, smarterwork.com, and Booz Allen Hamilton. He holds a B.A. from the University of California, Berkeley, and an MBA from Stanford Graduate School of Business.</t>
  </si>
  <si>
    <t>Stanford Graduate School of Business, MBA (Master of Business Administration), 1996; University of California, Berkeley, BA (Bachelor of Arts), 1992, Political Economy of Industrialized Soci</t>
  </si>
  <si>
    <t>PIPE</t>
  </si>
  <si>
    <t>The company (NYS: CLVT) received GBP 400 million of development capital from Exor on October 20, 2023, through a private placement.</t>
  </si>
  <si>
    <t>Exor</t>
  </si>
  <si>
    <t>Exor (AMS: EXO)(www.exor.com)</t>
  </si>
  <si>
    <t>Exor (AMS: EXO)(John Elkann)</t>
  </si>
  <si>
    <t>British Pounds (GBP)</t>
  </si>
  <si>
    <t>131193-01T</t>
  </si>
  <si>
    <t>The company raised $486 million in its second public offering on the New York Stock Exchange under the ticker symbol of CCC on February 6, 2020. A total of 24,000,000 shares were sold at $20.25 per share. The underwriters were granted an option to purchase up to an additional 3,600,000 shares from the company to cover over-allotments, if any.</t>
  </si>
  <si>
    <t>Barclays Investment Bank (Underwriter to Company), BofA Securities (Underwriter to Company), Citigroup (Underwriter to Company), Davis Polk (Legal Advisor to Company, Joseph Hall JD), Ogier (Legal Advisor to Company), PwC (Auditor to Company), RBC Capital Markets (Underwriter to Company), The Goldman Sachs Group (Underwriter to Company), Tigress Financial Partners (Advisor: General to Company)</t>
  </si>
  <si>
    <t>RBC Capital Markets (Underwriter to Company), Tigress Financial Partners (Advisor: General to Company)</t>
  </si>
  <si>
    <t>231567-58T</t>
  </si>
  <si>
    <t>The company received $360 million of debt on February 13, 2020.</t>
  </si>
  <si>
    <t>Unspecified Term Loan - $360.00M (Syndicated, Cov-Lite; Floating)</t>
  </si>
  <si>
    <t>Bank of America (NYS: BAC), Barclays (LON: BARC), Citigroup (NYS: C), Royal Bank of Canada (TSE: RY), The Goldman Sachs Group (NYS: GS)</t>
  </si>
  <si>
    <t>Unspecified Term Loan - $360.00M(Barclays), Unspecified Term Loan - $360.00M(Bank of America), Unspecified Term Loan - $360.00M(Citigroup), Unspecified Term Loan - $360.00M(Royal Bank of Canada), Unspecified Term Loan - $360.00M(The Goldman Sachs Group)</t>
  </si>
  <si>
    <t>232125-13T</t>
  </si>
  <si>
    <t>Share Repurchase</t>
  </si>
  <si>
    <t>Recapitalization</t>
  </si>
  <si>
    <t>The company repurchased a portion of their shares for $300 million on July, 1 2004.</t>
  </si>
  <si>
    <t>Revolving Credit - $100.00M (Syndicated; Floating); Term Loan A - $200.00M (Syndicated; Floating)</t>
  </si>
  <si>
    <t>Revolving Credit - $100.00M(JP Morgan Chase), Term Loan A - $200.00M(JP Morgan Chase)</t>
  </si>
  <si>
    <t>168565-15T</t>
  </si>
  <si>
    <t>PatSnap</t>
  </si>
  <si>
    <t>90827-11</t>
  </si>
  <si>
    <t>09492371</t>
  </si>
  <si>
    <t>Developer of an AI-powered innovation intelligence platform designed to empower innovators with actionable insights to make informed decisions and drive their business forward. The company's platform offers comprehensive patent, market and technology intelligence, enabling customers to identify new opportunities, assess risks, track competitors and make informed R&amp;D decisions.</t>
  </si>
  <si>
    <t>The company raised $300 million of Series E venture funding in a deal led by Tencent Holdings and SoftBank Investment Advisers on March 16, 2021, putting the company's pre-money valuation at $700 million. Callon Petroleum, Vertex Growth, Sequoia Capital, Shunwei Capital, Vertex Ventures Southeast Asia &amp; India, CITIC Capital and Index Capital China also participated in the round. The funds will be used to further advance the company's innovation intelligence platform, accelerate product development, acquire additional domain expertise in the industry sectors and also expand its sales presence around the world and invest in the growth and professional development of its employees to ensure the company is well-positioned to address the complex needs of its customers.</t>
  </si>
  <si>
    <t>Business/Productivity Software, Media and Information Services (B2B)*</t>
  </si>
  <si>
    <t>Artificial Intelligence &amp; Machine Learning, SaaS, TMT</t>
  </si>
  <si>
    <t>business intelligence firm, business intelligence service, innovation intelligence platform, intellectual asset management, intellectual asset management company, intellectual property management, market intelligence analysis, market intelligence service</t>
  </si>
  <si>
    <t>Venture Capital-Backed</t>
  </si>
  <si>
    <t>Venture Capital</t>
  </si>
  <si>
    <t>Jeffrey Tiong</t>
  </si>
  <si>
    <t>77342-14P</t>
  </si>
  <si>
    <t>+44 (0)20 3880 6999</t>
  </si>
  <si>
    <t>jtiong@patsnap.com</t>
  </si>
  <si>
    <t>Mr. Jeffrey Tiong is a Co-Founder of PatSnap and serves as its Chief Executive Officer and Board Member. He serves as Board Member at Action Community for Entrepreneurship. Under his leadership, the company has grown from a small four-person operation to international prominence in the highly competitive field of patent analytics. Today, PatSnap enables more than 10,000 customers in 50 countries to access market, technology, and competitive intelligence as well as patent insights to take products from ideation to commercialisation. He is passionate about leveraging technology to help companies innovate more successfully. Since founding PatSnap fresh out of college, his unique ability to merge technology, product design, strategy and marketing has helped it become the fastest-growing company in the industry, with operations across Singapore, China and London. He sets the vision for the company and its products, and drives relentless execution across all fronts. He earned a Bachelor's degree in Biomedical Engineering from the National University of Singapore. He has received international recognition for his vision and leadership. He was awarded the SCS IT Leaders Award in 2019, Ernst &amp;Young's Entrepreneur of the Year Award (Singapore) in 2018, and was featured on the Peak Power List in 2017.</t>
  </si>
  <si>
    <t>National University of Singapore, BS (Bachelor of Science), 2007, Biomedical Engineering</t>
  </si>
  <si>
    <t>Actual</t>
  </si>
  <si>
    <t>7th Round</t>
  </si>
  <si>
    <t>Series E</t>
  </si>
  <si>
    <t>Later Stage VC</t>
  </si>
  <si>
    <t>Callon Petroleum, CITIC Capital, Index Capital China, SoftBank Investment Advisers, Tencent Holdings, Vertex Growth</t>
  </si>
  <si>
    <t>Sequoia Capital, Shunwei Capital, Vertex Ventures Southeast Asia &amp; India</t>
  </si>
  <si>
    <t>Callon Petroleum (NYS: CPE)(www.callon.com), CITIC Capital(www.citiccapital.com), Index Capital China(www.indexvc.com), Sequoia Capital(www.sequoiacap.com), Shunwei Capital(www.shunwei.com), SoftBank Investment Advisers(visionfund.com), Tencent Holdings (HKG: 00700)(www.tencent.com), Vertex Growth(vertexgrowth.com), Vertex Ventures Southeast Asia &amp; India(www.vertexventures.sg)</t>
  </si>
  <si>
    <t>Callon Petroleum (NYS: CPE), CITIC Capital, Index Capital China, Sequoia Capital, Shunwei Capital, SoftBank Investment Advisers(Eric Chen), Tencent Holdings (HKG: 00700)(Levin Yao), Vertex Growth, Vertex Ventures Southeast Asia &amp; India</t>
  </si>
  <si>
    <t>SoftBank Investment Advisers(Eric Chen), Tencent Holdings (HKG: 00700)(Levin Yao)</t>
  </si>
  <si>
    <t>Shunwei China Internet Fund IV(Shunwei Capital), SoftBank Vision Fund II(SoftBank Investment Advisers), Vertex Ventures SEA III(Vertex Ventures Southeast Asia &amp; India)</t>
  </si>
  <si>
    <t>Zhong Lun Law Firm (Legal Advisor to Company)</t>
  </si>
  <si>
    <t>London, United Kingdom</t>
  </si>
  <si>
    <t>London</t>
  </si>
  <si>
    <t>England</t>
  </si>
  <si>
    <t>SE1 9LQ</t>
  </si>
  <si>
    <t>www.patsnap.com</t>
  </si>
  <si>
    <t>Bioinformatics, Electric digital data processing, Image data processing or generation, in general</t>
  </si>
  <si>
    <t>194828-77T</t>
  </si>
  <si>
    <t>Eugene Hall</t>
  </si>
  <si>
    <t>15258-16P</t>
  </si>
  <si>
    <t>+1 (203) 964-0096</t>
  </si>
  <si>
    <t>eugene.hall@gartner.com</t>
  </si>
  <si>
    <t>Mr. Eugene Hall serves as Chief Executive Officer &amp; Board Member at Gartner. He joined Gartner in August 2004. He is responsible for developing and executing on the Company's operating plan and business strategies in consultation with the Board of Directors and for driving Gartner's business and financial performance, and is the sole management representative on the Board. Since then, his focus has been on publishing market-leading research, developing differentiated offerings tailored to clients' individual needs and expanding the company's sales capacity and capability. These initiatives have resulted in all-time high levels of revenue, EBITDA and contract value. He came to Gartner from ADP, a Fortune 500 global technology and services company with over $7 billion in revenue, where he was a Senior Executive. As President of Employers' Services, Major Accounts division,he headed up a $2 billion human resources and payroll services business, overseeing 8,000 associates. During his tenure, this business accelerated sales to new clients, achieved record client retention and delivered unprecedented quality scores. Concurrently, he led a 1,600-person software development and IT operations organization that introduced several new, high-growth products. Prior to this role, he was responsible for technology, strategy and new business development across the company. Before joining ADP, he was a Director and Senior Partner with McKinsey &amp; Company, a leading global management consulting firm. In his 16 years there, he focused on developing business strategies for leading technology companies and organizations where technology played a central role in the business. He graduated from the Massachusetts Institute of Technology with a bachelor's degree in mechanical engineering and received a master's degree in business administration from Harvard Business School.</t>
  </si>
  <si>
    <t>Harvard Business School, MBA (Master of Business Administration); Massachusetts Institute of Technology (MIT), BE (Bachelor of Engineering), Mechanical Engineering</t>
  </si>
  <si>
    <t>Merger/Acquisition</t>
  </si>
  <si>
    <t>The company was acquired by Saatchi &amp; Saatchi Group, a subsidiary of Publicis Groupe (PAR: PUB), for $90.3 million on June 6, 1988.</t>
  </si>
  <si>
    <t>Corporate Backed or Acquired</t>
  </si>
  <si>
    <t>Saatchi &amp; Saatchi Group</t>
  </si>
  <si>
    <t>Saatchi &amp; Saatchi Group(saatchi.co.uk)</t>
  </si>
  <si>
    <t>107402-95T</t>
  </si>
  <si>
    <t>5th Round</t>
  </si>
  <si>
    <t>Series D</t>
  </si>
  <si>
    <t>The company raised $38 million of Series D venture funding in a deal led by Sequoia Capital and Shunwei Capital on June 14, 2018. Qualgro also participated in the round. The funds will be used to further the company's R&amp;D work and to expand its team globally.</t>
  </si>
  <si>
    <t>Qualgro, Sequoia Capital, Shunwei Capital</t>
  </si>
  <si>
    <t>Qualgro(www.qualgro.com), Sequoia Capital(www.sequoiacap.com), Shunwei Capital(www.shunwei.com)</t>
  </si>
  <si>
    <t>Sequoia Capital, Shunwei Capital</t>
  </si>
  <si>
    <t>Shunwei Capital RMB Fund(Shunwei Capital), The Qualgro ASEAN Fund I(Qualgro)</t>
  </si>
  <si>
    <t>60723-46T</t>
  </si>
  <si>
    <t>CB Insights</t>
  </si>
  <si>
    <t>56199-97</t>
  </si>
  <si>
    <t>Developer of a market intelligence platform designed to predict company health and strategy, investor performance, and technology trends. The company's market intelligence platform analyzes millions of data points on venture capital, startups, patents, partnerships, and news, enabling clients to access reports and data on privately held companies and venture capital investments.</t>
  </si>
  <si>
    <t>The company raised $10 million of Series A venture funding from Pilot Growth Equity on November 9, 2015, putting the company's pre-money valuation at $40 million.</t>
  </si>
  <si>
    <t>Media and Information Services (B2B)*</t>
  </si>
  <si>
    <t>SaaS</t>
  </si>
  <si>
    <t>data provider, financial data, information services, information services company, investment information portal, marketing survey</t>
  </si>
  <si>
    <t>Anand Sanwal</t>
  </si>
  <si>
    <t>47220-22P</t>
  </si>
  <si>
    <t>+1 (212) 292-3148</t>
  </si>
  <si>
    <t>asanwal@cbinsights.com</t>
  </si>
  <si>
    <t>Mr. Anand Sanwal is a Co-Founder &amp; serves as Chief Executive Officer at CB Insights. Previously, he served as a Vice President at American Express.</t>
  </si>
  <si>
    <t>University of Pennsylvania, BS (Bachelor of Science), 1996, Chemical Engineering; University of Pennsylvania (Wharton), BS (Bachelor of Science), 1997, Economics &amp; Finance</t>
  </si>
  <si>
    <t>1st Round</t>
  </si>
  <si>
    <t>Series A</t>
  </si>
  <si>
    <t>Pilot Growth Equity</t>
  </si>
  <si>
    <t>Pilot Growth Equity(www.pilotgrowth.com)</t>
  </si>
  <si>
    <t>Pilot Growth Equity(Neil Callahan)</t>
  </si>
  <si>
    <t>New York, NY</t>
  </si>
  <si>
    <t>New York</t>
  </si>
  <si>
    <t>10018</t>
  </si>
  <si>
    <t>www.cbinsights.com</t>
  </si>
  <si>
    <t>Non-participating</t>
  </si>
  <si>
    <t>Yes</t>
  </si>
  <si>
    <t>Weighted Average</t>
  </si>
  <si>
    <t>Cumulative</t>
  </si>
  <si>
    <t>Senior</t>
  </si>
  <si>
    <t>59620-60T</t>
  </si>
  <si>
    <t>3rd Round</t>
  </si>
  <si>
    <t>Series B</t>
  </si>
  <si>
    <t>The company raised $10 million of Series B venture funding from Summit Partners and Global Brain on October 20, 2015.</t>
  </si>
  <si>
    <t>Summit Partners</t>
  </si>
  <si>
    <t>Global Brain</t>
  </si>
  <si>
    <t>Global Brain(www.globalbrains.com), Summit Partners(www.summitpartners.com)</t>
  </si>
  <si>
    <t>Global Brain(Takashi Sano), Summit Partners</t>
  </si>
  <si>
    <t>Summit Partners Venture Capital Fund III(Summit Partners)</t>
  </si>
  <si>
    <t>DLA Piper (Legal Advisor to Company)</t>
  </si>
  <si>
    <t>135874-81T</t>
  </si>
  <si>
    <t>IPwe</t>
  </si>
  <si>
    <t>228525-13</t>
  </si>
  <si>
    <t>Operator of a global financial technology company intended to revolutionize the IP (and Internet Protocol) space. The company's intellectual property management strategy tool provides in-depth financial valuations and business insights to become the go-to IP business analytics company, thereby enabling businesses to understand their portfolios from a financial viewpoint and make informed decisions to maximize value and innovation.</t>
  </si>
  <si>
    <t>The company raised $5.9 million of Series A venture funding from Red Hook Capital and Alpana Ventures on June 30, 2022, putting the company's pre-money valuation at $44.51 million.</t>
  </si>
  <si>
    <t>Information Technology</t>
  </si>
  <si>
    <t>Software</t>
  </si>
  <si>
    <t>Financial Software</t>
  </si>
  <si>
    <t>Business/Productivity Software, Financial Software*, Other Financial Services</t>
  </si>
  <si>
    <t>Artificial Intelligence &amp; Machine Learning, Cryptocurrency/Blockchain, FinTech, TMT</t>
  </si>
  <si>
    <t>artificial intelligence, blockchain transactions, fintech platform, lending activities, lending and borrowing, nft crypto, nft marketplace, nft platform</t>
  </si>
  <si>
    <t>Erich Spangenberg</t>
  </si>
  <si>
    <t>40888-18P</t>
  </si>
  <si>
    <t>erich@ipwe.com</t>
  </si>
  <si>
    <t>Mr. Erich Spangenberg is the Founder and serves as Managing Director at Sauvegarder Investment Management. Mr. Spangenberg cofounded and served as Board Member at IPwe. He served as a Board member at Spectral MD. He served as Director of Acquisitions, Licensing, and Strategy at Marathon Patent Group. After an early career that included a law firm partner (Jones Day) and an investment banker (Donaldson, Lufkin &amp; Jenrette). Erich and his team acquired and began developing their patent AI tools in 2007 and started working to identify real-world blockchain applications in 2015.</t>
  </si>
  <si>
    <t>Case Western Reserve University, JD (Doctor of Law), 1985, Law; London School of Economics and Political Science, MS (Master of Science), 1983, Economics; Skidmore College, BA (Bachelor of Arts), 1981, Economics</t>
  </si>
  <si>
    <t>2nd Round</t>
  </si>
  <si>
    <t>Flat Round</t>
  </si>
  <si>
    <t>Early Stage VC</t>
  </si>
  <si>
    <t>The company raised $7.03 million of Series A venture funding from Diode Capital, Rotter Family Trust and Out of Beta on November 1, 2020, putting the company's pre-money valuation at $35 million. Bradley Rotter, AeLION Group, Jeffrey Smith, Peter Feld and Dr. Richard Smith also participated in the round.</t>
  </si>
  <si>
    <t>Startup</t>
  </si>
  <si>
    <t>AeLION Group, Bradley Rotter, Diode Capital, Jeffrey Smith, Out of Beta, Peter Feld, Richard Smith</t>
  </si>
  <si>
    <t>Rotter Family Trust</t>
  </si>
  <si>
    <t>AeLION Group(www.aeliongroup.com), Diode Capital(www.diode.vc), Out of Beta(www.outofbeta.io)</t>
  </si>
  <si>
    <t>AeLION Group, Bradley Rotter, Diode Capital, Jeffrey Smith(Jeffrey Smith), Out of Beta, Peter Feld(Peter Feld), Richard Smith(Richard Smith), Rotter Family Trust</t>
  </si>
  <si>
    <t>Reed Smith (Legal Advisor to Company)</t>
  </si>
  <si>
    <t>Dallas, TX</t>
  </si>
  <si>
    <t>Dallas</t>
  </si>
  <si>
    <t>Texas</t>
  </si>
  <si>
    <t>75201</t>
  </si>
  <si>
    <t>www.ipwe.com</t>
  </si>
  <si>
    <t>Information and communication technology [ict] specially adapted for administrative, commercial, financial, managerial or supervisory purposes</t>
  </si>
  <si>
    <t>NFTs</t>
  </si>
  <si>
    <t>196809-22T</t>
  </si>
  <si>
    <t>4th Round</t>
  </si>
  <si>
    <t>Red Hook Capital</t>
  </si>
  <si>
    <t>Alpana Ventures</t>
  </si>
  <si>
    <t>Alpana Ventures(www.alpana-ventures.ch), Red Hook Capital(redhookcapital.co)</t>
  </si>
  <si>
    <t>Alpana Ventures, Red Hook Capital</t>
  </si>
  <si>
    <t>DLA Piper (Legal Advisor to Company), Reed Smith (Legal Advisor to Company)</t>
  </si>
  <si>
    <t>105636-88T</t>
  </si>
  <si>
    <t>The company raised $5 million of Series A venture funding from The BKW Group, New Direction Trust, and Raptor Group on February 28, 2019, putting the company's pre-money valuation at $30 million. Flying Point Industries, Rotter Family Trust, Brian Fakhoury, Edwin Berg, Florian Schmitz, James J. Pallotta, Kyle Bass, and Yeoman's Capital also participated in the round.</t>
  </si>
  <si>
    <t>Flying Point Industries, James Pallotta, Kyle Bass, New Direction Trust, Raptor Group, Rotter Family Trust, The BKW Group, Yeoman's Capital</t>
  </si>
  <si>
    <t>Flying Point Industries(www.flyingpointindustries.com), New Direction Trust(www.ndtco.com), Raptor Group(www.raptorgroup.com), The BKW Group (SWX: BKW)(www.bkw.com), Yeoman's Capital(www.yeomans.capital)</t>
  </si>
  <si>
    <t>Flying Point Industries, James Pallotta, Kyle Bass, New Direction Trust, Raptor Group(James Pallotta), Rotter Family Trust, The BKW Group (SWX: BKW), Yeoman's Capital</t>
  </si>
  <si>
    <t>Kirkland &amp; Ellis (Legal Advisor to Company)</t>
  </si>
  <si>
    <t>37079-56T</t>
  </si>
  <si>
    <t>The company raised SGD 4.5 million of Series A venture funding in a deal led by Vertex Ventures Southeast Asia &amp; India on August 28, 2014. Accel-X and Temasek Holdings also participated in the round. The funds will be used to invest in R&amp;D and continue its growth in global operations.</t>
  </si>
  <si>
    <t>Temasek Holdings, Vertex Ventures Southeast Asia &amp; India</t>
  </si>
  <si>
    <t>Accel-X</t>
  </si>
  <si>
    <t>Accel-X(www.accel-x.com), Temasek Holdings(www.temasek.com.sg), Vertex Ventures Southeast Asia &amp; India(www.vertexventures.sg)</t>
  </si>
  <si>
    <t>Accel-X, Temasek Holdings, Vertex Ventures Southeast Asia &amp; India(Chua Joo Hock)</t>
  </si>
  <si>
    <t>Vertex Ventures Southeast Asia &amp; India(Chua Joo Hock)</t>
  </si>
  <si>
    <t>Vertex Ventures SEA(Vertex Ventures Southeast Asia &amp; India)</t>
  </si>
  <si>
    <t>Dentons Rodyk &amp; Davidson (Legal Advisor to Vertex Ventures Southeast Asia &amp; India)</t>
  </si>
  <si>
    <t>Singapore Dollar (SGD)</t>
  </si>
  <si>
    <t>141823-90T</t>
  </si>
  <si>
    <t>Cardinal Intellectual Property</t>
  </si>
  <si>
    <t>131529-25</t>
  </si>
  <si>
    <t>Operator of an intellectual property management company intended to offer patent and trademark research and a provider of software services. The company offers patent search services, U.S. trademark searches, EUIPO and WIPO foreign trademark searches, USPTO pair and EPO patent monitoring and alerts, managed docketing, assets management, paralegal services, docketing services and other related services, helping clients to manage intellectual property.</t>
  </si>
  <si>
    <t>The company was approved for a $2.52 million Paycheck Protection Program Loan from Byline Bank on April 27, 2020. The application cited 203 jobs to be retained with the financing.</t>
  </si>
  <si>
    <t>Legal Services (B2B)</t>
  </si>
  <si>
    <t>Business/Productivity Software, Legal Services (B2B)*</t>
  </si>
  <si>
    <t>foreign trademark search, intellectual property management, intellectual property management platform, managed docketing, paralegal service</t>
  </si>
  <si>
    <t>Private Debt Financed</t>
  </si>
  <si>
    <t>Debt Financed</t>
  </si>
  <si>
    <t>Frank Nicholas</t>
  </si>
  <si>
    <t>227232-01P</t>
  </si>
  <si>
    <t>+1 (847) 905-7122</t>
  </si>
  <si>
    <t>frank.nicholas@cardinal-ip.com</t>
  </si>
  <si>
    <t>Mr. Frank Nicholas serves as President at Cardinal Intellectual Property.</t>
  </si>
  <si>
    <t>Debt - PPP</t>
  </si>
  <si>
    <t>Unspecified Term Loan - $2.53M (Government - PPP: $2-5 Million)</t>
  </si>
  <si>
    <t>Byline Bank (NYS: BY)</t>
  </si>
  <si>
    <t>Unspecified Term Loan - $2.53M(Byline Bank)</t>
  </si>
  <si>
    <t>Evanston, IL</t>
  </si>
  <si>
    <t>Evanston</t>
  </si>
  <si>
    <t>Illinois</t>
  </si>
  <si>
    <t>60201</t>
  </si>
  <si>
    <t>www.cardinal-ip.com</t>
  </si>
  <si>
    <t>196358-95T</t>
  </si>
  <si>
    <t>The company raised $2.48 million of Series A venture funding from Alpana Ventures, Tareyton Venture Partners and AeLION Group on February 25, 2022, putting the company's pre-money valuation at $42.03 million.</t>
  </si>
  <si>
    <t>Alpana Ventures, Tareyton Venture Partners</t>
  </si>
  <si>
    <t>AeLION Group</t>
  </si>
  <si>
    <t>AeLION Group(www.aeliongroup.com), Alpana Ventures(www.alpana-ventures.ch)</t>
  </si>
  <si>
    <t>AeLION Group, Alpana Ventures(Pascal Widmer), Tareyton Venture Partners</t>
  </si>
  <si>
    <t>Alpana Ventures Investments II(Alpana Ventures)</t>
  </si>
  <si>
    <t>123412-24T</t>
  </si>
  <si>
    <t>Amplified</t>
  </si>
  <si>
    <t>300226-51</t>
  </si>
  <si>
    <t>Developer of remote-first artificial intelligence research technology designed to search and use patent data. The company's technology combines extensive intellectual property industry experience with cutting-edge deep learning, enabling inventors, patent attorneys, and IP departments to simplify the labor-intensive yet low-value aspects of inventing.</t>
  </si>
  <si>
    <t>The company joined AI.Accelerator on an undisclosed date.</t>
  </si>
  <si>
    <t>Business/Productivity Software</t>
  </si>
  <si>
    <t>Business/Productivity Software*, Media and Information Services (B2B)</t>
  </si>
  <si>
    <t>Artificial Intelligence &amp; Machine Learning, Big Data</t>
  </si>
  <si>
    <t>ai research technology, artificial intelligence, intellectual property, intellectual property data, intellectual property search, ip data, patent data, patent data service platform, patent database, patent information, smart innovation</t>
  </si>
  <si>
    <t>Samuel Davis</t>
  </si>
  <si>
    <t>211140-82P</t>
  </si>
  <si>
    <t>sam@amplified.ai</t>
  </si>
  <si>
    <t>Mr. Samuel Davis is a Co-Founder and serves as Chief Executive Officer at Amplified.</t>
  </si>
  <si>
    <t>Degree, Music</t>
  </si>
  <si>
    <t>The company raised $2.4 million of venture funding from DIP, Genesia Ventures and Mark Bivens on an undisclosed date.</t>
  </si>
  <si>
    <t>DIP, Genesia Ventures, Mark Bivens</t>
  </si>
  <si>
    <t>DIP (TKS: 2379)(www.dip-net.co.jp), Genesia Ventures(www.genesiaventures.com)</t>
  </si>
  <si>
    <t>DIP (TKS: 2379), Genesia Ventures, Mark Bivens(Mark Bivens)</t>
  </si>
  <si>
    <t>Genesia Venture Fund I(Genesia Ventures)</t>
  </si>
  <si>
    <t>San Francisco, CA</t>
  </si>
  <si>
    <t>San Francisco</t>
  </si>
  <si>
    <t>California</t>
  </si>
  <si>
    <t>94103</t>
  </si>
  <si>
    <t>www.amplified.ai</t>
  </si>
  <si>
    <t>199539-19T</t>
  </si>
  <si>
    <t>YouScan</t>
  </si>
  <si>
    <t>64361-35</t>
  </si>
  <si>
    <t>Developer of an AI-powered social media listening marketing platform intended for text and image analysis in global markets. The company's software through its logo recognition, object and scene detection analysis collects all the brand mentions from thousands of media sources in real-time and helps pave the way for new opportunities in social media, enabling clients to get a full picture of their products and services consumption situations, discover new use cases and get new marketing ideas.</t>
  </si>
  <si>
    <t>The company received $2 million of development capital from VNV Global and Kinnevik on July 14, 2022. The funds will be used primarily to attract new clients in the United States, United Kingdom and Latin America.</t>
  </si>
  <si>
    <t>SaaS, TMT</t>
  </si>
  <si>
    <t>consumer insights analysis, consumer opinions, logo recognition, media marketing, scene detection, social media analysis, social media monitoring service</t>
  </si>
  <si>
    <t>Private Equity, Venture Capital</t>
  </si>
  <si>
    <t>Alexey Orap</t>
  </si>
  <si>
    <t>71147-08P</t>
  </si>
  <si>
    <t>ao@youscan.ru</t>
  </si>
  <si>
    <t>Mr. Alexey Orap is a Co-Founder &amp; serves as Chief Growth Officer at YouScan. Previously, he served as Chief Executive Officer at the company. He is responsible for managing a company's growth. Before establishing YouScan, he had a successful track record in multinational businesses in consumer internet (Yandex) and telecom markets (Alcatel-Lucent, Nortel). Mr. Orap volunteers as an advisor for USF (Ukrainian Startup Fund) and writes for SaaSDojo, his blog about SaaS business. He is passionate about new technologies and business models and also a renewable energy enthusiast.</t>
  </si>
  <si>
    <t>Executive MBA, 2008; Kyiv National Taras Shevchenko University, Degree, 1998, Applied Mathematics</t>
  </si>
  <si>
    <t>PE Growth/Expansion</t>
  </si>
  <si>
    <t>Kinnevik (STO: KINV A)(www.kinnevik.com), VNV Global (STO: VNV)(vnv.global)</t>
  </si>
  <si>
    <t>Kinnevik (STO: KINV A), VNV Global (STO: VNV)</t>
  </si>
  <si>
    <t>Limassol, Cyprus</t>
  </si>
  <si>
    <t>Eastern Europe</t>
  </si>
  <si>
    <t>Limassol</t>
  </si>
  <si>
    <t>3030</t>
  </si>
  <si>
    <t>Cyprus</t>
  </si>
  <si>
    <t>www.youscan.io</t>
  </si>
  <si>
    <t>56052-55T</t>
  </si>
  <si>
    <t>Grant</t>
  </si>
  <si>
    <t>Other</t>
  </si>
  <si>
    <t>The company received $1.15 million of grant funding from National Science Foundation on August 24, 2015.</t>
  </si>
  <si>
    <t>Accelerator/Incubator Backed</t>
  </si>
  <si>
    <t>National Science Foundation</t>
  </si>
  <si>
    <t>National Science Foundation(nsf.gov)</t>
  </si>
  <si>
    <t>89037-64T</t>
  </si>
  <si>
    <t>Octimine Technologies</t>
  </si>
  <si>
    <t>149319-46</t>
  </si>
  <si>
    <t>HRB 218167</t>
  </si>
  <si>
    <t>Developer of a SaaS-based intellectual property management platform designed to retrieve quality searches. The company's platform improves the analysis of patents and its search process, thereby enabling clients to monitor the patent landscape continuously and easily.</t>
  </si>
  <si>
    <t>The company was acquired by The Dennemeyer Group for an undisclosed amount on November 5, 2018. The company is no longer actively tracked by PitchBook.</t>
  </si>
  <si>
    <t>intellectual property management platform, patent analysis, patent analytics, patent portfolio monitoring, patent search, semantic patent search</t>
  </si>
  <si>
    <t>Matthias Pötzl</t>
  </si>
  <si>
    <t>127974-97P</t>
  </si>
  <si>
    <t>Dr. Matthias Pötzl Co-Founded and served as Managing Director at octimine. He was also Research Fellow at Ludwig-Maximillians-Universität Munich and the Munich Max Planck Institute for Innovation and Competition. His research was mainly about innovation performance of family firms, patent systems and patent indicators. He also consulted international start-ups in the field of IT, biotechnology and nanotechnology. Additionally he gave lectures about business planning and led different project classes at Ludwig-Maximillians-Universität Munich. Before that time he worked as a consultant for Arthur D. Little GmbH and Siemens Technology Accelerator GmbH. Matthias holds a Ph.D. in Business Administration and Master of Business Reasearch from Ludwig-Maximillians-Universität Munich. He holds a Diplom in Physics and Economics at Universität Ulm and studied at University of Massachusetts, Amherst.</t>
  </si>
  <si>
    <t>Ludwig-Maximilians Universität München, Master's, Business Research; Ludwig-Maximilians Universität München, Ph.D. (Doctor of Philosophy), Business Administration; University of Massachusetts, Amherst, Degree; University of Ulm, Degree, Physics and Economics</t>
  </si>
  <si>
    <t>The company raised EUR 1 million of venture funding from Bayern Kapital, Andy Goldstein and Jan Reichelt on June 12, 2017. Rolf Christof Dienst and other undisclosed investors also participated. The company will use the funds to continue to develop its platform.</t>
  </si>
  <si>
    <t>Andy Goldstein, Bayern Kapital, Jan Reichelt</t>
  </si>
  <si>
    <t>Bayern Kapital(www.bayernkapital.de)</t>
  </si>
  <si>
    <t>Andy Goldstein(Andy Goldstein), Bayern Kapital, Jan Reichelt(Jan Reichelt)</t>
  </si>
  <si>
    <t>Euros (EUR)</t>
  </si>
  <si>
    <t>Munich, Germany</t>
  </si>
  <si>
    <t>Munich</t>
  </si>
  <si>
    <t>81667</t>
  </si>
  <si>
    <t>Germany</t>
  </si>
  <si>
    <t>www.octimine.com</t>
  </si>
  <si>
    <t>56450-53T</t>
  </si>
  <si>
    <t>The company received $500,000 of grant funding from National Science Foundation on September 1, 2011.</t>
  </si>
  <si>
    <t>213262-03T</t>
  </si>
  <si>
    <t>The company received $500,000 of grant funding from NYSERDA on October 13, 2011.</t>
  </si>
  <si>
    <t>NYSERDA</t>
  </si>
  <si>
    <t>NYSERDA(www.nyserda.ny.gov)</t>
  </si>
  <si>
    <t>199540-09T</t>
  </si>
  <si>
    <t>Seed Round</t>
  </si>
  <si>
    <t>The company raised $200,000 of seed funding from undisclosed investors in January 2011.</t>
  </si>
  <si>
    <t>155765-17T</t>
  </si>
  <si>
    <t>The company received $150,000 of grant funding from National Science Foundation on July 1, 2010.</t>
  </si>
  <si>
    <t>131999-50T</t>
  </si>
  <si>
    <t>UNICO.AI</t>
  </si>
  <si>
    <t>431677-63</t>
  </si>
  <si>
    <t>Developer of online data research software designed to facilitate research cooperation and collaboration. The company's platform utilizes artificial intelligence and algorithms to process data from patent databases, publications, and research projects and offers this information through recommendations and consulting services, enabling research institutes and businesses to transfer academic knowledge and skills into practice.</t>
  </si>
  <si>
    <t>the company was in talks to receive seed funding on an undisclosed date. Subsequently, the deal was cancelled. Previously, the company received grant funding from European Union in 2020. The funds will be used to develop its new platform, create its website and software products.</t>
  </si>
  <si>
    <t>Business/Productivity Software, Consulting Services (B2B), Media and Information Services (B2B)*</t>
  </si>
  <si>
    <t>artificial intelligence based, data extraction, intellectual property data, r&amp;d hub, research service, tech transfer service, technology scouting</t>
  </si>
  <si>
    <t>Vojtech Nosek</t>
  </si>
  <si>
    <t>222857-29P</t>
  </si>
  <si>
    <t>+420 737 701 586</t>
  </si>
  <si>
    <t>nosek@unico.ai</t>
  </si>
  <si>
    <t>Mr. Vojtech Nosek is a Co-Founder and serves as Chief Executive Officer at UNICO.ai.</t>
  </si>
  <si>
    <t>The company raised CZK 2 million of seed funding from Tensor Ventures on June 12, 2018, putting the company's pre-money valuation at CZK 7 million.</t>
  </si>
  <si>
    <t>Tensor Ventures</t>
  </si>
  <si>
    <t>Tensor Ventures(www.tensor.ventures)</t>
  </si>
  <si>
    <t>Tensor Ventures(Martin Drdul)</t>
  </si>
  <si>
    <t>Czech Krona (CZK)</t>
  </si>
  <si>
    <t>Prague, Czech Republic</t>
  </si>
  <si>
    <t>Prague</t>
  </si>
  <si>
    <t>110 00</t>
  </si>
  <si>
    <t>Czech Republic</t>
  </si>
  <si>
    <t>www.unico.ai</t>
  </si>
  <si>
    <t>35162-74T</t>
  </si>
  <si>
    <t>The company raised $50,000 of seed funding from Openfund, Georgios Kasselakis and Dimitri Popov on February 1, 2010. Hype Venture, and 500 Startups also participated in this round.</t>
  </si>
  <si>
    <t>500 Global, Hype Venture, OpenFund</t>
  </si>
  <si>
    <t>500 Global(www.500.co), Hype Venture(hypeventures.io), OpenFund(www.theopenfund.com)</t>
  </si>
  <si>
    <t>Openfund I(OpenFund)</t>
  </si>
  <si>
    <t>56450-89T</t>
  </si>
  <si>
    <t>Accelerator/Incubator</t>
  </si>
  <si>
    <t>The company joined FinTech Innovation Lab and received $25,000 in funding on July 30, 2011.</t>
  </si>
  <si>
    <t>FinTech Innovation Lab</t>
  </si>
  <si>
    <t>FinTech Innovation Lab(www.fintechinnovationlab.com)</t>
  </si>
  <si>
    <t>176158-36T</t>
  </si>
  <si>
    <t>The company raised an undisclosed amount of venture funding from Edge Labs in 2021.</t>
  </si>
  <si>
    <t>Edge Labs</t>
  </si>
  <si>
    <t>Edge Labs(www.edgelabs.co.jp)</t>
  </si>
  <si>
    <t>200944-99T</t>
  </si>
  <si>
    <t>The company raised an undisclosed amount of seed funding from Tachi.ai Ventures on September 1, 2017.</t>
  </si>
  <si>
    <t>Shizen Capital</t>
  </si>
  <si>
    <t>Shizen Capital(www.shizen.vc)</t>
  </si>
  <si>
    <t>Shizen Capital(Mark Bivens)</t>
  </si>
  <si>
    <t>211524-85T</t>
  </si>
  <si>
    <t>The company raised an undisclosed amount of venture funding from Coconala Skill Partners in approximately December 2022.</t>
  </si>
  <si>
    <t>Coconala Skill Partners</t>
  </si>
  <si>
    <t>Coconala Skill Partners(skillpartners.coconala.co.jp)</t>
  </si>
  <si>
    <t>227989-63T</t>
  </si>
  <si>
    <t>Christopher Grainger</t>
  </si>
  <si>
    <t>268534-00P</t>
  </si>
  <si>
    <t>+1 (650) 338-1434</t>
  </si>
  <si>
    <t>chris@amplified.ai</t>
  </si>
  <si>
    <t>Mr. Christopher Grainger is a Co-Founder &amp; serves as Chief Technology Officer at Amplified.</t>
  </si>
  <si>
    <t>University College London, MS (Master of Science), 2014, Economics and Policy of Energy and the E; University College London, Ph.D. (Doctor of Philosophy), 2017, Energy and Economics; University of Edinburgh, Scotland, BS (Bachelor of Science), 2010, History; University of Leeds, MS (Master of Science), 2013, Sustainability</t>
  </si>
  <si>
    <t>AI.Accelerator</t>
  </si>
  <si>
    <t>AI.Accelerator(ainow.ai)</t>
  </si>
  <si>
    <t>24681-79T</t>
  </si>
  <si>
    <t>The company joined NYU Polytech Incubators in July 2009.</t>
  </si>
  <si>
    <t>NYU Tandon School of Engineering</t>
  </si>
  <si>
    <t>NYU Tandon School of Engineering(www.engineering.nyu.edu/business/future-labs)</t>
  </si>
  <si>
    <t>125836-48T</t>
  </si>
  <si>
    <t>Existing shareholders sold their stake in the company (NYS:CCC) for an undisclosed amount. The company will not receive any proceeds from the offering.</t>
  </si>
  <si>
    <t>217188-28T</t>
  </si>
  <si>
    <t>Andrew Snyder</t>
  </si>
  <si>
    <t>37051-21P</t>
  </si>
  <si>
    <t>+1 (212) 897-6635</t>
  </si>
  <si>
    <t>asnyder@cig.com</t>
  </si>
  <si>
    <t>Mr. Andrew Snyder serves as Chief Executive Officer at Cambridge Information Group. He serves as Chairman and board Member at Clarivate Analytics. He began his work with CIG in 2003 and is responsible for the management of all CIG operating companies as well as the investment and acquisition process for CIG and its companies. Under his leadership, CIG has grown from 190 employees to 2600 in just over ten years. Before joining CIG, he spent seven years at the Goldman Sachs Group where he focused on traditional media, technology, and services investing for the firm's private equity fund. He also spent one year as the Assistant to the Chairman and CEO of Goldman Sachs. He graduated cum laude from the Wharton School at the University of Pennsylvania and earned a J.D. from Georgetown University Law Center, where he graduated magna cum laude. He currently serves on the Board of Overseers of Penn Libraries, the Board of The Browning School, and the Board of Shining Hope for Communities (SHOFCO). He serves as a Board Member at Sotheby's Institute of Art. He served as Chairman at ProQuest (United States). From 2003 to 2021, he was responsible for building ProQuest from a legacy company of under 200 employees to one of the leading providers of information and software solutions to the global academic and research community with nearly 3000 professionals. CIG sold ProQuest to Clarivate in May of 2021. Prior to joining CIG, he spent seven years at the Goldman Sachs Group where he focused on traditional media, technology, and services investing for the firm's private equity fund. He also spent one year as the Assistant to the Chairman and CEO of Goldman Sachs. In addition to Clarivate, he currently serves on the NewYork-Presbyterian Board of Trustees and the Board of Advisors of Penn Libraries. He formerly served on the Board of Shining Hope for Communities (SHOFCO) and The Browning School among others.</t>
  </si>
  <si>
    <t>Georgetown University, JD (Doctor of Law), Magna Cum Laude; University of Pennsylvania (Wharton), Graduate, cum laude</t>
  </si>
  <si>
    <t>The company (NYS:CLVT) received an undisclosed amount of development capital from Atairos and AustralianSuper on May 17, 2021 through a private placement.</t>
  </si>
  <si>
    <t>Atairos, AustralianSuper</t>
  </si>
  <si>
    <t>Atairos(www.atairos.com), AustralianSuper(www.australiansuper.com)</t>
  </si>
  <si>
    <t>Atairos(Alex Weissbacher), AustralianSuper</t>
  </si>
  <si>
    <t>227651-05T</t>
  </si>
  <si>
    <t>The company raised an undisclosed amount of venture funding in the form of convertible notes from Future Planet Capital on August 20, 2014.</t>
  </si>
  <si>
    <t>Bridge Loan (Convertible)</t>
  </si>
  <si>
    <t>Future Planet Capital</t>
  </si>
  <si>
    <t>Future Planet Capital(www.futureplanetcapital.com)</t>
  </si>
  <si>
    <t>227723-86T</t>
  </si>
  <si>
    <t>The company raised an undisclosed amount of venture funding from Future Planet Capital on June 3, 2013.</t>
  </si>
  <si>
    <t>227724-58T</t>
  </si>
  <si>
    <t>The company raised an undisclosed amount of Series A venture funding from Future Planet Capital on December 29, 2010.</t>
  </si>
  <si>
    <t>231564-16T</t>
  </si>
  <si>
    <t>The company completed a debt refinancing round on April 4, 2017.</t>
  </si>
  <si>
    <t>Unspecified Term Loan - $1.54B (Syndicated, Cov-Lite; Floating)</t>
  </si>
  <si>
    <t>Credit Suisse</t>
  </si>
  <si>
    <t>Unspecified Term Loan - $1.54B(Credit Suisse)</t>
  </si>
  <si>
    <t>231565-15T</t>
  </si>
  <si>
    <t>The company completed a debt refinancing round on November 16, 2017.</t>
  </si>
  <si>
    <t>Anchorage Capital Group, Bank of America (NYS: BAC), Barclays (LON: BARC), Citigroup (NYS: C), Credit Suisse, Royal Bank of Canada (TSE: RY)</t>
  </si>
  <si>
    <t>Unspecified Term Loan - $1.54B(Citigroup), Unspecified Term Loan - $1.54B(Bank of America), Unspecified Term Loan - $1.54B(Anchorage Capital Group), Unspecified Term Loan - $1.54B(Barclays), Unspecified Term Loan - $1.54B(Credit Suisse), Unspecified Term Loan - $1.54B(Royal Bank of Canada)</t>
  </si>
  <si>
    <t>250036-48T</t>
  </si>
  <si>
    <t>The company completed a debt refinancing round on January 22, 2024.</t>
  </si>
  <si>
    <t>Unspecified Term Loan - $2.15B (Syndicated, Cov-Lite; Floating)</t>
  </si>
  <si>
    <t>35488-18T</t>
  </si>
  <si>
    <t>Michael Fleisher</t>
  </si>
  <si>
    <t>12349-18P</t>
  </si>
  <si>
    <t>mfleisher@wayfair.com</t>
  </si>
  <si>
    <t>Mr. Michael Fleisher serves as Chief Financial Officer at Wayfair. He served as Advisor at SI Ventures. He served as the Vice President and Chief Financial Officer at WMG. He previously served as the Chairman and CEO of Gartner, Inc., the world's leading technology research company. Mr. Fleisher joined Gartner, Inc. in 1993, leading the company's initial public offering, as well as the company's move to the New York Stock Exchange. At Gartner, Michael completed more than 30 acquisitions and investments. As head of the Gartner Events organization, he developed Gartner Symposium/ITxpo into the world's premier IT strategic planning event. He was appointed Chief Financial Officer in 1998, became Chief Executive Officer in 1999, and was elected Chairman of the Board in 2001. Mr. Fleisher's previous business experience includes working from 1990 to 1993 as an associate at Bain Capital, venture capital, and buy-out firm. He was a consultant at Bain &amp; Company, a strategy-consulting firm, from 1987 to 1990. He holds a bachelor's degree in economics from the Wharton School of Business. He also served as a Board Member at LogicSource.</t>
  </si>
  <si>
    <t>University of Pennsylvania (Wharton), BS (Bachelor of Science), 1987, Economics</t>
  </si>
  <si>
    <t>The company raised an undisclosed amount of venture funding from Bessemer Venture Partners, Silver Lake and Bain Capital in 1978.</t>
  </si>
  <si>
    <t>Bain Capital, Bessemer Venture Partners, Silver Lake</t>
  </si>
  <si>
    <t>Bain Capital(www.baincapital.com), Bessemer Venture Partners(www.bvp.com), Silver Lake(www.silverlake.com)</t>
  </si>
  <si>
    <t>Bain Capital(Stephen Pagliuca), Bessemer Venture Partners, Silver Lake</t>
  </si>
  <si>
    <t>Bessemer Venture Partners II(Bessemer Venture Partners)</t>
  </si>
  <si>
    <t>35488-54T</t>
  </si>
  <si>
    <t>IPO</t>
  </si>
  <si>
    <t>The company completed its initial public offering on the Nasdaq stock exchange in 1986.</t>
  </si>
  <si>
    <t>194829-22T</t>
  </si>
  <si>
    <t>The company was acquired by Dun &amp; Bradstreet and its management through an LBO for an undisclosed amount in 1990.</t>
  </si>
  <si>
    <t>Dun &amp; Bradstreet</t>
  </si>
  <si>
    <t>Dun &amp; Bradstreet (NYS: DNB)(www.dnb.com)</t>
  </si>
  <si>
    <t>Dun &amp; Bradstreet (NYS: DNB)</t>
  </si>
  <si>
    <t>194917-15T</t>
  </si>
  <si>
    <t>The company completed its initial public offering on the Nasdaq Stock Exchange under the ticker symbol of GART on October 5, 1993.</t>
  </si>
  <si>
    <t>201060-46T</t>
  </si>
  <si>
    <t>ValueAct Capital Management</t>
  </si>
  <si>
    <t>124867-27T</t>
  </si>
  <si>
    <t>The company joined IBM Blockchain Accelerator on March 8, 2019. Concurrently, Wendy Diamond invested in the company.</t>
  </si>
  <si>
    <t>IBM Blockchain Accelerator</t>
  </si>
  <si>
    <t>179825-05T</t>
  </si>
  <si>
    <t>Lexalytics</t>
  </si>
  <si>
    <t>65651-68</t>
  </si>
  <si>
    <t>Developer of a SaaS-based text analysis platform designed to provide sentiment and intent analysis to an array of companies. The company's social text analysis platform provides media monitoring, reputation management, sentiment analysis, brand management, advertising campaigns, categorization and entity-level text, enabling industries to utilize the software to grow and thrive through product development and customer experience.</t>
  </si>
  <si>
    <t>The company was acquired by InMoment, via its financial sponsors Madison Dearborn Partners, Peterson Partners and Nilsen Ventures, through an LBO on September 9, 2021 for an undisclosed sum.</t>
  </si>
  <si>
    <t>Business/Productivity Software*, IT Consulting and Outsourcing</t>
  </si>
  <si>
    <t>advertising campaigns management, categorization system, reputation management platform, sentiment analysis software, text analysis platform, text analysis software, text analysis tool</t>
  </si>
  <si>
    <t>Jeff Catlin</t>
  </si>
  <si>
    <t>74608-66P</t>
  </si>
  <si>
    <t>+1 (512) 560-5211</t>
  </si>
  <si>
    <t>jeff.catlin@lexalytics.com</t>
  </si>
  <si>
    <t>Mr. Jeff Catlin is a Co-Founder &amp; serves as Chief Executive Officer at Lexalytics. He has over 20 years of experience in the fields of search, classification and text analytics products and services. He has held technical, managerial and senior management positions within a variety of companies including Thomson Financial and Sovereign Hill Software. Prior to the formation of Lexalytics, Jeff acted as the General Manager for the unstructured data group of LightSpeed Software where he was responsible for sales, marketing and development efforts for the Knowledge Appliance and iFocus products. Prior to joining LightSpeed, he was co-owner of PleasantStreet Technologies which produced a news-filtering product. Jeff graduated from UMass Amherst with a degree in Electrical Engineering in 1987.</t>
  </si>
  <si>
    <t>University of Massachusetts, Amherst, BS (Bachelor of Science), 1987, Electrical Engineering</t>
  </si>
  <si>
    <t>Madison Dearborn Partners, Nilsen Ventures, Peterson Partners</t>
  </si>
  <si>
    <t>InMoment</t>
  </si>
  <si>
    <t>InMoment(www.inmoment.com), Madison Dearborn Partners(www.mdcp.com), Nilsen Ventures(www.nilsenventuresllc.com), Peterson Partners(www.petersonpartners.com)</t>
  </si>
  <si>
    <t>InMoment(Stephan Thun), Madison Dearborn Partners(Scott Pasquini), Nilsen Ventures, Peterson Partners(Brandon Cope)</t>
  </si>
  <si>
    <t>Madison Dearborn Capital Partners III(Madison Dearborn Partners), Peterson Partners VII(Peterson Partners)</t>
  </si>
  <si>
    <t>DLA Piper (Legal Advisor to InMoment, Joseph Silver JD)</t>
  </si>
  <si>
    <t>Amherst, MA</t>
  </si>
  <si>
    <t>Amherst</t>
  </si>
  <si>
    <t>Massachusetts</t>
  </si>
  <si>
    <t>01002</t>
  </si>
  <si>
    <t>www.lexalytics.com</t>
  </si>
  <si>
    <t>Electric digital data processing, Microorganisms or enzymes</t>
  </si>
  <si>
    <t>66197-80T</t>
  </si>
  <si>
    <t>Michael Natterer</t>
  </si>
  <si>
    <t>127974-34P</t>
  </si>
  <si>
    <t>Dr. Michael Natterer was the Co-Founder and served as the Managing Director &amp; Chief Technology Officer at Octimine. He worked as a Research Fellow at Ludwig-Maximillians-Universität Munich and the Munich Max Planck Institute for Innovation and Competition. His research was about patent similarity, patent value, and patent indicators. While working in academia he did consulting for international start-ups in the field of IT, biotechnology, and nanotechnology. He also worked as a lecturer in the field of business planning and innovation management at Ludwig-Maximillians-Universität Munich. Before that time he worked for different companies like JP Morgan and Saxo Equity. He studied Business Administration at Ludwig-Maximillians-Universität Munich, Sydney Graduate School of Management, and Harvard University. He holds a Master of Business Research and a Diplom-Kaufmann from LMU Munich as well as an MBA and a MAppFin from the Sydney Graduate School of Management.</t>
  </si>
  <si>
    <t>Ludwig-Maximilians Universität München, Degree; Ludwig-Maximilians Universität München, Master's, Business Research; Master's, Applied Finance; MBA (Master of Business Administration)</t>
  </si>
  <si>
    <t>The company received an undisclosed amount of grant funding from Federal Ministry for Economic Affairs on July 1, 2014.</t>
  </si>
  <si>
    <t>Federal Ministry for Economic Affairs and Climate Action</t>
  </si>
  <si>
    <t>Federal Ministry for Economic Affairs and Climate Action(www.bmwi.de)</t>
  </si>
  <si>
    <t>66198-34T</t>
  </si>
  <si>
    <t>The company joined German Accelerator on July 1, 2016.</t>
  </si>
  <si>
    <t>German Accelerator</t>
  </si>
  <si>
    <t>German Accelerator(www.germanaccelerator.com)</t>
  </si>
  <si>
    <t>66198-43T</t>
  </si>
  <si>
    <t>The company joined LMU Entrepreneurship Center on October 1, 2014.</t>
  </si>
  <si>
    <t>LMU Entrepreneurship Center</t>
  </si>
  <si>
    <t>LMU Entrepreneurship Center(www.iec.uni-muenchen.de/index.html)</t>
  </si>
  <si>
    <t>113499-10T</t>
  </si>
  <si>
    <t>The company was acquired by The Dennemeyer Group for an undisclosed amount on November 5, 2018.</t>
  </si>
  <si>
    <t>The Dennemeyer Group(www.dennemeyer.com)</t>
  </si>
  <si>
    <t>The Dennemeyer Group(Reinhold Nowak)</t>
  </si>
  <si>
    <t>Andy Goldstein, Bayern Kapital, Federal Ministry for Economic Affairs and Climate Action, German Accelerator, Jan Reichelt, LMU Entrepreneurship Center</t>
  </si>
  <si>
    <t>GLNS Rechtsanwälte Steuerberater (Legal Advisor to Company, Reinhard Ege JD)</t>
  </si>
  <si>
    <t>244029-16T</t>
  </si>
  <si>
    <t>Spin-Off</t>
  </si>
  <si>
    <t>The company was spun out of Ludwig-Maximilians-University and Max Planck Institute on March 31, 2015.</t>
  </si>
  <si>
    <t>37104-13T</t>
  </si>
  <si>
    <t>The company raised venture funding in a deal led by Accel-X on an undisclosed date. Global Brain also participated in the round.</t>
  </si>
  <si>
    <t>Accel-X, Global Brain</t>
  </si>
  <si>
    <t>Accel-X(www.accel-x.com), Global Brain(www.globalbrains.com)</t>
  </si>
  <si>
    <t>78740-02T</t>
  </si>
  <si>
    <t>Series C</t>
  </si>
  <si>
    <t>The company raised an undisclosed amount of Series C venture funding in a deal led by Sequoia Capital on November 21, 2016. Shunwei Capital, Vertex Ventures SE Asia &amp; India and Qualgro also participated in the round. The funds will be used to further the company's R&amp;D work and to expand its team globally.</t>
  </si>
  <si>
    <t>Vertex Ventures Southeast Asia &amp; India</t>
  </si>
  <si>
    <t>Qualgro(www.qualgro.com), Sequoia Capital(www.sequoiacap.com), Shunwei Capital(www.shunwei.com), Vertex Ventures Southeast Asia &amp; India(www.vertexventures.sg)</t>
  </si>
  <si>
    <t>Qualgro, Sequoia Capital(Yue Ji), Shunwei Capital(Tuck Lye Koh), Vertex Ventures Southeast Asia &amp; India(Chua Joo Hock)</t>
  </si>
  <si>
    <t>Sequoia Capital(Yue Ji)</t>
  </si>
  <si>
    <t>Shunwei Capital RMB Fund(Shunwei Capital), The Qualgro ASEAN Fund I(Qualgro), Vertex Ventures SEA III(Vertex Ventures Southeast Asia &amp; India)</t>
  </si>
  <si>
    <t>78740-11T</t>
  </si>
  <si>
    <t>The company joined NUS Enterprise Incubators on January 1, 2007.</t>
  </si>
  <si>
    <t>NUS Enterprise Incubators</t>
  </si>
  <si>
    <t>131041-54T</t>
  </si>
  <si>
    <t>6th Round</t>
  </si>
  <si>
    <t>Series D1</t>
  </si>
  <si>
    <t>The company raised an undisclosed amount of Series D1 venture funding from JIC Capital Management on October 22, 2018.</t>
  </si>
  <si>
    <t>JIC Capital Management</t>
  </si>
  <si>
    <t>JIC Capital Management(www.jiccapital.cn)</t>
  </si>
  <si>
    <t>158773-87T</t>
  </si>
  <si>
    <t>The company was in talks to receive seed funding on an undisclosed date. Subsequently, the deal was cancelled.</t>
  </si>
  <si>
    <t>Failed/Cancelled</t>
  </si>
  <si>
    <t>Failed Transaction (VC)</t>
  </si>
  <si>
    <t>171220-96T</t>
  </si>
  <si>
    <t>The company received grant funding from European Union in 2020. The funds will be used to develop its new platform, create its website and software products.</t>
  </si>
  <si>
    <t>European Union</t>
  </si>
  <si>
    <t>European Union(www.europa.eu/index_en.htm)</t>
  </si>
  <si>
    <t>58994-20T</t>
  </si>
  <si>
    <t>The company was acquired by Yell.ru, via its financial sponsors Kinnevik, Vostok New Ventures and Hartmann Holdings through an LBO on October 7, 2015 for an undisclosed amount.</t>
  </si>
  <si>
    <t>Hartmann Holdings, Kinnevik, VNV Global</t>
  </si>
  <si>
    <t>Yell.ru</t>
  </si>
  <si>
    <t>Hartmann Holdings(www.hartmannholdings.com), Kinnevik (STO: KINV A)(www.kinnevik.com), VNV Global (STO: VNV)(vnv.global), Yell.ru(www.yell.ru)</t>
  </si>
  <si>
    <t>Hartmann Holdings, Kinnevik (STO: KINV A)(Jessica Pedroni Thorell), VNV Global (STO: VNV)(Per Brilioth), Yell.ru</t>
  </si>
  <si>
    <t>OpenFund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</si>
</sst>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Red]\(#,##0.00\)"/>
    <numFmt numFmtId="166" formatCode="#,##0.00&quot;%&quot;;[Red]\-#,##0.00&quot;%&quot;"/>
    <numFmt numFmtId="167" formatCode="#,##0;[Red]\(#,##0\)"/>
    <numFmt numFmtId="168" formatCode="#,###"/>
    <numFmt numFmtId="169" formatCode="0000"/>
    <numFmt numFmtId="170" formatCode="#,##0.00\x;[Red]\-#,##0.00\x"/>
  </numFmts>
  <fonts count="259" x14ac:knownFonts="1">
    <font>
      <sz val="11"/>
      <color theme="1"/>
      <name val="Calibri"/>
      <family val="2"/>
      <scheme val="minor"/>
    </font>
    <font>
      <sz val="10"/>
      <name val="Arial"/>
      <family val="2"/>
      <charset val="204"/>
    </font>
    <font>
      <b/>
      <sz val="8"/>
      <color indexed="9"/>
      <name val="Arial"/>
      <family val="2"/>
    </font>
    <font>
      <b/>
      <sz val="8"/>
      <color indexed="9"/>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color rgb="FF0000FF"/>
      <name val="Calibri"/>
      <family val="2"/>
    </font>
    <font>
      <sz val="8"/>
      <color rgb="FF0000FF"/>
      <name val="Calibri"/>
      <family val="2"/>
    </font>
  </fonts>
  <fills count="5">
    <fill>
      <patternFill patternType="none"/>
    </fill>
    <fill>
      <patternFill patternType="gray125"/>
    </fill>
    <fill>
      <patternFill patternType="solid">
        <fgColor rgb="FF4F81BD"/>
      </patternFill>
    </fill>
    <fill>
      <patternFill patternType="solid">
        <fgColor rgb="FFEEF3F8"/>
      </patternFill>
    </fill>
    <fill>
      <patternFill patternType="solid">
        <fgColor rgb="FFFFFFFF"/>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258">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applyAlignment="1">
      <alignment wrapText="1"/>
    </xf>
    <xf numFmtId="0" fontId="5" fillId="3" borderId="3" xfId="0" applyFont="1" applyFill="1" applyBorder="1" applyAlignment="1">
      <alignment vertical="top" indent="1"/>
    </xf>
    <xf numFmtId="0" fontId="6" fillId="3" borderId="3" xfId="0" applyFont="1" applyFill="1" applyBorder="1" applyAlignment="1">
      <alignment horizontal="left" vertical="top" indent="1"/>
    </xf>
    <xf numFmtId="49" fontId="7" fillId="3" borderId="3" xfId="0" applyNumberFormat="1" applyFont="1" applyFill="1" applyBorder="1" applyAlignment="1">
      <alignment horizontal="left" vertical="top" wrapText="1" indent="1"/>
    </xf>
    <xf numFmtId="49" fontId="8" fillId="3" borderId="3" xfId="0" applyNumberFormat="1" applyFont="1" applyFill="1" applyBorder="1" applyAlignment="1">
      <alignment horizontal="left" vertical="top" wrapText="1" indent="1"/>
    </xf>
    <xf numFmtId="0" fontId="9" fillId="3" borderId="3" xfId="0" applyFont="1" applyFill="1" applyBorder="1" applyAlignment="1">
      <alignment horizontal="left" vertical="top" indent="1"/>
    </xf>
    <xf numFmtId="0" fontId="10" fillId="3" borderId="3" xfId="0" applyFont="1" applyFill="1" applyBorder="1" applyAlignment="1">
      <alignment horizontal="left" vertical="top" indent="1"/>
    </xf>
    <xf numFmtId="0" fontId="11" fillId="3" borderId="3" xfId="0" applyFont="1" applyFill="1" applyBorder="1" applyAlignment="1">
      <alignment horizontal="left" vertical="top" indent="1"/>
    </xf>
    <xf numFmtId="0" fontId="12" fillId="3" borderId="3" xfId="0" applyFont="1" applyFill="1" applyBorder="1" applyAlignment="1">
      <alignment horizontal="left" vertical="top" indent="1"/>
    </xf>
    <xf numFmtId="0" fontId="13" fillId="3" borderId="3" xfId="0" applyFont="1" applyFill="1" applyBorder="1" applyAlignment="1">
      <alignment horizontal="left" vertical="top" indent="1"/>
    </xf>
    <xf numFmtId="0" fontId="14" fillId="3" borderId="3" xfId="0" applyFont="1" applyFill="1" applyBorder="1" applyAlignment="1">
      <alignment horizontal="left" vertical="top" indent="1"/>
    </xf>
    <xf numFmtId="0" fontId="15" fillId="3" borderId="3" xfId="0" applyFont="1" applyFill="1" applyBorder="1" applyAlignment="1">
      <alignment horizontal="left" vertical="top" indent="1"/>
    </xf>
    <xf numFmtId="49" fontId="16" fillId="3" borderId="3" xfId="0" applyNumberFormat="1" applyFont="1" applyFill="1" applyBorder="1" applyAlignment="1">
      <alignment horizontal="left" vertical="top" wrapText="1" indent="1"/>
    </xf>
    <xf numFmtId="0" fontId="17" fillId="3" borderId="3" xfId="0" applyFont="1" applyFill="1" applyBorder="1" applyAlignment="1">
      <alignment horizontal="left" vertical="top" indent="1"/>
    </xf>
    <xf numFmtId="0" fontId="18" fillId="3" borderId="3" xfId="0" applyFont="1" applyFill="1" applyBorder="1" applyAlignment="1">
      <alignment horizontal="left" vertical="top" indent="1"/>
    </xf>
    <xf numFmtId="0" fontId="19" fillId="3" borderId="3" xfId="0" applyFont="1" applyFill="1" applyBorder="1" applyAlignment="1">
      <alignment horizontal="left" vertical="top" indent="1"/>
    </xf>
    <xf numFmtId="0" fontId="20" fillId="3" borderId="3" xfId="0" applyFont="1" applyFill="1" applyBorder="1" applyAlignment="1">
      <alignment horizontal="left" vertical="top" indent="1"/>
    </xf>
    <xf numFmtId="49" fontId="21" fillId="3" borderId="3" xfId="0" applyNumberFormat="1" applyFont="1" applyFill="1" applyBorder="1" applyAlignment="1">
      <alignment horizontal="left" vertical="top" wrapText="1" indent="1"/>
    </xf>
    <xf numFmtId="49" fontId="22" fillId="3" borderId="3" xfId="0" applyNumberFormat="1" applyFont="1" applyFill="1" applyBorder="1" applyAlignment="1">
      <alignment horizontal="right" vertical="top" wrapText="1" indent="1"/>
    </xf>
    <xf numFmtId="0" fontId="23" fillId="3" borderId="3" xfId="0" applyFont="1" applyFill="1" applyBorder="1" applyAlignment="1">
      <alignment horizontal="left" vertical="top" indent="1"/>
    </xf>
    <xf numFmtId="0" fontId="24" fillId="3" borderId="3" xfId="0" applyFont="1" applyFill="1" applyBorder="1" applyAlignment="1">
      <alignment horizontal="left" vertical="top" indent="1"/>
    </xf>
    <xf numFmtId="0" fontId="25" fillId="3" borderId="3" xfId="0" applyFont="1" applyFill="1" applyBorder="1" applyAlignment="1">
      <alignment horizontal="left" vertical="top" indent="1"/>
    </xf>
    <xf numFmtId="0" fontId="26" fillId="3" borderId="3" xfId="0" applyFont="1" applyFill="1" applyBorder="1" applyAlignment="1">
      <alignment horizontal="right" vertical="top" indent="1"/>
    </xf>
    <xf numFmtId="49" fontId="27" fillId="3" borderId="3" xfId="0" applyNumberFormat="1" applyFont="1" applyFill="1" applyBorder="1" applyAlignment="1">
      <alignment horizontal="left" vertical="top" wrapText="1" indent="1"/>
    </xf>
    <xf numFmtId="164" fontId="28" fillId="3" borderId="3" xfId="0" applyNumberFormat="1" applyFont="1" applyFill="1" applyBorder="1" applyAlignment="1">
      <alignment horizontal="right" vertical="top" indent="1"/>
    </xf>
    <xf numFmtId="164" fontId="29" fillId="3" borderId="3" xfId="0" applyNumberFormat="1" applyFont="1" applyFill="1" applyBorder="1" applyAlignment="1">
      <alignment horizontal="right" vertical="top" indent="1"/>
    </xf>
    <xf numFmtId="165" fontId="30" fillId="3" borderId="3" xfId="0" applyNumberFormat="1" applyFont="1" applyFill="1" applyBorder="1" applyAlignment="1">
      <alignment horizontal="right" vertical="top" indent="1"/>
    </xf>
    <xf numFmtId="49" fontId="31" fillId="3" borderId="3" xfId="0" applyNumberFormat="1" applyFont="1" applyFill="1" applyBorder="1" applyAlignment="1">
      <alignment horizontal="left" vertical="top" wrapText="1" indent="1"/>
    </xf>
    <xf numFmtId="165" fontId="32" fillId="3" borderId="3" xfId="0" applyNumberFormat="1" applyFont="1" applyFill="1" applyBorder="1" applyAlignment="1">
      <alignment horizontal="right" vertical="top" indent="1"/>
    </xf>
    <xf numFmtId="165" fontId="33" fillId="3" borderId="3" xfId="0" applyNumberFormat="1" applyFont="1" applyFill="1" applyBorder="1" applyAlignment="1">
      <alignment horizontal="right" vertical="top" indent="1"/>
    </xf>
    <xf numFmtId="49" fontId="34" fillId="3" borderId="3" xfId="0" applyNumberFormat="1" applyFont="1" applyFill="1" applyBorder="1" applyAlignment="1">
      <alignment horizontal="left" vertical="top" wrapText="1" indent="1"/>
    </xf>
    <xf numFmtId="166" fontId="35" fillId="3" borderId="3" xfId="0" applyNumberFormat="1" applyFont="1" applyFill="1" applyBorder="1" applyAlignment="1">
      <alignment horizontal="right" vertical="top" indent="1"/>
    </xf>
    <xf numFmtId="165" fontId="36" fillId="3" borderId="3" xfId="0" applyNumberFormat="1" applyFont="1" applyFill="1" applyBorder="1" applyAlignment="1">
      <alignment horizontal="right" vertical="top" indent="1"/>
    </xf>
    <xf numFmtId="0" fontId="37" fillId="3" borderId="3" xfId="0" applyFont="1" applyFill="1" applyBorder="1" applyAlignment="1">
      <alignment horizontal="right" vertical="top" indent="1"/>
    </xf>
    <xf numFmtId="49" fontId="38" fillId="3" borderId="3" xfId="0" applyNumberFormat="1" applyFont="1" applyFill="1" applyBorder="1" applyAlignment="1">
      <alignment horizontal="right" vertical="top" wrapText="1" indent="1"/>
    </xf>
    <xf numFmtId="165" fontId="39" fillId="3" borderId="3" xfId="0" applyNumberFormat="1" applyFont="1" applyFill="1" applyBorder="1" applyAlignment="1">
      <alignment horizontal="right" vertical="top" indent="1"/>
    </xf>
    <xf numFmtId="0" fontId="40" fillId="3" borderId="3" xfId="0" applyFont="1" applyFill="1" applyBorder="1" applyAlignment="1">
      <alignment horizontal="right" vertical="top" indent="1"/>
    </xf>
    <xf numFmtId="0" fontId="41" fillId="3" borderId="3" xfId="0" applyFont="1" applyFill="1" applyBorder="1" applyAlignment="1">
      <alignment horizontal="left" vertical="top" indent="1"/>
    </xf>
    <xf numFmtId="0" fontId="42" fillId="3" borderId="3" xfId="0" applyFont="1" applyFill="1" applyBorder="1" applyAlignment="1">
      <alignment horizontal="left" vertical="top" indent="1"/>
    </xf>
    <xf numFmtId="0" fontId="43" fillId="3" borderId="3" xfId="0" applyFont="1" applyFill="1" applyBorder="1" applyAlignment="1">
      <alignment horizontal="left" vertical="top" indent="1"/>
    </xf>
    <xf numFmtId="0" fontId="44" fillId="3" borderId="3" xfId="0" applyFont="1" applyFill="1" applyBorder="1" applyAlignment="1">
      <alignment horizontal="left" vertical="top" indent="1"/>
    </xf>
    <xf numFmtId="0" fontId="45" fillId="3" borderId="3" xfId="0" applyFont="1" applyFill="1" applyBorder="1" applyAlignment="1">
      <alignment horizontal="left" vertical="top" indent="1"/>
    </xf>
    <xf numFmtId="165" fontId="46" fillId="3" borderId="3" xfId="0" applyNumberFormat="1" applyFont="1" applyFill="1" applyBorder="1" applyAlignment="1">
      <alignment horizontal="right" vertical="top" indent="1"/>
    </xf>
    <xf numFmtId="0" fontId="47" fillId="3" borderId="3" xfId="0" applyFont="1" applyFill="1" applyBorder="1" applyAlignment="1">
      <alignment horizontal="left" vertical="top" indent="1"/>
    </xf>
    <xf numFmtId="49" fontId="48" fillId="3" borderId="3" xfId="0" applyNumberFormat="1" applyFont="1" applyFill="1" applyBorder="1" applyAlignment="1">
      <alignment horizontal="left" vertical="top" wrapText="1" indent="1"/>
    </xf>
    <xf numFmtId="49" fontId="49" fillId="3" borderId="3" xfId="0" applyNumberFormat="1" applyFont="1" applyFill="1" applyBorder="1" applyAlignment="1">
      <alignment horizontal="left" vertical="top" wrapText="1" indent="1"/>
    </xf>
    <xf numFmtId="0" fontId="50" fillId="3" borderId="3" xfId="0" applyFont="1" applyFill="1" applyBorder="1" applyAlignment="1">
      <alignment horizontal="left" vertical="top" indent="1"/>
    </xf>
    <xf numFmtId="165" fontId="51" fillId="3" borderId="3" xfId="0" applyNumberFormat="1" applyFont="1" applyFill="1" applyBorder="1" applyAlignment="1">
      <alignment horizontal="right" vertical="top" indent="1"/>
    </xf>
    <xf numFmtId="165" fontId="52" fillId="3" borderId="3" xfId="0" applyNumberFormat="1" applyFont="1" applyFill="1" applyBorder="1" applyAlignment="1">
      <alignment horizontal="right" vertical="top" indent="1"/>
    </xf>
    <xf numFmtId="165" fontId="53" fillId="3" borderId="3" xfId="0" applyNumberFormat="1" applyFont="1" applyFill="1" applyBorder="1" applyAlignment="1">
      <alignment horizontal="right" vertical="top" indent="1"/>
    </xf>
    <xf numFmtId="0" fontId="54" fillId="3" borderId="3" xfId="0" applyFont="1" applyFill="1" applyBorder="1" applyAlignment="1">
      <alignment horizontal="left" vertical="top" indent="1"/>
    </xf>
    <xf numFmtId="0" fontId="55" fillId="3" borderId="3" xfId="0" applyFont="1" applyFill="1" applyBorder="1" applyAlignment="1">
      <alignment horizontal="left" vertical="top" indent="1"/>
    </xf>
    <xf numFmtId="0" fontId="56" fillId="3" borderId="3" xfId="0" applyFont="1" applyFill="1" applyBorder="1" applyAlignment="1">
      <alignment horizontal="left" vertical="top" indent="1"/>
    </xf>
    <xf numFmtId="167" fontId="57" fillId="3" borderId="3" xfId="0" applyNumberFormat="1" applyFont="1" applyFill="1" applyBorder="1" applyAlignment="1">
      <alignment horizontal="right" vertical="top" indent="1"/>
    </xf>
    <xf numFmtId="0" fontId="58" fillId="3" borderId="3" xfId="0" applyFont="1" applyFill="1" applyBorder="1" applyAlignment="1">
      <alignment horizontal="right" vertical="top" indent="1"/>
    </xf>
    <xf numFmtId="49" fontId="59" fillId="3" borderId="3" xfId="0" applyNumberFormat="1" applyFont="1" applyFill="1" applyBorder="1" applyAlignment="1">
      <alignment horizontal="left" vertical="top" wrapText="1" indent="1"/>
    </xf>
    <xf numFmtId="0" fontId="60" fillId="3" borderId="3" xfId="0" applyFont="1" applyFill="1" applyBorder="1" applyAlignment="1">
      <alignment horizontal="right" vertical="top" indent="1"/>
    </xf>
    <xf numFmtId="49" fontId="61" fillId="3" borderId="3" xfId="0" applyNumberFormat="1" applyFont="1" applyFill="1" applyBorder="1" applyAlignment="1">
      <alignment horizontal="left" vertical="top" wrapText="1" indent="1"/>
    </xf>
    <xf numFmtId="0" fontId="62" fillId="3" borderId="3" xfId="0" applyFont="1" applyFill="1" applyBorder="1" applyAlignment="1">
      <alignment horizontal="right" vertical="top" indent="1"/>
    </xf>
    <xf numFmtId="0" fontId="63" fillId="3" borderId="3" xfId="0" applyFont="1" applyFill="1" applyBorder="1" applyAlignment="1">
      <alignment horizontal="left" vertical="top" indent="1"/>
    </xf>
    <xf numFmtId="0" fontId="64" fillId="3" borderId="3" xfId="0" applyFont="1" applyFill="1" applyBorder="1" applyAlignment="1">
      <alignment horizontal="left" vertical="top" indent="1"/>
    </xf>
    <xf numFmtId="168" fontId="65" fillId="3" borderId="3" xfId="0" applyNumberFormat="1" applyFont="1" applyFill="1" applyBorder="1" applyAlignment="1">
      <alignment horizontal="left" vertical="top" indent="1"/>
    </xf>
    <xf numFmtId="0" fontId="66" fillId="3" borderId="3" xfId="0" applyFont="1" applyFill="1" applyBorder="1" applyAlignment="1">
      <alignment horizontal="left" vertical="top" indent="1"/>
    </xf>
    <xf numFmtId="0" fontId="67" fillId="3" borderId="3" xfId="0" applyFont="1" applyFill="1" applyBorder="1" applyAlignment="1">
      <alignment horizontal="left" vertical="top" indent="1"/>
    </xf>
    <xf numFmtId="49" fontId="68" fillId="3" borderId="3" xfId="0" applyNumberFormat="1" applyFont="1" applyFill="1" applyBorder="1" applyAlignment="1">
      <alignment horizontal="left" vertical="top" wrapText="1" indent="1"/>
    </xf>
    <xf numFmtId="49" fontId="69" fillId="3" borderId="3" xfId="0" applyNumberFormat="1" applyFont="1" applyFill="1" applyBorder="1" applyAlignment="1">
      <alignment horizontal="left" vertical="top" wrapText="1" indent="1"/>
    </xf>
    <xf numFmtId="49" fontId="70" fillId="3" borderId="3" xfId="0" applyNumberFormat="1" applyFont="1" applyFill="1" applyBorder="1" applyAlignment="1">
      <alignment horizontal="left" vertical="top" wrapText="1" indent="1"/>
    </xf>
    <xf numFmtId="0" fontId="71" fillId="3" borderId="3" xfId="0" applyFont="1" applyFill="1" applyBorder="1" applyAlignment="1">
      <alignment horizontal="left" vertical="top" indent="1"/>
    </xf>
    <xf numFmtId="0" fontId="72" fillId="3" borderId="3" xfId="0" applyFont="1" applyFill="1" applyBorder="1" applyAlignment="1">
      <alignment horizontal="left" vertical="top" indent="1"/>
    </xf>
    <xf numFmtId="0" fontId="73" fillId="3" borderId="3" xfId="0" applyFont="1" applyFill="1" applyBorder="1" applyAlignment="1">
      <alignment horizontal="left" vertical="top" indent="1"/>
    </xf>
    <xf numFmtId="0" fontId="74" fillId="3" borderId="3" xfId="0" applyFont="1" applyFill="1" applyBorder="1" applyAlignment="1">
      <alignment horizontal="left" vertical="top" indent="1"/>
    </xf>
    <xf numFmtId="0" fontId="75" fillId="3" borderId="3" xfId="0" applyFont="1" applyFill="1" applyBorder="1" applyAlignment="1">
      <alignment horizontal="left" vertical="top" indent="1"/>
    </xf>
    <xf numFmtId="165" fontId="76" fillId="3" borderId="3" xfId="0" applyNumberFormat="1" applyFont="1" applyFill="1" applyBorder="1" applyAlignment="1">
      <alignment horizontal="right" vertical="top" indent="1"/>
    </xf>
    <xf numFmtId="4" fontId="77" fillId="3" borderId="3" xfId="0" applyNumberFormat="1" applyFont="1" applyFill="1" applyBorder="1" applyAlignment="1">
      <alignment horizontal="right" vertical="top" indent="1"/>
    </xf>
    <xf numFmtId="166" fontId="78" fillId="3" borderId="3" xfId="0" applyNumberFormat="1" applyFont="1" applyFill="1" applyBorder="1" applyAlignment="1">
      <alignment horizontal="right" vertical="top" indent="1"/>
    </xf>
    <xf numFmtId="4" fontId="79" fillId="3" borderId="3" xfId="0" applyNumberFormat="1" applyFont="1" applyFill="1" applyBorder="1" applyAlignment="1">
      <alignment horizontal="right" vertical="top" indent="1"/>
    </xf>
    <xf numFmtId="4" fontId="80" fillId="3" borderId="3" xfId="0" applyNumberFormat="1" applyFont="1" applyFill="1" applyBorder="1" applyAlignment="1">
      <alignment horizontal="right" vertical="top" indent="1"/>
    </xf>
    <xf numFmtId="4" fontId="81" fillId="3" borderId="3" xfId="0" applyNumberFormat="1" applyFont="1" applyFill="1" applyBorder="1" applyAlignment="1">
      <alignment horizontal="right" vertical="top" indent="1"/>
    </xf>
    <xf numFmtId="4" fontId="82" fillId="3" borderId="3" xfId="0" applyNumberFormat="1" applyFont="1" applyFill="1" applyBorder="1" applyAlignment="1">
      <alignment horizontal="right" vertical="top" indent="1"/>
    </xf>
    <xf numFmtId="0" fontId="83" fillId="3" borderId="3" xfId="0" applyFont="1" applyFill="1" applyBorder="1" applyAlignment="1">
      <alignment horizontal="right" vertical="top" indent="1"/>
    </xf>
    <xf numFmtId="169" fontId="84" fillId="3" borderId="3" xfId="0" applyNumberFormat="1" applyFont="1" applyFill="1" applyBorder="1" applyAlignment="1">
      <alignment horizontal="right" vertical="top" indent="1"/>
    </xf>
    <xf numFmtId="170" fontId="85" fillId="3" borderId="3" xfId="0" applyNumberFormat="1" applyFont="1" applyFill="1" applyBorder="1" applyAlignment="1">
      <alignment horizontal="right" vertical="top" indent="1"/>
    </xf>
    <xf numFmtId="170" fontId="86" fillId="3" borderId="3" xfId="0" applyNumberFormat="1" applyFont="1" applyFill="1" applyBorder="1" applyAlignment="1">
      <alignment horizontal="right" vertical="top" indent="1"/>
    </xf>
    <xf numFmtId="170" fontId="87" fillId="3" borderId="3" xfId="0" applyNumberFormat="1" applyFont="1" applyFill="1" applyBorder="1" applyAlignment="1">
      <alignment horizontal="right" vertical="top" indent="1"/>
    </xf>
    <xf numFmtId="170" fontId="88" fillId="3" borderId="3" xfId="0" applyNumberFormat="1" applyFont="1" applyFill="1" applyBorder="1" applyAlignment="1">
      <alignment horizontal="right" vertical="top" indent="1"/>
    </xf>
    <xf numFmtId="170" fontId="89" fillId="3" borderId="3" xfId="0" applyNumberFormat="1" applyFont="1" applyFill="1" applyBorder="1" applyAlignment="1">
      <alignment horizontal="right" vertical="top" indent="1"/>
    </xf>
    <xf numFmtId="170" fontId="90" fillId="3" borderId="3" xfId="0" applyNumberFormat="1" applyFont="1" applyFill="1" applyBorder="1" applyAlignment="1">
      <alignment horizontal="right" vertical="top" indent="1"/>
    </xf>
    <xf numFmtId="170" fontId="91" fillId="3" borderId="3" xfId="0" applyNumberFormat="1" applyFont="1" applyFill="1" applyBorder="1" applyAlignment="1">
      <alignment horizontal="right" vertical="top" indent="1"/>
    </xf>
    <xf numFmtId="170" fontId="92" fillId="3" borderId="3" xfId="0" applyNumberFormat="1" applyFont="1" applyFill="1" applyBorder="1" applyAlignment="1">
      <alignment horizontal="right" vertical="top" indent="1"/>
    </xf>
    <xf numFmtId="170" fontId="93" fillId="3" borderId="3" xfId="0" applyNumberFormat="1" applyFont="1" applyFill="1" applyBorder="1" applyAlignment="1">
      <alignment horizontal="right" vertical="top" indent="1"/>
    </xf>
    <xf numFmtId="170" fontId="94" fillId="3" borderId="3" xfId="0" applyNumberFormat="1" applyFont="1" applyFill="1" applyBorder="1" applyAlignment="1">
      <alignment horizontal="right" vertical="top" indent="1"/>
    </xf>
    <xf numFmtId="170" fontId="95" fillId="3" borderId="3" xfId="0" applyNumberFormat="1" applyFont="1" applyFill="1" applyBorder="1" applyAlignment="1">
      <alignment horizontal="right" vertical="top" indent="1"/>
    </xf>
    <xf numFmtId="170" fontId="96" fillId="3" borderId="3" xfId="0" applyNumberFormat="1" applyFont="1" applyFill="1" applyBorder="1" applyAlignment="1">
      <alignment horizontal="right" vertical="top" indent="1"/>
    </xf>
    <xf numFmtId="170" fontId="97" fillId="3" borderId="3" xfId="0" applyNumberFormat="1" applyFont="1" applyFill="1" applyBorder="1" applyAlignment="1">
      <alignment horizontal="right" vertical="top" indent="1"/>
    </xf>
    <xf numFmtId="170" fontId="98" fillId="3" borderId="3" xfId="0" applyNumberFormat="1" applyFont="1" applyFill="1" applyBorder="1" applyAlignment="1">
      <alignment horizontal="right" vertical="top" indent="1"/>
    </xf>
    <xf numFmtId="170" fontId="99" fillId="3" borderId="3" xfId="0" applyNumberFormat="1" applyFont="1" applyFill="1" applyBorder="1" applyAlignment="1">
      <alignment horizontal="right" vertical="top" indent="1"/>
    </xf>
    <xf numFmtId="170" fontId="100" fillId="3" borderId="3" xfId="0" applyNumberFormat="1" applyFont="1" applyFill="1" applyBorder="1" applyAlignment="1">
      <alignment horizontal="right" vertical="top" indent="1"/>
    </xf>
    <xf numFmtId="170" fontId="101" fillId="3" borderId="3" xfId="0" applyNumberFormat="1" applyFont="1" applyFill="1" applyBorder="1" applyAlignment="1">
      <alignment horizontal="right" vertical="top" indent="1"/>
    </xf>
    <xf numFmtId="166" fontId="102" fillId="3" borderId="3" xfId="0" applyNumberFormat="1" applyFont="1" applyFill="1" applyBorder="1" applyAlignment="1">
      <alignment horizontal="right" vertical="top" indent="1"/>
    </xf>
    <xf numFmtId="167" fontId="103" fillId="3" borderId="3" xfId="0" applyNumberFormat="1" applyFont="1" applyFill="1" applyBorder="1" applyAlignment="1">
      <alignment horizontal="right" vertical="top" indent="1"/>
    </xf>
    <xf numFmtId="0" fontId="104" fillId="3" borderId="3" xfId="0" applyFont="1" applyFill="1" applyBorder="1" applyAlignment="1">
      <alignment horizontal="left" vertical="top" indent="1"/>
    </xf>
    <xf numFmtId="49" fontId="105" fillId="3" borderId="3" xfId="0" applyNumberFormat="1" applyFont="1" applyFill="1" applyBorder="1" applyAlignment="1">
      <alignment horizontal="left" vertical="top" wrapText="1" indent="1"/>
    </xf>
    <xf numFmtId="0" fontId="106" fillId="3" borderId="3" xfId="0" applyFont="1" applyFill="1" applyBorder="1" applyAlignment="1">
      <alignment horizontal="left" vertical="top" indent="1"/>
    </xf>
    <xf numFmtId="0" fontId="107" fillId="3" borderId="3" xfId="0" applyFont="1" applyFill="1" applyBorder="1" applyAlignment="1">
      <alignment horizontal="left" vertical="top" indent="1"/>
    </xf>
    <xf numFmtId="49" fontId="108" fillId="3" borderId="3" xfId="0" applyNumberFormat="1" applyFont="1" applyFill="1" applyBorder="1" applyAlignment="1">
      <alignment horizontal="left" vertical="top" wrapText="1" indent="1"/>
    </xf>
    <xf numFmtId="0" fontId="109" fillId="3" borderId="3" xfId="0" applyFont="1" applyFill="1" applyBorder="1" applyAlignment="1">
      <alignment horizontal="left" vertical="top" indent="1"/>
    </xf>
    <xf numFmtId="49" fontId="110" fillId="3" borderId="3" xfId="0" applyNumberFormat="1" applyFont="1" applyFill="1" applyBorder="1" applyAlignment="1">
      <alignment horizontal="right" vertical="top" wrapText="1" indent="1"/>
    </xf>
    <xf numFmtId="0" fontId="111" fillId="3" borderId="3" xfId="0" applyFont="1" applyFill="1" applyBorder="1" applyAlignment="1">
      <alignment horizontal="left" vertical="top" indent="1"/>
    </xf>
    <xf numFmtId="169" fontId="112" fillId="3" borderId="3" xfId="0" applyNumberFormat="1" applyFont="1" applyFill="1" applyBorder="1" applyAlignment="1">
      <alignment horizontal="right" vertical="top" indent="1"/>
    </xf>
    <xf numFmtId="0" fontId="113" fillId="3" borderId="3" xfId="0" applyFont="1" applyFill="1" applyBorder="1" applyAlignment="1">
      <alignment horizontal="left" vertical="top" indent="1"/>
    </xf>
    <xf numFmtId="168" fontId="114" fillId="3" borderId="3" xfId="0" applyNumberFormat="1" applyFont="1" applyFill="1" applyBorder="1" applyAlignment="1">
      <alignment horizontal="right" vertical="top" indent="1"/>
    </xf>
    <xf numFmtId="168" fontId="115" fillId="3" borderId="3" xfId="0" applyNumberFormat="1" applyFont="1" applyFill="1" applyBorder="1" applyAlignment="1">
      <alignment horizontal="right" vertical="top" indent="1"/>
    </xf>
    <xf numFmtId="168" fontId="116" fillId="3" borderId="3" xfId="0" applyNumberFormat="1" applyFont="1" applyFill="1" applyBorder="1" applyAlignment="1">
      <alignment horizontal="right" vertical="top" indent="1"/>
    </xf>
    <xf numFmtId="168" fontId="117" fillId="3" borderId="3" xfId="0" applyNumberFormat="1" applyFont="1" applyFill="1" applyBorder="1" applyAlignment="1">
      <alignment horizontal="right" vertical="top" indent="1"/>
    </xf>
    <xf numFmtId="168" fontId="118" fillId="3" borderId="3" xfId="0" applyNumberFormat="1" applyFont="1" applyFill="1" applyBorder="1" applyAlignment="1">
      <alignment horizontal="right" vertical="top" indent="1"/>
    </xf>
    <xf numFmtId="168" fontId="119" fillId="3" borderId="3" xfId="0" applyNumberFormat="1" applyFont="1" applyFill="1" applyBorder="1" applyAlignment="1">
      <alignment horizontal="right" vertical="top" indent="1"/>
    </xf>
    <xf numFmtId="49" fontId="120" fillId="3" borderId="3" xfId="0" applyNumberFormat="1" applyFont="1" applyFill="1" applyBorder="1" applyAlignment="1">
      <alignment horizontal="left" vertical="top" wrapText="1" indent="1"/>
    </xf>
    <xf numFmtId="0" fontId="121" fillId="3" borderId="3" xfId="0" applyFont="1" applyFill="1" applyBorder="1" applyAlignment="1">
      <alignment horizontal="left" vertical="top" indent="1"/>
    </xf>
    <xf numFmtId="0" fontId="122" fillId="3" borderId="3" xfId="0" applyFont="1" applyFill="1" applyBorder="1" applyAlignment="1">
      <alignment horizontal="right" vertical="top" indent="1"/>
    </xf>
    <xf numFmtId="0" fontId="123" fillId="3" borderId="3" xfId="0" applyFont="1" applyFill="1" applyBorder="1" applyAlignment="1">
      <alignment horizontal="right" vertical="top" indent="1"/>
    </xf>
    <xf numFmtId="49" fontId="124" fillId="3" borderId="3" xfId="0" applyNumberFormat="1" applyFont="1" applyFill="1" applyBorder="1" applyAlignment="1">
      <alignment horizontal="left" vertical="top" wrapText="1" indent="1"/>
    </xf>
    <xf numFmtId="49" fontId="125" fillId="3" borderId="3" xfId="0" applyNumberFormat="1" applyFont="1" applyFill="1" applyBorder="1" applyAlignment="1">
      <alignment horizontal="left" vertical="top" wrapText="1" indent="1"/>
    </xf>
    <xf numFmtId="49" fontId="126" fillId="3" borderId="3" xfId="0" applyNumberFormat="1" applyFont="1" applyFill="1" applyBorder="1" applyAlignment="1">
      <alignment horizontal="left" vertical="top" wrapText="1" indent="1"/>
    </xf>
    <xf numFmtId="49" fontId="127" fillId="3" borderId="3" xfId="0" applyNumberFormat="1" applyFont="1" applyFill="1" applyBorder="1" applyAlignment="1">
      <alignment horizontal="left" vertical="top" wrapText="1" indent="1"/>
    </xf>
    <xf numFmtId="49" fontId="128" fillId="3" borderId="3" xfId="0" applyNumberFormat="1" applyFont="1" applyFill="1" applyBorder="1" applyAlignment="1">
      <alignment horizontal="left" vertical="top" wrapText="1" indent="1"/>
    </xf>
    <xf numFmtId="49" fontId="129" fillId="3" borderId="3" xfId="0" applyNumberFormat="1" applyFont="1" applyFill="1" applyBorder="1" applyAlignment="1">
      <alignment horizontal="left" vertical="top" wrapText="1" indent="1"/>
    </xf>
    <xf numFmtId="49" fontId="130" fillId="3" borderId="3" xfId="0" applyNumberFormat="1" applyFont="1" applyFill="1" applyBorder="1" applyAlignment="1">
      <alignment horizontal="left" vertical="top" wrapText="1" indent="1"/>
    </xf>
    <xf numFmtId="0" fontId="131" fillId="4" borderId="3" xfId="0" applyFont="1" applyFill="1" applyBorder="1" applyAlignment="1">
      <alignment vertical="top" indent="1"/>
    </xf>
    <xf numFmtId="0" fontId="132" fillId="4" borderId="3" xfId="0" applyFont="1" applyFill="1" applyBorder="1" applyAlignment="1">
      <alignment horizontal="left" vertical="top" indent="1"/>
    </xf>
    <xf numFmtId="49" fontId="133" fillId="4" borderId="3" xfId="0" applyNumberFormat="1" applyFont="1" applyFill="1" applyBorder="1" applyAlignment="1">
      <alignment horizontal="left" vertical="top" wrapText="1" indent="1"/>
    </xf>
    <xf numFmtId="49" fontId="134" fillId="4" borderId="3" xfId="0" applyNumberFormat="1" applyFont="1" applyFill="1" applyBorder="1" applyAlignment="1">
      <alignment horizontal="left" vertical="top" wrapText="1" indent="1"/>
    </xf>
    <xf numFmtId="0" fontId="135" fillId="4" borderId="3" xfId="0" applyFont="1" applyFill="1" applyBorder="1" applyAlignment="1">
      <alignment horizontal="left" vertical="top" indent="1"/>
    </xf>
    <xf numFmtId="0" fontId="136" fillId="4" borderId="3" xfId="0" applyFont="1" applyFill="1" applyBorder="1" applyAlignment="1">
      <alignment horizontal="left" vertical="top" indent="1"/>
    </xf>
    <xf numFmtId="0" fontId="137" fillId="4" borderId="3" xfId="0" applyFont="1" applyFill="1" applyBorder="1" applyAlignment="1">
      <alignment horizontal="left" vertical="top" indent="1"/>
    </xf>
    <xf numFmtId="0" fontId="138" fillId="4" borderId="3" xfId="0" applyFont="1" applyFill="1" applyBorder="1" applyAlignment="1">
      <alignment horizontal="left" vertical="top" indent="1"/>
    </xf>
    <xf numFmtId="0" fontId="139" fillId="4" borderId="3" xfId="0" applyFont="1" applyFill="1" applyBorder="1" applyAlignment="1">
      <alignment horizontal="left" vertical="top" indent="1"/>
    </xf>
    <xf numFmtId="0" fontId="140" fillId="4" borderId="3" xfId="0" applyFont="1" applyFill="1" applyBorder="1" applyAlignment="1">
      <alignment horizontal="left" vertical="top" indent="1"/>
    </xf>
    <xf numFmtId="0" fontId="141" fillId="4" borderId="3" xfId="0" applyFont="1" applyFill="1" applyBorder="1" applyAlignment="1">
      <alignment horizontal="left" vertical="top" indent="1"/>
    </xf>
    <xf numFmtId="49" fontId="142" fillId="4" borderId="3" xfId="0" applyNumberFormat="1" applyFont="1" applyFill="1" applyBorder="1" applyAlignment="1">
      <alignment horizontal="left" vertical="top" wrapText="1" indent="1"/>
    </xf>
    <xf numFmtId="0" fontId="143" fillId="4" borderId="3" xfId="0" applyFont="1" applyFill="1" applyBorder="1" applyAlignment="1">
      <alignment horizontal="left" vertical="top" indent="1"/>
    </xf>
    <xf numFmtId="0" fontId="144" fillId="4" borderId="3" xfId="0" applyFont="1" applyFill="1" applyBorder="1" applyAlignment="1">
      <alignment horizontal="left" vertical="top" indent="1"/>
    </xf>
    <xf numFmtId="0" fontId="145" fillId="4" borderId="3" xfId="0" applyFont="1" applyFill="1" applyBorder="1" applyAlignment="1">
      <alignment horizontal="left" vertical="top" indent="1"/>
    </xf>
    <xf numFmtId="0" fontId="146" fillId="4" borderId="3" xfId="0" applyFont="1" applyFill="1" applyBorder="1" applyAlignment="1">
      <alignment horizontal="left" vertical="top" indent="1"/>
    </xf>
    <xf numFmtId="49" fontId="147" fillId="4" borderId="3" xfId="0" applyNumberFormat="1" applyFont="1" applyFill="1" applyBorder="1" applyAlignment="1">
      <alignment horizontal="left" vertical="top" wrapText="1" indent="1"/>
    </xf>
    <xf numFmtId="49" fontId="148" fillId="4" borderId="3" xfId="0" applyNumberFormat="1" applyFont="1" applyFill="1" applyBorder="1" applyAlignment="1">
      <alignment horizontal="right" vertical="top" wrapText="1" indent="1"/>
    </xf>
    <xf numFmtId="0" fontId="149" fillId="4" borderId="3" xfId="0" applyFont="1" applyFill="1" applyBorder="1" applyAlignment="1">
      <alignment horizontal="left" vertical="top" indent="1"/>
    </xf>
    <xf numFmtId="0" fontId="150" fillId="4" borderId="3" xfId="0" applyFont="1" applyFill="1" applyBorder="1" applyAlignment="1">
      <alignment horizontal="left" vertical="top" indent="1"/>
    </xf>
    <xf numFmtId="0" fontId="151" fillId="4" borderId="3" xfId="0" applyFont="1" applyFill="1" applyBorder="1" applyAlignment="1">
      <alignment horizontal="left" vertical="top" indent="1"/>
    </xf>
    <xf numFmtId="0" fontId="152" fillId="4" borderId="3" xfId="0" applyFont="1" applyFill="1" applyBorder="1" applyAlignment="1">
      <alignment horizontal="right" vertical="top" indent="1"/>
    </xf>
    <xf numFmtId="49" fontId="153" fillId="4" borderId="3" xfId="0" applyNumberFormat="1" applyFont="1" applyFill="1" applyBorder="1" applyAlignment="1">
      <alignment horizontal="left" vertical="top" wrapText="1" indent="1"/>
    </xf>
    <xf numFmtId="164" fontId="154" fillId="4" borderId="3" xfId="0" applyNumberFormat="1" applyFont="1" applyFill="1" applyBorder="1" applyAlignment="1">
      <alignment horizontal="right" vertical="top" indent="1"/>
    </xf>
    <xf numFmtId="164" fontId="155" fillId="4" borderId="3" xfId="0" applyNumberFormat="1" applyFont="1" applyFill="1" applyBorder="1" applyAlignment="1">
      <alignment horizontal="right" vertical="top" indent="1"/>
    </xf>
    <xf numFmtId="165" fontId="156" fillId="4" borderId="3" xfId="0" applyNumberFormat="1" applyFont="1" applyFill="1" applyBorder="1" applyAlignment="1">
      <alignment horizontal="right" vertical="top" indent="1"/>
    </xf>
    <xf numFmtId="49" fontId="157" fillId="4" borderId="3" xfId="0" applyNumberFormat="1" applyFont="1" applyFill="1" applyBorder="1" applyAlignment="1">
      <alignment horizontal="left" vertical="top" wrapText="1" indent="1"/>
    </xf>
    <xf numFmtId="165" fontId="158" fillId="4" borderId="3" xfId="0" applyNumberFormat="1" applyFont="1" applyFill="1" applyBorder="1" applyAlignment="1">
      <alignment horizontal="right" vertical="top" indent="1"/>
    </xf>
    <xf numFmtId="165" fontId="159" fillId="4" borderId="3" xfId="0" applyNumberFormat="1" applyFont="1" applyFill="1" applyBorder="1" applyAlignment="1">
      <alignment horizontal="right" vertical="top" indent="1"/>
    </xf>
    <xf numFmtId="49" fontId="160" fillId="4" borderId="3" xfId="0" applyNumberFormat="1" applyFont="1" applyFill="1" applyBorder="1" applyAlignment="1">
      <alignment horizontal="left" vertical="top" wrapText="1" indent="1"/>
    </xf>
    <xf numFmtId="166" fontId="161" fillId="4" borderId="3" xfId="0" applyNumberFormat="1" applyFont="1" applyFill="1" applyBorder="1" applyAlignment="1">
      <alignment horizontal="right" vertical="top" indent="1"/>
    </xf>
    <xf numFmtId="165" fontId="162" fillId="4" borderId="3" xfId="0" applyNumberFormat="1" applyFont="1" applyFill="1" applyBorder="1" applyAlignment="1">
      <alignment horizontal="right" vertical="top" indent="1"/>
    </xf>
    <xf numFmtId="0" fontId="163" fillId="4" borderId="3" xfId="0" applyFont="1" applyFill="1" applyBorder="1" applyAlignment="1">
      <alignment horizontal="right" vertical="top" indent="1"/>
    </xf>
    <xf numFmtId="49" fontId="164" fillId="4" borderId="3" xfId="0" applyNumberFormat="1" applyFont="1" applyFill="1" applyBorder="1" applyAlignment="1">
      <alignment horizontal="right" vertical="top" wrapText="1" indent="1"/>
    </xf>
    <xf numFmtId="165" fontId="165" fillId="4" borderId="3" xfId="0" applyNumberFormat="1" applyFont="1" applyFill="1" applyBorder="1" applyAlignment="1">
      <alignment horizontal="right" vertical="top" indent="1"/>
    </xf>
    <xf numFmtId="0" fontId="166" fillId="4" borderId="3" xfId="0" applyFont="1" applyFill="1" applyBorder="1" applyAlignment="1">
      <alignment horizontal="right" vertical="top" indent="1"/>
    </xf>
    <xf numFmtId="0" fontId="167" fillId="4" borderId="3" xfId="0" applyFont="1" applyFill="1" applyBorder="1" applyAlignment="1">
      <alignment horizontal="left" vertical="top" indent="1"/>
    </xf>
    <xf numFmtId="0" fontId="168" fillId="4" borderId="3" xfId="0" applyFont="1" applyFill="1" applyBorder="1" applyAlignment="1">
      <alignment horizontal="left" vertical="top" indent="1"/>
    </xf>
    <xf numFmtId="0" fontId="169" fillId="4" borderId="3" xfId="0" applyFont="1" applyFill="1" applyBorder="1" applyAlignment="1">
      <alignment horizontal="left" vertical="top" indent="1"/>
    </xf>
    <xf numFmtId="0" fontId="170" fillId="4" borderId="3" xfId="0" applyFont="1" applyFill="1" applyBorder="1" applyAlignment="1">
      <alignment horizontal="left" vertical="top" indent="1"/>
    </xf>
    <xf numFmtId="0" fontId="171" fillId="4" borderId="3" xfId="0" applyFont="1" applyFill="1" applyBorder="1" applyAlignment="1">
      <alignment horizontal="left" vertical="top" indent="1"/>
    </xf>
    <xf numFmtId="165" fontId="172" fillId="4" borderId="3" xfId="0" applyNumberFormat="1" applyFont="1" applyFill="1" applyBorder="1" applyAlignment="1">
      <alignment horizontal="right" vertical="top" indent="1"/>
    </xf>
    <xf numFmtId="0" fontId="173" fillId="4" borderId="3" xfId="0" applyFont="1" applyFill="1" applyBorder="1" applyAlignment="1">
      <alignment horizontal="left" vertical="top" indent="1"/>
    </xf>
    <xf numFmtId="49" fontId="174" fillId="4" borderId="3" xfId="0" applyNumberFormat="1" applyFont="1" applyFill="1" applyBorder="1" applyAlignment="1">
      <alignment horizontal="left" vertical="top" wrapText="1" indent="1"/>
    </xf>
    <xf numFmtId="49" fontId="175" fillId="4" borderId="3" xfId="0" applyNumberFormat="1" applyFont="1" applyFill="1" applyBorder="1" applyAlignment="1">
      <alignment horizontal="left" vertical="top" wrapText="1" indent="1"/>
    </xf>
    <xf numFmtId="0" fontId="176" fillId="4" borderId="3" xfId="0" applyFont="1" applyFill="1" applyBorder="1" applyAlignment="1">
      <alignment horizontal="left" vertical="top" indent="1"/>
    </xf>
    <xf numFmtId="165" fontId="177" fillId="4" borderId="3" xfId="0" applyNumberFormat="1" applyFont="1" applyFill="1" applyBorder="1" applyAlignment="1">
      <alignment horizontal="right" vertical="top" indent="1"/>
    </xf>
    <xf numFmtId="165" fontId="178" fillId="4" borderId="3" xfId="0" applyNumberFormat="1" applyFont="1" applyFill="1" applyBorder="1" applyAlignment="1">
      <alignment horizontal="right" vertical="top" indent="1"/>
    </xf>
    <xf numFmtId="165" fontId="179" fillId="4" borderId="3" xfId="0" applyNumberFormat="1" applyFont="1" applyFill="1" applyBorder="1" applyAlignment="1">
      <alignment horizontal="right" vertical="top" indent="1"/>
    </xf>
    <xf numFmtId="0" fontId="180" fillId="4" borderId="3" xfId="0" applyFont="1" applyFill="1" applyBorder="1" applyAlignment="1">
      <alignment horizontal="left" vertical="top" indent="1"/>
    </xf>
    <xf numFmtId="0" fontId="181" fillId="4" borderId="3" xfId="0" applyFont="1" applyFill="1" applyBorder="1" applyAlignment="1">
      <alignment horizontal="left" vertical="top" indent="1"/>
    </xf>
    <xf numFmtId="0" fontId="182" fillId="4" borderId="3" xfId="0" applyFont="1" applyFill="1" applyBorder="1" applyAlignment="1">
      <alignment horizontal="left" vertical="top" indent="1"/>
    </xf>
    <xf numFmtId="167" fontId="183" fillId="4" borderId="3" xfId="0" applyNumberFormat="1" applyFont="1" applyFill="1" applyBorder="1" applyAlignment="1">
      <alignment horizontal="right" vertical="top" indent="1"/>
    </xf>
    <xf numFmtId="0" fontId="184" fillId="4" borderId="3" xfId="0" applyFont="1" applyFill="1" applyBorder="1" applyAlignment="1">
      <alignment horizontal="right" vertical="top" indent="1"/>
    </xf>
    <xf numFmtId="49" fontId="185" fillId="4" borderId="3" xfId="0" applyNumberFormat="1" applyFont="1" applyFill="1" applyBorder="1" applyAlignment="1">
      <alignment horizontal="left" vertical="top" wrapText="1" indent="1"/>
    </xf>
    <xf numFmtId="0" fontId="186" fillId="4" borderId="3" xfId="0" applyFont="1" applyFill="1" applyBorder="1" applyAlignment="1">
      <alignment horizontal="right" vertical="top" indent="1"/>
    </xf>
    <xf numFmtId="49" fontId="187" fillId="4" borderId="3" xfId="0" applyNumberFormat="1" applyFont="1" applyFill="1" applyBorder="1" applyAlignment="1">
      <alignment horizontal="left" vertical="top" wrapText="1" indent="1"/>
    </xf>
    <xf numFmtId="0" fontId="188" fillId="4" borderId="3" xfId="0" applyFont="1" applyFill="1" applyBorder="1" applyAlignment="1">
      <alignment horizontal="right" vertical="top" indent="1"/>
    </xf>
    <xf numFmtId="0" fontId="189" fillId="4" borderId="3" xfId="0" applyFont="1" applyFill="1" applyBorder="1" applyAlignment="1">
      <alignment horizontal="left" vertical="top" indent="1"/>
    </xf>
    <xf numFmtId="0" fontId="190" fillId="4" borderId="3" xfId="0" applyFont="1" applyFill="1" applyBorder="1" applyAlignment="1">
      <alignment horizontal="left" vertical="top" indent="1"/>
    </xf>
    <xf numFmtId="168" fontId="191" fillId="4" borderId="3" xfId="0" applyNumberFormat="1" applyFont="1" applyFill="1" applyBorder="1" applyAlignment="1">
      <alignment horizontal="left" vertical="top" indent="1"/>
    </xf>
    <xf numFmtId="0" fontId="192" fillId="4" borderId="3" xfId="0" applyFont="1" applyFill="1" applyBorder="1" applyAlignment="1">
      <alignment horizontal="left" vertical="top" indent="1"/>
    </xf>
    <xf numFmtId="0" fontId="193" fillId="4" borderId="3" xfId="0" applyFont="1" applyFill="1" applyBorder="1" applyAlignment="1">
      <alignment horizontal="left" vertical="top" indent="1"/>
    </xf>
    <xf numFmtId="49" fontId="194" fillId="4" borderId="3" xfId="0" applyNumberFormat="1" applyFont="1" applyFill="1" applyBorder="1" applyAlignment="1">
      <alignment horizontal="left" vertical="top" wrapText="1" indent="1"/>
    </xf>
    <xf numFmtId="49" fontId="195" fillId="4" borderId="3" xfId="0" applyNumberFormat="1" applyFont="1" applyFill="1" applyBorder="1" applyAlignment="1">
      <alignment horizontal="left" vertical="top" wrapText="1" indent="1"/>
    </xf>
    <xf numFmtId="49" fontId="196" fillId="4" borderId="3" xfId="0" applyNumberFormat="1" applyFont="1" applyFill="1" applyBorder="1" applyAlignment="1">
      <alignment horizontal="left" vertical="top" wrapText="1" indent="1"/>
    </xf>
    <xf numFmtId="0" fontId="197" fillId="4" borderId="3" xfId="0" applyFont="1" applyFill="1" applyBorder="1" applyAlignment="1">
      <alignment horizontal="left" vertical="top" indent="1"/>
    </xf>
    <xf numFmtId="0" fontId="198" fillId="4" borderId="3" xfId="0" applyFont="1" applyFill="1" applyBorder="1" applyAlignment="1">
      <alignment horizontal="left" vertical="top" indent="1"/>
    </xf>
    <xf numFmtId="0" fontId="199" fillId="4" borderId="3" xfId="0" applyFont="1" applyFill="1" applyBorder="1" applyAlignment="1">
      <alignment horizontal="left" vertical="top" indent="1"/>
    </xf>
    <xf numFmtId="0" fontId="200" fillId="4" borderId="3" xfId="0" applyFont="1" applyFill="1" applyBorder="1" applyAlignment="1">
      <alignment horizontal="left" vertical="top" indent="1"/>
    </xf>
    <xf numFmtId="0" fontId="201" fillId="4" borderId="3" xfId="0" applyFont="1" applyFill="1" applyBorder="1" applyAlignment="1">
      <alignment horizontal="left" vertical="top" indent="1"/>
    </xf>
    <xf numFmtId="165" fontId="202" fillId="4" borderId="3" xfId="0" applyNumberFormat="1" applyFont="1" applyFill="1" applyBorder="1" applyAlignment="1">
      <alignment horizontal="right" vertical="top" indent="1"/>
    </xf>
    <xf numFmtId="4" fontId="203" fillId="4" borderId="3" xfId="0" applyNumberFormat="1" applyFont="1" applyFill="1" applyBorder="1" applyAlignment="1">
      <alignment horizontal="right" vertical="top" indent="1"/>
    </xf>
    <xf numFmtId="166" fontId="204" fillId="4" borderId="3" xfId="0" applyNumberFormat="1" applyFont="1" applyFill="1" applyBorder="1" applyAlignment="1">
      <alignment horizontal="right" vertical="top" indent="1"/>
    </xf>
    <xf numFmtId="4" fontId="205" fillId="4" borderId="3" xfId="0" applyNumberFormat="1" applyFont="1" applyFill="1" applyBorder="1" applyAlignment="1">
      <alignment horizontal="right" vertical="top" indent="1"/>
    </xf>
    <xf numFmtId="4" fontId="206" fillId="4" borderId="3" xfId="0" applyNumberFormat="1" applyFont="1" applyFill="1" applyBorder="1" applyAlignment="1">
      <alignment horizontal="right" vertical="top" indent="1"/>
    </xf>
    <xf numFmtId="4" fontId="207" fillId="4" borderId="3" xfId="0" applyNumberFormat="1" applyFont="1" applyFill="1" applyBorder="1" applyAlignment="1">
      <alignment horizontal="right" vertical="top" indent="1"/>
    </xf>
    <xf numFmtId="4" fontId="208" fillId="4" borderId="3" xfId="0" applyNumberFormat="1" applyFont="1" applyFill="1" applyBorder="1" applyAlignment="1">
      <alignment horizontal="right" vertical="top" indent="1"/>
    </xf>
    <xf numFmtId="0" fontId="209" fillId="4" borderId="3" xfId="0" applyFont="1" applyFill="1" applyBorder="1" applyAlignment="1">
      <alignment horizontal="right" vertical="top" indent="1"/>
    </xf>
    <xf numFmtId="169" fontId="210" fillId="4" borderId="3" xfId="0" applyNumberFormat="1" applyFont="1" applyFill="1" applyBorder="1" applyAlignment="1">
      <alignment horizontal="right" vertical="top" indent="1"/>
    </xf>
    <xf numFmtId="170" fontId="211" fillId="4" borderId="3" xfId="0" applyNumberFormat="1" applyFont="1" applyFill="1" applyBorder="1" applyAlignment="1">
      <alignment horizontal="right" vertical="top" indent="1"/>
    </xf>
    <xf numFmtId="170" fontId="212" fillId="4" borderId="3" xfId="0" applyNumberFormat="1" applyFont="1" applyFill="1" applyBorder="1" applyAlignment="1">
      <alignment horizontal="right" vertical="top" indent="1"/>
    </xf>
    <xf numFmtId="170" fontId="213" fillId="4" borderId="3" xfId="0" applyNumberFormat="1" applyFont="1" applyFill="1" applyBorder="1" applyAlignment="1">
      <alignment horizontal="right" vertical="top" indent="1"/>
    </xf>
    <xf numFmtId="170" fontId="214" fillId="4" borderId="3" xfId="0" applyNumberFormat="1" applyFont="1" applyFill="1" applyBorder="1" applyAlignment="1">
      <alignment horizontal="right" vertical="top" indent="1"/>
    </xf>
    <xf numFmtId="170" fontId="215" fillId="4" borderId="3" xfId="0" applyNumberFormat="1" applyFont="1" applyFill="1" applyBorder="1" applyAlignment="1">
      <alignment horizontal="right" vertical="top" indent="1"/>
    </xf>
    <xf numFmtId="170" fontId="216" fillId="4" borderId="3" xfId="0" applyNumberFormat="1" applyFont="1" applyFill="1" applyBorder="1" applyAlignment="1">
      <alignment horizontal="right" vertical="top" indent="1"/>
    </xf>
    <xf numFmtId="170" fontId="217" fillId="4" borderId="3" xfId="0" applyNumberFormat="1" applyFont="1" applyFill="1" applyBorder="1" applyAlignment="1">
      <alignment horizontal="right" vertical="top" indent="1"/>
    </xf>
    <xf numFmtId="170" fontId="218" fillId="4" borderId="3" xfId="0" applyNumberFormat="1" applyFont="1" applyFill="1" applyBorder="1" applyAlignment="1">
      <alignment horizontal="right" vertical="top" indent="1"/>
    </xf>
    <xf numFmtId="170" fontId="219" fillId="4" borderId="3" xfId="0" applyNumberFormat="1" applyFont="1" applyFill="1" applyBorder="1" applyAlignment="1">
      <alignment horizontal="right" vertical="top" indent="1"/>
    </xf>
    <xf numFmtId="170" fontId="220" fillId="4" borderId="3" xfId="0" applyNumberFormat="1" applyFont="1" applyFill="1" applyBorder="1" applyAlignment="1">
      <alignment horizontal="right" vertical="top" indent="1"/>
    </xf>
    <xf numFmtId="170" fontId="221" fillId="4" borderId="3" xfId="0" applyNumberFormat="1" applyFont="1" applyFill="1" applyBorder="1" applyAlignment="1">
      <alignment horizontal="right" vertical="top" indent="1"/>
    </xf>
    <xf numFmtId="170" fontId="222" fillId="4" borderId="3" xfId="0" applyNumberFormat="1" applyFont="1" applyFill="1" applyBorder="1" applyAlignment="1">
      <alignment horizontal="right" vertical="top" indent="1"/>
    </xf>
    <xf numFmtId="170" fontId="223" fillId="4" borderId="3" xfId="0" applyNumberFormat="1" applyFont="1" applyFill="1" applyBorder="1" applyAlignment="1">
      <alignment horizontal="right" vertical="top" indent="1"/>
    </xf>
    <xf numFmtId="170" fontId="224" fillId="4" borderId="3" xfId="0" applyNumberFormat="1" applyFont="1" applyFill="1" applyBorder="1" applyAlignment="1">
      <alignment horizontal="right" vertical="top" indent="1"/>
    </xf>
    <xf numFmtId="170" fontId="225" fillId="4" borderId="3" xfId="0" applyNumberFormat="1" applyFont="1" applyFill="1" applyBorder="1" applyAlignment="1">
      <alignment horizontal="right" vertical="top" indent="1"/>
    </xf>
    <xf numFmtId="170" fontId="226" fillId="4" borderId="3" xfId="0" applyNumberFormat="1" applyFont="1" applyFill="1" applyBorder="1" applyAlignment="1">
      <alignment horizontal="right" vertical="top" indent="1"/>
    </xf>
    <xf numFmtId="170" fontId="227" fillId="4" borderId="3" xfId="0" applyNumberFormat="1" applyFont="1" applyFill="1" applyBorder="1" applyAlignment="1">
      <alignment horizontal="right" vertical="top" indent="1"/>
    </xf>
    <xf numFmtId="166" fontId="228" fillId="4" borderId="3" xfId="0" applyNumberFormat="1" applyFont="1" applyFill="1" applyBorder="1" applyAlignment="1">
      <alignment horizontal="right" vertical="top" indent="1"/>
    </xf>
    <xf numFmtId="167" fontId="229" fillId="4" borderId="3" xfId="0" applyNumberFormat="1" applyFont="1" applyFill="1" applyBorder="1" applyAlignment="1">
      <alignment horizontal="right" vertical="top" indent="1"/>
    </xf>
    <xf numFmtId="0" fontId="230" fillId="4" borderId="3" xfId="0" applyFont="1" applyFill="1" applyBorder="1" applyAlignment="1">
      <alignment horizontal="left" vertical="top" indent="1"/>
    </xf>
    <xf numFmtId="49" fontId="231" fillId="4" borderId="3" xfId="0" applyNumberFormat="1" applyFont="1" applyFill="1" applyBorder="1" applyAlignment="1">
      <alignment horizontal="left" vertical="top" wrapText="1" indent="1"/>
    </xf>
    <xf numFmtId="0" fontId="232" fillId="4" borderId="3" xfId="0" applyFont="1" applyFill="1" applyBorder="1" applyAlignment="1">
      <alignment horizontal="left" vertical="top" indent="1"/>
    </xf>
    <xf numFmtId="0" fontId="233" fillId="4" borderId="3" xfId="0" applyFont="1" applyFill="1" applyBorder="1" applyAlignment="1">
      <alignment horizontal="left" vertical="top" indent="1"/>
    </xf>
    <xf numFmtId="49" fontId="234" fillId="4" borderId="3" xfId="0" applyNumberFormat="1" applyFont="1" applyFill="1" applyBorder="1" applyAlignment="1">
      <alignment horizontal="left" vertical="top" wrapText="1" indent="1"/>
    </xf>
    <xf numFmtId="0" fontId="235" fillId="4" borderId="3" xfId="0" applyFont="1" applyFill="1" applyBorder="1" applyAlignment="1">
      <alignment horizontal="left" vertical="top" indent="1"/>
    </xf>
    <xf numFmtId="49" fontId="236" fillId="4" borderId="3" xfId="0" applyNumberFormat="1" applyFont="1" applyFill="1" applyBorder="1" applyAlignment="1">
      <alignment horizontal="right" vertical="top" wrapText="1" indent="1"/>
    </xf>
    <xf numFmtId="0" fontId="237" fillId="4" borderId="3" xfId="0" applyFont="1" applyFill="1" applyBorder="1" applyAlignment="1">
      <alignment horizontal="left" vertical="top" indent="1"/>
    </xf>
    <xf numFmtId="169" fontId="238" fillId="4" borderId="3" xfId="0" applyNumberFormat="1" applyFont="1" applyFill="1" applyBorder="1" applyAlignment="1">
      <alignment horizontal="right" vertical="top" indent="1"/>
    </xf>
    <xf numFmtId="0" fontId="239" fillId="4" borderId="3" xfId="0" applyFont="1" applyFill="1" applyBorder="1" applyAlignment="1">
      <alignment horizontal="left" vertical="top" indent="1"/>
    </xf>
    <xf numFmtId="168" fontId="240" fillId="4" borderId="3" xfId="0" applyNumberFormat="1" applyFont="1" applyFill="1" applyBorder="1" applyAlignment="1">
      <alignment horizontal="right" vertical="top" indent="1"/>
    </xf>
    <xf numFmtId="168" fontId="241" fillId="4" borderId="3" xfId="0" applyNumberFormat="1" applyFont="1" applyFill="1" applyBorder="1" applyAlignment="1">
      <alignment horizontal="right" vertical="top" indent="1"/>
    </xf>
    <xf numFmtId="168" fontId="242" fillId="4" borderId="3" xfId="0" applyNumberFormat="1" applyFont="1" applyFill="1" applyBorder="1" applyAlignment="1">
      <alignment horizontal="right" vertical="top" indent="1"/>
    </xf>
    <xf numFmtId="168" fontId="243" fillId="4" borderId="3" xfId="0" applyNumberFormat="1" applyFont="1" applyFill="1" applyBorder="1" applyAlignment="1">
      <alignment horizontal="right" vertical="top" indent="1"/>
    </xf>
    <xf numFmtId="168" fontId="244" fillId="4" borderId="3" xfId="0" applyNumberFormat="1" applyFont="1" applyFill="1" applyBorder="1" applyAlignment="1">
      <alignment horizontal="right" vertical="top" indent="1"/>
    </xf>
    <xf numFmtId="168" fontId="245" fillId="4" borderId="3" xfId="0" applyNumberFormat="1" applyFont="1" applyFill="1" applyBorder="1" applyAlignment="1">
      <alignment horizontal="right" vertical="top" indent="1"/>
    </xf>
    <xf numFmtId="49" fontId="246" fillId="4" borderId="3" xfId="0" applyNumberFormat="1" applyFont="1" applyFill="1" applyBorder="1" applyAlignment="1">
      <alignment horizontal="left" vertical="top" wrapText="1" indent="1"/>
    </xf>
    <xf numFmtId="0" fontId="247" fillId="4" borderId="3" xfId="0" applyFont="1" applyFill="1" applyBorder="1" applyAlignment="1">
      <alignment horizontal="left" vertical="top" indent="1"/>
    </xf>
    <xf numFmtId="0" fontId="248" fillId="4" borderId="3" xfId="0" applyFont="1" applyFill="1" applyBorder="1" applyAlignment="1">
      <alignment horizontal="right" vertical="top" indent="1"/>
    </xf>
    <xf numFmtId="0" fontId="249" fillId="4" borderId="3" xfId="0" applyFont="1" applyFill="1" applyBorder="1" applyAlignment="1">
      <alignment horizontal="right" vertical="top" indent="1"/>
    </xf>
    <xf numFmtId="49" fontId="250" fillId="4" borderId="3" xfId="0" applyNumberFormat="1" applyFont="1" applyFill="1" applyBorder="1" applyAlignment="1">
      <alignment horizontal="left" vertical="top" wrapText="1" indent="1"/>
    </xf>
    <xf numFmtId="49" fontId="251" fillId="4" borderId="3" xfId="0" applyNumberFormat="1" applyFont="1" applyFill="1" applyBorder="1" applyAlignment="1">
      <alignment horizontal="left" vertical="top" wrapText="1" indent="1"/>
    </xf>
    <xf numFmtId="49" fontId="252" fillId="4" borderId="3" xfId="0" applyNumberFormat="1" applyFont="1" applyFill="1" applyBorder="1" applyAlignment="1">
      <alignment horizontal="left" vertical="top" wrapText="1" indent="1"/>
    </xf>
    <xf numFmtId="49" fontId="253" fillId="4" borderId="3" xfId="0" applyNumberFormat="1" applyFont="1" applyFill="1" applyBorder="1" applyAlignment="1">
      <alignment horizontal="left" vertical="top" wrapText="1" indent="1"/>
    </xf>
    <xf numFmtId="49" fontId="254" fillId="4" borderId="3" xfId="0" applyNumberFormat="1" applyFont="1" applyFill="1" applyBorder="1" applyAlignment="1">
      <alignment horizontal="left" vertical="top" wrapText="1" indent="1"/>
    </xf>
    <xf numFmtId="49" fontId="255" fillId="4" borderId="3" xfId="0" applyNumberFormat="1" applyFont="1" applyFill="1" applyBorder="1" applyAlignment="1">
      <alignment horizontal="left" vertical="top" wrapText="1" indent="1"/>
    </xf>
    <xf numFmtId="49" fontId="256" fillId="4" borderId="3" xfId="0" applyNumberFormat="1" applyFont="1" applyFill="1" applyBorder="1" applyAlignment="1">
      <alignment horizontal="left" vertical="top" wrapText="1" indent="1"/>
    </xf>
    <xf numFmtId="0" fontId="257" fillId="3" borderId="3" xfId="0" applyFont="1" applyFill="1" applyBorder="1" applyAlignment="1">
      <alignment horizontal="left" vertical="top" indent="1"/>
    </xf>
    <xf numFmtId="0" fontId="258" fillId="4" borderId="3" xfId="0" applyFont="1" applyFill="1" applyBorder="1" applyAlignment="1">
      <alignment horizontal="left" vertical="top" indent="1"/>
    </xf>
  </cellXfs>
  <cellStyles count="2">
    <cellStyle name="Normal" xfId="0" builtinId="0"/>
    <cellStyle name="Normal 2" xfId="1" xr:uid="{00000000-0005-0000-0000-00000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78"/>
  <sheetViews>
    <sheetView showGridLines="0" tabSelected="1" workbookViewId="0">
      <selection activeCell="B78" sqref="B78"/>
    </sheetView>
  </sheetViews>
  <sheetFormatPr baseColWidth="10" defaultColWidth="8.83203125" defaultRowHeight="15" x14ac:dyDescent="0.2"/>
  <cols>
    <col min="1" max="1" width="12.33203125" customWidth="1"/>
    <col min="2" max="2" width="54.5" customWidth="1"/>
    <col min="3" max="3" width="16.1640625" customWidth="1" collapsed="1"/>
    <col min="4" max="4" width="18" customWidth="1" collapsed="1"/>
    <col min="5" max="5" width="39" customWidth="1"/>
    <col min="6" max="6" width="37.5" customWidth="1"/>
    <col min="7" max="8" width="30.6640625" customWidth="1"/>
    <col min="9" max="9" width="29.1640625" customWidth="1"/>
    <col min="10" max="10" width="33.1640625" customWidth="1"/>
    <col min="11" max="11" width="28.5" customWidth="1"/>
    <col min="12" max="12" width="28.83203125" customWidth="1"/>
    <col min="13" max="14" width="27.6640625" customWidth="1"/>
    <col min="15" max="15" width="26" customWidth="1"/>
    <col min="16" max="16" width="23.83203125" customWidth="1"/>
    <col min="17" max="17" width="14.5" customWidth="1"/>
    <col min="18" max="18" width="15.83203125" customWidth="1"/>
    <col min="19" max="19" width="26.83203125" customWidth="1"/>
    <col min="20" max="20" width="39" customWidth="1"/>
    <col min="21" max="21" width="37.5" customWidth="1"/>
    <col min="22" max="23" width="14.5" customWidth="1"/>
    <col min="24" max="24" width="19.1640625" customWidth="1"/>
    <col min="25" max="25" width="16.83203125" customWidth="1"/>
    <col min="26" max="26" width="14.5" customWidth="1"/>
    <col min="27" max="27" width="19.6640625" customWidth="1"/>
    <col min="28" max="28" width="24.1640625" customWidth="1"/>
    <col min="29" max="29" width="18.33203125" customWidth="1"/>
    <col min="30" max="30" width="24.5" customWidth="1"/>
    <col min="31" max="31" width="15.5" customWidth="1"/>
    <col min="32" max="32" width="18.33203125" customWidth="1"/>
    <col min="33" max="33" width="14.5" customWidth="1"/>
    <col min="34" max="34" width="26.83203125" customWidth="1"/>
    <col min="35" max="35" width="19" customWidth="1"/>
    <col min="36" max="36" width="10.83203125" customWidth="1"/>
    <col min="37" max="37" width="17.83203125" customWidth="1"/>
    <col min="38" max="39" width="17.33203125" customWidth="1"/>
    <col min="40" max="40" width="15.83203125" customWidth="1"/>
    <col min="41" max="41" width="33.1640625" customWidth="1"/>
    <col min="42" max="42" width="24.33203125" customWidth="1"/>
    <col min="43" max="43" width="14.5" customWidth="1"/>
    <col min="44" max="44" width="25.33203125" customWidth="1"/>
    <col min="45" max="45" width="26.6640625" customWidth="1"/>
    <col min="46" max="46" width="54.5" customWidth="1"/>
    <col min="47" max="47" width="17.33203125" customWidth="1"/>
    <col min="48" max="48" width="24.5" customWidth="1"/>
    <col min="49" max="49" width="22" customWidth="1"/>
    <col min="50" max="50" width="15.6640625" customWidth="1"/>
    <col min="51" max="51" width="19.33203125" customWidth="1"/>
    <col min="52" max="52" width="21.6640625" customWidth="1"/>
    <col min="53" max="53" width="18" customWidth="1"/>
    <col min="54" max="54" width="15.5" customWidth="1"/>
    <col min="55" max="55" width="26" customWidth="1"/>
    <col min="56" max="56" width="20" customWidth="1"/>
    <col min="57" max="57" width="28.83203125" customWidth="1"/>
    <col min="58" max="58" width="24.5" customWidth="1"/>
    <col min="59" max="59" width="26" customWidth="1"/>
    <col min="60" max="60" width="32.5" customWidth="1"/>
    <col min="61" max="61" width="26" customWidth="1"/>
    <col min="62" max="62" width="26.33203125" customWidth="1"/>
    <col min="63" max="64" width="26" customWidth="1"/>
    <col min="65" max="65" width="32.1640625" customWidth="1"/>
    <col min="66" max="66" width="36.83203125" customWidth="1"/>
    <col min="67" max="67" width="26" customWidth="1"/>
    <col min="68" max="68" width="30" customWidth="1"/>
    <col min="69" max="69" width="43.6640625" customWidth="1"/>
    <col min="70" max="70" width="30.1640625" customWidth="1"/>
    <col min="71" max="71" width="33.1640625" customWidth="1"/>
    <col min="72" max="73" width="16.6640625" customWidth="1"/>
    <col min="74" max="74" width="33.33203125" customWidth="1"/>
    <col min="75" max="75" width="18" customWidth="1"/>
    <col min="76" max="76" width="17.83203125" customWidth="1"/>
    <col min="77" max="78" width="14.5" customWidth="1"/>
    <col min="79" max="79" width="23.83203125" customWidth="1"/>
    <col min="80" max="80" width="14.83203125" customWidth="1"/>
    <col min="81" max="81" width="21.1640625" customWidth="1"/>
    <col min="82" max="82" width="18.6640625" customWidth="1"/>
    <col min="83" max="83" width="25" customWidth="1"/>
    <col min="84" max="84" width="22.33203125" customWidth="1"/>
    <col min="85" max="85" width="23.6640625" customWidth="1"/>
    <col min="86" max="86" width="20.6640625" customWidth="1"/>
    <col min="87" max="87" width="18" customWidth="1"/>
    <col min="88" max="88" width="24.5" customWidth="1"/>
    <col min="89" max="89" width="21.83203125" customWidth="1"/>
    <col min="90" max="90" width="23.1640625" customWidth="1"/>
    <col min="91" max="92" width="18" customWidth="1"/>
    <col min="93" max="93" width="22" customWidth="1"/>
    <col min="94" max="94" width="19.5" customWidth="1"/>
    <col min="95" max="95" width="25.83203125" customWidth="1"/>
    <col min="96" max="96" width="23.33203125" customWidth="1"/>
    <col min="97" max="97" width="24.5" customWidth="1"/>
    <col min="98" max="98" width="20.6640625" customWidth="1"/>
    <col min="99" max="99" width="22.33203125" customWidth="1"/>
    <col min="100" max="102" width="23.1640625" customWidth="1"/>
    <col min="103" max="103" width="26.83203125" customWidth="1"/>
    <col min="104" max="104" width="20.1640625" customWidth="1"/>
    <col min="105" max="105" width="27.33203125" customWidth="1"/>
    <col min="106" max="106" width="23.1640625" customWidth="1"/>
    <col min="107" max="107" width="26.1640625" customWidth="1"/>
    <col min="108" max="108" width="20" customWidth="1"/>
    <col min="109" max="109" width="21.6640625" customWidth="1"/>
    <col min="110" max="117" width="28.83203125" customWidth="1"/>
    <col min="118" max="119" width="18.33203125" customWidth="1"/>
    <col min="120" max="126" width="24.5" customWidth="1"/>
    <col min="127" max="127" width="19.83203125" customWidth="1"/>
  </cols>
  <sheetData>
    <row r="1" spans="1:127" ht="35" customHeight="1"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1</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2" t="s">
        <v>126</v>
      </c>
    </row>
    <row r="2" spans="1:127" ht="48" x14ac:dyDescent="0.2">
      <c r="A2" s="4" t="s">
        <v>127</v>
      </c>
      <c r="B2" s="5" t="s">
        <v>128</v>
      </c>
      <c r="C2" s="6" t="s">
        <v>129</v>
      </c>
      <c r="D2" s="7" t="s">
        <v>130</v>
      </c>
      <c r="E2" s="8" t="s">
        <v>131</v>
      </c>
      <c r="F2" s="9" t="s">
        <v>132</v>
      </c>
      <c r="G2" s="10" t="s">
        <v>133</v>
      </c>
      <c r="H2" s="11" t="s">
        <v>134</v>
      </c>
      <c r="I2" s="12" t="s">
        <v>135</v>
      </c>
      <c r="J2" s="13" t="s">
        <v>136</v>
      </c>
      <c r="K2" s="14" t="s">
        <v>137</v>
      </c>
      <c r="L2" s="15" t="s">
        <v>138</v>
      </c>
      <c r="M2" s="16" t="s">
        <v>139</v>
      </c>
      <c r="N2" s="17" t="s">
        <v>140</v>
      </c>
      <c r="O2" s="18" t="s">
        <v>141</v>
      </c>
      <c r="P2" s="19" t="s">
        <v>142</v>
      </c>
      <c r="Q2" s="20" t="s">
        <v>143</v>
      </c>
      <c r="R2" s="21" t="s">
        <v>0</v>
      </c>
      <c r="S2" s="22" t="s">
        <v>0</v>
      </c>
      <c r="T2" s="23" t="s">
        <v>144</v>
      </c>
      <c r="U2" s="24" t="s">
        <v>145</v>
      </c>
      <c r="V2" s="25">
        <v>4</v>
      </c>
      <c r="W2" s="26" t="s">
        <v>127</v>
      </c>
      <c r="X2" s="27">
        <v>42562</v>
      </c>
      <c r="Y2" s="28">
        <v>42646</v>
      </c>
      <c r="Z2" s="29">
        <v>3550</v>
      </c>
      <c r="AA2" s="30" t="s">
        <v>146</v>
      </c>
      <c r="AB2" s="31" t="s">
        <v>0</v>
      </c>
      <c r="AC2" s="32">
        <v>3550</v>
      </c>
      <c r="AD2" s="33" t="s">
        <v>146</v>
      </c>
      <c r="AE2" s="34">
        <v>100</v>
      </c>
      <c r="AF2" s="35" t="s">
        <v>0</v>
      </c>
      <c r="AG2" s="36" t="s">
        <v>0</v>
      </c>
      <c r="AH2" s="37" t="s">
        <v>0</v>
      </c>
      <c r="AI2" s="38" t="s">
        <v>0</v>
      </c>
      <c r="AJ2" s="39" t="s">
        <v>0</v>
      </c>
      <c r="AK2" s="40" t="s">
        <v>147</v>
      </c>
      <c r="AL2" s="41" t="s">
        <v>148</v>
      </c>
      <c r="AM2" s="42" t="s">
        <v>0</v>
      </c>
      <c r="AN2" s="43" t="s">
        <v>149</v>
      </c>
      <c r="AO2" s="44" t="s">
        <v>150</v>
      </c>
      <c r="AP2" s="45" t="s">
        <v>0</v>
      </c>
      <c r="AQ2" s="46" t="s">
        <v>151</v>
      </c>
      <c r="AR2" s="47" t="s">
        <v>0</v>
      </c>
      <c r="AS2" s="48" t="s">
        <v>0</v>
      </c>
      <c r="AT2" s="49" t="s">
        <v>152</v>
      </c>
      <c r="AU2" s="50">
        <v>2225</v>
      </c>
      <c r="AV2" s="51">
        <v>2225</v>
      </c>
      <c r="AW2" s="52" t="s">
        <v>0</v>
      </c>
      <c r="AX2" s="53" t="s">
        <v>153</v>
      </c>
      <c r="AY2" s="54" t="s">
        <v>154</v>
      </c>
      <c r="AZ2" s="55" t="s">
        <v>155</v>
      </c>
      <c r="BA2" s="56">
        <v>4100</v>
      </c>
      <c r="BB2" s="57">
        <v>3</v>
      </c>
      <c r="BC2" s="58" t="s">
        <v>156</v>
      </c>
      <c r="BD2" s="59">
        <v>3</v>
      </c>
      <c r="BE2" s="60" t="s">
        <v>0</v>
      </c>
      <c r="BF2" s="61" t="s">
        <v>0</v>
      </c>
      <c r="BG2" s="62" t="s">
        <v>157</v>
      </c>
      <c r="BH2" s="63" t="s">
        <v>158</v>
      </c>
      <c r="BI2" s="64" t="s">
        <v>159</v>
      </c>
      <c r="BJ2" s="65" t="s">
        <v>160</v>
      </c>
      <c r="BK2" s="66" t="s">
        <v>161</v>
      </c>
      <c r="BL2" s="67" t="s">
        <v>162</v>
      </c>
      <c r="BM2" s="68" t="s">
        <v>0</v>
      </c>
      <c r="BN2" s="69" t="s">
        <v>0</v>
      </c>
      <c r="BO2" s="70" t="s">
        <v>163</v>
      </c>
      <c r="BP2" s="71" t="s">
        <v>164</v>
      </c>
      <c r="BQ2" s="72" t="s">
        <v>165</v>
      </c>
      <c r="BR2" s="73" t="s">
        <v>166</v>
      </c>
      <c r="BS2" s="74" t="s">
        <v>167</v>
      </c>
      <c r="BT2" s="75">
        <v>3550</v>
      </c>
      <c r="BU2" s="76">
        <v>17805</v>
      </c>
      <c r="BV2" s="77">
        <v>1680.5</v>
      </c>
      <c r="BW2" s="78" t="s">
        <v>0</v>
      </c>
      <c r="BX2" s="79">
        <v>-619</v>
      </c>
      <c r="BY2" s="80">
        <v>125</v>
      </c>
      <c r="BZ2" s="81">
        <v>-840</v>
      </c>
      <c r="CA2" s="82">
        <v>0</v>
      </c>
      <c r="CB2" s="83">
        <v>2016</v>
      </c>
      <c r="CC2" s="84">
        <v>28.4</v>
      </c>
      <c r="CD2" s="85">
        <v>-4.2300000000000004</v>
      </c>
      <c r="CE2" s="86">
        <v>-5.74</v>
      </c>
      <c r="CF2" s="87">
        <v>0.2</v>
      </c>
      <c r="CG2" s="88" t="s">
        <v>0</v>
      </c>
      <c r="CH2" s="89">
        <v>28.4</v>
      </c>
      <c r="CI2" s="90">
        <v>-4.2300000000000004</v>
      </c>
      <c r="CJ2" s="91">
        <v>-5.74</v>
      </c>
      <c r="CK2" s="92">
        <v>0.2</v>
      </c>
      <c r="CL2" s="93" t="s">
        <v>0</v>
      </c>
      <c r="CM2" s="94">
        <v>17.8</v>
      </c>
      <c r="CN2" s="95" t="s">
        <v>0</v>
      </c>
      <c r="CO2" s="96">
        <v>28.4</v>
      </c>
      <c r="CP2" s="97">
        <v>-4.2300000000000004</v>
      </c>
      <c r="CQ2" s="98">
        <v>-5.74</v>
      </c>
      <c r="CR2" s="99">
        <v>0.2</v>
      </c>
      <c r="CS2" s="100" t="s">
        <v>0</v>
      </c>
      <c r="CT2" s="101">
        <v>0.7</v>
      </c>
      <c r="CU2" s="102">
        <v>11800</v>
      </c>
      <c r="CV2" s="103" t="s">
        <v>168</v>
      </c>
      <c r="CW2" s="104" t="s">
        <v>169</v>
      </c>
      <c r="CX2" s="105" t="s">
        <v>170</v>
      </c>
      <c r="CY2" s="106" t="s">
        <v>171</v>
      </c>
      <c r="CZ2" s="107" t="s">
        <v>172</v>
      </c>
      <c r="DA2" s="108" t="s">
        <v>173</v>
      </c>
      <c r="DB2" s="109" t="s">
        <v>174</v>
      </c>
      <c r="DC2" s="110" t="s">
        <v>175</v>
      </c>
      <c r="DD2" s="111">
        <v>1863</v>
      </c>
      <c r="DE2" s="112" t="s">
        <v>176</v>
      </c>
      <c r="DF2" s="113" t="s">
        <v>0</v>
      </c>
      <c r="DG2" s="114" t="s">
        <v>0</v>
      </c>
      <c r="DH2" s="115" t="s">
        <v>0</v>
      </c>
      <c r="DI2" s="116" t="s">
        <v>0</v>
      </c>
      <c r="DJ2" s="117" t="s">
        <v>0</v>
      </c>
      <c r="DK2" s="118" t="s">
        <v>0</v>
      </c>
      <c r="DL2" s="119" t="s">
        <v>0</v>
      </c>
      <c r="DM2" s="120" t="s">
        <v>0</v>
      </c>
      <c r="DN2" s="121" t="s">
        <v>0</v>
      </c>
      <c r="DO2" s="122" t="s">
        <v>0</v>
      </c>
      <c r="DP2" s="123" t="s">
        <v>0</v>
      </c>
      <c r="DQ2" s="124" t="s">
        <v>0</v>
      </c>
      <c r="DR2" s="125" t="s">
        <v>0</v>
      </c>
      <c r="DS2" s="126" t="s">
        <v>0</v>
      </c>
      <c r="DT2" s="127" t="s">
        <v>0</v>
      </c>
      <c r="DU2" s="128" t="s">
        <v>0</v>
      </c>
      <c r="DV2" s="129" t="s">
        <v>0</v>
      </c>
      <c r="DW2" s="256" t="str">
        <f>HYPERLINK("https://my.pitchbook.com?c=60968-08T", "View company online")</f>
        <v>View company online</v>
      </c>
    </row>
    <row r="3" spans="1:127" ht="48" x14ac:dyDescent="0.2">
      <c r="A3" s="130" t="s">
        <v>177</v>
      </c>
      <c r="B3" s="131" t="s">
        <v>128</v>
      </c>
      <c r="C3" s="132" t="s">
        <v>129</v>
      </c>
      <c r="D3" s="133" t="s">
        <v>130</v>
      </c>
      <c r="E3" s="134" t="s">
        <v>131</v>
      </c>
      <c r="F3" s="135" t="s">
        <v>132</v>
      </c>
      <c r="G3" s="136" t="s">
        <v>133</v>
      </c>
      <c r="H3" s="137" t="s">
        <v>134</v>
      </c>
      <c r="I3" s="138" t="s">
        <v>135</v>
      </c>
      <c r="J3" s="139" t="s">
        <v>136</v>
      </c>
      <c r="K3" s="140" t="s">
        <v>137</v>
      </c>
      <c r="L3" s="141" t="s">
        <v>138</v>
      </c>
      <c r="M3" s="142" t="s">
        <v>139</v>
      </c>
      <c r="N3" s="143" t="s">
        <v>140</v>
      </c>
      <c r="O3" s="144" t="s">
        <v>141</v>
      </c>
      <c r="P3" s="145" t="s">
        <v>178</v>
      </c>
      <c r="Q3" s="146" t="s">
        <v>179</v>
      </c>
      <c r="R3" s="147" t="s">
        <v>180</v>
      </c>
      <c r="S3" s="148" t="s">
        <v>0</v>
      </c>
      <c r="T3" s="149" t="s">
        <v>181</v>
      </c>
      <c r="U3" s="150" t="s">
        <v>182</v>
      </c>
      <c r="V3" s="151">
        <v>16</v>
      </c>
      <c r="W3" s="152" t="s">
        <v>177</v>
      </c>
      <c r="X3" s="153">
        <v>44041</v>
      </c>
      <c r="Y3" s="154">
        <v>44105</v>
      </c>
      <c r="Z3" s="155">
        <v>2380</v>
      </c>
      <c r="AA3" s="156" t="s">
        <v>146</v>
      </c>
      <c r="AB3" s="157" t="s">
        <v>0</v>
      </c>
      <c r="AC3" s="158">
        <v>6800</v>
      </c>
      <c r="AD3" s="159" t="s">
        <v>146</v>
      </c>
      <c r="AE3" s="160">
        <v>35</v>
      </c>
      <c r="AF3" s="161">
        <v>4611</v>
      </c>
      <c r="AG3" s="162" t="s">
        <v>0</v>
      </c>
      <c r="AH3" s="163" t="s">
        <v>0</v>
      </c>
      <c r="AI3" s="164" t="s">
        <v>0</v>
      </c>
      <c r="AJ3" s="165" t="s">
        <v>0</v>
      </c>
      <c r="AK3" s="166" t="s">
        <v>183</v>
      </c>
      <c r="AL3" s="167" t="s">
        <v>0</v>
      </c>
      <c r="AM3" s="168" t="s">
        <v>0</v>
      </c>
      <c r="AN3" s="169" t="s">
        <v>149</v>
      </c>
      <c r="AO3" s="170" t="s">
        <v>184</v>
      </c>
      <c r="AP3" s="171" t="s">
        <v>0</v>
      </c>
      <c r="AQ3" s="172" t="s">
        <v>151</v>
      </c>
      <c r="AR3" s="173" t="s">
        <v>0</v>
      </c>
      <c r="AS3" s="174" t="s">
        <v>0</v>
      </c>
      <c r="AT3" s="175" t="s">
        <v>0</v>
      </c>
      <c r="AU3" s="176" t="s">
        <v>0</v>
      </c>
      <c r="AV3" s="177" t="s">
        <v>0</v>
      </c>
      <c r="AW3" s="178" t="s">
        <v>0</v>
      </c>
      <c r="AX3" s="179" t="s">
        <v>153</v>
      </c>
      <c r="AY3" s="180" t="s">
        <v>185</v>
      </c>
      <c r="AZ3" s="181" t="s">
        <v>139</v>
      </c>
      <c r="BA3" s="182" t="s">
        <v>0</v>
      </c>
      <c r="BB3" s="183">
        <v>2</v>
      </c>
      <c r="BC3" s="184" t="s">
        <v>186</v>
      </c>
      <c r="BD3" s="185">
        <v>2</v>
      </c>
      <c r="BE3" s="186" t="s">
        <v>0</v>
      </c>
      <c r="BF3" s="187" t="s">
        <v>0</v>
      </c>
      <c r="BG3" s="188" t="s">
        <v>0</v>
      </c>
      <c r="BH3" s="189" t="s">
        <v>187</v>
      </c>
      <c r="BI3" s="190" t="s">
        <v>188</v>
      </c>
      <c r="BJ3" s="191" t="s">
        <v>189</v>
      </c>
      <c r="BK3" s="192" t="s">
        <v>0</v>
      </c>
      <c r="BL3" s="193" t="s">
        <v>0</v>
      </c>
      <c r="BM3" s="194" t="s">
        <v>0</v>
      </c>
      <c r="BN3" s="195" t="s">
        <v>0</v>
      </c>
      <c r="BO3" s="196" t="s">
        <v>190</v>
      </c>
      <c r="BP3" s="197" t="s">
        <v>191</v>
      </c>
      <c r="BQ3" s="198" t="s">
        <v>192</v>
      </c>
      <c r="BR3" s="199" t="s">
        <v>193</v>
      </c>
      <c r="BS3" s="200" t="s">
        <v>0</v>
      </c>
      <c r="BT3" s="201" t="s">
        <v>0</v>
      </c>
      <c r="BU3" s="202">
        <v>1053.46</v>
      </c>
      <c r="BV3" s="203">
        <v>4.09</v>
      </c>
      <c r="BW3" s="204">
        <v>696.86</v>
      </c>
      <c r="BX3" s="205">
        <v>-469.34</v>
      </c>
      <c r="BY3" s="206">
        <v>-83.4</v>
      </c>
      <c r="BZ3" s="207">
        <v>-314.99</v>
      </c>
      <c r="CA3" s="208">
        <v>2028.43</v>
      </c>
      <c r="CB3" s="209">
        <v>2020</v>
      </c>
      <c r="CC3" s="210">
        <v>-81.53</v>
      </c>
      <c r="CD3" s="211">
        <v>-21.59</v>
      </c>
      <c r="CE3" s="212">
        <v>-14.49</v>
      </c>
      <c r="CF3" s="213">
        <v>6.45</v>
      </c>
      <c r="CG3" s="214">
        <v>13.03</v>
      </c>
      <c r="CH3" s="215">
        <v>-28.54</v>
      </c>
      <c r="CI3" s="216">
        <v>-7.56</v>
      </c>
      <c r="CJ3" s="217">
        <v>-5.07</v>
      </c>
      <c r="CK3" s="218">
        <v>2.2599999999999998</v>
      </c>
      <c r="CL3" s="219">
        <v>4.5599999999999996</v>
      </c>
      <c r="CM3" s="220" t="s">
        <v>0</v>
      </c>
      <c r="CN3" s="221" t="s">
        <v>0</v>
      </c>
      <c r="CO3" s="222" t="s">
        <v>0</v>
      </c>
      <c r="CP3" s="223" t="s">
        <v>0</v>
      </c>
      <c r="CQ3" s="224" t="s">
        <v>0</v>
      </c>
      <c r="CR3" s="225" t="s">
        <v>0</v>
      </c>
      <c r="CS3" s="226" t="s">
        <v>0</v>
      </c>
      <c r="CT3" s="227">
        <v>-7.92</v>
      </c>
      <c r="CU3" s="228">
        <v>11800</v>
      </c>
      <c r="CV3" s="229" t="s">
        <v>168</v>
      </c>
      <c r="CW3" s="230" t="s">
        <v>169</v>
      </c>
      <c r="CX3" s="231" t="s">
        <v>170</v>
      </c>
      <c r="CY3" s="232" t="s">
        <v>171</v>
      </c>
      <c r="CZ3" s="233" t="s">
        <v>172</v>
      </c>
      <c r="DA3" s="234" t="s">
        <v>173</v>
      </c>
      <c r="DB3" s="235" t="s">
        <v>174</v>
      </c>
      <c r="DC3" s="236" t="s">
        <v>175</v>
      </c>
      <c r="DD3" s="237">
        <v>1863</v>
      </c>
      <c r="DE3" s="238" t="s">
        <v>176</v>
      </c>
      <c r="DF3" s="239" t="s">
        <v>0</v>
      </c>
      <c r="DG3" s="240" t="s">
        <v>0</v>
      </c>
      <c r="DH3" s="241" t="s">
        <v>0</v>
      </c>
      <c r="DI3" s="242" t="s">
        <v>0</v>
      </c>
      <c r="DJ3" s="243" t="s">
        <v>0</v>
      </c>
      <c r="DK3" s="244" t="s">
        <v>0</v>
      </c>
      <c r="DL3" s="245" t="s">
        <v>0</v>
      </c>
      <c r="DM3" s="246" t="s">
        <v>0</v>
      </c>
      <c r="DN3" s="247" t="s">
        <v>0</v>
      </c>
      <c r="DO3" s="248" t="s">
        <v>0</v>
      </c>
      <c r="DP3" s="249" t="s">
        <v>0</v>
      </c>
      <c r="DQ3" s="250" t="s">
        <v>0</v>
      </c>
      <c r="DR3" s="251" t="s">
        <v>0</v>
      </c>
      <c r="DS3" s="252" t="s">
        <v>0</v>
      </c>
      <c r="DT3" s="253" t="s">
        <v>0</v>
      </c>
      <c r="DU3" s="254" t="s">
        <v>0</v>
      </c>
      <c r="DV3" s="255" t="s">
        <v>0</v>
      </c>
      <c r="DW3" s="257" t="str">
        <f>HYPERLINK("https://my.pitchbook.com?c=140806-27T", "View company online")</f>
        <v>View company online</v>
      </c>
    </row>
    <row r="4" spans="1:127" ht="84" x14ac:dyDescent="0.2">
      <c r="A4" s="4" t="s">
        <v>194</v>
      </c>
      <c r="B4" s="5" t="s">
        <v>195</v>
      </c>
      <c r="C4" s="6" t="s">
        <v>196</v>
      </c>
      <c r="D4" s="7" t="s">
        <v>0</v>
      </c>
      <c r="E4" s="8" t="s">
        <v>197</v>
      </c>
      <c r="F4" s="9" t="s">
        <v>198</v>
      </c>
      <c r="G4" s="10" t="s">
        <v>133</v>
      </c>
      <c r="H4" s="11" t="s">
        <v>134</v>
      </c>
      <c r="I4" s="12" t="s">
        <v>199</v>
      </c>
      <c r="J4" s="13" t="s">
        <v>200</v>
      </c>
      <c r="K4" s="14" t="s">
        <v>201</v>
      </c>
      <c r="L4" s="15" t="s">
        <v>202</v>
      </c>
      <c r="M4" s="16" t="s">
        <v>203</v>
      </c>
      <c r="N4" s="17" t="s">
        <v>185</v>
      </c>
      <c r="O4" s="18" t="s">
        <v>204</v>
      </c>
      <c r="P4" s="19" t="s">
        <v>0</v>
      </c>
      <c r="Q4" s="20" t="s">
        <v>0</v>
      </c>
      <c r="R4" s="21" t="s">
        <v>0</v>
      </c>
      <c r="S4" s="22" t="s">
        <v>0</v>
      </c>
      <c r="T4" s="23" t="s">
        <v>0</v>
      </c>
      <c r="U4" s="24" t="s">
        <v>0</v>
      </c>
      <c r="V4" s="25">
        <v>11</v>
      </c>
      <c r="W4" s="26" t="s">
        <v>194</v>
      </c>
      <c r="X4" s="27">
        <v>42800</v>
      </c>
      <c r="Y4" s="28">
        <v>42804</v>
      </c>
      <c r="Z4" s="29">
        <v>2200</v>
      </c>
      <c r="AA4" s="30" t="s">
        <v>0</v>
      </c>
      <c r="AB4" s="31" t="s">
        <v>0</v>
      </c>
      <c r="AC4" s="32" t="s">
        <v>0</v>
      </c>
      <c r="AD4" s="33" t="s">
        <v>0</v>
      </c>
      <c r="AE4" s="34" t="s">
        <v>0</v>
      </c>
      <c r="AF4" s="35">
        <v>5550</v>
      </c>
      <c r="AG4" s="36" t="s">
        <v>0</v>
      </c>
      <c r="AH4" s="37" t="s">
        <v>0</v>
      </c>
      <c r="AI4" s="38" t="s">
        <v>0</v>
      </c>
      <c r="AJ4" s="39" t="s">
        <v>0</v>
      </c>
      <c r="AK4" s="40" t="s">
        <v>205</v>
      </c>
      <c r="AL4" s="41" t="s">
        <v>206</v>
      </c>
      <c r="AM4" s="42" t="s">
        <v>0</v>
      </c>
      <c r="AN4" s="43" t="s">
        <v>207</v>
      </c>
      <c r="AO4" s="44" t="s">
        <v>208</v>
      </c>
      <c r="AP4" s="45" t="s">
        <v>0</v>
      </c>
      <c r="AQ4" s="46" t="s">
        <v>151</v>
      </c>
      <c r="AR4" s="47" t="s">
        <v>0</v>
      </c>
      <c r="AS4" s="48" t="s">
        <v>0</v>
      </c>
      <c r="AT4" s="49" t="s">
        <v>209</v>
      </c>
      <c r="AU4" s="50">
        <v>2200</v>
      </c>
      <c r="AV4" s="51">
        <v>2200</v>
      </c>
      <c r="AW4" s="52" t="s">
        <v>0</v>
      </c>
      <c r="AX4" s="53" t="s">
        <v>153</v>
      </c>
      <c r="AY4" s="54" t="s">
        <v>185</v>
      </c>
      <c r="AZ4" s="55" t="s">
        <v>203</v>
      </c>
      <c r="BA4" s="56" t="s">
        <v>0</v>
      </c>
      <c r="BB4" s="57" t="s">
        <v>0</v>
      </c>
      <c r="BC4" s="58" t="s">
        <v>0</v>
      </c>
      <c r="BD4" s="59" t="s">
        <v>0</v>
      </c>
      <c r="BE4" s="60" t="s">
        <v>0</v>
      </c>
      <c r="BF4" s="61" t="s">
        <v>0</v>
      </c>
      <c r="BG4" s="62" t="s">
        <v>210</v>
      </c>
      <c r="BH4" s="63" t="s">
        <v>0</v>
      </c>
      <c r="BI4" s="64" t="s">
        <v>0</v>
      </c>
      <c r="BJ4" s="65" t="s">
        <v>0</v>
      </c>
      <c r="BK4" s="66" t="s">
        <v>0</v>
      </c>
      <c r="BL4" s="67" t="s">
        <v>0</v>
      </c>
      <c r="BM4" s="68" t="s">
        <v>0</v>
      </c>
      <c r="BN4" s="69" t="s">
        <v>0</v>
      </c>
      <c r="BO4" s="70" t="s">
        <v>0</v>
      </c>
      <c r="BP4" s="71" t="s">
        <v>0</v>
      </c>
      <c r="BQ4" s="72" t="s">
        <v>0</v>
      </c>
      <c r="BR4" s="73" t="s">
        <v>0</v>
      </c>
      <c r="BS4" s="74" t="s">
        <v>211</v>
      </c>
      <c r="BT4" s="75" t="s">
        <v>0</v>
      </c>
      <c r="BU4" s="76">
        <v>2444.54</v>
      </c>
      <c r="BV4" s="77">
        <v>5.77</v>
      </c>
      <c r="BW4" s="78">
        <v>1498.89</v>
      </c>
      <c r="BX4" s="79">
        <v>193.58</v>
      </c>
      <c r="BY4" s="80">
        <v>375.52</v>
      </c>
      <c r="BZ4" s="81">
        <v>313.55</v>
      </c>
      <c r="CA4" s="82">
        <v>732.43</v>
      </c>
      <c r="CB4" s="83">
        <v>2016</v>
      </c>
      <c r="CC4" s="84" t="s">
        <v>0</v>
      </c>
      <c r="CD4" s="85" t="s">
        <v>0</v>
      </c>
      <c r="CE4" s="86" t="s">
        <v>0</v>
      </c>
      <c r="CF4" s="87" t="s">
        <v>0</v>
      </c>
      <c r="CG4" s="88" t="s">
        <v>0</v>
      </c>
      <c r="CH4" s="89">
        <v>5.86</v>
      </c>
      <c r="CI4" s="90">
        <v>7.02</v>
      </c>
      <c r="CJ4" s="91">
        <v>11.36</v>
      </c>
      <c r="CK4" s="92">
        <v>0.9</v>
      </c>
      <c r="CL4" s="93">
        <v>23.68</v>
      </c>
      <c r="CM4" s="94">
        <v>5.86</v>
      </c>
      <c r="CN4" s="95" t="s">
        <v>0</v>
      </c>
      <c r="CO4" s="96" t="s">
        <v>0</v>
      </c>
      <c r="CP4" s="97" t="s">
        <v>0</v>
      </c>
      <c r="CQ4" s="98" t="s">
        <v>0</v>
      </c>
      <c r="CR4" s="99" t="s">
        <v>0</v>
      </c>
      <c r="CS4" s="100" t="s">
        <v>0</v>
      </c>
      <c r="CT4" s="101">
        <v>15.36</v>
      </c>
      <c r="CU4" s="102">
        <v>20253</v>
      </c>
      <c r="CV4" s="103" t="s">
        <v>168</v>
      </c>
      <c r="CW4" s="104" t="s">
        <v>212</v>
      </c>
      <c r="CX4" s="105" t="s">
        <v>213</v>
      </c>
      <c r="CY4" s="106" t="s">
        <v>214</v>
      </c>
      <c r="CZ4" s="107" t="s">
        <v>215</v>
      </c>
      <c r="DA4" s="108" t="s">
        <v>216</v>
      </c>
      <c r="DB4" s="109" t="s">
        <v>217</v>
      </c>
      <c r="DC4" s="110" t="s">
        <v>218</v>
      </c>
      <c r="DD4" s="111" t="s">
        <v>0</v>
      </c>
      <c r="DE4" s="112" t="s">
        <v>219</v>
      </c>
      <c r="DF4" s="113">
        <v>41</v>
      </c>
      <c r="DG4" s="114">
        <v>15</v>
      </c>
      <c r="DH4" s="115">
        <v>28</v>
      </c>
      <c r="DI4" s="116" t="s">
        <v>0</v>
      </c>
      <c r="DJ4" s="117" t="s">
        <v>0</v>
      </c>
      <c r="DK4" s="118">
        <v>13</v>
      </c>
      <c r="DL4" s="119" t="s">
        <v>220</v>
      </c>
      <c r="DM4" s="120" t="s">
        <v>0</v>
      </c>
      <c r="DN4" s="121" t="s">
        <v>0</v>
      </c>
      <c r="DO4" s="122" t="s">
        <v>0</v>
      </c>
      <c r="DP4" s="123" t="s">
        <v>0</v>
      </c>
      <c r="DQ4" s="124" t="s">
        <v>0</v>
      </c>
      <c r="DR4" s="125" t="s">
        <v>0</v>
      </c>
      <c r="DS4" s="126" t="s">
        <v>0</v>
      </c>
      <c r="DT4" s="127" t="s">
        <v>0</v>
      </c>
      <c r="DU4" s="128" t="s">
        <v>0</v>
      </c>
      <c r="DV4" s="129" t="s">
        <v>0</v>
      </c>
      <c r="DW4" s="256" t="str">
        <f>HYPERLINK("https://my.pitchbook.com?c=232126-75T", "View company online")</f>
        <v>View company online</v>
      </c>
    </row>
    <row r="5" spans="1:127" ht="48" x14ac:dyDescent="0.2">
      <c r="A5" s="130" t="s">
        <v>221</v>
      </c>
      <c r="B5" s="131" t="s">
        <v>128</v>
      </c>
      <c r="C5" s="132" t="s">
        <v>129</v>
      </c>
      <c r="D5" s="133" t="s">
        <v>130</v>
      </c>
      <c r="E5" s="134" t="s">
        <v>131</v>
      </c>
      <c r="F5" s="135" t="s">
        <v>132</v>
      </c>
      <c r="G5" s="136" t="s">
        <v>133</v>
      </c>
      <c r="H5" s="137" t="s">
        <v>134</v>
      </c>
      <c r="I5" s="138" t="s">
        <v>135</v>
      </c>
      <c r="J5" s="139" t="s">
        <v>136</v>
      </c>
      <c r="K5" s="140" t="s">
        <v>137</v>
      </c>
      <c r="L5" s="141" t="s">
        <v>138</v>
      </c>
      <c r="M5" s="142" t="s">
        <v>139</v>
      </c>
      <c r="N5" s="143" t="s">
        <v>140</v>
      </c>
      <c r="O5" s="144" t="s">
        <v>141</v>
      </c>
      <c r="P5" s="145" t="s">
        <v>0</v>
      </c>
      <c r="Q5" s="146" t="s">
        <v>0</v>
      </c>
      <c r="R5" s="147" t="s">
        <v>0</v>
      </c>
      <c r="S5" s="148" t="s">
        <v>0</v>
      </c>
      <c r="T5" s="149" t="s">
        <v>0</v>
      </c>
      <c r="U5" s="150" t="s">
        <v>0</v>
      </c>
      <c r="V5" s="151">
        <v>18</v>
      </c>
      <c r="W5" s="152" t="s">
        <v>221</v>
      </c>
      <c r="X5" s="153">
        <v>44357</v>
      </c>
      <c r="Y5" s="154">
        <v>44357</v>
      </c>
      <c r="Z5" s="155">
        <v>2000</v>
      </c>
      <c r="AA5" s="156" t="s">
        <v>0</v>
      </c>
      <c r="AB5" s="157" t="s">
        <v>0</v>
      </c>
      <c r="AC5" s="158" t="s">
        <v>0</v>
      </c>
      <c r="AD5" s="159" t="s">
        <v>0</v>
      </c>
      <c r="AE5" s="160" t="s">
        <v>0</v>
      </c>
      <c r="AF5" s="161">
        <v>6611</v>
      </c>
      <c r="AG5" s="162" t="s">
        <v>0</v>
      </c>
      <c r="AH5" s="163" t="s">
        <v>0</v>
      </c>
      <c r="AI5" s="164" t="s">
        <v>0</v>
      </c>
      <c r="AJ5" s="165" t="s">
        <v>0</v>
      </c>
      <c r="AK5" s="166" t="s">
        <v>205</v>
      </c>
      <c r="AL5" s="167" t="s">
        <v>206</v>
      </c>
      <c r="AM5" s="168" t="s">
        <v>0</v>
      </c>
      <c r="AN5" s="169" t="s">
        <v>207</v>
      </c>
      <c r="AO5" s="170" t="s">
        <v>222</v>
      </c>
      <c r="AP5" s="171" t="s">
        <v>0</v>
      </c>
      <c r="AQ5" s="172" t="s">
        <v>151</v>
      </c>
      <c r="AR5" s="173" t="s">
        <v>0</v>
      </c>
      <c r="AS5" s="174" t="s">
        <v>0</v>
      </c>
      <c r="AT5" s="175" t="s">
        <v>223</v>
      </c>
      <c r="AU5" s="176">
        <v>2000</v>
      </c>
      <c r="AV5" s="177">
        <v>2000</v>
      </c>
      <c r="AW5" s="178" t="s">
        <v>0</v>
      </c>
      <c r="AX5" s="179" t="s">
        <v>153</v>
      </c>
      <c r="AY5" s="180" t="s">
        <v>185</v>
      </c>
      <c r="AZ5" s="181" t="s">
        <v>224</v>
      </c>
      <c r="BA5" s="182" t="s">
        <v>0</v>
      </c>
      <c r="BB5" s="183" t="s">
        <v>0</v>
      </c>
      <c r="BC5" s="184" t="s">
        <v>0</v>
      </c>
      <c r="BD5" s="185" t="s">
        <v>0</v>
      </c>
      <c r="BE5" s="186" t="s">
        <v>0</v>
      </c>
      <c r="BF5" s="187" t="s">
        <v>0</v>
      </c>
      <c r="BG5" s="188" t="s">
        <v>225</v>
      </c>
      <c r="BH5" s="189" t="s">
        <v>0</v>
      </c>
      <c r="BI5" s="190" t="s">
        <v>0</v>
      </c>
      <c r="BJ5" s="191" t="s">
        <v>0</v>
      </c>
      <c r="BK5" s="192" t="s">
        <v>0</v>
      </c>
      <c r="BL5" s="193" t="s">
        <v>0</v>
      </c>
      <c r="BM5" s="194" t="s">
        <v>0</v>
      </c>
      <c r="BN5" s="195" t="s">
        <v>0</v>
      </c>
      <c r="BO5" s="196" t="s">
        <v>0</v>
      </c>
      <c r="BP5" s="197" t="s">
        <v>0</v>
      </c>
      <c r="BQ5" s="198" t="s">
        <v>0</v>
      </c>
      <c r="BR5" s="199" t="s">
        <v>0</v>
      </c>
      <c r="BS5" s="200" t="s">
        <v>226</v>
      </c>
      <c r="BT5" s="201" t="s">
        <v>0</v>
      </c>
      <c r="BU5" s="202">
        <v>1441.91</v>
      </c>
      <c r="BV5" s="203" t="s">
        <v>0</v>
      </c>
      <c r="BW5" s="204">
        <v>937.89</v>
      </c>
      <c r="BX5" s="205">
        <v>-276.97000000000003</v>
      </c>
      <c r="BY5" s="206">
        <v>207.6</v>
      </c>
      <c r="BZ5" s="207">
        <v>-175.76</v>
      </c>
      <c r="CA5" s="208">
        <v>3595.23</v>
      </c>
      <c r="CB5" s="209">
        <v>2021</v>
      </c>
      <c r="CC5" s="210" t="s">
        <v>0</v>
      </c>
      <c r="CD5" s="211" t="s">
        <v>0</v>
      </c>
      <c r="CE5" s="212" t="s">
        <v>0</v>
      </c>
      <c r="CF5" s="213" t="s">
        <v>0</v>
      </c>
      <c r="CG5" s="214" t="s">
        <v>0</v>
      </c>
      <c r="CH5" s="215">
        <v>9.6300000000000008</v>
      </c>
      <c r="CI5" s="216">
        <v>-11.38</v>
      </c>
      <c r="CJ5" s="217">
        <v>-7.22</v>
      </c>
      <c r="CK5" s="218">
        <v>1.39</v>
      </c>
      <c r="CL5" s="219">
        <v>20.13</v>
      </c>
      <c r="CM5" s="220">
        <v>9.6300000000000008</v>
      </c>
      <c r="CN5" s="221" t="s">
        <v>0</v>
      </c>
      <c r="CO5" s="222" t="s">
        <v>0</v>
      </c>
      <c r="CP5" s="223" t="s">
        <v>0</v>
      </c>
      <c r="CQ5" s="224" t="s">
        <v>0</v>
      </c>
      <c r="CR5" s="225" t="s">
        <v>0</v>
      </c>
      <c r="CS5" s="226" t="s">
        <v>0</v>
      </c>
      <c r="CT5" s="227">
        <v>14.4</v>
      </c>
      <c r="CU5" s="228">
        <v>11800</v>
      </c>
      <c r="CV5" s="229" t="s">
        <v>168</v>
      </c>
      <c r="CW5" s="230" t="s">
        <v>169</v>
      </c>
      <c r="CX5" s="231" t="s">
        <v>170</v>
      </c>
      <c r="CY5" s="232" t="s">
        <v>171</v>
      </c>
      <c r="CZ5" s="233" t="s">
        <v>172</v>
      </c>
      <c r="DA5" s="234" t="s">
        <v>173</v>
      </c>
      <c r="DB5" s="235" t="s">
        <v>174</v>
      </c>
      <c r="DC5" s="236" t="s">
        <v>175</v>
      </c>
      <c r="DD5" s="237">
        <v>1863</v>
      </c>
      <c r="DE5" s="238" t="s">
        <v>176</v>
      </c>
      <c r="DF5" s="239" t="s">
        <v>0</v>
      </c>
      <c r="DG5" s="240" t="s">
        <v>0</v>
      </c>
      <c r="DH5" s="241" t="s">
        <v>0</v>
      </c>
      <c r="DI5" s="242" t="s">
        <v>0</v>
      </c>
      <c r="DJ5" s="243" t="s">
        <v>0</v>
      </c>
      <c r="DK5" s="244" t="s">
        <v>0</v>
      </c>
      <c r="DL5" s="245" t="s">
        <v>0</v>
      </c>
      <c r="DM5" s="246" t="s">
        <v>0</v>
      </c>
      <c r="DN5" s="247" t="s">
        <v>0</v>
      </c>
      <c r="DO5" s="248" t="s">
        <v>0</v>
      </c>
      <c r="DP5" s="249" t="s">
        <v>0</v>
      </c>
      <c r="DQ5" s="250" t="s">
        <v>0</v>
      </c>
      <c r="DR5" s="251" t="s">
        <v>0</v>
      </c>
      <c r="DS5" s="252" t="s">
        <v>0</v>
      </c>
      <c r="DT5" s="253" t="s">
        <v>0</v>
      </c>
      <c r="DU5" s="254" t="s">
        <v>0</v>
      </c>
      <c r="DV5" s="255" t="s">
        <v>0</v>
      </c>
      <c r="DW5" s="257" t="str">
        <f>HYPERLINK("https://my.pitchbook.com?c=231568-84T", "View company online")</f>
        <v>View company online</v>
      </c>
    </row>
    <row r="6" spans="1:127" ht="48" x14ac:dyDescent="0.2">
      <c r="A6" s="4" t="s">
        <v>227</v>
      </c>
      <c r="B6" s="5" t="s">
        <v>128</v>
      </c>
      <c r="C6" s="6" t="s">
        <v>129</v>
      </c>
      <c r="D6" s="7" t="s">
        <v>130</v>
      </c>
      <c r="E6" s="8" t="s">
        <v>131</v>
      </c>
      <c r="F6" s="9" t="s">
        <v>132</v>
      </c>
      <c r="G6" s="10" t="s">
        <v>133</v>
      </c>
      <c r="H6" s="11" t="s">
        <v>134</v>
      </c>
      <c r="I6" s="12" t="s">
        <v>135</v>
      </c>
      <c r="J6" s="13" t="s">
        <v>136</v>
      </c>
      <c r="K6" s="14" t="s">
        <v>137</v>
      </c>
      <c r="L6" s="15" t="s">
        <v>138</v>
      </c>
      <c r="M6" s="16" t="s">
        <v>139</v>
      </c>
      <c r="N6" s="17" t="s">
        <v>140</v>
      </c>
      <c r="O6" s="18" t="s">
        <v>141</v>
      </c>
      <c r="P6" s="19" t="s">
        <v>0</v>
      </c>
      <c r="Q6" s="20" t="s">
        <v>0</v>
      </c>
      <c r="R6" s="21" t="s">
        <v>0</v>
      </c>
      <c r="S6" s="22" t="s">
        <v>0</v>
      </c>
      <c r="T6" s="23" t="s">
        <v>0</v>
      </c>
      <c r="U6" s="24" t="s">
        <v>0</v>
      </c>
      <c r="V6" s="25">
        <v>10</v>
      </c>
      <c r="W6" s="26" t="s">
        <v>227</v>
      </c>
      <c r="X6" s="27">
        <v>43759</v>
      </c>
      <c r="Y6" s="28">
        <v>43766</v>
      </c>
      <c r="Z6" s="29">
        <v>1850</v>
      </c>
      <c r="AA6" s="30" t="s">
        <v>0</v>
      </c>
      <c r="AB6" s="31" t="s">
        <v>0</v>
      </c>
      <c r="AC6" s="32" t="s">
        <v>0</v>
      </c>
      <c r="AD6" s="33" t="s">
        <v>0</v>
      </c>
      <c r="AE6" s="34" t="s">
        <v>0</v>
      </c>
      <c r="AF6" s="35">
        <v>1850</v>
      </c>
      <c r="AG6" s="36" t="s">
        <v>0</v>
      </c>
      <c r="AH6" s="37" t="s">
        <v>0</v>
      </c>
      <c r="AI6" s="38" t="s">
        <v>0</v>
      </c>
      <c r="AJ6" s="39" t="s">
        <v>0</v>
      </c>
      <c r="AK6" s="40" t="s">
        <v>228</v>
      </c>
      <c r="AL6" s="41" t="s">
        <v>0</v>
      </c>
      <c r="AM6" s="42" t="s">
        <v>0</v>
      </c>
      <c r="AN6" s="43" t="s">
        <v>207</v>
      </c>
      <c r="AO6" s="44" t="s">
        <v>229</v>
      </c>
      <c r="AP6" s="45" t="s">
        <v>0</v>
      </c>
      <c r="AQ6" s="46" t="s">
        <v>151</v>
      </c>
      <c r="AR6" s="47" t="s">
        <v>0</v>
      </c>
      <c r="AS6" s="48" t="s">
        <v>0</v>
      </c>
      <c r="AT6" s="49" t="s">
        <v>230</v>
      </c>
      <c r="AU6" s="50">
        <v>1850</v>
      </c>
      <c r="AV6" s="51">
        <v>1850</v>
      </c>
      <c r="AW6" s="52" t="s">
        <v>0</v>
      </c>
      <c r="AX6" s="53" t="s">
        <v>153</v>
      </c>
      <c r="AY6" s="54" t="s">
        <v>185</v>
      </c>
      <c r="AZ6" s="55" t="s">
        <v>139</v>
      </c>
      <c r="BA6" s="56" t="s">
        <v>0</v>
      </c>
      <c r="BB6" s="57" t="s">
        <v>0</v>
      </c>
      <c r="BC6" s="58" t="s">
        <v>0</v>
      </c>
      <c r="BD6" s="59" t="s">
        <v>0</v>
      </c>
      <c r="BE6" s="60" t="s">
        <v>0</v>
      </c>
      <c r="BF6" s="61" t="s">
        <v>0</v>
      </c>
      <c r="BG6" s="62" t="s">
        <v>231</v>
      </c>
      <c r="BH6" s="63" t="s">
        <v>0</v>
      </c>
      <c r="BI6" s="64" t="s">
        <v>0</v>
      </c>
      <c r="BJ6" s="65" t="s">
        <v>0</v>
      </c>
      <c r="BK6" s="66" t="s">
        <v>0</v>
      </c>
      <c r="BL6" s="67" t="s">
        <v>0</v>
      </c>
      <c r="BM6" s="68" t="s">
        <v>0</v>
      </c>
      <c r="BN6" s="69" t="s">
        <v>0</v>
      </c>
      <c r="BO6" s="70" t="s">
        <v>0</v>
      </c>
      <c r="BP6" s="71" t="s">
        <v>0</v>
      </c>
      <c r="BQ6" s="72" t="s">
        <v>0</v>
      </c>
      <c r="BR6" s="73" t="s">
        <v>0</v>
      </c>
      <c r="BS6" s="74" t="s">
        <v>232</v>
      </c>
      <c r="BT6" s="75" t="s">
        <v>0</v>
      </c>
      <c r="BU6" s="76">
        <v>964.58</v>
      </c>
      <c r="BV6" s="77">
        <v>0.01</v>
      </c>
      <c r="BW6" s="78">
        <v>571.45000000000005</v>
      </c>
      <c r="BX6" s="79">
        <v>-169.64</v>
      </c>
      <c r="BY6" s="80">
        <v>169.47</v>
      </c>
      <c r="BZ6" s="81">
        <v>-33.11</v>
      </c>
      <c r="CA6" s="82">
        <v>1414.36</v>
      </c>
      <c r="CB6" s="83">
        <v>2019</v>
      </c>
      <c r="CC6" s="84" t="s">
        <v>0</v>
      </c>
      <c r="CD6" s="85" t="s">
        <v>0</v>
      </c>
      <c r="CE6" s="86" t="s">
        <v>0</v>
      </c>
      <c r="CF6" s="87" t="s">
        <v>0</v>
      </c>
      <c r="CG6" s="88" t="s">
        <v>0</v>
      </c>
      <c r="CH6" s="89">
        <v>10.92</v>
      </c>
      <c r="CI6" s="90">
        <v>-55.87</v>
      </c>
      <c r="CJ6" s="91">
        <v>-10.91</v>
      </c>
      <c r="CK6" s="92">
        <v>1.92</v>
      </c>
      <c r="CL6" s="93">
        <v>49.35</v>
      </c>
      <c r="CM6" s="94">
        <v>10.92</v>
      </c>
      <c r="CN6" s="95" t="s">
        <v>0</v>
      </c>
      <c r="CO6" s="96" t="s">
        <v>0</v>
      </c>
      <c r="CP6" s="97" t="s">
        <v>0</v>
      </c>
      <c r="CQ6" s="98" t="s">
        <v>0</v>
      </c>
      <c r="CR6" s="99" t="s">
        <v>0</v>
      </c>
      <c r="CS6" s="100" t="s">
        <v>0</v>
      </c>
      <c r="CT6" s="101">
        <v>17.57</v>
      </c>
      <c r="CU6" s="102">
        <v>11800</v>
      </c>
      <c r="CV6" s="103" t="s">
        <v>168</v>
      </c>
      <c r="CW6" s="104" t="s">
        <v>169</v>
      </c>
      <c r="CX6" s="105" t="s">
        <v>170</v>
      </c>
      <c r="CY6" s="106" t="s">
        <v>171</v>
      </c>
      <c r="CZ6" s="107" t="s">
        <v>172</v>
      </c>
      <c r="DA6" s="108" t="s">
        <v>173</v>
      </c>
      <c r="DB6" s="109" t="s">
        <v>174</v>
      </c>
      <c r="DC6" s="110" t="s">
        <v>175</v>
      </c>
      <c r="DD6" s="111">
        <v>1863</v>
      </c>
      <c r="DE6" s="112" t="s">
        <v>176</v>
      </c>
      <c r="DF6" s="113" t="s">
        <v>0</v>
      </c>
      <c r="DG6" s="114" t="s">
        <v>0</v>
      </c>
      <c r="DH6" s="115" t="s">
        <v>0</v>
      </c>
      <c r="DI6" s="116" t="s">
        <v>0</v>
      </c>
      <c r="DJ6" s="117" t="s">
        <v>0</v>
      </c>
      <c r="DK6" s="118" t="s">
        <v>0</v>
      </c>
      <c r="DL6" s="119" t="s">
        <v>0</v>
      </c>
      <c r="DM6" s="120" t="s">
        <v>0</v>
      </c>
      <c r="DN6" s="121" t="s">
        <v>0</v>
      </c>
      <c r="DO6" s="122" t="s">
        <v>0</v>
      </c>
      <c r="DP6" s="123" t="s">
        <v>0</v>
      </c>
      <c r="DQ6" s="124" t="s">
        <v>0</v>
      </c>
      <c r="DR6" s="125" t="s">
        <v>0</v>
      </c>
      <c r="DS6" s="126" t="s">
        <v>0</v>
      </c>
      <c r="DT6" s="127" t="s">
        <v>0</v>
      </c>
      <c r="DU6" s="128" t="s">
        <v>0</v>
      </c>
      <c r="DV6" s="129" t="s">
        <v>0</v>
      </c>
      <c r="DW6" s="256" t="str">
        <f>HYPERLINK("https://my.pitchbook.com?c=231566-68T", "View company online")</f>
        <v>View company online</v>
      </c>
    </row>
    <row r="7" spans="1:127" ht="84" x14ac:dyDescent="0.2">
      <c r="A7" s="130" t="s">
        <v>233</v>
      </c>
      <c r="B7" s="131" t="s">
        <v>195</v>
      </c>
      <c r="C7" s="132" t="s">
        <v>196</v>
      </c>
      <c r="D7" s="133" t="s">
        <v>0</v>
      </c>
      <c r="E7" s="134" t="s">
        <v>197</v>
      </c>
      <c r="F7" s="135" t="s">
        <v>198</v>
      </c>
      <c r="G7" s="136" t="s">
        <v>133</v>
      </c>
      <c r="H7" s="137" t="s">
        <v>134</v>
      </c>
      <c r="I7" s="138" t="s">
        <v>199</v>
      </c>
      <c r="J7" s="139" t="s">
        <v>200</v>
      </c>
      <c r="K7" s="140" t="s">
        <v>201</v>
      </c>
      <c r="L7" s="141" t="s">
        <v>202</v>
      </c>
      <c r="M7" s="142" t="s">
        <v>203</v>
      </c>
      <c r="N7" s="143" t="s">
        <v>185</v>
      </c>
      <c r="O7" s="144" t="s">
        <v>204</v>
      </c>
      <c r="P7" s="145" t="s">
        <v>0</v>
      </c>
      <c r="Q7" s="146" t="s">
        <v>0</v>
      </c>
      <c r="R7" s="147" t="s">
        <v>0</v>
      </c>
      <c r="S7" s="148" t="s">
        <v>0</v>
      </c>
      <c r="T7" s="149" t="s">
        <v>0</v>
      </c>
      <c r="U7" s="150" t="s">
        <v>0</v>
      </c>
      <c r="V7" s="151">
        <v>10</v>
      </c>
      <c r="W7" s="152" t="s">
        <v>233</v>
      </c>
      <c r="X7" s="153">
        <v>42527</v>
      </c>
      <c r="Y7" s="154">
        <v>42557</v>
      </c>
      <c r="Z7" s="155">
        <v>1800</v>
      </c>
      <c r="AA7" s="156" t="s">
        <v>0</v>
      </c>
      <c r="AB7" s="157" t="s">
        <v>0</v>
      </c>
      <c r="AC7" s="158" t="s">
        <v>0</v>
      </c>
      <c r="AD7" s="159" t="s">
        <v>0</v>
      </c>
      <c r="AE7" s="160" t="s">
        <v>0</v>
      </c>
      <c r="AF7" s="161">
        <v>3350</v>
      </c>
      <c r="AG7" s="162" t="s">
        <v>0</v>
      </c>
      <c r="AH7" s="163" t="s">
        <v>0</v>
      </c>
      <c r="AI7" s="164" t="s">
        <v>0</v>
      </c>
      <c r="AJ7" s="165" t="s">
        <v>0</v>
      </c>
      <c r="AK7" s="166" t="s">
        <v>228</v>
      </c>
      <c r="AL7" s="167" t="s">
        <v>0</v>
      </c>
      <c r="AM7" s="168" t="s">
        <v>0</v>
      </c>
      <c r="AN7" s="169" t="s">
        <v>207</v>
      </c>
      <c r="AO7" s="170" t="s">
        <v>234</v>
      </c>
      <c r="AP7" s="171" t="s">
        <v>0</v>
      </c>
      <c r="AQ7" s="172" t="s">
        <v>151</v>
      </c>
      <c r="AR7" s="173" t="s">
        <v>0</v>
      </c>
      <c r="AS7" s="174" t="s">
        <v>0</v>
      </c>
      <c r="AT7" s="175" t="s">
        <v>235</v>
      </c>
      <c r="AU7" s="176">
        <v>1800</v>
      </c>
      <c r="AV7" s="177">
        <v>1800</v>
      </c>
      <c r="AW7" s="178" t="s">
        <v>0</v>
      </c>
      <c r="AX7" s="179" t="s">
        <v>153</v>
      </c>
      <c r="AY7" s="180" t="s">
        <v>185</v>
      </c>
      <c r="AZ7" s="181" t="s">
        <v>203</v>
      </c>
      <c r="BA7" s="182" t="s">
        <v>0</v>
      </c>
      <c r="BB7" s="183" t="s">
        <v>0</v>
      </c>
      <c r="BC7" s="184" t="s">
        <v>0</v>
      </c>
      <c r="BD7" s="185" t="s">
        <v>0</v>
      </c>
      <c r="BE7" s="186" t="s">
        <v>0</v>
      </c>
      <c r="BF7" s="187" t="s">
        <v>0</v>
      </c>
      <c r="BG7" s="188" t="s">
        <v>236</v>
      </c>
      <c r="BH7" s="189" t="s">
        <v>0</v>
      </c>
      <c r="BI7" s="190" t="s">
        <v>0</v>
      </c>
      <c r="BJ7" s="191" t="s">
        <v>0</v>
      </c>
      <c r="BK7" s="192" t="s">
        <v>0</v>
      </c>
      <c r="BL7" s="193" t="s">
        <v>0</v>
      </c>
      <c r="BM7" s="194" t="s">
        <v>0</v>
      </c>
      <c r="BN7" s="195" t="s">
        <v>0</v>
      </c>
      <c r="BO7" s="196" t="s">
        <v>0</v>
      </c>
      <c r="BP7" s="197" t="s">
        <v>0</v>
      </c>
      <c r="BQ7" s="198" t="s">
        <v>0</v>
      </c>
      <c r="BR7" s="199" t="s">
        <v>0</v>
      </c>
      <c r="BS7" s="200" t="s">
        <v>237</v>
      </c>
      <c r="BT7" s="201" t="s">
        <v>0</v>
      </c>
      <c r="BU7" s="202">
        <v>2311.1999999999998</v>
      </c>
      <c r="BV7" s="203">
        <v>43.04</v>
      </c>
      <c r="BW7" s="204">
        <v>1416.92</v>
      </c>
      <c r="BX7" s="205">
        <v>192.74</v>
      </c>
      <c r="BY7" s="206">
        <v>369.03</v>
      </c>
      <c r="BZ7" s="207">
        <v>311.38</v>
      </c>
      <c r="CA7" s="208">
        <v>826.02</v>
      </c>
      <c r="CB7" s="209">
        <v>2016</v>
      </c>
      <c r="CC7" s="210" t="s">
        <v>0</v>
      </c>
      <c r="CD7" s="211" t="s">
        <v>0</v>
      </c>
      <c r="CE7" s="212" t="s">
        <v>0</v>
      </c>
      <c r="CF7" s="213" t="s">
        <v>0</v>
      </c>
      <c r="CG7" s="214" t="s">
        <v>0</v>
      </c>
      <c r="CH7" s="215">
        <v>4.88</v>
      </c>
      <c r="CI7" s="216">
        <v>5.78</v>
      </c>
      <c r="CJ7" s="217">
        <v>9.34</v>
      </c>
      <c r="CK7" s="218">
        <v>0.78</v>
      </c>
      <c r="CL7" s="219">
        <v>19.88</v>
      </c>
      <c r="CM7" s="220">
        <v>4.88</v>
      </c>
      <c r="CN7" s="221" t="s">
        <v>0</v>
      </c>
      <c r="CO7" s="222" t="s">
        <v>0</v>
      </c>
      <c r="CP7" s="223" t="s">
        <v>0</v>
      </c>
      <c r="CQ7" s="224" t="s">
        <v>0</v>
      </c>
      <c r="CR7" s="225" t="s">
        <v>0</v>
      </c>
      <c r="CS7" s="226" t="s">
        <v>0</v>
      </c>
      <c r="CT7" s="227">
        <v>15.97</v>
      </c>
      <c r="CU7" s="228">
        <v>20253</v>
      </c>
      <c r="CV7" s="229" t="s">
        <v>168</v>
      </c>
      <c r="CW7" s="230" t="s">
        <v>212</v>
      </c>
      <c r="CX7" s="231" t="s">
        <v>213</v>
      </c>
      <c r="CY7" s="232" t="s">
        <v>214</v>
      </c>
      <c r="CZ7" s="233" t="s">
        <v>215</v>
      </c>
      <c r="DA7" s="234" t="s">
        <v>216</v>
      </c>
      <c r="DB7" s="235" t="s">
        <v>217</v>
      </c>
      <c r="DC7" s="236" t="s">
        <v>218</v>
      </c>
      <c r="DD7" s="237" t="s">
        <v>0</v>
      </c>
      <c r="DE7" s="238" t="s">
        <v>219</v>
      </c>
      <c r="DF7" s="239">
        <v>41</v>
      </c>
      <c r="DG7" s="240">
        <v>15</v>
      </c>
      <c r="DH7" s="241">
        <v>28</v>
      </c>
      <c r="DI7" s="242" t="s">
        <v>0</v>
      </c>
      <c r="DJ7" s="243" t="s">
        <v>0</v>
      </c>
      <c r="DK7" s="244">
        <v>13</v>
      </c>
      <c r="DL7" s="245" t="s">
        <v>220</v>
      </c>
      <c r="DM7" s="246" t="s">
        <v>0</v>
      </c>
      <c r="DN7" s="247" t="s">
        <v>0</v>
      </c>
      <c r="DO7" s="248" t="s">
        <v>0</v>
      </c>
      <c r="DP7" s="249" t="s">
        <v>0</v>
      </c>
      <c r="DQ7" s="250" t="s">
        <v>0</v>
      </c>
      <c r="DR7" s="251" t="s">
        <v>0</v>
      </c>
      <c r="DS7" s="252" t="s">
        <v>0</v>
      </c>
      <c r="DT7" s="253" t="s">
        <v>0</v>
      </c>
      <c r="DU7" s="254" t="s">
        <v>0</v>
      </c>
      <c r="DV7" s="255" t="s">
        <v>0</v>
      </c>
      <c r="DW7" s="257" t="str">
        <f>HYPERLINK("https://my.pitchbook.com?c=232126-12T", "View company online")</f>
        <v>View company online</v>
      </c>
    </row>
    <row r="8" spans="1:127" ht="48" x14ac:dyDescent="0.2">
      <c r="A8" s="4" t="s">
        <v>238</v>
      </c>
      <c r="B8" s="5" t="s">
        <v>128</v>
      </c>
      <c r="C8" s="6" t="s">
        <v>129</v>
      </c>
      <c r="D8" s="7" t="s">
        <v>130</v>
      </c>
      <c r="E8" s="8" t="s">
        <v>131</v>
      </c>
      <c r="F8" s="9" t="s">
        <v>132</v>
      </c>
      <c r="G8" s="10" t="s">
        <v>133</v>
      </c>
      <c r="H8" s="11" t="s">
        <v>134</v>
      </c>
      <c r="I8" s="12" t="s">
        <v>135</v>
      </c>
      <c r="J8" s="13" t="s">
        <v>136</v>
      </c>
      <c r="K8" s="14" t="s">
        <v>137</v>
      </c>
      <c r="L8" s="15" t="s">
        <v>138</v>
      </c>
      <c r="M8" s="16" t="s">
        <v>139</v>
      </c>
      <c r="N8" s="17" t="s">
        <v>140</v>
      </c>
      <c r="O8" s="18" t="s">
        <v>141</v>
      </c>
      <c r="P8" s="19" t="s">
        <v>0</v>
      </c>
      <c r="Q8" s="20" t="s">
        <v>0</v>
      </c>
      <c r="R8" s="21" t="s">
        <v>0</v>
      </c>
      <c r="S8" s="22" t="s">
        <v>0</v>
      </c>
      <c r="T8" s="23" t="s">
        <v>0</v>
      </c>
      <c r="U8" s="24" t="s">
        <v>0</v>
      </c>
      <c r="V8" s="25">
        <v>15</v>
      </c>
      <c r="W8" s="26" t="s">
        <v>238</v>
      </c>
      <c r="X8" s="27">
        <v>44089</v>
      </c>
      <c r="Y8" s="28">
        <v>44096</v>
      </c>
      <c r="Z8" s="29">
        <v>1600</v>
      </c>
      <c r="AA8" s="30" t="s">
        <v>0</v>
      </c>
      <c r="AB8" s="31" t="s">
        <v>0</v>
      </c>
      <c r="AC8" s="32" t="s">
        <v>0</v>
      </c>
      <c r="AD8" s="33" t="s">
        <v>0</v>
      </c>
      <c r="AE8" s="34" t="s">
        <v>0</v>
      </c>
      <c r="AF8" s="35">
        <v>4611</v>
      </c>
      <c r="AG8" s="36" t="s">
        <v>0</v>
      </c>
      <c r="AH8" s="37" t="s">
        <v>0</v>
      </c>
      <c r="AI8" s="38" t="s">
        <v>0</v>
      </c>
      <c r="AJ8" s="39" t="s">
        <v>0</v>
      </c>
      <c r="AK8" s="40" t="s">
        <v>205</v>
      </c>
      <c r="AL8" s="41" t="s">
        <v>206</v>
      </c>
      <c r="AM8" s="42" t="s">
        <v>0</v>
      </c>
      <c r="AN8" s="43" t="s">
        <v>207</v>
      </c>
      <c r="AO8" s="44" t="s">
        <v>239</v>
      </c>
      <c r="AP8" s="45" t="s">
        <v>0</v>
      </c>
      <c r="AQ8" s="46" t="s">
        <v>151</v>
      </c>
      <c r="AR8" s="47" t="s">
        <v>0</v>
      </c>
      <c r="AS8" s="48" t="s">
        <v>0</v>
      </c>
      <c r="AT8" s="49" t="s">
        <v>240</v>
      </c>
      <c r="AU8" s="50">
        <v>1600</v>
      </c>
      <c r="AV8" s="51">
        <v>1600</v>
      </c>
      <c r="AW8" s="52" t="s">
        <v>0</v>
      </c>
      <c r="AX8" s="53" t="s">
        <v>153</v>
      </c>
      <c r="AY8" s="54" t="s">
        <v>185</v>
      </c>
      <c r="AZ8" s="55" t="s">
        <v>139</v>
      </c>
      <c r="BA8" s="56" t="s">
        <v>0</v>
      </c>
      <c r="BB8" s="57" t="s">
        <v>0</v>
      </c>
      <c r="BC8" s="58" t="s">
        <v>0</v>
      </c>
      <c r="BD8" s="59" t="s">
        <v>0</v>
      </c>
      <c r="BE8" s="60" t="s">
        <v>0</v>
      </c>
      <c r="BF8" s="61" t="s">
        <v>0</v>
      </c>
      <c r="BG8" s="62" t="s">
        <v>241</v>
      </c>
      <c r="BH8" s="63" t="s">
        <v>0</v>
      </c>
      <c r="BI8" s="64" t="s">
        <v>0</v>
      </c>
      <c r="BJ8" s="65" t="s">
        <v>0</v>
      </c>
      <c r="BK8" s="66" t="s">
        <v>0</v>
      </c>
      <c r="BL8" s="67" t="s">
        <v>0</v>
      </c>
      <c r="BM8" s="68" t="s">
        <v>0</v>
      </c>
      <c r="BN8" s="69" t="s">
        <v>0</v>
      </c>
      <c r="BO8" s="70" t="s">
        <v>0</v>
      </c>
      <c r="BP8" s="71" t="s">
        <v>0</v>
      </c>
      <c r="BQ8" s="72" t="s">
        <v>0</v>
      </c>
      <c r="BR8" s="73" t="s">
        <v>0</v>
      </c>
      <c r="BS8" s="74" t="s">
        <v>242</v>
      </c>
      <c r="BT8" s="75" t="s">
        <v>0</v>
      </c>
      <c r="BU8" s="76">
        <v>1012.1</v>
      </c>
      <c r="BV8" s="77">
        <v>3.18</v>
      </c>
      <c r="BW8" s="78">
        <v>661.94</v>
      </c>
      <c r="BX8" s="79">
        <v>-276.52999999999997</v>
      </c>
      <c r="BY8" s="80">
        <v>85.18</v>
      </c>
      <c r="BZ8" s="81">
        <v>-121.73</v>
      </c>
      <c r="CA8" s="82">
        <v>2030.54</v>
      </c>
      <c r="CB8" s="83">
        <v>2020</v>
      </c>
      <c r="CC8" s="84" t="s">
        <v>0</v>
      </c>
      <c r="CD8" s="85" t="s">
        <v>0</v>
      </c>
      <c r="CE8" s="86" t="s">
        <v>0</v>
      </c>
      <c r="CF8" s="87" t="s">
        <v>0</v>
      </c>
      <c r="CG8" s="88" t="s">
        <v>0</v>
      </c>
      <c r="CH8" s="89">
        <v>18.78</v>
      </c>
      <c r="CI8" s="90">
        <v>-13.14</v>
      </c>
      <c r="CJ8" s="91">
        <v>-5.79</v>
      </c>
      <c r="CK8" s="92">
        <v>1.58</v>
      </c>
      <c r="CL8" s="93">
        <v>2.77</v>
      </c>
      <c r="CM8" s="94">
        <v>18.78</v>
      </c>
      <c r="CN8" s="95" t="s">
        <v>0</v>
      </c>
      <c r="CO8" s="96" t="s">
        <v>0</v>
      </c>
      <c r="CP8" s="97" t="s">
        <v>0</v>
      </c>
      <c r="CQ8" s="98" t="s">
        <v>0</v>
      </c>
      <c r="CR8" s="99" t="s">
        <v>0</v>
      </c>
      <c r="CS8" s="100" t="s">
        <v>0</v>
      </c>
      <c r="CT8" s="101">
        <v>8.42</v>
      </c>
      <c r="CU8" s="102">
        <v>11800</v>
      </c>
      <c r="CV8" s="103" t="s">
        <v>168</v>
      </c>
      <c r="CW8" s="104" t="s">
        <v>169</v>
      </c>
      <c r="CX8" s="105" t="s">
        <v>170</v>
      </c>
      <c r="CY8" s="106" t="s">
        <v>171</v>
      </c>
      <c r="CZ8" s="107" t="s">
        <v>172</v>
      </c>
      <c r="DA8" s="108" t="s">
        <v>173</v>
      </c>
      <c r="DB8" s="109" t="s">
        <v>174</v>
      </c>
      <c r="DC8" s="110" t="s">
        <v>175</v>
      </c>
      <c r="DD8" s="111">
        <v>1863</v>
      </c>
      <c r="DE8" s="112" t="s">
        <v>176</v>
      </c>
      <c r="DF8" s="113" t="s">
        <v>0</v>
      </c>
      <c r="DG8" s="114" t="s">
        <v>0</v>
      </c>
      <c r="DH8" s="115" t="s">
        <v>0</v>
      </c>
      <c r="DI8" s="116" t="s">
        <v>0</v>
      </c>
      <c r="DJ8" s="117" t="s">
        <v>0</v>
      </c>
      <c r="DK8" s="118" t="s">
        <v>0</v>
      </c>
      <c r="DL8" s="119" t="s">
        <v>0</v>
      </c>
      <c r="DM8" s="120" t="s">
        <v>0</v>
      </c>
      <c r="DN8" s="121" t="s">
        <v>0</v>
      </c>
      <c r="DO8" s="122" t="s">
        <v>0</v>
      </c>
      <c r="DP8" s="123" t="s">
        <v>0</v>
      </c>
      <c r="DQ8" s="124" t="s">
        <v>0</v>
      </c>
      <c r="DR8" s="125" t="s">
        <v>0</v>
      </c>
      <c r="DS8" s="126" t="s">
        <v>0</v>
      </c>
      <c r="DT8" s="127" t="s">
        <v>0</v>
      </c>
      <c r="DU8" s="128" t="s">
        <v>0</v>
      </c>
      <c r="DV8" s="129" t="s">
        <v>0</v>
      </c>
      <c r="DW8" s="256" t="str">
        <f>HYPERLINK("https://my.pitchbook.com?c=231568-30T", "View company online")</f>
        <v>View company online</v>
      </c>
    </row>
    <row r="9" spans="1:127" ht="84" x14ac:dyDescent="0.2">
      <c r="A9" s="130" t="s">
        <v>243</v>
      </c>
      <c r="B9" s="131" t="s">
        <v>195</v>
      </c>
      <c r="C9" s="132" t="s">
        <v>196</v>
      </c>
      <c r="D9" s="133" t="s">
        <v>0</v>
      </c>
      <c r="E9" s="134" t="s">
        <v>197</v>
      </c>
      <c r="F9" s="135" t="s">
        <v>198</v>
      </c>
      <c r="G9" s="136" t="s">
        <v>133</v>
      </c>
      <c r="H9" s="137" t="s">
        <v>134</v>
      </c>
      <c r="I9" s="138" t="s">
        <v>199</v>
      </c>
      <c r="J9" s="139" t="s">
        <v>200</v>
      </c>
      <c r="K9" s="140" t="s">
        <v>201</v>
      </c>
      <c r="L9" s="141" t="s">
        <v>202</v>
      </c>
      <c r="M9" s="142" t="s">
        <v>203</v>
      </c>
      <c r="N9" s="143" t="s">
        <v>185</v>
      </c>
      <c r="O9" s="144" t="s">
        <v>204</v>
      </c>
      <c r="P9" s="145" t="s">
        <v>0</v>
      </c>
      <c r="Q9" s="146" t="s">
        <v>0</v>
      </c>
      <c r="R9" s="147" t="s">
        <v>0</v>
      </c>
      <c r="S9" s="148" t="s">
        <v>0</v>
      </c>
      <c r="T9" s="149" t="s">
        <v>0</v>
      </c>
      <c r="U9" s="150" t="s">
        <v>0</v>
      </c>
      <c r="V9" s="151">
        <v>14</v>
      </c>
      <c r="W9" s="152" t="s">
        <v>243</v>
      </c>
      <c r="X9" s="153">
        <v>44102</v>
      </c>
      <c r="Y9" s="154">
        <v>44102</v>
      </c>
      <c r="Z9" s="155">
        <v>1400</v>
      </c>
      <c r="AA9" s="156" t="s">
        <v>0</v>
      </c>
      <c r="AB9" s="157" t="s">
        <v>0</v>
      </c>
      <c r="AC9" s="158" t="s">
        <v>0</v>
      </c>
      <c r="AD9" s="159" t="s">
        <v>0</v>
      </c>
      <c r="AE9" s="160" t="s">
        <v>0</v>
      </c>
      <c r="AF9" s="161">
        <v>8550</v>
      </c>
      <c r="AG9" s="162" t="s">
        <v>0</v>
      </c>
      <c r="AH9" s="163" t="s">
        <v>0</v>
      </c>
      <c r="AI9" s="164" t="s">
        <v>0</v>
      </c>
      <c r="AJ9" s="165" t="s">
        <v>0</v>
      </c>
      <c r="AK9" s="166" t="s">
        <v>228</v>
      </c>
      <c r="AL9" s="167" t="s">
        <v>0</v>
      </c>
      <c r="AM9" s="168" t="s">
        <v>0</v>
      </c>
      <c r="AN9" s="169" t="s">
        <v>207</v>
      </c>
      <c r="AO9" s="170" t="s">
        <v>244</v>
      </c>
      <c r="AP9" s="171" t="s">
        <v>0</v>
      </c>
      <c r="AQ9" s="172" t="s">
        <v>151</v>
      </c>
      <c r="AR9" s="173" t="s">
        <v>0</v>
      </c>
      <c r="AS9" s="174" t="s">
        <v>0</v>
      </c>
      <c r="AT9" s="175" t="s">
        <v>245</v>
      </c>
      <c r="AU9" s="176">
        <v>1400</v>
      </c>
      <c r="AV9" s="177">
        <v>1400</v>
      </c>
      <c r="AW9" s="178" t="s">
        <v>0</v>
      </c>
      <c r="AX9" s="179" t="s">
        <v>153</v>
      </c>
      <c r="AY9" s="180" t="s">
        <v>185</v>
      </c>
      <c r="AZ9" s="181" t="s">
        <v>203</v>
      </c>
      <c r="BA9" s="182" t="s">
        <v>0</v>
      </c>
      <c r="BB9" s="183" t="s">
        <v>0</v>
      </c>
      <c r="BC9" s="184" t="s">
        <v>0</v>
      </c>
      <c r="BD9" s="185" t="s">
        <v>0</v>
      </c>
      <c r="BE9" s="186" t="s">
        <v>0</v>
      </c>
      <c r="BF9" s="187" t="s">
        <v>0</v>
      </c>
      <c r="BG9" s="188" t="s">
        <v>246</v>
      </c>
      <c r="BH9" s="189" t="s">
        <v>0</v>
      </c>
      <c r="BI9" s="190" t="s">
        <v>0</v>
      </c>
      <c r="BJ9" s="191" t="s">
        <v>0</v>
      </c>
      <c r="BK9" s="192" t="s">
        <v>0</v>
      </c>
      <c r="BL9" s="193" t="s">
        <v>0</v>
      </c>
      <c r="BM9" s="194" t="s">
        <v>0</v>
      </c>
      <c r="BN9" s="195" t="s">
        <v>0</v>
      </c>
      <c r="BO9" s="196" t="s">
        <v>0</v>
      </c>
      <c r="BP9" s="197" t="s">
        <v>0</v>
      </c>
      <c r="BQ9" s="198" t="s">
        <v>0</v>
      </c>
      <c r="BR9" s="199" t="s">
        <v>0</v>
      </c>
      <c r="BS9" s="200" t="s">
        <v>247</v>
      </c>
      <c r="BT9" s="201" t="s">
        <v>0</v>
      </c>
      <c r="BU9" s="202">
        <v>4196.0200000000004</v>
      </c>
      <c r="BV9" s="203" t="s">
        <v>0</v>
      </c>
      <c r="BW9" s="204">
        <v>2716.27</v>
      </c>
      <c r="BX9" s="205">
        <v>239.26</v>
      </c>
      <c r="BY9" s="206">
        <v>641.03</v>
      </c>
      <c r="BZ9" s="207">
        <v>426.34</v>
      </c>
      <c r="CA9" s="208">
        <v>2777.37</v>
      </c>
      <c r="CB9" s="209">
        <v>2020</v>
      </c>
      <c r="CC9" s="210" t="s">
        <v>0</v>
      </c>
      <c r="CD9" s="211" t="s">
        <v>0</v>
      </c>
      <c r="CE9" s="212" t="s">
        <v>0</v>
      </c>
      <c r="CF9" s="213" t="s">
        <v>0</v>
      </c>
      <c r="CG9" s="214" t="s">
        <v>0</v>
      </c>
      <c r="CH9" s="215">
        <v>2.1800000000000002</v>
      </c>
      <c r="CI9" s="216">
        <v>3.28</v>
      </c>
      <c r="CJ9" s="217">
        <v>5.85</v>
      </c>
      <c r="CK9" s="218">
        <v>0.33</v>
      </c>
      <c r="CL9" s="219">
        <v>10.24</v>
      </c>
      <c r="CM9" s="220">
        <v>2.1800000000000002</v>
      </c>
      <c r="CN9" s="221" t="s">
        <v>0</v>
      </c>
      <c r="CO9" s="222" t="s">
        <v>0</v>
      </c>
      <c r="CP9" s="223" t="s">
        <v>0</v>
      </c>
      <c r="CQ9" s="224" t="s">
        <v>0</v>
      </c>
      <c r="CR9" s="225" t="s">
        <v>0</v>
      </c>
      <c r="CS9" s="226" t="s">
        <v>0</v>
      </c>
      <c r="CT9" s="227">
        <v>15.28</v>
      </c>
      <c r="CU9" s="228">
        <v>20253</v>
      </c>
      <c r="CV9" s="229" t="s">
        <v>168</v>
      </c>
      <c r="CW9" s="230" t="s">
        <v>212</v>
      </c>
      <c r="CX9" s="231" t="s">
        <v>213</v>
      </c>
      <c r="CY9" s="232" t="s">
        <v>214</v>
      </c>
      <c r="CZ9" s="233" t="s">
        <v>215</v>
      </c>
      <c r="DA9" s="234" t="s">
        <v>216</v>
      </c>
      <c r="DB9" s="235" t="s">
        <v>217</v>
      </c>
      <c r="DC9" s="236" t="s">
        <v>218</v>
      </c>
      <c r="DD9" s="237" t="s">
        <v>0</v>
      </c>
      <c r="DE9" s="238" t="s">
        <v>219</v>
      </c>
      <c r="DF9" s="239">
        <v>41</v>
      </c>
      <c r="DG9" s="240">
        <v>15</v>
      </c>
      <c r="DH9" s="241">
        <v>28</v>
      </c>
      <c r="DI9" s="242" t="s">
        <v>0</v>
      </c>
      <c r="DJ9" s="243" t="s">
        <v>0</v>
      </c>
      <c r="DK9" s="244">
        <v>13</v>
      </c>
      <c r="DL9" s="245" t="s">
        <v>220</v>
      </c>
      <c r="DM9" s="246" t="s">
        <v>0</v>
      </c>
      <c r="DN9" s="247" t="s">
        <v>0</v>
      </c>
      <c r="DO9" s="248" t="s">
        <v>0</v>
      </c>
      <c r="DP9" s="249" t="s">
        <v>0</v>
      </c>
      <c r="DQ9" s="250" t="s">
        <v>0</v>
      </c>
      <c r="DR9" s="251" t="s">
        <v>0</v>
      </c>
      <c r="DS9" s="252" t="s">
        <v>0</v>
      </c>
      <c r="DT9" s="253" t="s">
        <v>0</v>
      </c>
      <c r="DU9" s="254" t="s">
        <v>0</v>
      </c>
      <c r="DV9" s="255" t="s">
        <v>0</v>
      </c>
      <c r="DW9" s="257" t="str">
        <f>HYPERLINK("https://my.pitchbook.com?c=232128-82T", "View company online")</f>
        <v>View company online</v>
      </c>
    </row>
    <row r="10" spans="1:127" ht="48" x14ac:dyDescent="0.2">
      <c r="A10" s="4" t="s">
        <v>248</v>
      </c>
      <c r="B10" s="5" t="s">
        <v>128</v>
      </c>
      <c r="C10" s="6" t="s">
        <v>129</v>
      </c>
      <c r="D10" s="7" t="s">
        <v>130</v>
      </c>
      <c r="E10" s="8" t="s">
        <v>131</v>
      </c>
      <c r="F10" s="9" t="s">
        <v>132</v>
      </c>
      <c r="G10" s="10" t="s">
        <v>133</v>
      </c>
      <c r="H10" s="11" t="s">
        <v>134</v>
      </c>
      <c r="I10" s="12" t="s">
        <v>135</v>
      </c>
      <c r="J10" s="13" t="s">
        <v>136</v>
      </c>
      <c r="K10" s="14" t="s">
        <v>137</v>
      </c>
      <c r="L10" s="15" t="s">
        <v>138</v>
      </c>
      <c r="M10" s="16" t="s">
        <v>139</v>
      </c>
      <c r="N10" s="17" t="s">
        <v>140</v>
      </c>
      <c r="O10" s="18" t="s">
        <v>141</v>
      </c>
      <c r="P10" s="19" t="s">
        <v>178</v>
      </c>
      <c r="Q10" s="20" t="s">
        <v>179</v>
      </c>
      <c r="R10" s="21" t="s">
        <v>180</v>
      </c>
      <c r="S10" s="22" t="s">
        <v>0</v>
      </c>
      <c r="T10" s="23" t="s">
        <v>181</v>
      </c>
      <c r="U10" s="24" t="s">
        <v>182</v>
      </c>
      <c r="V10" s="25">
        <v>14</v>
      </c>
      <c r="W10" s="26" t="s">
        <v>248</v>
      </c>
      <c r="X10" s="27">
        <v>43983</v>
      </c>
      <c r="Y10" s="28">
        <v>43987</v>
      </c>
      <c r="Z10" s="29">
        <v>1080</v>
      </c>
      <c r="AA10" s="30" t="s">
        <v>146</v>
      </c>
      <c r="AB10" s="31" t="s">
        <v>0</v>
      </c>
      <c r="AC10" s="32">
        <v>8702.66</v>
      </c>
      <c r="AD10" s="33" t="s">
        <v>146</v>
      </c>
      <c r="AE10" s="34">
        <v>12.41</v>
      </c>
      <c r="AF10" s="35">
        <v>3011</v>
      </c>
      <c r="AG10" s="36" t="s">
        <v>0</v>
      </c>
      <c r="AH10" s="37" t="s">
        <v>0</v>
      </c>
      <c r="AI10" s="38">
        <v>22.5</v>
      </c>
      <c r="AJ10" s="39" t="s">
        <v>0</v>
      </c>
      <c r="AK10" s="40" t="s">
        <v>249</v>
      </c>
      <c r="AL10" s="41" t="s">
        <v>0</v>
      </c>
      <c r="AM10" s="42" t="s">
        <v>0</v>
      </c>
      <c r="AN10" s="43" t="s">
        <v>250</v>
      </c>
      <c r="AO10" s="44" t="s">
        <v>251</v>
      </c>
      <c r="AP10" s="45">
        <v>315</v>
      </c>
      <c r="AQ10" s="46" t="s">
        <v>151</v>
      </c>
      <c r="AR10" s="47" t="s">
        <v>0</v>
      </c>
      <c r="AS10" s="48" t="s">
        <v>0</v>
      </c>
      <c r="AT10" s="49" t="s">
        <v>0</v>
      </c>
      <c r="AU10" s="50" t="s">
        <v>0</v>
      </c>
      <c r="AV10" s="51" t="s">
        <v>0</v>
      </c>
      <c r="AW10" s="52" t="s">
        <v>0</v>
      </c>
      <c r="AX10" s="53" t="s">
        <v>153</v>
      </c>
      <c r="AY10" s="54" t="s">
        <v>185</v>
      </c>
      <c r="AZ10" s="55" t="s">
        <v>139</v>
      </c>
      <c r="BA10" s="56" t="s">
        <v>0</v>
      </c>
      <c r="BB10" s="57" t="s">
        <v>0</v>
      </c>
      <c r="BC10" s="58" t="s">
        <v>0</v>
      </c>
      <c r="BD10" s="59" t="s">
        <v>0</v>
      </c>
      <c r="BE10" s="60" t="s">
        <v>0</v>
      </c>
      <c r="BF10" s="61" t="s">
        <v>0</v>
      </c>
      <c r="BG10" s="62" t="s">
        <v>0</v>
      </c>
      <c r="BH10" s="63" t="s">
        <v>0</v>
      </c>
      <c r="BI10" s="64" t="s">
        <v>0</v>
      </c>
      <c r="BJ10" s="65" t="s">
        <v>0</v>
      </c>
      <c r="BK10" s="66" t="s">
        <v>0</v>
      </c>
      <c r="BL10" s="67" t="s">
        <v>252</v>
      </c>
      <c r="BM10" s="68" t="s">
        <v>0</v>
      </c>
      <c r="BN10" s="69" t="s">
        <v>0</v>
      </c>
      <c r="BO10" s="70" t="s">
        <v>253</v>
      </c>
      <c r="BP10" s="71" t="s">
        <v>253</v>
      </c>
      <c r="BQ10" s="72" t="s">
        <v>254</v>
      </c>
      <c r="BR10" s="73" t="s">
        <v>0</v>
      </c>
      <c r="BS10" s="74" t="s">
        <v>0</v>
      </c>
      <c r="BT10" s="75" t="s">
        <v>0</v>
      </c>
      <c r="BU10" s="76">
        <v>980.91</v>
      </c>
      <c r="BV10" s="77">
        <v>0.67</v>
      </c>
      <c r="BW10" s="78">
        <v>635.5</v>
      </c>
      <c r="BX10" s="79">
        <v>-329.01</v>
      </c>
      <c r="BY10" s="80">
        <v>45.06</v>
      </c>
      <c r="BZ10" s="81">
        <v>-148.76</v>
      </c>
      <c r="CA10" s="82">
        <v>2033.66</v>
      </c>
      <c r="CB10" s="83">
        <v>2020</v>
      </c>
      <c r="CC10" s="84">
        <v>193.13</v>
      </c>
      <c r="CD10" s="85">
        <v>-58.5</v>
      </c>
      <c r="CE10" s="86">
        <v>-26.45</v>
      </c>
      <c r="CF10" s="87">
        <v>8.8699999999999992</v>
      </c>
      <c r="CG10" s="88">
        <v>30.43</v>
      </c>
      <c r="CH10" s="89">
        <v>23.97</v>
      </c>
      <c r="CI10" s="90">
        <v>-7.26</v>
      </c>
      <c r="CJ10" s="91">
        <v>-3.28</v>
      </c>
      <c r="CK10" s="92">
        <v>1.1000000000000001</v>
      </c>
      <c r="CL10" s="93">
        <v>3.78</v>
      </c>
      <c r="CM10" s="94" t="s">
        <v>0</v>
      </c>
      <c r="CN10" s="95" t="s">
        <v>0</v>
      </c>
      <c r="CO10" s="96" t="s">
        <v>0</v>
      </c>
      <c r="CP10" s="97" t="s">
        <v>0</v>
      </c>
      <c r="CQ10" s="98" t="s">
        <v>0</v>
      </c>
      <c r="CR10" s="99" t="s">
        <v>0</v>
      </c>
      <c r="CS10" s="100" t="s">
        <v>0</v>
      </c>
      <c r="CT10" s="101">
        <v>4.59</v>
      </c>
      <c r="CU10" s="102">
        <v>11800</v>
      </c>
      <c r="CV10" s="103" t="s">
        <v>168</v>
      </c>
      <c r="CW10" s="104" t="s">
        <v>169</v>
      </c>
      <c r="CX10" s="105" t="s">
        <v>170</v>
      </c>
      <c r="CY10" s="106" t="s">
        <v>171</v>
      </c>
      <c r="CZ10" s="107" t="s">
        <v>172</v>
      </c>
      <c r="DA10" s="108" t="s">
        <v>173</v>
      </c>
      <c r="DB10" s="109" t="s">
        <v>174</v>
      </c>
      <c r="DC10" s="110" t="s">
        <v>175</v>
      </c>
      <c r="DD10" s="111">
        <v>1863</v>
      </c>
      <c r="DE10" s="112" t="s">
        <v>176</v>
      </c>
      <c r="DF10" s="113" t="s">
        <v>0</v>
      </c>
      <c r="DG10" s="114" t="s">
        <v>0</v>
      </c>
      <c r="DH10" s="115" t="s">
        <v>0</v>
      </c>
      <c r="DI10" s="116" t="s">
        <v>0</v>
      </c>
      <c r="DJ10" s="117" t="s">
        <v>0</v>
      </c>
      <c r="DK10" s="118" t="s">
        <v>0</v>
      </c>
      <c r="DL10" s="119" t="s">
        <v>0</v>
      </c>
      <c r="DM10" s="120" t="s">
        <v>0</v>
      </c>
      <c r="DN10" s="121" t="s">
        <v>0</v>
      </c>
      <c r="DO10" s="122" t="s">
        <v>0</v>
      </c>
      <c r="DP10" s="123" t="s">
        <v>0</v>
      </c>
      <c r="DQ10" s="124" t="s">
        <v>0</v>
      </c>
      <c r="DR10" s="125" t="s">
        <v>0</v>
      </c>
      <c r="DS10" s="126" t="s">
        <v>0</v>
      </c>
      <c r="DT10" s="127" t="s">
        <v>0</v>
      </c>
      <c r="DU10" s="128" t="s">
        <v>0</v>
      </c>
      <c r="DV10" s="129" t="s">
        <v>0</v>
      </c>
      <c r="DW10" s="256" t="str">
        <f>HYPERLINK("https://my.pitchbook.com?c=137330-92T", "View company online")</f>
        <v>View company online</v>
      </c>
    </row>
    <row r="11" spans="1:127" ht="84" x14ac:dyDescent="0.2">
      <c r="A11" s="130" t="s">
        <v>255</v>
      </c>
      <c r="B11" s="131" t="s">
        <v>195</v>
      </c>
      <c r="C11" s="132" t="s">
        <v>196</v>
      </c>
      <c r="D11" s="133" t="s">
        <v>0</v>
      </c>
      <c r="E11" s="134" t="s">
        <v>197</v>
      </c>
      <c r="F11" s="135" t="s">
        <v>198</v>
      </c>
      <c r="G11" s="136" t="s">
        <v>133</v>
      </c>
      <c r="H11" s="137" t="s">
        <v>134</v>
      </c>
      <c r="I11" s="138" t="s">
        <v>199</v>
      </c>
      <c r="J11" s="139" t="s">
        <v>200</v>
      </c>
      <c r="K11" s="140" t="s">
        <v>201</v>
      </c>
      <c r="L11" s="141" t="s">
        <v>202</v>
      </c>
      <c r="M11" s="142" t="s">
        <v>203</v>
      </c>
      <c r="N11" s="143" t="s">
        <v>185</v>
      </c>
      <c r="O11" s="144" t="s">
        <v>204</v>
      </c>
      <c r="P11" s="145" t="s">
        <v>0</v>
      </c>
      <c r="Q11" s="146" t="s">
        <v>0</v>
      </c>
      <c r="R11" s="147" t="s">
        <v>0</v>
      </c>
      <c r="S11" s="148" t="s">
        <v>0</v>
      </c>
      <c r="T11" s="149" t="s">
        <v>0</v>
      </c>
      <c r="U11" s="150" t="s">
        <v>0</v>
      </c>
      <c r="V11" s="151">
        <v>12</v>
      </c>
      <c r="W11" s="152" t="s">
        <v>255</v>
      </c>
      <c r="X11" s="153">
        <v>44000</v>
      </c>
      <c r="Y11" s="154">
        <v>44000</v>
      </c>
      <c r="Z11" s="155">
        <v>800</v>
      </c>
      <c r="AA11" s="156" t="s">
        <v>0</v>
      </c>
      <c r="AB11" s="157" t="s">
        <v>0</v>
      </c>
      <c r="AC11" s="158" t="s">
        <v>0</v>
      </c>
      <c r="AD11" s="159" t="s">
        <v>0</v>
      </c>
      <c r="AE11" s="160" t="s">
        <v>0</v>
      </c>
      <c r="AF11" s="161">
        <v>6350</v>
      </c>
      <c r="AG11" s="162" t="s">
        <v>0</v>
      </c>
      <c r="AH11" s="163" t="s">
        <v>0</v>
      </c>
      <c r="AI11" s="164" t="s">
        <v>0</v>
      </c>
      <c r="AJ11" s="165" t="s">
        <v>0</v>
      </c>
      <c r="AK11" s="166" t="s">
        <v>228</v>
      </c>
      <c r="AL11" s="167" t="s">
        <v>0</v>
      </c>
      <c r="AM11" s="168" t="s">
        <v>0</v>
      </c>
      <c r="AN11" s="169" t="s">
        <v>207</v>
      </c>
      <c r="AO11" s="170" t="s">
        <v>256</v>
      </c>
      <c r="AP11" s="171" t="s">
        <v>0</v>
      </c>
      <c r="AQ11" s="172" t="s">
        <v>151</v>
      </c>
      <c r="AR11" s="173" t="s">
        <v>0</v>
      </c>
      <c r="AS11" s="174" t="s">
        <v>0</v>
      </c>
      <c r="AT11" s="175" t="s">
        <v>257</v>
      </c>
      <c r="AU11" s="176">
        <v>800</v>
      </c>
      <c r="AV11" s="177">
        <v>800</v>
      </c>
      <c r="AW11" s="178" t="s">
        <v>0</v>
      </c>
      <c r="AX11" s="179" t="s">
        <v>153</v>
      </c>
      <c r="AY11" s="180" t="s">
        <v>185</v>
      </c>
      <c r="AZ11" s="181" t="s">
        <v>203</v>
      </c>
      <c r="BA11" s="182" t="s">
        <v>0</v>
      </c>
      <c r="BB11" s="183" t="s">
        <v>0</v>
      </c>
      <c r="BC11" s="184" t="s">
        <v>0</v>
      </c>
      <c r="BD11" s="185" t="s">
        <v>0</v>
      </c>
      <c r="BE11" s="186" t="s">
        <v>0</v>
      </c>
      <c r="BF11" s="187" t="s">
        <v>0</v>
      </c>
      <c r="BG11" s="188" t="s">
        <v>258</v>
      </c>
      <c r="BH11" s="189" t="s">
        <v>0</v>
      </c>
      <c r="BI11" s="190" t="s">
        <v>0</v>
      </c>
      <c r="BJ11" s="191" t="s">
        <v>0</v>
      </c>
      <c r="BK11" s="192" t="s">
        <v>0</v>
      </c>
      <c r="BL11" s="193" t="s">
        <v>0</v>
      </c>
      <c r="BM11" s="194" t="s">
        <v>0</v>
      </c>
      <c r="BN11" s="195" t="s">
        <v>0</v>
      </c>
      <c r="BO11" s="196" t="s">
        <v>0</v>
      </c>
      <c r="BP11" s="197" t="s">
        <v>0</v>
      </c>
      <c r="BQ11" s="198" t="s">
        <v>0</v>
      </c>
      <c r="BR11" s="199" t="s">
        <v>0</v>
      </c>
      <c r="BS11" s="200" t="s">
        <v>259</v>
      </c>
      <c r="BT11" s="201" t="s">
        <v>0</v>
      </c>
      <c r="BU11" s="202">
        <v>4293.7700000000004</v>
      </c>
      <c r="BV11" s="203">
        <v>75.650000000000006</v>
      </c>
      <c r="BW11" s="204">
        <v>2748.57</v>
      </c>
      <c r="BX11" s="205">
        <v>287.58999999999997</v>
      </c>
      <c r="BY11" s="206">
        <v>665.86</v>
      </c>
      <c r="BZ11" s="207">
        <v>452.85</v>
      </c>
      <c r="CA11" s="208">
        <v>2998.16</v>
      </c>
      <c r="CB11" s="209">
        <v>2020</v>
      </c>
      <c r="CC11" s="210" t="s">
        <v>0</v>
      </c>
      <c r="CD11" s="211" t="s">
        <v>0</v>
      </c>
      <c r="CE11" s="212" t="s">
        <v>0</v>
      </c>
      <c r="CF11" s="213" t="s">
        <v>0</v>
      </c>
      <c r="CG11" s="214" t="s">
        <v>0</v>
      </c>
      <c r="CH11" s="215">
        <v>1.2</v>
      </c>
      <c r="CI11" s="216">
        <v>1.77</v>
      </c>
      <c r="CJ11" s="217">
        <v>2.78</v>
      </c>
      <c r="CK11" s="218">
        <v>0.19</v>
      </c>
      <c r="CL11" s="219">
        <v>8.75</v>
      </c>
      <c r="CM11" s="220">
        <v>1.2</v>
      </c>
      <c r="CN11" s="221" t="s">
        <v>0</v>
      </c>
      <c r="CO11" s="222" t="s">
        <v>0</v>
      </c>
      <c r="CP11" s="223" t="s">
        <v>0</v>
      </c>
      <c r="CQ11" s="224" t="s">
        <v>0</v>
      </c>
      <c r="CR11" s="225" t="s">
        <v>0</v>
      </c>
      <c r="CS11" s="226" t="s">
        <v>0</v>
      </c>
      <c r="CT11" s="227">
        <v>15.51</v>
      </c>
      <c r="CU11" s="228">
        <v>20253</v>
      </c>
      <c r="CV11" s="229" t="s">
        <v>168</v>
      </c>
      <c r="CW11" s="230" t="s">
        <v>212</v>
      </c>
      <c r="CX11" s="231" t="s">
        <v>213</v>
      </c>
      <c r="CY11" s="232" t="s">
        <v>214</v>
      </c>
      <c r="CZ11" s="233" t="s">
        <v>215</v>
      </c>
      <c r="DA11" s="234" t="s">
        <v>216</v>
      </c>
      <c r="DB11" s="235" t="s">
        <v>217</v>
      </c>
      <c r="DC11" s="236" t="s">
        <v>218</v>
      </c>
      <c r="DD11" s="237" t="s">
        <v>0</v>
      </c>
      <c r="DE11" s="238" t="s">
        <v>219</v>
      </c>
      <c r="DF11" s="239">
        <v>41</v>
      </c>
      <c r="DG11" s="240">
        <v>15</v>
      </c>
      <c r="DH11" s="241">
        <v>28</v>
      </c>
      <c r="DI11" s="242" t="s">
        <v>0</v>
      </c>
      <c r="DJ11" s="243" t="s">
        <v>0</v>
      </c>
      <c r="DK11" s="244">
        <v>13</v>
      </c>
      <c r="DL11" s="245" t="s">
        <v>220</v>
      </c>
      <c r="DM11" s="246" t="s">
        <v>0</v>
      </c>
      <c r="DN11" s="247" t="s">
        <v>0</v>
      </c>
      <c r="DO11" s="248" t="s">
        <v>0</v>
      </c>
      <c r="DP11" s="249" t="s">
        <v>0</v>
      </c>
      <c r="DQ11" s="250" t="s">
        <v>0</v>
      </c>
      <c r="DR11" s="251" t="s">
        <v>0</v>
      </c>
      <c r="DS11" s="252" t="s">
        <v>0</v>
      </c>
      <c r="DT11" s="253" t="s">
        <v>0</v>
      </c>
      <c r="DU11" s="254" t="s">
        <v>0</v>
      </c>
      <c r="DV11" s="255" t="s">
        <v>0</v>
      </c>
      <c r="DW11" s="257" t="str">
        <f>HYPERLINK("https://my.pitchbook.com?c=232127-56T", "View company online")</f>
        <v>View company online</v>
      </c>
    </row>
    <row r="12" spans="1:127" ht="84" x14ac:dyDescent="0.2">
      <c r="A12" s="4" t="s">
        <v>260</v>
      </c>
      <c r="B12" s="5" t="s">
        <v>195</v>
      </c>
      <c r="C12" s="6" t="s">
        <v>196</v>
      </c>
      <c r="D12" s="7" t="s">
        <v>0</v>
      </c>
      <c r="E12" s="8" t="s">
        <v>197</v>
      </c>
      <c r="F12" s="9" t="s">
        <v>198</v>
      </c>
      <c r="G12" s="10" t="s">
        <v>133</v>
      </c>
      <c r="H12" s="11" t="s">
        <v>134</v>
      </c>
      <c r="I12" s="12" t="s">
        <v>199</v>
      </c>
      <c r="J12" s="13" t="s">
        <v>200</v>
      </c>
      <c r="K12" s="14" t="s">
        <v>201</v>
      </c>
      <c r="L12" s="15" t="s">
        <v>202</v>
      </c>
      <c r="M12" s="16" t="s">
        <v>203</v>
      </c>
      <c r="N12" s="17" t="s">
        <v>185</v>
      </c>
      <c r="O12" s="18" t="s">
        <v>204</v>
      </c>
      <c r="P12" s="19" t="s">
        <v>0</v>
      </c>
      <c r="Q12" s="20" t="s">
        <v>0</v>
      </c>
      <c r="R12" s="21" t="s">
        <v>0</v>
      </c>
      <c r="S12" s="22" t="s">
        <v>0</v>
      </c>
      <c r="T12" s="23" t="s">
        <v>0</v>
      </c>
      <c r="U12" s="24" t="s">
        <v>0</v>
      </c>
      <c r="V12" s="25">
        <v>13</v>
      </c>
      <c r="W12" s="26" t="s">
        <v>260</v>
      </c>
      <c r="X12" s="27">
        <v>44088</v>
      </c>
      <c r="Y12" s="28">
        <v>44088</v>
      </c>
      <c r="Z12" s="29">
        <v>800</v>
      </c>
      <c r="AA12" s="30" t="s">
        <v>0</v>
      </c>
      <c r="AB12" s="31" t="s">
        <v>0</v>
      </c>
      <c r="AC12" s="32" t="s">
        <v>0</v>
      </c>
      <c r="AD12" s="33" t="s">
        <v>0</v>
      </c>
      <c r="AE12" s="34" t="s">
        <v>0</v>
      </c>
      <c r="AF12" s="35">
        <v>7150</v>
      </c>
      <c r="AG12" s="36" t="s">
        <v>0</v>
      </c>
      <c r="AH12" s="37" t="s">
        <v>0</v>
      </c>
      <c r="AI12" s="38" t="s">
        <v>0</v>
      </c>
      <c r="AJ12" s="39" t="s">
        <v>0</v>
      </c>
      <c r="AK12" s="40" t="s">
        <v>228</v>
      </c>
      <c r="AL12" s="41" t="s">
        <v>261</v>
      </c>
      <c r="AM12" s="42" t="s">
        <v>0</v>
      </c>
      <c r="AN12" s="43" t="s">
        <v>207</v>
      </c>
      <c r="AO12" s="44" t="s">
        <v>262</v>
      </c>
      <c r="AP12" s="45" t="s">
        <v>0</v>
      </c>
      <c r="AQ12" s="46" t="s">
        <v>151</v>
      </c>
      <c r="AR12" s="47" t="s">
        <v>0</v>
      </c>
      <c r="AS12" s="48" t="s">
        <v>0</v>
      </c>
      <c r="AT12" s="49" t="s">
        <v>257</v>
      </c>
      <c r="AU12" s="50">
        <v>800</v>
      </c>
      <c r="AV12" s="51">
        <v>800</v>
      </c>
      <c r="AW12" s="52" t="s">
        <v>0</v>
      </c>
      <c r="AX12" s="53" t="s">
        <v>153</v>
      </c>
      <c r="AY12" s="54" t="s">
        <v>185</v>
      </c>
      <c r="AZ12" s="55" t="s">
        <v>203</v>
      </c>
      <c r="BA12" s="56" t="s">
        <v>0</v>
      </c>
      <c r="BB12" s="57" t="s">
        <v>0</v>
      </c>
      <c r="BC12" s="58" t="s">
        <v>0</v>
      </c>
      <c r="BD12" s="59" t="s">
        <v>0</v>
      </c>
      <c r="BE12" s="60" t="s">
        <v>0</v>
      </c>
      <c r="BF12" s="61" t="s">
        <v>0</v>
      </c>
      <c r="BG12" s="62" t="s">
        <v>246</v>
      </c>
      <c r="BH12" s="63" t="s">
        <v>0</v>
      </c>
      <c r="BI12" s="64" t="s">
        <v>0</v>
      </c>
      <c r="BJ12" s="65" t="s">
        <v>0</v>
      </c>
      <c r="BK12" s="66" t="s">
        <v>0</v>
      </c>
      <c r="BL12" s="67" t="s">
        <v>0</v>
      </c>
      <c r="BM12" s="68" t="s">
        <v>0</v>
      </c>
      <c r="BN12" s="69" t="s">
        <v>0</v>
      </c>
      <c r="BO12" s="70" t="s">
        <v>0</v>
      </c>
      <c r="BP12" s="71" t="s">
        <v>0</v>
      </c>
      <c r="BQ12" s="72" t="s">
        <v>0</v>
      </c>
      <c r="BR12" s="73" t="s">
        <v>0</v>
      </c>
      <c r="BS12" s="74" t="s">
        <v>263</v>
      </c>
      <c r="BT12" s="75" t="s">
        <v>0</v>
      </c>
      <c r="BU12" s="76">
        <v>4196.0200000000004</v>
      </c>
      <c r="BV12" s="77">
        <v>-2.2799999999999998</v>
      </c>
      <c r="BW12" s="78">
        <v>2716.27</v>
      </c>
      <c r="BX12" s="79">
        <v>239.26</v>
      </c>
      <c r="BY12" s="80">
        <v>641.03</v>
      </c>
      <c r="BZ12" s="81">
        <v>426.34</v>
      </c>
      <c r="CA12" s="82">
        <v>2777.37</v>
      </c>
      <c r="CB12" s="83">
        <v>2020</v>
      </c>
      <c r="CC12" s="84" t="s">
        <v>0</v>
      </c>
      <c r="CD12" s="85" t="s">
        <v>0</v>
      </c>
      <c r="CE12" s="86" t="s">
        <v>0</v>
      </c>
      <c r="CF12" s="87" t="s">
        <v>0</v>
      </c>
      <c r="CG12" s="88" t="s">
        <v>0</v>
      </c>
      <c r="CH12" s="89">
        <v>1.25</v>
      </c>
      <c r="CI12" s="90">
        <v>1.88</v>
      </c>
      <c r="CJ12" s="91">
        <v>3.34</v>
      </c>
      <c r="CK12" s="92">
        <v>0.19</v>
      </c>
      <c r="CL12" s="93">
        <v>5.85</v>
      </c>
      <c r="CM12" s="94">
        <v>1.25</v>
      </c>
      <c r="CN12" s="95" t="s">
        <v>0</v>
      </c>
      <c r="CO12" s="96" t="s">
        <v>0</v>
      </c>
      <c r="CP12" s="97" t="s">
        <v>0</v>
      </c>
      <c r="CQ12" s="98" t="s">
        <v>0</v>
      </c>
      <c r="CR12" s="99" t="s">
        <v>0</v>
      </c>
      <c r="CS12" s="100" t="s">
        <v>0</v>
      </c>
      <c r="CT12" s="101">
        <v>15.28</v>
      </c>
      <c r="CU12" s="102">
        <v>20253</v>
      </c>
      <c r="CV12" s="103" t="s">
        <v>168</v>
      </c>
      <c r="CW12" s="104" t="s">
        <v>212</v>
      </c>
      <c r="CX12" s="105" t="s">
        <v>213</v>
      </c>
      <c r="CY12" s="106" t="s">
        <v>214</v>
      </c>
      <c r="CZ12" s="107" t="s">
        <v>215</v>
      </c>
      <c r="DA12" s="108" t="s">
        <v>216</v>
      </c>
      <c r="DB12" s="109" t="s">
        <v>217</v>
      </c>
      <c r="DC12" s="110" t="s">
        <v>218</v>
      </c>
      <c r="DD12" s="111" t="s">
        <v>0</v>
      </c>
      <c r="DE12" s="112" t="s">
        <v>219</v>
      </c>
      <c r="DF12" s="113">
        <v>41</v>
      </c>
      <c r="DG12" s="114">
        <v>15</v>
      </c>
      <c r="DH12" s="115">
        <v>28</v>
      </c>
      <c r="DI12" s="116" t="s">
        <v>0</v>
      </c>
      <c r="DJ12" s="117" t="s">
        <v>0</v>
      </c>
      <c r="DK12" s="118">
        <v>13</v>
      </c>
      <c r="DL12" s="119" t="s">
        <v>220</v>
      </c>
      <c r="DM12" s="120" t="s">
        <v>0</v>
      </c>
      <c r="DN12" s="121" t="s">
        <v>0</v>
      </c>
      <c r="DO12" s="122" t="s">
        <v>0</v>
      </c>
      <c r="DP12" s="123" t="s">
        <v>0</v>
      </c>
      <c r="DQ12" s="124" t="s">
        <v>0</v>
      </c>
      <c r="DR12" s="125" t="s">
        <v>0</v>
      </c>
      <c r="DS12" s="126" t="s">
        <v>0</v>
      </c>
      <c r="DT12" s="127" t="s">
        <v>0</v>
      </c>
      <c r="DU12" s="128" t="s">
        <v>0</v>
      </c>
      <c r="DV12" s="129" t="s">
        <v>0</v>
      </c>
      <c r="DW12" s="256" t="str">
        <f>HYPERLINK("https://my.pitchbook.com?c=232128-28T", "View company online")</f>
        <v>View company online</v>
      </c>
    </row>
    <row r="13" spans="1:127" ht="48" x14ac:dyDescent="0.2">
      <c r="A13" s="130" t="s">
        <v>264</v>
      </c>
      <c r="B13" s="131" t="s">
        <v>128</v>
      </c>
      <c r="C13" s="132" t="s">
        <v>129</v>
      </c>
      <c r="D13" s="133" t="s">
        <v>130</v>
      </c>
      <c r="E13" s="134" t="s">
        <v>131</v>
      </c>
      <c r="F13" s="135" t="s">
        <v>132</v>
      </c>
      <c r="G13" s="136" t="s">
        <v>133</v>
      </c>
      <c r="H13" s="137" t="s">
        <v>134</v>
      </c>
      <c r="I13" s="138" t="s">
        <v>135</v>
      </c>
      <c r="J13" s="139" t="s">
        <v>136</v>
      </c>
      <c r="K13" s="140" t="s">
        <v>137</v>
      </c>
      <c r="L13" s="141" t="s">
        <v>138</v>
      </c>
      <c r="M13" s="142" t="s">
        <v>139</v>
      </c>
      <c r="N13" s="143" t="s">
        <v>140</v>
      </c>
      <c r="O13" s="144" t="s">
        <v>141</v>
      </c>
      <c r="P13" s="145" t="s">
        <v>178</v>
      </c>
      <c r="Q13" s="146" t="s">
        <v>179</v>
      </c>
      <c r="R13" s="147" t="s">
        <v>180</v>
      </c>
      <c r="S13" s="148" t="s">
        <v>0</v>
      </c>
      <c r="T13" s="149" t="s">
        <v>181</v>
      </c>
      <c r="U13" s="150" t="s">
        <v>182</v>
      </c>
      <c r="V13" s="151">
        <v>11</v>
      </c>
      <c r="W13" s="152" t="s">
        <v>264</v>
      </c>
      <c r="X13" s="153">
        <v>43801</v>
      </c>
      <c r="Y13" s="154">
        <v>43804</v>
      </c>
      <c r="Z13" s="155">
        <v>756</v>
      </c>
      <c r="AA13" s="156" t="s">
        <v>146</v>
      </c>
      <c r="AB13" s="157" t="s">
        <v>0</v>
      </c>
      <c r="AC13" s="158">
        <v>5361.7</v>
      </c>
      <c r="AD13" s="159" t="s">
        <v>146</v>
      </c>
      <c r="AE13" s="160">
        <v>14.1</v>
      </c>
      <c r="AF13" s="161">
        <v>1850</v>
      </c>
      <c r="AG13" s="162" t="s">
        <v>0</v>
      </c>
      <c r="AH13" s="163" t="s">
        <v>0</v>
      </c>
      <c r="AI13" s="164">
        <v>17.25</v>
      </c>
      <c r="AJ13" s="165" t="s">
        <v>0</v>
      </c>
      <c r="AK13" s="166" t="s">
        <v>265</v>
      </c>
      <c r="AL13" s="167" t="s">
        <v>0</v>
      </c>
      <c r="AM13" s="168" t="s">
        <v>0</v>
      </c>
      <c r="AN13" s="169" t="s">
        <v>149</v>
      </c>
      <c r="AO13" s="170" t="s">
        <v>266</v>
      </c>
      <c r="AP13" s="171" t="s">
        <v>0</v>
      </c>
      <c r="AQ13" s="172" t="s">
        <v>151</v>
      </c>
      <c r="AR13" s="173" t="s">
        <v>0</v>
      </c>
      <c r="AS13" s="174" t="s">
        <v>0</v>
      </c>
      <c r="AT13" s="175" t="s">
        <v>0</v>
      </c>
      <c r="AU13" s="176" t="s">
        <v>0</v>
      </c>
      <c r="AV13" s="177" t="s">
        <v>0</v>
      </c>
      <c r="AW13" s="178" t="s">
        <v>0</v>
      </c>
      <c r="AX13" s="179" t="s">
        <v>153</v>
      </c>
      <c r="AY13" s="180" t="s">
        <v>185</v>
      </c>
      <c r="AZ13" s="181" t="s">
        <v>139</v>
      </c>
      <c r="BA13" s="182" t="s">
        <v>0</v>
      </c>
      <c r="BB13" s="183" t="s">
        <v>0</v>
      </c>
      <c r="BC13" s="184" t="s">
        <v>0</v>
      </c>
      <c r="BD13" s="185" t="s">
        <v>0</v>
      </c>
      <c r="BE13" s="186" t="s">
        <v>0</v>
      </c>
      <c r="BF13" s="187" t="s">
        <v>0</v>
      </c>
      <c r="BG13" s="188" t="s">
        <v>0</v>
      </c>
      <c r="BH13" s="189" t="s">
        <v>0</v>
      </c>
      <c r="BI13" s="190" t="s">
        <v>0</v>
      </c>
      <c r="BJ13" s="191" t="s">
        <v>0</v>
      </c>
      <c r="BK13" s="192" t="s">
        <v>0</v>
      </c>
      <c r="BL13" s="193" t="s">
        <v>267</v>
      </c>
      <c r="BM13" s="194" t="s">
        <v>0</v>
      </c>
      <c r="BN13" s="195" t="s">
        <v>0</v>
      </c>
      <c r="BO13" s="196" t="s">
        <v>268</v>
      </c>
      <c r="BP13" s="197" t="s">
        <v>268</v>
      </c>
      <c r="BQ13" s="198" t="s">
        <v>269</v>
      </c>
      <c r="BR13" s="199" t="s">
        <v>0</v>
      </c>
      <c r="BS13" s="200" t="s">
        <v>0</v>
      </c>
      <c r="BT13" s="201" t="s">
        <v>0</v>
      </c>
      <c r="BU13" s="202">
        <v>964.58</v>
      </c>
      <c r="BV13" s="203" t="s">
        <v>0</v>
      </c>
      <c r="BW13" s="204">
        <v>571.45000000000005</v>
      </c>
      <c r="BX13" s="205">
        <v>-169.64</v>
      </c>
      <c r="BY13" s="206">
        <v>169.47</v>
      </c>
      <c r="BZ13" s="207">
        <v>-33.11</v>
      </c>
      <c r="CA13" s="208">
        <v>1414.36</v>
      </c>
      <c r="CB13" s="209">
        <v>2019</v>
      </c>
      <c r="CC13" s="210">
        <v>31.64</v>
      </c>
      <c r="CD13" s="211">
        <v>-161.93</v>
      </c>
      <c r="CE13" s="212">
        <v>-31.61</v>
      </c>
      <c r="CF13" s="213">
        <v>5.56</v>
      </c>
      <c r="CG13" s="214">
        <v>143.04</v>
      </c>
      <c r="CH13" s="215">
        <v>4.46</v>
      </c>
      <c r="CI13" s="216">
        <v>-22.83</v>
      </c>
      <c r="CJ13" s="217">
        <v>-4.46</v>
      </c>
      <c r="CK13" s="218">
        <v>0.78</v>
      </c>
      <c r="CL13" s="219">
        <v>20.170000000000002</v>
      </c>
      <c r="CM13" s="220" t="s">
        <v>0</v>
      </c>
      <c r="CN13" s="221" t="s">
        <v>0</v>
      </c>
      <c r="CO13" s="222" t="s">
        <v>0</v>
      </c>
      <c r="CP13" s="223" t="s">
        <v>0</v>
      </c>
      <c r="CQ13" s="224" t="s">
        <v>0</v>
      </c>
      <c r="CR13" s="225" t="s">
        <v>0</v>
      </c>
      <c r="CS13" s="226" t="s">
        <v>0</v>
      </c>
      <c r="CT13" s="227">
        <v>17.57</v>
      </c>
      <c r="CU13" s="228">
        <v>11800</v>
      </c>
      <c r="CV13" s="229" t="s">
        <v>168</v>
      </c>
      <c r="CW13" s="230" t="s">
        <v>169</v>
      </c>
      <c r="CX13" s="231" t="s">
        <v>170</v>
      </c>
      <c r="CY13" s="232" t="s">
        <v>171</v>
      </c>
      <c r="CZ13" s="233" t="s">
        <v>172</v>
      </c>
      <c r="DA13" s="234" t="s">
        <v>173</v>
      </c>
      <c r="DB13" s="235" t="s">
        <v>174</v>
      </c>
      <c r="DC13" s="236" t="s">
        <v>175</v>
      </c>
      <c r="DD13" s="237">
        <v>1863</v>
      </c>
      <c r="DE13" s="238" t="s">
        <v>176</v>
      </c>
      <c r="DF13" s="239" t="s">
        <v>0</v>
      </c>
      <c r="DG13" s="240" t="s">
        <v>0</v>
      </c>
      <c r="DH13" s="241" t="s">
        <v>0</v>
      </c>
      <c r="DI13" s="242" t="s">
        <v>0</v>
      </c>
      <c r="DJ13" s="243" t="s">
        <v>0</v>
      </c>
      <c r="DK13" s="244" t="s">
        <v>0</v>
      </c>
      <c r="DL13" s="245" t="s">
        <v>0</v>
      </c>
      <c r="DM13" s="246" t="s">
        <v>0</v>
      </c>
      <c r="DN13" s="247" t="s">
        <v>0</v>
      </c>
      <c r="DO13" s="248" t="s">
        <v>0</v>
      </c>
      <c r="DP13" s="249" t="s">
        <v>0</v>
      </c>
      <c r="DQ13" s="250" t="s">
        <v>0</v>
      </c>
      <c r="DR13" s="251" t="s">
        <v>0</v>
      </c>
      <c r="DS13" s="252" t="s">
        <v>0</v>
      </c>
      <c r="DT13" s="253" t="s">
        <v>0</v>
      </c>
      <c r="DU13" s="254" t="s">
        <v>0</v>
      </c>
      <c r="DV13" s="255" t="s">
        <v>0</v>
      </c>
      <c r="DW13" s="257" t="str">
        <f>HYPERLINK("https://my.pitchbook.com?c=127392-76T", "View company online")</f>
        <v>View company online</v>
      </c>
    </row>
    <row r="14" spans="1:127" ht="84" x14ac:dyDescent="0.2">
      <c r="A14" s="4" t="s">
        <v>270</v>
      </c>
      <c r="B14" s="5" t="s">
        <v>195</v>
      </c>
      <c r="C14" s="6" t="s">
        <v>196</v>
      </c>
      <c r="D14" s="7" t="s">
        <v>0</v>
      </c>
      <c r="E14" s="8" t="s">
        <v>197</v>
      </c>
      <c r="F14" s="9" t="s">
        <v>198</v>
      </c>
      <c r="G14" s="10" t="s">
        <v>133</v>
      </c>
      <c r="H14" s="11" t="s">
        <v>134</v>
      </c>
      <c r="I14" s="12" t="s">
        <v>199</v>
      </c>
      <c r="J14" s="13" t="s">
        <v>200</v>
      </c>
      <c r="K14" s="14" t="s">
        <v>201</v>
      </c>
      <c r="L14" s="15" t="s">
        <v>202</v>
      </c>
      <c r="M14" s="16" t="s">
        <v>203</v>
      </c>
      <c r="N14" s="17" t="s">
        <v>185</v>
      </c>
      <c r="O14" s="18" t="s">
        <v>204</v>
      </c>
      <c r="P14" s="19" t="s">
        <v>0</v>
      </c>
      <c r="Q14" s="20" t="s">
        <v>0</v>
      </c>
      <c r="R14" s="21" t="s">
        <v>0</v>
      </c>
      <c r="S14" s="22" t="s">
        <v>0</v>
      </c>
      <c r="T14" s="23" t="s">
        <v>0</v>
      </c>
      <c r="U14" s="24" t="s">
        <v>0</v>
      </c>
      <c r="V14" s="25">
        <v>9</v>
      </c>
      <c r="W14" s="26" t="s">
        <v>270</v>
      </c>
      <c r="X14" s="27">
        <v>41324</v>
      </c>
      <c r="Y14" s="28">
        <v>41351</v>
      </c>
      <c r="Z14" s="29">
        <v>750</v>
      </c>
      <c r="AA14" s="30" t="s">
        <v>0</v>
      </c>
      <c r="AB14" s="31" t="s">
        <v>0</v>
      </c>
      <c r="AC14" s="32" t="s">
        <v>0</v>
      </c>
      <c r="AD14" s="33" t="s">
        <v>0</v>
      </c>
      <c r="AE14" s="34" t="s">
        <v>0</v>
      </c>
      <c r="AF14" s="35">
        <v>1550</v>
      </c>
      <c r="AG14" s="36" t="s">
        <v>0</v>
      </c>
      <c r="AH14" s="37" t="s">
        <v>0</v>
      </c>
      <c r="AI14" s="38" t="s">
        <v>0</v>
      </c>
      <c r="AJ14" s="39" t="s">
        <v>0</v>
      </c>
      <c r="AK14" s="40" t="s">
        <v>228</v>
      </c>
      <c r="AL14" s="41" t="s">
        <v>0</v>
      </c>
      <c r="AM14" s="42" t="s">
        <v>0</v>
      </c>
      <c r="AN14" s="43" t="s">
        <v>207</v>
      </c>
      <c r="AO14" s="44" t="s">
        <v>271</v>
      </c>
      <c r="AP14" s="45" t="s">
        <v>0</v>
      </c>
      <c r="AQ14" s="46" t="s">
        <v>151</v>
      </c>
      <c r="AR14" s="47" t="s">
        <v>0</v>
      </c>
      <c r="AS14" s="48" t="s">
        <v>0</v>
      </c>
      <c r="AT14" s="49" t="s">
        <v>272</v>
      </c>
      <c r="AU14" s="50">
        <v>750</v>
      </c>
      <c r="AV14" s="51">
        <v>750</v>
      </c>
      <c r="AW14" s="52" t="s">
        <v>0</v>
      </c>
      <c r="AX14" s="53" t="s">
        <v>153</v>
      </c>
      <c r="AY14" s="54" t="s">
        <v>185</v>
      </c>
      <c r="AZ14" s="55" t="s">
        <v>203</v>
      </c>
      <c r="BA14" s="56" t="s">
        <v>0</v>
      </c>
      <c r="BB14" s="57" t="s">
        <v>0</v>
      </c>
      <c r="BC14" s="58" t="s">
        <v>0</v>
      </c>
      <c r="BD14" s="59" t="s">
        <v>0</v>
      </c>
      <c r="BE14" s="60" t="s">
        <v>0</v>
      </c>
      <c r="BF14" s="61" t="s">
        <v>0</v>
      </c>
      <c r="BG14" s="62" t="s">
        <v>273</v>
      </c>
      <c r="BH14" s="63" t="s">
        <v>0</v>
      </c>
      <c r="BI14" s="64" t="s">
        <v>0</v>
      </c>
      <c r="BJ14" s="65" t="s">
        <v>0</v>
      </c>
      <c r="BK14" s="66" t="s">
        <v>0</v>
      </c>
      <c r="BL14" s="67" t="s">
        <v>0</v>
      </c>
      <c r="BM14" s="68" t="s">
        <v>0</v>
      </c>
      <c r="BN14" s="69" t="s">
        <v>0</v>
      </c>
      <c r="BO14" s="70" t="s">
        <v>0</v>
      </c>
      <c r="BP14" s="71" t="s">
        <v>0</v>
      </c>
      <c r="BQ14" s="72" t="s">
        <v>0</v>
      </c>
      <c r="BR14" s="73" t="s">
        <v>0</v>
      </c>
      <c r="BS14" s="74" t="s">
        <v>274</v>
      </c>
      <c r="BT14" s="75" t="s">
        <v>0</v>
      </c>
      <c r="BU14" s="76">
        <v>1615.81</v>
      </c>
      <c r="BV14" s="77">
        <v>25.41</v>
      </c>
      <c r="BW14" s="78">
        <v>956.74</v>
      </c>
      <c r="BX14" s="79">
        <v>165.9</v>
      </c>
      <c r="BY14" s="80">
        <v>274.23</v>
      </c>
      <c r="BZ14" s="81">
        <v>244.46</v>
      </c>
      <c r="CA14" s="82">
        <v>205</v>
      </c>
      <c r="CB14" s="83">
        <v>2012</v>
      </c>
      <c r="CC14" s="84" t="s">
        <v>0</v>
      </c>
      <c r="CD14" s="85" t="s">
        <v>0</v>
      </c>
      <c r="CE14" s="86" t="s">
        <v>0</v>
      </c>
      <c r="CF14" s="87" t="s">
        <v>0</v>
      </c>
      <c r="CG14" s="88" t="s">
        <v>0</v>
      </c>
      <c r="CH14" s="89">
        <v>2.73</v>
      </c>
      <c r="CI14" s="90">
        <v>3.07</v>
      </c>
      <c r="CJ14" s="91">
        <v>4.5199999999999996</v>
      </c>
      <c r="CK14" s="92">
        <v>0.46</v>
      </c>
      <c r="CL14" s="93">
        <v>4.92</v>
      </c>
      <c r="CM14" s="94">
        <v>2.73</v>
      </c>
      <c r="CN14" s="95" t="s">
        <v>0</v>
      </c>
      <c r="CO14" s="96" t="s">
        <v>0</v>
      </c>
      <c r="CP14" s="97" t="s">
        <v>0</v>
      </c>
      <c r="CQ14" s="98" t="s">
        <v>0</v>
      </c>
      <c r="CR14" s="99" t="s">
        <v>0</v>
      </c>
      <c r="CS14" s="100" t="s">
        <v>0</v>
      </c>
      <c r="CT14" s="101">
        <v>16.97</v>
      </c>
      <c r="CU14" s="102">
        <v>20253</v>
      </c>
      <c r="CV14" s="103" t="s">
        <v>168</v>
      </c>
      <c r="CW14" s="104" t="s">
        <v>212</v>
      </c>
      <c r="CX14" s="105" t="s">
        <v>213</v>
      </c>
      <c r="CY14" s="106" t="s">
        <v>214</v>
      </c>
      <c r="CZ14" s="107" t="s">
        <v>215</v>
      </c>
      <c r="DA14" s="108" t="s">
        <v>216</v>
      </c>
      <c r="DB14" s="109" t="s">
        <v>217</v>
      </c>
      <c r="DC14" s="110" t="s">
        <v>218</v>
      </c>
      <c r="DD14" s="111" t="s">
        <v>0</v>
      </c>
      <c r="DE14" s="112" t="s">
        <v>219</v>
      </c>
      <c r="DF14" s="113">
        <v>41</v>
      </c>
      <c r="DG14" s="114">
        <v>15</v>
      </c>
      <c r="DH14" s="115">
        <v>28</v>
      </c>
      <c r="DI14" s="116" t="s">
        <v>0</v>
      </c>
      <c r="DJ14" s="117" t="s">
        <v>0</v>
      </c>
      <c r="DK14" s="118">
        <v>13</v>
      </c>
      <c r="DL14" s="119" t="s">
        <v>220</v>
      </c>
      <c r="DM14" s="120" t="s">
        <v>0</v>
      </c>
      <c r="DN14" s="121" t="s">
        <v>0</v>
      </c>
      <c r="DO14" s="122" t="s">
        <v>0</v>
      </c>
      <c r="DP14" s="123" t="s">
        <v>0</v>
      </c>
      <c r="DQ14" s="124" t="s">
        <v>0</v>
      </c>
      <c r="DR14" s="125" t="s">
        <v>0</v>
      </c>
      <c r="DS14" s="126" t="s">
        <v>0</v>
      </c>
      <c r="DT14" s="127" t="s">
        <v>0</v>
      </c>
      <c r="DU14" s="128" t="s">
        <v>0</v>
      </c>
      <c r="DV14" s="129" t="s">
        <v>0</v>
      </c>
      <c r="DW14" s="256" t="str">
        <f>HYPERLINK("https://my.pitchbook.com?c=232125-76T", "View company online")</f>
        <v>View company online</v>
      </c>
    </row>
    <row r="15" spans="1:127" ht="48" x14ac:dyDescent="0.2">
      <c r="A15" s="130" t="s">
        <v>275</v>
      </c>
      <c r="B15" s="131" t="s">
        <v>128</v>
      </c>
      <c r="C15" s="132" t="s">
        <v>129</v>
      </c>
      <c r="D15" s="133" t="s">
        <v>130</v>
      </c>
      <c r="E15" s="134" t="s">
        <v>131</v>
      </c>
      <c r="F15" s="135" t="s">
        <v>132</v>
      </c>
      <c r="G15" s="136" t="s">
        <v>133</v>
      </c>
      <c r="H15" s="137" t="s">
        <v>134</v>
      </c>
      <c r="I15" s="138" t="s">
        <v>135</v>
      </c>
      <c r="J15" s="139" t="s">
        <v>136</v>
      </c>
      <c r="K15" s="140" t="s">
        <v>137</v>
      </c>
      <c r="L15" s="141" t="s">
        <v>138</v>
      </c>
      <c r="M15" s="142" t="s">
        <v>139</v>
      </c>
      <c r="N15" s="143" t="s">
        <v>140</v>
      </c>
      <c r="O15" s="144" t="s">
        <v>141</v>
      </c>
      <c r="P15" s="145" t="s">
        <v>276</v>
      </c>
      <c r="Q15" s="146" t="s">
        <v>277</v>
      </c>
      <c r="R15" s="147" t="s">
        <v>278</v>
      </c>
      <c r="S15" s="148" t="s">
        <v>0</v>
      </c>
      <c r="T15" s="149" t="s">
        <v>279</v>
      </c>
      <c r="U15" s="150" t="s">
        <v>280</v>
      </c>
      <c r="V15" s="151">
        <v>7</v>
      </c>
      <c r="W15" s="152" t="s">
        <v>275</v>
      </c>
      <c r="X15" s="153">
        <v>43479</v>
      </c>
      <c r="Y15" s="154">
        <v>43598</v>
      </c>
      <c r="Z15" s="155">
        <v>600</v>
      </c>
      <c r="AA15" s="156" t="s">
        <v>146</v>
      </c>
      <c r="AB15" s="157">
        <v>3600</v>
      </c>
      <c r="AC15" s="158">
        <v>4200</v>
      </c>
      <c r="AD15" s="159" t="s">
        <v>146</v>
      </c>
      <c r="AE15" s="160" t="s">
        <v>0</v>
      </c>
      <c r="AF15" s="161" t="s">
        <v>0</v>
      </c>
      <c r="AG15" s="162" t="s">
        <v>0</v>
      </c>
      <c r="AH15" s="163" t="s">
        <v>0</v>
      </c>
      <c r="AI15" s="164" t="s">
        <v>0</v>
      </c>
      <c r="AJ15" s="165" t="s">
        <v>0</v>
      </c>
      <c r="AK15" s="166" t="s">
        <v>281</v>
      </c>
      <c r="AL15" s="167" t="s">
        <v>0</v>
      </c>
      <c r="AM15" s="168" t="s">
        <v>0</v>
      </c>
      <c r="AN15" s="169" t="s">
        <v>282</v>
      </c>
      <c r="AO15" s="170" t="s">
        <v>283</v>
      </c>
      <c r="AP15" s="171">
        <v>600</v>
      </c>
      <c r="AQ15" s="172" t="s">
        <v>151</v>
      </c>
      <c r="AR15" s="173" t="s">
        <v>0</v>
      </c>
      <c r="AS15" s="174" t="s">
        <v>0</v>
      </c>
      <c r="AT15" s="175" t="s">
        <v>0</v>
      </c>
      <c r="AU15" s="176" t="s">
        <v>0</v>
      </c>
      <c r="AV15" s="177" t="s">
        <v>0</v>
      </c>
      <c r="AW15" s="178" t="s">
        <v>0</v>
      </c>
      <c r="AX15" s="179" t="s">
        <v>153</v>
      </c>
      <c r="AY15" s="180" t="s">
        <v>154</v>
      </c>
      <c r="AZ15" s="181" t="s">
        <v>139</v>
      </c>
      <c r="BA15" s="182" t="s">
        <v>0</v>
      </c>
      <c r="BB15" s="183">
        <v>1</v>
      </c>
      <c r="BC15" s="184" t="s">
        <v>284</v>
      </c>
      <c r="BD15" s="185">
        <v>1</v>
      </c>
      <c r="BE15" s="186" t="s">
        <v>0</v>
      </c>
      <c r="BF15" s="187" t="s">
        <v>0</v>
      </c>
      <c r="BG15" s="188" t="s">
        <v>0</v>
      </c>
      <c r="BH15" s="189" t="s">
        <v>0</v>
      </c>
      <c r="BI15" s="190" t="s">
        <v>284</v>
      </c>
      <c r="BJ15" s="191" t="s">
        <v>284</v>
      </c>
      <c r="BK15" s="192" t="s">
        <v>0</v>
      </c>
      <c r="BL15" s="193" t="s">
        <v>285</v>
      </c>
      <c r="BM15" s="194" t="s">
        <v>0</v>
      </c>
      <c r="BN15" s="195" t="s">
        <v>0</v>
      </c>
      <c r="BO15" s="196" t="s">
        <v>286</v>
      </c>
      <c r="BP15" s="197" t="s">
        <v>286</v>
      </c>
      <c r="BQ15" s="198" t="s">
        <v>287</v>
      </c>
      <c r="BR15" s="199" t="s">
        <v>0</v>
      </c>
      <c r="BS15" s="200" t="s">
        <v>0</v>
      </c>
      <c r="BT15" s="201" t="s">
        <v>0</v>
      </c>
      <c r="BU15" s="202">
        <v>965.47</v>
      </c>
      <c r="BV15" s="203">
        <v>5.21</v>
      </c>
      <c r="BW15" s="204">
        <v>551.04</v>
      </c>
      <c r="BX15" s="205">
        <v>-224.38</v>
      </c>
      <c r="BY15" s="206">
        <v>151.12</v>
      </c>
      <c r="BZ15" s="207">
        <v>-85.73</v>
      </c>
      <c r="CA15" s="208">
        <v>0</v>
      </c>
      <c r="CB15" s="209">
        <v>2019</v>
      </c>
      <c r="CC15" s="210">
        <v>27.79</v>
      </c>
      <c r="CD15" s="211">
        <v>-48.99</v>
      </c>
      <c r="CE15" s="212">
        <v>-18.72</v>
      </c>
      <c r="CF15" s="213">
        <v>4.3499999999999996</v>
      </c>
      <c r="CG15" s="214" t="s">
        <v>0</v>
      </c>
      <c r="CH15" s="215">
        <v>3.97</v>
      </c>
      <c r="CI15" s="216">
        <v>-7</v>
      </c>
      <c r="CJ15" s="217">
        <v>-2.67</v>
      </c>
      <c r="CK15" s="218">
        <v>0.62</v>
      </c>
      <c r="CL15" s="219" t="s">
        <v>0</v>
      </c>
      <c r="CM15" s="220" t="s">
        <v>0</v>
      </c>
      <c r="CN15" s="221" t="s">
        <v>0</v>
      </c>
      <c r="CO15" s="222" t="s">
        <v>0</v>
      </c>
      <c r="CP15" s="223" t="s">
        <v>0</v>
      </c>
      <c r="CQ15" s="224" t="s">
        <v>0</v>
      </c>
      <c r="CR15" s="225" t="s">
        <v>0</v>
      </c>
      <c r="CS15" s="226" t="s">
        <v>0</v>
      </c>
      <c r="CT15" s="227">
        <v>15.65</v>
      </c>
      <c r="CU15" s="228">
        <v>11800</v>
      </c>
      <c r="CV15" s="229" t="s">
        <v>168</v>
      </c>
      <c r="CW15" s="230" t="s">
        <v>169</v>
      </c>
      <c r="CX15" s="231" t="s">
        <v>170</v>
      </c>
      <c r="CY15" s="232" t="s">
        <v>171</v>
      </c>
      <c r="CZ15" s="233" t="s">
        <v>172</v>
      </c>
      <c r="DA15" s="234" t="s">
        <v>173</v>
      </c>
      <c r="DB15" s="235" t="s">
        <v>174</v>
      </c>
      <c r="DC15" s="236" t="s">
        <v>175</v>
      </c>
      <c r="DD15" s="237">
        <v>1863</v>
      </c>
      <c r="DE15" s="238" t="s">
        <v>176</v>
      </c>
      <c r="DF15" s="239" t="s">
        <v>0</v>
      </c>
      <c r="DG15" s="240" t="s">
        <v>0</v>
      </c>
      <c r="DH15" s="241" t="s">
        <v>0</v>
      </c>
      <c r="DI15" s="242" t="s">
        <v>0</v>
      </c>
      <c r="DJ15" s="243" t="s">
        <v>0</v>
      </c>
      <c r="DK15" s="244" t="s">
        <v>0</v>
      </c>
      <c r="DL15" s="245" t="s">
        <v>0</v>
      </c>
      <c r="DM15" s="246" t="s">
        <v>0</v>
      </c>
      <c r="DN15" s="247" t="s">
        <v>0</v>
      </c>
      <c r="DO15" s="248" t="s">
        <v>0</v>
      </c>
      <c r="DP15" s="249" t="s">
        <v>0</v>
      </c>
      <c r="DQ15" s="250" t="s">
        <v>0</v>
      </c>
      <c r="DR15" s="251" t="s">
        <v>0</v>
      </c>
      <c r="DS15" s="252" t="s">
        <v>0</v>
      </c>
      <c r="DT15" s="253" t="s">
        <v>0</v>
      </c>
      <c r="DU15" s="254" t="s">
        <v>0</v>
      </c>
      <c r="DV15" s="255" t="s">
        <v>0</v>
      </c>
      <c r="DW15" s="257" t="str">
        <f>HYPERLINK("https://my.pitchbook.com?c=115473-79T", "View company online")</f>
        <v>View company online</v>
      </c>
    </row>
    <row r="16" spans="1:127" ht="84" x14ac:dyDescent="0.2">
      <c r="A16" s="4" t="s">
        <v>288</v>
      </c>
      <c r="B16" s="5" t="s">
        <v>195</v>
      </c>
      <c r="C16" s="6" t="s">
        <v>196</v>
      </c>
      <c r="D16" s="7" t="s">
        <v>0</v>
      </c>
      <c r="E16" s="8" t="s">
        <v>197</v>
      </c>
      <c r="F16" s="9" t="s">
        <v>198</v>
      </c>
      <c r="G16" s="10" t="s">
        <v>133</v>
      </c>
      <c r="H16" s="11" t="s">
        <v>134</v>
      </c>
      <c r="I16" s="12" t="s">
        <v>199</v>
      </c>
      <c r="J16" s="13" t="s">
        <v>200</v>
      </c>
      <c r="K16" s="14" t="s">
        <v>201</v>
      </c>
      <c r="L16" s="15" t="s">
        <v>202</v>
      </c>
      <c r="M16" s="16" t="s">
        <v>203</v>
      </c>
      <c r="N16" s="17" t="s">
        <v>185</v>
      </c>
      <c r="O16" s="18" t="s">
        <v>204</v>
      </c>
      <c r="P16" s="19" t="s">
        <v>0</v>
      </c>
      <c r="Q16" s="20" t="s">
        <v>0</v>
      </c>
      <c r="R16" s="21" t="s">
        <v>0</v>
      </c>
      <c r="S16" s="22" t="s">
        <v>0</v>
      </c>
      <c r="T16" s="23" t="s">
        <v>0</v>
      </c>
      <c r="U16" s="24" t="s">
        <v>0</v>
      </c>
      <c r="V16" s="25">
        <v>15</v>
      </c>
      <c r="W16" s="26" t="s">
        <v>288</v>
      </c>
      <c r="X16" s="27">
        <v>44362</v>
      </c>
      <c r="Y16" s="28">
        <v>44362</v>
      </c>
      <c r="Z16" s="29">
        <v>600</v>
      </c>
      <c r="AA16" s="30" t="s">
        <v>0</v>
      </c>
      <c r="AB16" s="31" t="s">
        <v>0</v>
      </c>
      <c r="AC16" s="32" t="s">
        <v>0</v>
      </c>
      <c r="AD16" s="33" t="s">
        <v>0</v>
      </c>
      <c r="AE16" s="34" t="s">
        <v>0</v>
      </c>
      <c r="AF16" s="35">
        <v>9150</v>
      </c>
      <c r="AG16" s="36" t="s">
        <v>0</v>
      </c>
      <c r="AH16" s="37" t="s">
        <v>0</v>
      </c>
      <c r="AI16" s="38" t="s">
        <v>0</v>
      </c>
      <c r="AJ16" s="39" t="s">
        <v>0</v>
      </c>
      <c r="AK16" s="40" t="s">
        <v>228</v>
      </c>
      <c r="AL16" s="41" t="s">
        <v>0</v>
      </c>
      <c r="AM16" s="42" t="s">
        <v>0</v>
      </c>
      <c r="AN16" s="43" t="s">
        <v>207</v>
      </c>
      <c r="AO16" s="44" t="s">
        <v>289</v>
      </c>
      <c r="AP16" s="45" t="s">
        <v>0</v>
      </c>
      <c r="AQ16" s="46" t="s">
        <v>151</v>
      </c>
      <c r="AR16" s="47" t="s">
        <v>0</v>
      </c>
      <c r="AS16" s="48" t="s">
        <v>0</v>
      </c>
      <c r="AT16" s="49" t="s">
        <v>290</v>
      </c>
      <c r="AU16" s="50">
        <v>600</v>
      </c>
      <c r="AV16" s="51">
        <v>600</v>
      </c>
      <c r="AW16" s="52" t="s">
        <v>0</v>
      </c>
      <c r="AX16" s="53" t="s">
        <v>153</v>
      </c>
      <c r="AY16" s="54" t="s">
        <v>185</v>
      </c>
      <c r="AZ16" s="55" t="s">
        <v>203</v>
      </c>
      <c r="BA16" s="56" t="s">
        <v>0</v>
      </c>
      <c r="BB16" s="57" t="s">
        <v>0</v>
      </c>
      <c r="BC16" s="58" t="s">
        <v>0</v>
      </c>
      <c r="BD16" s="59" t="s">
        <v>0</v>
      </c>
      <c r="BE16" s="60" t="s">
        <v>0</v>
      </c>
      <c r="BF16" s="61" t="s">
        <v>0</v>
      </c>
      <c r="BG16" s="62" t="s">
        <v>246</v>
      </c>
      <c r="BH16" s="63" t="s">
        <v>0</v>
      </c>
      <c r="BI16" s="64" t="s">
        <v>0</v>
      </c>
      <c r="BJ16" s="65" t="s">
        <v>0</v>
      </c>
      <c r="BK16" s="66" t="s">
        <v>0</v>
      </c>
      <c r="BL16" s="67" t="s">
        <v>0</v>
      </c>
      <c r="BM16" s="68" t="s">
        <v>0</v>
      </c>
      <c r="BN16" s="69" t="s">
        <v>0</v>
      </c>
      <c r="BO16" s="70" t="s">
        <v>0</v>
      </c>
      <c r="BP16" s="71" t="s">
        <v>0</v>
      </c>
      <c r="BQ16" s="72" t="s">
        <v>0</v>
      </c>
      <c r="BR16" s="73" t="s">
        <v>0</v>
      </c>
      <c r="BS16" s="74" t="s">
        <v>291</v>
      </c>
      <c r="BT16" s="75" t="s">
        <v>0</v>
      </c>
      <c r="BU16" s="76">
        <v>4184.55</v>
      </c>
      <c r="BV16" s="77">
        <v>-0.27</v>
      </c>
      <c r="BW16" s="78">
        <v>2846.34</v>
      </c>
      <c r="BX16" s="79">
        <v>355.75</v>
      </c>
      <c r="BY16" s="80">
        <v>777.93</v>
      </c>
      <c r="BZ16" s="81">
        <v>557.38</v>
      </c>
      <c r="CA16" s="82">
        <v>2734.72</v>
      </c>
      <c r="CB16" s="83">
        <v>2021</v>
      </c>
      <c r="CC16" s="84" t="s">
        <v>0</v>
      </c>
      <c r="CD16" s="85" t="s">
        <v>0</v>
      </c>
      <c r="CE16" s="86" t="s">
        <v>0</v>
      </c>
      <c r="CF16" s="87" t="s">
        <v>0</v>
      </c>
      <c r="CG16" s="88" t="s">
        <v>0</v>
      </c>
      <c r="CH16" s="89">
        <v>0.77</v>
      </c>
      <c r="CI16" s="90">
        <v>1.08</v>
      </c>
      <c r="CJ16" s="91">
        <v>1.69</v>
      </c>
      <c r="CK16" s="92">
        <v>0.14000000000000001</v>
      </c>
      <c r="CL16" s="93">
        <v>3.3</v>
      </c>
      <c r="CM16" s="94">
        <v>0.77</v>
      </c>
      <c r="CN16" s="95" t="s">
        <v>0</v>
      </c>
      <c r="CO16" s="96" t="s">
        <v>0</v>
      </c>
      <c r="CP16" s="97" t="s">
        <v>0</v>
      </c>
      <c r="CQ16" s="98" t="s">
        <v>0</v>
      </c>
      <c r="CR16" s="99" t="s">
        <v>0</v>
      </c>
      <c r="CS16" s="100" t="s">
        <v>0</v>
      </c>
      <c r="CT16" s="101">
        <v>18.59</v>
      </c>
      <c r="CU16" s="102">
        <v>20253</v>
      </c>
      <c r="CV16" s="103" t="s">
        <v>168</v>
      </c>
      <c r="CW16" s="104" t="s">
        <v>212</v>
      </c>
      <c r="CX16" s="105" t="s">
        <v>213</v>
      </c>
      <c r="CY16" s="106" t="s">
        <v>214</v>
      </c>
      <c r="CZ16" s="107" t="s">
        <v>215</v>
      </c>
      <c r="DA16" s="108" t="s">
        <v>216</v>
      </c>
      <c r="DB16" s="109" t="s">
        <v>217</v>
      </c>
      <c r="DC16" s="110" t="s">
        <v>218</v>
      </c>
      <c r="DD16" s="111" t="s">
        <v>0</v>
      </c>
      <c r="DE16" s="112" t="s">
        <v>219</v>
      </c>
      <c r="DF16" s="113">
        <v>41</v>
      </c>
      <c r="DG16" s="114">
        <v>15</v>
      </c>
      <c r="DH16" s="115">
        <v>28</v>
      </c>
      <c r="DI16" s="116" t="s">
        <v>0</v>
      </c>
      <c r="DJ16" s="117" t="s">
        <v>0</v>
      </c>
      <c r="DK16" s="118">
        <v>13</v>
      </c>
      <c r="DL16" s="119" t="s">
        <v>220</v>
      </c>
      <c r="DM16" s="120" t="s">
        <v>0</v>
      </c>
      <c r="DN16" s="121" t="s">
        <v>0</v>
      </c>
      <c r="DO16" s="122" t="s">
        <v>0</v>
      </c>
      <c r="DP16" s="123" t="s">
        <v>0</v>
      </c>
      <c r="DQ16" s="124" t="s">
        <v>0</v>
      </c>
      <c r="DR16" s="125" t="s">
        <v>0</v>
      </c>
      <c r="DS16" s="126" t="s">
        <v>0</v>
      </c>
      <c r="DT16" s="127" t="s">
        <v>0</v>
      </c>
      <c r="DU16" s="128" t="s">
        <v>0</v>
      </c>
      <c r="DV16" s="129" t="s">
        <v>0</v>
      </c>
      <c r="DW16" s="256" t="str">
        <f>HYPERLINK("https://my.pitchbook.com?c=232129-63T", "View company online")</f>
        <v>View company online</v>
      </c>
    </row>
    <row r="17" spans="1:127" ht="48" x14ac:dyDescent="0.2">
      <c r="A17" s="130" t="s">
        <v>292</v>
      </c>
      <c r="B17" s="131" t="s">
        <v>128</v>
      </c>
      <c r="C17" s="132" t="s">
        <v>129</v>
      </c>
      <c r="D17" s="133" t="s">
        <v>130</v>
      </c>
      <c r="E17" s="134" t="s">
        <v>131</v>
      </c>
      <c r="F17" s="135" t="s">
        <v>132</v>
      </c>
      <c r="G17" s="136" t="s">
        <v>133</v>
      </c>
      <c r="H17" s="137" t="s">
        <v>134</v>
      </c>
      <c r="I17" s="138" t="s">
        <v>135</v>
      </c>
      <c r="J17" s="139" t="s">
        <v>136</v>
      </c>
      <c r="K17" s="140" t="s">
        <v>137</v>
      </c>
      <c r="L17" s="141" t="s">
        <v>138</v>
      </c>
      <c r="M17" s="142" t="s">
        <v>139</v>
      </c>
      <c r="N17" s="143" t="s">
        <v>140</v>
      </c>
      <c r="O17" s="144" t="s">
        <v>141</v>
      </c>
      <c r="P17" s="145" t="s">
        <v>178</v>
      </c>
      <c r="Q17" s="146" t="s">
        <v>179</v>
      </c>
      <c r="R17" s="147" t="s">
        <v>180</v>
      </c>
      <c r="S17" s="148" t="s">
        <v>0</v>
      </c>
      <c r="T17" s="149" t="s">
        <v>181</v>
      </c>
      <c r="U17" s="150" t="s">
        <v>182</v>
      </c>
      <c r="V17" s="151">
        <v>8</v>
      </c>
      <c r="W17" s="152" t="s">
        <v>292</v>
      </c>
      <c r="X17" s="153">
        <v>43711</v>
      </c>
      <c r="Y17" s="154">
        <v>43718</v>
      </c>
      <c r="Z17" s="155">
        <v>552</v>
      </c>
      <c r="AA17" s="156" t="s">
        <v>146</v>
      </c>
      <c r="AB17" s="157" t="s">
        <v>0</v>
      </c>
      <c r="AC17" s="158" t="s">
        <v>0</v>
      </c>
      <c r="AD17" s="159" t="s">
        <v>0</v>
      </c>
      <c r="AE17" s="160" t="s">
        <v>0</v>
      </c>
      <c r="AF17" s="161" t="s">
        <v>0</v>
      </c>
      <c r="AG17" s="162" t="s">
        <v>0</v>
      </c>
      <c r="AH17" s="163" t="s">
        <v>0</v>
      </c>
      <c r="AI17" s="164">
        <v>16</v>
      </c>
      <c r="AJ17" s="165" t="s">
        <v>0</v>
      </c>
      <c r="AK17" s="166" t="s">
        <v>265</v>
      </c>
      <c r="AL17" s="167" t="s">
        <v>0</v>
      </c>
      <c r="AM17" s="168" t="s">
        <v>0</v>
      </c>
      <c r="AN17" s="169" t="s">
        <v>250</v>
      </c>
      <c r="AO17" s="170" t="s">
        <v>293</v>
      </c>
      <c r="AP17" s="171" t="s">
        <v>0</v>
      </c>
      <c r="AQ17" s="172" t="s">
        <v>151</v>
      </c>
      <c r="AR17" s="173" t="s">
        <v>0</v>
      </c>
      <c r="AS17" s="174" t="s">
        <v>0</v>
      </c>
      <c r="AT17" s="175" t="s">
        <v>0</v>
      </c>
      <c r="AU17" s="176" t="s">
        <v>0</v>
      </c>
      <c r="AV17" s="177" t="s">
        <v>0</v>
      </c>
      <c r="AW17" s="178" t="s">
        <v>0</v>
      </c>
      <c r="AX17" s="179" t="s">
        <v>153</v>
      </c>
      <c r="AY17" s="180" t="s">
        <v>185</v>
      </c>
      <c r="AZ17" s="181" t="s">
        <v>139</v>
      </c>
      <c r="BA17" s="182" t="s">
        <v>0</v>
      </c>
      <c r="BB17" s="183" t="s">
        <v>0</v>
      </c>
      <c r="BC17" s="184" t="s">
        <v>0</v>
      </c>
      <c r="BD17" s="185" t="s">
        <v>0</v>
      </c>
      <c r="BE17" s="186" t="s">
        <v>0</v>
      </c>
      <c r="BF17" s="187" t="s">
        <v>0</v>
      </c>
      <c r="BG17" s="188" t="s">
        <v>0</v>
      </c>
      <c r="BH17" s="189" t="s">
        <v>0</v>
      </c>
      <c r="BI17" s="190" t="s">
        <v>0</v>
      </c>
      <c r="BJ17" s="191" t="s">
        <v>0</v>
      </c>
      <c r="BK17" s="192" t="s">
        <v>0</v>
      </c>
      <c r="BL17" s="193" t="s">
        <v>267</v>
      </c>
      <c r="BM17" s="194" t="s">
        <v>0</v>
      </c>
      <c r="BN17" s="195" t="s">
        <v>0</v>
      </c>
      <c r="BO17" s="196" t="s">
        <v>294</v>
      </c>
      <c r="BP17" s="197" t="s">
        <v>294</v>
      </c>
      <c r="BQ17" s="198" t="s">
        <v>295</v>
      </c>
      <c r="BR17" s="199" t="s">
        <v>0</v>
      </c>
      <c r="BS17" s="200" t="s">
        <v>0</v>
      </c>
      <c r="BT17" s="201" t="s">
        <v>0</v>
      </c>
      <c r="BU17" s="202">
        <v>964.48</v>
      </c>
      <c r="BV17" s="203">
        <v>-0.1</v>
      </c>
      <c r="BW17" s="204">
        <v>564.47</v>
      </c>
      <c r="BX17" s="205">
        <v>-235.2</v>
      </c>
      <c r="BY17" s="206">
        <v>131.24</v>
      </c>
      <c r="BZ17" s="207">
        <v>-87.89</v>
      </c>
      <c r="CA17" s="208">
        <v>1420.42</v>
      </c>
      <c r="CB17" s="209">
        <v>2019</v>
      </c>
      <c r="CC17" s="210" t="s">
        <v>0</v>
      </c>
      <c r="CD17" s="211" t="s">
        <v>0</v>
      </c>
      <c r="CE17" s="212" t="s">
        <v>0</v>
      </c>
      <c r="CF17" s="213" t="s">
        <v>0</v>
      </c>
      <c r="CG17" s="214" t="s">
        <v>0</v>
      </c>
      <c r="CH17" s="215">
        <v>4.21</v>
      </c>
      <c r="CI17" s="216">
        <v>-6.28</v>
      </c>
      <c r="CJ17" s="217">
        <v>-2.35</v>
      </c>
      <c r="CK17" s="218">
        <v>0.56999999999999995</v>
      </c>
      <c r="CL17" s="219">
        <v>145.68</v>
      </c>
      <c r="CM17" s="220" t="s">
        <v>0</v>
      </c>
      <c r="CN17" s="221" t="s">
        <v>0</v>
      </c>
      <c r="CO17" s="222" t="s">
        <v>0</v>
      </c>
      <c r="CP17" s="223" t="s">
        <v>0</v>
      </c>
      <c r="CQ17" s="224" t="s">
        <v>0</v>
      </c>
      <c r="CR17" s="225" t="s">
        <v>0</v>
      </c>
      <c r="CS17" s="226" t="s">
        <v>0</v>
      </c>
      <c r="CT17" s="227">
        <v>13.61</v>
      </c>
      <c r="CU17" s="228">
        <v>11800</v>
      </c>
      <c r="CV17" s="229" t="s">
        <v>168</v>
      </c>
      <c r="CW17" s="230" t="s">
        <v>169</v>
      </c>
      <c r="CX17" s="231" t="s">
        <v>170</v>
      </c>
      <c r="CY17" s="232" t="s">
        <v>171</v>
      </c>
      <c r="CZ17" s="233" t="s">
        <v>172</v>
      </c>
      <c r="DA17" s="234" t="s">
        <v>173</v>
      </c>
      <c r="DB17" s="235" t="s">
        <v>174</v>
      </c>
      <c r="DC17" s="236" t="s">
        <v>175</v>
      </c>
      <c r="DD17" s="237">
        <v>1863</v>
      </c>
      <c r="DE17" s="238" t="s">
        <v>176</v>
      </c>
      <c r="DF17" s="239" t="s">
        <v>0</v>
      </c>
      <c r="DG17" s="240" t="s">
        <v>0</v>
      </c>
      <c r="DH17" s="241" t="s">
        <v>0</v>
      </c>
      <c r="DI17" s="242" t="s">
        <v>0</v>
      </c>
      <c r="DJ17" s="243" t="s">
        <v>0</v>
      </c>
      <c r="DK17" s="244" t="s">
        <v>0</v>
      </c>
      <c r="DL17" s="245" t="s">
        <v>0</v>
      </c>
      <c r="DM17" s="246" t="s">
        <v>0</v>
      </c>
      <c r="DN17" s="247" t="s">
        <v>0</v>
      </c>
      <c r="DO17" s="248" t="s">
        <v>0</v>
      </c>
      <c r="DP17" s="249" t="s">
        <v>0</v>
      </c>
      <c r="DQ17" s="250" t="s">
        <v>0</v>
      </c>
      <c r="DR17" s="251" t="s">
        <v>0</v>
      </c>
      <c r="DS17" s="252" t="s">
        <v>0</v>
      </c>
      <c r="DT17" s="253" t="s">
        <v>0</v>
      </c>
      <c r="DU17" s="254" t="s">
        <v>0</v>
      </c>
      <c r="DV17" s="255" t="s">
        <v>0</v>
      </c>
      <c r="DW17" s="257" t="str">
        <f>HYPERLINK("https://my.pitchbook.com?c=122836-06T", "View company online")</f>
        <v>View company online</v>
      </c>
    </row>
    <row r="18" spans="1:127" ht="84" x14ac:dyDescent="0.2">
      <c r="A18" s="4" t="s">
        <v>296</v>
      </c>
      <c r="B18" s="5" t="s">
        <v>195</v>
      </c>
      <c r="C18" s="6" t="s">
        <v>196</v>
      </c>
      <c r="D18" s="7" t="s">
        <v>0</v>
      </c>
      <c r="E18" s="8" t="s">
        <v>197</v>
      </c>
      <c r="F18" s="9" t="s">
        <v>198</v>
      </c>
      <c r="G18" s="10" t="s">
        <v>133</v>
      </c>
      <c r="H18" s="11" t="s">
        <v>134</v>
      </c>
      <c r="I18" s="12" t="s">
        <v>199</v>
      </c>
      <c r="J18" s="13" t="s">
        <v>200</v>
      </c>
      <c r="K18" s="14" t="s">
        <v>201</v>
      </c>
      <c r="L18" s="15" t="s">
        <v>202</v>
      </c>
      <c r="M18" s="16" t="s">
        <v>203</v>
      </c>
      <c r="N18" s="17" t="s">
        <v>185</v>
      </c>
      <c r="O18" s="18" t="s">
        <v>204</v>
      </c>
      <c r="P18" s="19" t="s">
        <v>0</v>
      </c>
      <c r="Q18" s="20" t="s">
        <v>0</v>
      </c>
      <c r="R18" s="21" t="s">
        <v>0</v>
      </c>
      <c r="S18" s="22" t="s">
        <v>0</v>
      </c>
      <c r="T18" s="23" t="s">
        <v>0</v>
      </c>
      <c r="U18" s="24" t="s">
        <v>0</v>
      </c>
      <c r="V18" s="25">
        <v>6</v>
      </c>
      <c r="W18" s="26" t="s">
        <v>296</v>
      </c>
      <c r="X18" s="27">
        <v>36321</v>
      </c>
      <c r="Y18" s="28">
        <v>36357</v>
      </c>
      <c r="Z18" s="29">
        <v>500</v>
      </c>
      <c r="AA18" s="30" t="s">
        <v>0</v>
      </c>
      <c r="AB18" s="31" t="s">
        <v>0</v>
      </c>
      <c r="AC18" s="32" t="s">
        <v>0</v>
      </c>
      <c r="AD18" s="33" t="s">
        <v>0</v>
      </c>
      <c r="AE18" s="34" t="s">
        <v>0</v>
      </c>
      <c r="AF18" s="35">
        <v>500</v>
      </c>
      <c r="AG18" s="36" t="s">
        <v>0</v>
      </c>
      <c r="AH18" s="37" t="s">
        <v>0</v>
      </c>
      <c r="AI18" s="38" t="s">
        <v>0</v>
      </c>
      <c r="AJ18" s="39" t="s">
        <v>0</v>
      </c>
      <c r="AK18" s="40" t="s">
        <v>205</v>
      </c>
      <c r="AL18" s="41" t="s">
        <v>206</v>
      </c>
      <c r="AM18" s="42" t="s">
        <v>0</v>
      </c>
      <c r="AN18" s="43" t="s">
        <v>207</v>
      </c>
      <c r="AO18" s="44" t="s">
        <v>297</v>
      </c>
      <c r="AP18" s="45" t="s">
        <v>0</v>
      </c>
      <c r="AQ18" s="46" t="s">
        <v>151</v>
      </c>
      <c r="AR18" s="47" t="s">
        <v>0</v>
      </c>
      <c r="AS18" s="48" t="s">
        <v>0</v>
      </c>
      <c r="AT18" s="49" t="s">
        <v>298</v>
      </c>
      <c r="AU18" s="50">
        <v>500</v>
      </c>
      <c r="AV18" s="51">
        <v>500</v>
      </c>
      <c r="AW18" s="52" t="s">
        <v>0</v>
      </c>
      <c r="AX18" s="53" t="s">
        <v>153</v>
      </c>
      <c r="AY18" s="54" t="s">
        <v>185</v>
      </c>
      <c r="AZ18" s="55" t="s">
        <v>203</v>
      </c>
      <c r="BA18" s="56" t="s">
        <v>0</v>
      </c>
      <c r="BB18" s="57" t="s">
        <v>0</v>
      </c>
      <c r="BC18" s="58" t="s">
        <v>0</v>
      </c>
      <c r="BD18" s="59" t="s">
        <v>0</v>
      </c>
      <c r="BE18" s="60" t="s">
        <v>0</v>
      </c>
      <c r="BF18" s="61" t="s">
        <v>0</v>
      </c>
      <c r="BG18" s="62" t="s">
        <v>299</v>
      </c>
      <c r="BH18" s="63" t="s">
        <v>0</v>
      </c>
      <c r="BI18" s="64" t="s">
        <v>0</v>
      </c>
      <c r="BJ18" s="65" t="s">
        <v>0</v>
      </c>
      <c r="BK18" s="66" t="s">
        <v>0</v>
      </c>
      <c r="BL18" s="67" t="s">
        <v>0</v>
      </c>
      <c r="BM18" s="68" t="s">
        <v>0</v>
      </c>
      <c r="BN18" s="69" t="s">
        <v>0</v>
      </c>
      <c r="BO18" s="70" t="s">
        <v>0</v>
      </c>
      <c r="BP18" s="71" t="s">
        <v>0</v>
      </c>
      <c r="BQ18" s="72" t="s">
        <v>0</v>
      </c>
      <c r="BR18" s="73" t="s">
        <v>0</v>
      </c>
      <c r="BS18" s="74" t="s">
        <v>300</v>
      </c>
      <c r="BT18" s="75" t="s">
        <v>0</v>
      </c>
      <c r="BU18" s="76">
        <v>716.17</v>
      </c>
      <c r="BV18" s="77">
        <v>484.63</v>
      </c>
      <c r="BW18" s="78">
        <v>435.47</v>
      </c>
      <c r="BX18" s="79">
        <v>104.9</v>
      </c>
      <c r="BY18" s="80">
        <v>198.4</v>
      </c>
      <c r="BZ18" s="81">
        <v>167.7</v>
      </c>
      <c r="CA18" s="82" t="s">
        <v>0</v>
      </c>
      <c r="CB18" s="83">
        <v>1999</v>
      </c>
      <c r="CC18" s="84" t="s">
        <v>0</v>
      </c>
      <c r="CD18" s="85" t="s">
        <v>0</v>
      </c>
      <c r="CE18" s="86" t="s">
        <v>0</v>
      </c>
      <c r="CF18" s="87" t="s">
        <v>0</v>
      </c>
      <c r="CG18" s="88" t="s">
        <v>0</v>
      </c>
      <c r="CH18" s="89">
        <v>2.52</v>
      </c>
      <c r="CI18" s="90">
        <v>2.98</v>
      </c>
      <c r="CJ18" s="91">
        <v>4.7699999999999996</v>
      </c>
      <c r="CK18" s="92">
        <v>0.7</v>
      </c>
      <c r="CL18" s="93">
        <v>7.04</v>
      </c>
      <c r="CM18" s="94">
        <v>2.52</v>
      </c>
      <c r="CN18" s="95" t="s">
        <v>0</v>
      </c>
      <c r="CO18" s="96" t="s">
        <v>0</v>
      </c>
      <c r="CP18" s="97" t="s">
        <v>0</v>
      </c>
      <c r="CQ18" s="98" t="s">
        <v>0</v>
      </c>
      <c r="CR18" s="99" t="s">
        <v>0</v>
      </c>
      <c r="CS18" s="100" t="s">
        <v>0</v>
      </c>
      <c r="CT18" s="101">
        <v>27.7</v>
      </c>
      <c r="CU18" s="102">
        <v>20253</v>
      </c>
      <c r="CV18" s="103" t="s">
        <v>168</v>
      </c>
      <c r="CW18" s="104" t="s">
        <v>212</v>
      </c>
      <c r="CX18" s="105" t="s">
        <v>213</v>
      </c>
      <c r="CY18" s="106" t="s">
        <v>214</v>
      </c>
      <c r="CZ18" s="107" t="s">
        <v>215</v>
      </c>
      <c r="DA18" s="108" t="s">
        <v>216</v>
      </c>
      <c r="DB18" s="109" t="s">
        <v>217</v>
      </c>
      <c r="DC18" s="110" t="s">
        <v>218</v>
      </c>
      <c r="DD18" s="111" t="s">
        <v>0</v>
      </c>
      <c r="DE18" s="112" t="s">
        <v>219</v>
      </c>
      <c r="DF18" s="113">
        <v>41</v>
      </c>
      <c r="DG18" s="114">
        <v>15</v>
      </c>
      <c r="DH18" s="115">
        <v>28</v>
      </c>
      <c r="DI18" s="116" t="s">
        <v>0</v>
      </c>
      <c r="DJ18" s="117" t="s">
        <v>0</v>
      </c>
      <c r="DK18" s="118">
        <v>13</v>
      </c>
      <c r="DL18" s="119" t="s">
        <v>220</v>
      </c>
      <c r="DM18" s="120" t="s">
        <v>0</v>
      </c>
      <c r="DN18" s="121" t="s">
        <v>0</v>
      </c>
      <c r="DO18" s="122" t="s">
        <v>0</v>
      </c>
      <c r="DP18" s="123" t="s">
        <v>0</v>
      </c>
      <c r="DQ18" s="124" t="s">
        <v>0</v>
      </c>
      <c r="DR18" s="125" t="s">
        <v>0</v>
      </c>
      <c r="DS18" s="126" t="s">
        <v>0</v>
      </c>
      <c r="DT18" s="127" t="s">
        <v>0</v>
      </c>
      <c r="DU18" s="128" t="s">
        <v>0</v>
      </c>
      <c r="DV18" s="129" t="s">
        <v>0</v>
      </c>
      <c r="DW18" s="256" t="str">
        <f>HYPERLINK("https://my.pitchbook.com?c=232124-32T", "View company online")</f>
        <v>View company online</v>
      </c>
    </row>
    <row r="19" spans="1:127" ht="48" x14ac:dyDescent="0.2">
      <c r="A19" s="130" t="s">
        <v>301</v>
      </c>
      <c r="B19" s="131" t="s">
        <v>128</v>
      </c>
      <c r="C19" s="132" t="s">
        <v>129</v>
      </c>
      <c r="D19" s="133" t="s">
        <v>130</v>
      </c>
      <c r="E19" s="134" t="s">
        <v>131</v>
      </c>
      <c r="F19" s="135" t="s">
        <v>132</v>
      </c>
      <c r="G19" s="136" t="s">
        <v>133</v>
      </c>
      <c r="H19" s="137" t="s">
        <v>134</v>
      </c>
      <c r="I19" s="138" t="s">
        <v>135</v>
      </c>
      <c r="J19" s="139" t="s">
        <v>136</v>
      </c>
      <c r="K19" s="140" t="s">
        <v>137</v>
      </c>
      <c r="L19" s="141" t="s">
        <v>138</v>
      </c>
      <c r="M19" s="142" t="s">
        <v>139</v>
      </c>
      <c r="N19" s="143" t="s">
        <v>140</v>
      </c>
      <c r="O19" s="144" t="s">
        <v>141</v>
      </c>
      <c r="P19" s="145" t="s">
        <v>302</v>
      </c>
      <c r="Q19" s="146" t="s">
        <v>303</v>
      </c>
      <c r="R19" s="147" t="s">
        <v>180</v>
      </c>
      <c r="S19" s="148" t="s">
        <v>304</v>
      </c>
      <c r="T19" s="149" t="s">
        <v>305</v>
      </c>
      <c r="U19" s="150" t="s">
        <v>306</v>
      </c>
      <c r="V19" s="151">
        <v>19</v>
      </c>
      <c r="W19" s="152" t="s">
        <v>301</v>
      </c>
      <c r="X19" s="153" t="s">
        <v>0</v>
      </c>
      <c r="Y19" s="154">
        <v>45219</v>
      </c>
      <c r="Z19" s="155">
        <v>487.87</v>
      </c>
      <c r="AA19" s="156" t="s">
        <v>146</v>
      </c>
      <c r="AB19" s="157" t="s">
        <v>0</v>
      </c>
      <c r="AC19" s="158" t="s">
        <v>0</v>
      </c>
      <c r="AD19" s="159" t="s">
        <v>0</v>
      </c>
      <c r="AE19" s="160" t="s">
        <v>0</v>
      </c>
      <c r="AF19" s="161">
        <v>7098.87</v>
      </c>
      <c r="AG19" s="162" t="s">
        <v>0</v>
      </c>
      <c r="AH19" s="163" t="s">
        <v>0</v>
      </c>
      <c r="AI19" s="164" t="s">
        <v>0</v>
      </c>
      <c r="AJ19" s="165" t="s">
        <v>0</v>
      </c>
      <c r="AK19" s="166" t="s">
        <v>307</v>
      </c>
      <c r="AL19" s="167" t="s">
        <v>0</v>
      </c>
      <c r="AM19" s="168" t="s">
        <v>0</v>
      </c>
      <c r="AN19" s="169" t="s">
        <v>149</v>
      </c>
      <c r="AO19" s="170" t="s">
        <v>308</v>
      </c>
      <c r="AP19" s="171">
        <v>487.87</v>
      </c>
      <c r="AQ19" s="172" t="s">
        <v>151</v>
      </c>
      <c r="AR19" s="173" t="s">
        <v>0</v>
      </c>
      <c r="AS19" s="174" t="s">
        <v>0</v>
      </c>
      <c r="AT19" s="175" t="s">
        <v>0</v>
      </c>
      <c r="AU19" s="176" t="s">
        <v>0</v>
      </c>
      <c r="AV19" s="177" t="s">
        <v>0</v>
      </c>
      <c r="AW19" s="178" t="s">
        <v>0</v>
      </c>
      <c r="AX19" s="179" t="s">
        <v>153</v>
      </c>
      <c r="AY19" s="180" t="s">
        <v>140</v>
      </c>
      <c r="AZ19" s="181" t="s">
        <v>139</v>
      </c>
      <c r="BA19" s="182" t="s">
        <v>0</v>
      </c>
      <c r="BB19" s="183">
        <v>1</v>
      </c>
      <c r="BC19" s="184" t="s">
        <v>309</v>
      </c>
      <c r="BD19" s="185">
        <v>1</v>
      </c>
      <c r="BE19" s="186" t="s">
        <v>0</v>
      </c>
      <c r="BF19" s="187" t="s">
        <v>0</v>
      </c>
      <c r="BG19" s="188" t="s">
        <v>0</v>
      </c>
      <c r="BH19" s="189" t="s">
        <v>310</v>
      </c>
      <c r="BI19" s="190" t="s">
        <v>311</v>
      </c>
      <c r="BJ19" s="191" t="s">
        <v>0</v>
      </c>
      <c r="BK19" s="192" t="s">
        <v>0</v>
      </c>
      <c r="BL19" s="193" t="s">
        <v>0</v>
      </c>
      <c r="BM19" s="194" t="s">
        <v>0</v>
      </c>
      <c r="BN19" s="195" t="s">
        <v>0</v>
      </c>
      <c r="BO19" s="196" t="s">
        <v>0</v>
      </c>
      <c r="BP19" s="197" t="s">
        <v>0</v>
      </c>
      <c r="BQ19" s="198" t="s">
        <v>0</v>
      </c>
      <c r="BR19" s="199" t="s">
        <v>0</v>
      </c>
      <c r="BS19" s="200" t="s">
        <v>0</v>
      </c>
      <c r="BT19" s="201" t="s">
        <v>0</v>
      </c>
      <c r="BU19" s="202">
        <v>2620.4</v>
      </c>
      <c r="BV19" s="203">
        <v>81.73</v>
      </c>
      <c r="BW19" s="204">
        <v>1708.6</v>
      </c>
      <c r="BX19" s="205">
        <v>256.10000000000002</v>
      </c>
      <c r="BY19" s="206">
        <v>1106.8</v>
      </c>
      <c r="BZ19" s="207">
        <v>390.5</v>
      </c>
      <c r="CA19" s="208">
        <v>4958.5</v>
      </c>
      <c r="CB19" s="209">
        <v>2023</v>
      </c>
      <c r="CC19" s="210" t="s">
        <v>0</v>
      </c>
      <c r="CD19" s="211" t="s">
        <v>0</v>
      </c>
      <c r="CE19" s="212" t="s">
        <v>0</v>
      </c>
      <c r="CF19" s="213" t="s">
        <v>0</v>
      </c>
      <c r="CG19" s="214" t="s">
        <v>0</v>
      </c>
      <c r="CH19" s="215">
        <v>0.44</v>
      </c>
      <c r="CI19" s="216">
        <v>1.25</v>
      </c>
      <c r="CJ19" s="217">
        <v>2.7</v>
      </c>
      <c r="CK19" s="218">
        <v>0.19</v>
      </c>
      <c r="CL19" s="219">
        <v>-7.39</v>
      </c>
      <c r="CM19" s="220" t="s">
        <v>0</v>
      </c>
      <c r="CN19" s="221" t="s">
        <v>0</v>
      </c>
      <c r="CO19" s="222" t="s">
        <v>0</v>
      </c>
      <c r="CP19" s="223" t="s">
        <v>0</v>
      </c>
      <c r="CQ19" s="224" t="s">
        <v>0</v>
      </c>
      <c r="CR19" s="225" t="s">
        <v>0</v>
      </c>
      <c r="CS19" s="226" t="s">
        <v>0</v>
      </c>
      <c r="CT19" s="227">
        <v>42.24</v>
      </c>
      <c r="CU19" s="228">
        <v>11800</v>
      </c>
      <c r="CV19" s="229" t="s">
        <v>312</v>
      </c>
      <c r="CW19" s="230" t="s">
        <v>169</v>
      </c>
      <c r="CX19" s="231" t="s">
        <v>170</v>
      </c>
      <c r="CY19" s="232" t="s">
        <v>171</v>
      </c>
      <c r="CZ19" s="233" t="s">
        <v>172</v>
      </c>
      <c r="DA19" s="234" t="s">
        <v>173</v>
      </c>
      <c r="DB19" s="235" t="s">
        <v>174</v>
      </c>
      <c r="DC19" s="236" t="s">
        <v>175</v>
      </c>
      <c r="DD19" s="237">
        <v>1863</v>
      </c>
      <c r="DE19" s="238" t="s">
        <v>176</v>
      </c>
      <c r="DF19" s="239" t="s">
        <v>0</v>
      </c>
      <c r="DG19" s="240" t="s">
        <v>0</v>
      </c>
      <c r="DH19" s="241" t="s">
        <v>0</v>
      </c>
      <c r="DI19" s="242" t="s">
        <v>0</v>
      </c>
      <c r="DJ19" s="243" t="s">
        <v>0</v>
      </c>
      <c r="DK19" s="244" t="s">
        <v>0</v>
      </c>
      <c r="DL19" s="245" t="s">
        <v>0</v>
      </c>
      <c r="DM19" s="246" t="s">
        <v>0</v>
      </c>
      <c r="DN19" s="247" t="s">
        <v>0</v>
      </c>
      <c r="DO19" s="248" t="s">
        <v>0</v>
      </c>
      <c r="DP19" s="249" t="s">
        <v>0</v>
      </c>
      <c r="DQ19" s="250" t="s">
        <v>0</v>
      </c>
      <c r="DR19" s="251" t="s">
        <v>0</v>
      </c>
      <c r="DS19" s="252" t="s">
        <v>0</v>
      </c>
      <c r="DT19" s="253" t="s">
        <v>0</v>
      </c>
      <c r="DU19" s="254" t="s">
        <v>0</v>
      </c>
      <c r="DV19" s="255" t="s">
        <v>0</v>
      </c>
      <c r="DW19" s="257" t="str">
        <f>HYPERLINK("https://my.pitchbook.com?c=244804-06T", "View company online")</f>
        <v>View company online</v>
      </c>
    </row>
    <row r="20" spans="1:127" ht="48" x14ac:dyDescent="0.2">
      <c r="A20" s="4" t="s">
        <v>313</v>
      </c>
      <c r="B20" s="5" t="s">
        <v>128</v>
      </c>
      <c r="C20" s="6" t="s">
        <v>129</v>
      </c>
      <c r="D20" s="7" t="s">
        <v>130</v>
      </c>
      <c r="E20" s="8" t="s">
        <v>131</v>
      </c>
      <c r="F20" s="9" t="s">
        <v>132</v>
      </c>
      <c r="G20" s="10" t="s">
        <v>133</v>
      </c>
      <c r="H20" s="11" t="s">
        <v>134</v>
      </c>
      <c r="I20" s="12" t="s">
        <v>135</v>
      </c>
      <c r="J20" s="13" t="s">
        <v>136</v>
      </c>
      <c r="K20" s="14" t="s">
        <v>137</v>
      </c>
      <c r="L20" s="15" t="s">
        <v>138</v>
      </c>
      <c r="M20" s="16" t="s">
        <v>139</v>
      </c>
      <c r="N20" s="17" t="s">
        <v>140</v>
      </c>
      <c r="O20" s="18" t="s">
        <v>141</v>
      </c>
      <c r="P20" s="19" t="s">
        <v>178</v>
      </c>
      <c r="Q20" s="20" t="s">
        <v>179</v>
      </c>
      <c r="R20" s="21" t="s">
        <v>180</v>
      </c>
      <c r="S20" s="22" t="s">
        <v>0</v>
      </c>
      <c r="T20" s="23" t="s">
        <v>181</v>
      </c>
      <c r="U20" s="24" t="s">
        <v>182</v>
      </c>
      <c r="V20" s="25">
        <v>12</v>
      </c>
      <c r="W20" s="26" t="s">
        <v>313</v>
      </c>
      <c r="X20" s="27">
        <v>43864</v>
      </c>
      <c r="Y20" s="28">
        <v>43867</v>
      </c>
      <c r="Z20" s="29">
        <v>486</v>
      </c>
      <c r="AA20" s="30" t="s">
        <v>146</v>
      </c>
      <c r="AB20" s="31" t="s">
        <v>0</v>
      </c>
      <c r="AC20" s="32">
        <v>6703.45</v>
      </c>
      <c r="AD20" s="33" t="s">
        <v>146</v>
      </c>
      <c r="AE20" s="34">
        <v>7.25</v>
      </c>
      <c r="AF20" s="35">
        <v>2336</v>
      </c>
      <c r="AG20" s="36" t="s">
        <v>0</v>
      </c>
      <c r="AH20" s="37" t="s">
        <v>0</v>
      </c>
      <c r="AI20" s="38">
        <v>20.25</v>
      </c>
      <c r="AJ20" s="39" t="s">
        <v>0</v>
      </c>
      <c r="AK20" s="40" t="s">
        <v>249</v>
      </c>
      <c r="AL20" s="41" t="s">
        <v>0</v>
      </c>
      <c r="AM20" s="42" t="s">
        <v>0</v>
      </c>
      <c r="AN20" s="43" t="s">
        <v>250</v>
      </c>
      <c r="AO20" s="44" t="s">
        <v>314</v>
      </c>
      <c r="AP20" s="45">
        <v>486</v>
      </c>
      <c r="AQ20" s="46" t="s">
        <v>151</v>
      </c>
      <c r="AR20" s="47" t="s">
        <v>0</v>
      </c>
      <c r="AS20" s="48" t="s">
        <v>0</v>
      </c>
      <c r="AT20" s="49" t="s">
        <v>0</v>
      </c>
      <c r="AU20" s="50" t="s">
        <v>0</v>
      </c>
      <c r="AV20" s="51" t="s">
        <v>0</v>
      </c>
      <c r="AW20" s="52" t="s">
        <v>0</v>
      </c>
      <c r="AX20" s="53" t="s">
        <v>153</v>
      </c>
      <c r="AY20" s="54" t="s">
        <v>185</v>
      </c>
      <c r="AZ20" s="55" t="s">
        <v>139</v>
      </c>
      <c r="BA20" s="56" t="s">
        <v>0</v>
      </c>
      <c r="BB20" s="57" t="s">
        <v>0</v>
      </c>
      <c r="BC20" s="58" t="s">
        <v>0</v>
      </c>
      <c r="BD20" s="59" t="s">
        <v>0</v>
      </c>
      <c r="BE20" s="60" t="s">
        <v>0</v>
      </c>
      <c r="BF20" s="61" t="s">
        <v>0</v>
      </c>
      <c r="BG20" s="62" t="s">
        <v>0</v>
      </c>
      <c r="BH20" s="63" t="s">
        <v>0</v>
      </c>
      <c r="BI20" s="64" t="s">
        <v>0</v>
      </c>
      <c r="BJ20" s="65" t="s">
        <v>0</v>
      </c>
      <c r="BK20" s="66" t="s">
        <v>0</v>
      </c>
      <c r="BL20" s="67" t="s">
        <v>267</v>
      </c>
      <c r="BM20" s="68" t="s">
        <v>0</v>
      </c>
      <c r="BN20" s="69" t="s">
        <v>0</v>
      </c>
      <c r="BO20" s="70" t="s">
        <v>315</v>
      </c>
      <c r="BP20" s="71" t="s">
        <v>315</v>
      </c>
      <c r="BQ20" s="72" t="s">
        <v>316</v>
      </c>
      <c r="BR20" s="73" t="s">
        <v>0</v>
      </c>
      <c r="BS20" s="74" t="s">
        <v>0</v>
      </c>
      <c r="BT20" s="75" t="s">
        <v>0</v>
      </c>
      <c r="BU20" s="76">
        <v>974.35</v>
      </c>
      <c r="BV20" s="77">
        <v>1.01</v>
      </c>
      <c r="BW20" s="78">
        <v>622.35</v>
      </c>
      <c r="BX20" s="79">
        <v>-258.63</v>
      </c>
      <c r="BY20" s="80">
        <v>109.8</v>
      </c>
      <c r="BZ20" s="81">
        <v>-90.74</v>
      </c>
      <c r="CA20" s="82">
        <v>1723.93</v>
      </c>
      <c r="CB20" s="83">
        <v>2019</v>
      </c>
      <c r="CC20" s="84">
        <v>61.05</v>
      </c>
      <c r="CD20" s="85">
        <v>-73.87</v>
      </c>
      <c r="CE20" s="86">
        <v>-25.92</v>
      </c>
      <c r="CF20" s="87">
        <v>6.88</v>
      </c>
      <c r="CG20" s="88">
        <v>129.13999999999999</v>
      </c>
      <c r="CH20" s="89">
        <v>4.43</v>
      </c>
      <c r="CI20" s="90">
        <v>-5.36</v>
      </c>
      <c r="CJ20" s="91">
        <v>-1.88</v>
      </c>
      <c r="CK20" s="92">
        <v>0.5</v>
      </c>
      <c r="CL20" s="93">
        <v>9.36</v>
      </c>
      <c r="CM20" s="94" t="s">
        <v>0</v>
      </c>
      <c r="CN20" s="95" t="s">
        <v>0</v>
      </c>
      <c r="CO20" s="96" t="s">
        <v>0</v>
      </c>
      <c r="CP20" s="97" t="s">
        <v>0</v>
      </c>
      <c r="CQ20" s="98" t="s">
        <v>0</v>
      </c>
      <c r="CR20" s="99" t="s">
        <v>0</v>
      </c>
      <c r="CS20" s="100" t="s">
        <v>0</v>
      </c>
      <c r="CT20" s="101">
        <v>11.27</v>
      </c>
      <c r="CU20" s="102">
        <v>11800</v>
      </c>
      <c r="CV20" s="103" t="s">
        <v>168</v>
      </c>
      <c r="CW20" s="104" t="s">
        <v>169</v>
      </c>
      <c r="CX20" s="105" t="s">
        <v>170</v>
      </c>
      <c r="CY20" s="106" t="s">
        <v>171</v>
      </c>
      <c r="CZ20" s="107" t="s">
        <v>172</v>
      </c>
      <c r="DA20" s="108" t="s">
        <v>173</v>
      </c>
      <c r="DB20" s="109" t="s">
        <v>174</v>
      </c>
      <c r="DC20" s="110" t="s">
        <v>175</v>
      </c>
      <c r="DD20" s="111">
        <v>1863</v>
      </c>
      <c r="DE20" s="112" t="s">
        <v>176</v>
      </c>
      <c r="DF20" s="113" t="s">
        <v>0</v>
      </c>
      <c r="DG20" s="114" t="s">
        <v>0</v>
      </c>
      <c r="DH20" s="115" t="s">
        <v>0</v>
      </c>
      <c r="DI20" s="116" t="s">
        <v>0</v>
      </c>
      <c r="DJ20" s="117" t="s">
        <v>0</v>
      </c>
      <c r="DK20" s="118" t="s">
        <v>0</v>
      </c>
      <c r="DL20" s="119" t="s">
        <v>0</v>
      </c>
      <c r="DM20" s="120" t="s">
        <v>0</v>
      </c>
      <c r="DN20" s="121" t="s">
        <v>0</v>
      </c>
      <c r="DO20" s="122" t="s">
        <v>0</v>
      </c>
      <c r="DP20" s="123" t="s">
        <v>0</v>
      </c>
      <c r="DQ20" s="124" t="s">
        <v>0</v>
      </c>
      <c r="DR20" s="125" t="s">
        <v>0</v>
      </c>
      <c r="DS20" s="126" t="s">
        <v>0</v>
      </c>
      <c r="DT20" s="127" t="s">
        <v>0</v>
      </c>
      <c r="DU20" s="128" t="s">
        <v>0</v>
      </c>
      <c r="DV20" s="129" t="s">
        <v>0</v>
      </c>
      <c r="DW20" s="256" t="str">
        <f>HYPERLINK("https://my.pitchbook.com?c=131193-01T", "View company online")</f>
        <v>View company online</v>
      </c>
    </row>
    <row r="21" spans="1:127" ht="48" x14ac:dyDescent="0.2">
      <c r="A21" s="130" t="s">
        <v>317</v>
      </c>
      <c r="B21" s="131" t="s">
        <v>128</v>
      </c>
      <c r="C21" s="132" t="s">
        <v>129</v>
      </c>
      <c r="D21" s="133" t="s">
        <v>130</v>
      </c>
      <c r="E21" s="134" t="s">
        <v>131</v>
      </c>
      <c r="F21" s="135" t="s">
        <v>132</v>
      </c>
      <c r="G21" s="136" t="s">
        <v>133</v>
      </c>
      <c r="H21" s="137" t="s">
        <v>134</v>
      </c>
      <c r="I21" s="138" t="s">
        <v>135</v>
      </c>
      <c r="J21" s="139" t="s">
        <v>136</v>
      </c>
      <c r="K21" s="140" t="s">
        <v>137</v>
      </c>
      <c r="L21" s="141" t="s">
        <v>138</v>
      </c>
      <c r="M21" s="142" t="s">
        <v>139</v>
      </c>
      <c r="N21" s="143" t="s">
        <v>140</v>
      </c>
      <c r="O21" s="144" t="s">
        <v>141</v>
      </c>
      <c r="P21" s="145" t="s">
        <v>0</v>
      </c>
      <c r="Q21" s="146" t="s">
        <v>0</v>
      </c>
      <c r="R21" s="147" t="s">
        <v>0</v>
      </c>
      <c r="S21" s="148" t="s">
        <v>0</v>
      </c>
      <c r="T21" s="149" t="s">
        <v>0</v>
      </c>
      <c r="U21" s="150" t="s">
        <v>0</v>
      </c>
      <c r="V21" s="151">
        <v>13</v>
      </c>
      <c r="W21" s="152" t="s">
        <v>317</v>
      </c>
      <c r="X21" s="153">
        <v>43868</v>
      </c>
      <c r="Y21" s="154">
        <v>43874</v>
      </c>
      <c r="Z21" s="155">
        <v>360</v>
      </c>
      <c r="AA21" s="156" t="s">
        <v>0</v>
      </c>
      <c r="AB21" s="157" t="s">
        <v>0</v>
      </c>
      <c r="AC21" s="158" t="s">
        <v>0</v>
      </c>
      <c r="AD21" s="159" t="s">
        <v>0</v>
      </c>
      <c r="AE21" s="160" t="s">
        <v>0</v>
      </c>
      <c r="AF21" s="161">
        <v>2696</v>
      </c>
      <c r="AG21" s="162" t="s">
        <v>0</v>
      </c>
      <c r="AH21" s="163" t="s">
        <v>0</v>
      </c>
      <c r="AI21" s="164" t="s">
        <v>0</v>
      </c>
      <c r="AJ21" s="165" t="s">
        <v>0</v>
      </c>
      <c r="AK21" s="166" t="s">
        <v>205</v>
      </c>
      <c r="AL21" s="167" t="s">
        <v>206</v>
      </c>
      <c r="AM21" s="168" t="s">
        <v>0</v>
      </c>
      <c r="AN21" s="169" t="s">
        <v>207</v>
      </c>
      <c r="AO21" s="170" t="s">
        <v>318</v>
      </c>
      <c r="AP21" s="171" t="s">
        <v>0</v>
      </c>
      <c r="AQ21" s="172" t="s">
        <v>151</v>
      </c>
      <c r="AR21" s="173" t="s">
        <v>0</v>
      </c>
      <c r="AS21" s="174" t="s">
        <v>0</v>
      </c>
      <c r="AT21" s="175" t="s">
        <v>319</v>
      </c>
      <c r="AU21" s="176">
        <v>360</v>
      </c>
      <c r="AV21" s="177">
        <v>360</v>
      </c>
      <c r="AW21" s="178" t="s">
        <v>0</v>
      </c>
      <c r="AX21" s="179" t="s">
        <v>153</v>
      </c>
      <c r="AY21" s="180" t="s">
        <v>185</v>
      </c>
      <c r="AZ21" s="181" t="s">
        <v>139</v>
      </c>
      <c r="BA21" s="182" t="s">
        <v>0</v>
      </c>
      <c r="BB21" s="183" t="s">
        <v>0</v>
      </c>
      <c r="BC21" s="184" t="s">
        <v>0</v>
      </c>
      <c r="BD21" s="185" t="s">
        <v>0</v>
      </c>
      <c r="BE21" s="186" t="s">
        <v>0</v>
      </c>
      <c r="BF21" s="187" t="s">
        <v>0</v>
      </c>
      <c r="BG21" s="188" t="s">
        <v>320</v>
      </c>
      <c r="BH21" s="189" t="s">
        <v>0</v>
      </c>
      <c r="BI21" s="190" t="s">
        <v>0</v>
      </c>
      <c r="BJ21" s="191" t="s">
        <v>0</v>
      </c>
      <c r="BK21" s="192" t="s">
        <v>0</v>
      </c>
      <c r="BL21" s="193" t="s">
        <v>0</v>
      </c>
      <c r="BM21" s="194" t="s">
        <v>0</v>
      </c>
      <c r="BN21" s="195" t="s">
        <v>0</v>
      </c>
      <c r="BO21" s="196" t="s">
        <v>0</v>
      </c>
      <c r="BP21" s="197" t="s">
        <v>0</v>
      </c>
      <c r="BQ21" s="198" t="s">
        <v>0</v>
      </c>
      <c r="BR21" s="199" t="s">
        <v>0</v>
      </c>
      <c r="BS21" s="200" t="s">
        <v>321</v>
      </c>
      <c r="BT21" s="201" t="s">
        <v>0</v>
      </c>
      <c r="BU21" s="202">
        <v>974.35</v>
      </c>
      <c r="BV21" s="203" t="s">
        <v>0</v>
      </c>
      <c r="BW21" s="204">
        <v>622.35</v>
      </c>
      <c r="BX21" s="205">
        <v>-258.63</v>
      </c>
      <c r="BY21" s="206">
        <v>109.8</v>
      </c>
      <c r="BZ21" s="207">
        <v>-90.74</v>
      </c>
      <c r="CA21" s="208">
        <v>1723.93</v>
      </c>
      <c r="CB21" s="209">
        <v>2019</v>
      </c>
      <c r="CC21" s="210" t="s">
        <v>0</v>
      </c>
      <c r="CD21" s="211" t="s">
        <v>0</v>
      </c>
      <c r="CE21" s="212" t="s">
        <v>0</v>
      </c>
      <c r="CF21" s="213" t="s">
        <v>0</v>
      </c>
      <c r="CG21" s="214" t="s">
        <v>0</v>
      </c>
      <c r="CH21" s="215">
        <v>3.28</v>
      </c>
      <c r="CI21" s="216">
        <v>-3.97</v>
      </c>
      <c r="CJ21" s="217">
        <v>-1.39</v>
      </c>
      <c r="CK21" s="218">
        <v>0.37</v>
      </c>
      <c r="CL21" s="219">
        <v>6.94</v>
      </c>
      <c r="CM21" s="220">
        <v>3.28</v>
      </c>
      <c r="CN21" s="221" t="s">
        <v>0</v>
      </c>
      <c r="CO21" s="222" t="s">
        <v>0</v>
      </c>
      <c r="CP21" s="223" t="s">
        <v>0</v>
      </c>
      <c r="CQ21" s="224" t="s">
        <v>0</v>
      </c>
      <c r="CR21" s="225" t="s">
        <v>0</v>
      </c>
      <c r="CS21" s="226" t="s">
        <v>0</v>
      </c>
      <c r="CT21" s="227">
        <v>11.27</v>
      </c>
      <c r="CU21" s="228">
        <v>11800</v>
      </c>
      <c r="CV21" s="229" t="s">
        <v>168</v>
      </c>
      <c r="CW21" s="230" t="s">
        <v>169</v>
      </c>
      <c r="CX21" s="231" t="s">
        <v>170</v>
      </c>
      <c r="CY21" s="232" t="s">
        <v>171</v>
      </c>
      <c r="CZ21" s="233" t="s">
        <v>172</v>
      </c>
      <c r="DA21" s="234" t="s">
        <v>173</v>
      </c>
      <c r="DB21" s="235" t="s">
        <v>174</v>
      </c>
      <c r="DC21" s="236" t="s">
        <v>175</v>
      </c>
      <c r="DD21" s="237">
        <v>1863</v>
      </c>
      <c r="DE21" s="238" t="s">
        <v>176</v>
      </c>
      <c r="DF21" s="239" t="s">
        <v>0</v>
      </c>
      <c r="DG21" s="240" t="s">
        <v>0</v>
      </c>
      <c r="DH21" s="241" t="s">
        <v>0</v>
      </c>
      <c r="DI21" s="242" t="s">
        <v>0</v>
      </c>
      <c r="DJ21" s="243" t="s">
        <v>0</v>
      </c>
      <c r="DK21" s="244" t="s">
        <v>0</v>
      </c>
      <c r="DL21" s="245" t="s">
        <v>0</v>
      </c>
      <c r="DM21" s="246" t="s">
        <v>0</v>
      </c>
      <c r="DN21" s="247" t="s">
        <v>0</v>
      </c>
      <c r="DO21" s="248" t="s">
        <v>0</v>
      </c>
      <c r="DP21" s="249" t="s">
        <v>0</v>
      </c>
      <c r="DQ21" s="250" t="s">
        <v>0</v>
      </c>
      <c r="DR21" s="251" t="s">
        <v>0</v>
      </c>
      <c r="DS21" s="252" t="s">
        <v>0</v>
      </c>
      <c r="DT21" s="253" t="s">
        <v>0</v>
      </c>
      <c r="DU21" s="254" t="s">
        <v>0</v>
      </c>
      <c r="DV21" s="255" t="s">
        <v>0</v>
      </c>
      <c r="DW21" s="257" t="str">
        <f>HYPERLINK("https://my.pitchbook.com?c=231567-58T", "View company online")</f>
        <v>View company online</v>
      </c>
    </row>
    <row r="22" spans="1:127" ht="84" x14ac:dyDescent="0.2">
      <c r="A22" s="4" t="s">
        <v>322</v>
      </c>
      <c r="B22" s="5" t="s">
        <v>195</v>
      </c>
      <c r="C22" s="6" t="s">
        <v>196</v>
      </c>
      <c r="D22" s="7" t="s">
        <v>0</v>
      </c>
      <c r="E22" s="8" t="s">
        <v>197</v>
      </c>
      <c r="F22" s="9" t="s">
        <v>198</v>
      </c>
      <c r="G22" s="10" t="s">
        <v>133</v>
      </c>
      <c r="H22" s="11" t="s">
        <v>134</v>
      </c>
      <c r="I22" s="12" t="s">
        <v>199</v>
      </c>
      <c r="J22" s="13" t="s">
        <v>200</v>
      </c>
      <c r="K22" s="14" t="s">
        <v>201</v>
      </c>
      <c r="L22" s="15" t="s">
        <v>202</v>
      </c>
      <c r="M22" s="16" t="s">
        <v>203</v>
      </c>
      <c r="N22" s="17" t="s">
        <v>185</v>
      </c>
      <c r="O22" s="18" t="s">
        <v>204</v>
      </c>
      <c r="P22" s="19" t="s">
        <v>0</v>
      </c>
      <c r="Q22" s="20" t="s">
        <v>0</v>
      </c>
      <c r="R22" s="21" t="s">
        <v>0</v>
      </c>
      <c r="S22" s="22" t="s">
        <v>0</v>
      </c>
      <c r="T22" s="23" t="s">
        <v>0</v>
      </c>
      <c r="U22" s="24" t="s">
        <v>0</v>
      </c>
      <c r="V22" s="25">
        <v>7</v>
      </c>
      <c r="W22" s="26" t="s">
        <v>322</v>
      </c>
      <c r="X22" s="27" t="s">
        <v>0</v>
      </c>
      <c r="Y22" s="28">
        <v>38169</v>
      </c>
      <c r="Z22" s="29">
        <v>300</v>
      </c>
      <c r="AA22" s="30" t="s">
        <v>0</v>
      </c>
      <c r="AB22" s="31" t="s">
        <v>0</v>
      </c>
      <c r="AC22" s="32" t="s">
        <v>0</v>
      </c>
      <c r="AD22" s="33" t="s">
        <v>0</v>
      </c>
      <c r="AE22" s="34" t="s">
        <v>0</v>
      </c>
      <c r="AF22" s="35">
        <v>800</v>
      </c>
      <c r="AG22" s="36" t="s">
        <v>0</v>
      </c>
      <c r="AH22" s="37" t="s">
        <v>0</v>
      </c>
      <c r="AI22" s="38" t="s">
        <v>0</v>
      </c>
      <c r="AJ22" s="39" t="s">
        <v>0</v>
      </c>
      <c r="AK22" s="40" t="s">
        <v>323</v>
      </c>
      <c r="AL22" s="41" t="s">
        <v>324</v>
      </c>
      <c r="AM22" s="42" t="s">
        <v>0</v>
      </c>
      <c r="AN22" s="43" t="s">
        <v>207</v>
      </c>
      <c r="AO22" s="44" t="s">
        <v>325</v>
      </c>
      <c r="AP22" s="45" t="s">
        <v>0</v>
      </c>
      <c r="AQ22" s="46" t="s">
        <v>151</v>
      </c>
      <c r="AR22" s="47" t="s">
        <v>0</v>
      </c>
      <c r="AS22" s="48" t="s">
        <v>0</v>
      </c>
      <c r="AT22" s="49" t="s">
        <v>326</v>
      </c>
      <c r="AU22" s="50">
        <v>300</v>
      </c>
      <c r="AV22" s="51">
        <v>300</v>
      </c>
      <c r="AW22" s="52" t="s">
        <v>0</v>
      </c>
      <c r="AX22" s="53" t="s">
        <v>153</v>
      </c>
      <c r="AY22" s="54" t="s">
        <v>185</v>
      </c>
      <c r="AZ22" s="55" t="s">
        <v>203</v>
      </c>
      <c r="BA22" s="56" t="s">
        <v>0</v>
      </c>
      <c r="BB22" s="57" t="s">
        <v>0</v>
      </c>
      <c r="BC22" s="58" t="s">
        <v>0</v>
      </c>
      <c r="BD22" s="59" t="s">
        <v>0</v>
      </c>
      <c r="BE22" s="60" t="s">
        <v>0</v>
      </c>
      <c r="BF22" s="61" t="s">
        <v>0</v>
      </c>
      <c r="BG22" s="62" t="s">
        <v>258</v>
      </c>
      <c r="BH22" s="63" t="s">
        <v>0</v>
      </c>
      <c r="BI22" s="64" t="s">
        <v>0</v>
      </c>
      <c r="BJ22" s="65" t="s">
        <v>0</v>
      </c>
      <c r="BK22" s="66" t="s">
        <v>0</v>
      </c>
      <c r="BL22" s="67" t="s">
        <v>0</v>
      </c>
      <c r="BM22" s="68" t="s">
        <v>0</v>
      </c>
      <c r="BN22" s="69" t="s">
        <v>0</v>
      </c>
      <c r="BO22" s="70" t="s">
        <v>0</v>
      </c>
      <c r="BP22" s="71" t="s">
        <v>0</v>
      </c>
      <c r="BQ22" s="72" t="s">
        <v>0</v>
      </c>
      <c r="BR22" s="73" t="s">
        <v>0</v>
      </c>
      <c r="BS22" s="74" t="s">
        <v>327</v>
      </c>
      <c r="BT22" s="75" t="s">
        <v>0</v>
      </c>
      <c r="BU22" s="76">
        <v>877.37</v>
      </c>
      <c r="BV22" s="77">
        <v>22.51</v>
      </c>
      <c r="BW22" s="78">
        <v>462.62</v>
      </c>
      <c r="BX22" s="79">
        <v>23.84</v>
      </c>
      <c r="BY22" s="80">
        <v>70.930000000000007</v>
      </c>
      <c r="BZ22" s="81">
        <v>37.229999999999997</v>
      </c>
      <c r="CA22" s="82" t="s">
        <v>0</v>
      </c>
      <c r="CB22" s="83">
        <v>2004</v>
      </c>
      <c r="CC22" s="84" t="s">
        <v>0</v>
      </c>
      <c r="CD22" s="85" t="s">
        <v>0</v>
      </c>
      <c r="CE22" s="86" t="s">
        <v>0</v>
      </c>
      <c r="CF22" s="87" t="s">
        <v>0</v>
      </c>
      <c r="CG22" s="88" t="s">
        <v>0</v>
      </c>
      <c r="CH22" s="89">
        <v>4.2300000000000004</v>
      </c>
      <c r="CI22" s="90">
        <v>8.06</v>
      </c>
      <c r="CJ22" s="91">
        <v>12.58</v>
      </c>
      <c r="CK22" s="92">
        <v>0.34</v>
      </c>
      <c r="CL22" s="93">
        <v>2.4900000000000002</v>
      </c>
      <c r="CM22" s="94">
        <v>4.2300000000000004</v>
      </c>
      <c r="CN22" s="95" t="s">
        <v>0</v>
      </c>
      <c r="CO22" s="96" t="s">
        <v>0</v>
      </c>
      <c r="CP22" s="97" t="s">
        <v>0</v>
      </c>
      <c r="CQ22" s="98" t="s">
        <v>0</v>
      </c>
      <c r="CR22" s="99" t="s">
        <v>0</v>
      </c>
      <c r="CS22" s="100" t="s">
        <v>0</v>
      </c>
      <c r="CT22" s="101">
        <v>8.08</v>
      </c>
      <c r="CU22" s="102">
        <v>20253</v>
      </c>
      <c r="CV22" s="103" t="s">
        <v>168</v>
      </c>
      <c r="CW22" s="104" t="s">
        <v>212</v>
      </c>
      <c r="CX22" s="105" t="s">
        <v>213</v>
      </c>
      <c r="CY22" s="106" t="s">
        <v>214</v>
      </c>
      <c r="CZ22" s="107" t="s">
        <v>215</v>
      </c>
      <c r="DA22" s="108" t="s">
        <v>216</v>
      </c>
      <c r="DB22" s="109" t="s">
        <v>217</v>
      </c>
      <c r="DC22" s="110" t="s">
        <v>218</v>
      </c>
      <c r="DD22" s="111" t="s">
        <v>0</v>
      </c>
      <c r="DE22" s="112" t="s">
        <v>219</v>
      </c>
      <c r="DF22" s="113">
        <v>41</v>
      </c>
      <c r="DG22" s="114">
        <v>15</v>
      </c>
      <c r="DH22" s="115">
        <v>28</v>
      </c>
      <c r="DI22" s="116" t="s">
        <v>0</v>
      </c>
      <c r="DJ22" s="117" t="s">
        <v>0</v>
      </c>
      <c r="DK22" s="118">
        <v>13</v>
      </c>
      <c r="DL22" s="119" t="s">
        <v>220</v>
      </c>
      <c r="DM22" s="120" t="s">
        <v>0</v>
      </c>
      <c r="DN22" s="121" t="s">
        <v>0</v>
      </c>
      <c r="DO22" s="122" t="s">
        <v>0</v>
      </c>
      <c r="DP22" s="123" t="s">
        <v>0</v>
      </c>
      <c r="DQ22" s="124" t="s">
        <v>0</v>
      </c>
      <c r="DR22" s="125" t="s">
        <v>0</v>
      </c>
      <c r="DS22" s="126" t="s">
        <v>0</v>
      </c>
      <c r="DT22" s="127" t="s">
        <v>0</v>
      </c>
      <c r="DU22" s="128" t="s">
        <v>0</v>
      </c>
      <c r="DV22" s="129" t="s">
        <v>0</v>
      </c>
      <c r="DW22" s="256" t="str">
        <f>HYPERLINK("https://my.pitchbook.com?c=232125-13T", "View company online")</f>
        <v>View company online</v>
      </c>
    </row>
    <row r="23" spans="1:127" ht="84" x14ac:dyDescent="0.2">
      <c r="A23" s="130" t="s">
        <v>328</v>
      </c>
      <c r="B23" s="131" t="s">
        <v>329</v>
      </c>
      <c r="C23" s="132" t="s">
        <v>330</v>
      </c>
      <c r="D23" s="133" t="s">
        <v>331</v>
      </c>
      <c r="E23" s="134" t="s">
        <v>332</v>
      </c>
      <c r="F23" s="135" t="s">
        <v>333</v>
      </c>
      <c r="G23" s="136" t="s">
        <v>133</v>
      </c>
      <c r="H23" s="137" t="s">
        <v>134</v>
      </c>
      <c r="I23" s="138" t="s">
        <v>199</v>
      </c>
      <c r="J23" s="139" t="s">
        <v>334</v>
      </c>
      <c r="K23" s="140" t="s">
        <v>335</v>
      </c>
      <c r="L23" s="141" t="s">
        <v>336</v>
      </c>
      <c r="M23" s="142" t="s">
        <v>337</v>
      </c>
      <c r="N23" s="143" t="s">
        <v>154</v>
      </c>
      <c r="O23" s="144" t="s">
        <v>338</v>
      </c>
      <c r="P23" s="145" t="s">
        <v>339</v>
      </c>
      <c r="Q23" s="146" t="s">
        <v>340</v>
      </c>
      <c r="R23" s="147" t="s">
        <v>341</v>
      </c>
      <c r="S23" s="148" t="s">
        <v>342</v>
      </c>
      <c r="T23" s="149" t="s">
        <v>343</v>
      </c>
      <c r="U23" s="150" t="s">
        <v>344</v>
      </c>
      <c r="V23" s="151">
        <v>8</v>
      </c>
      <c r="W23" s="152" t="s">
        <v>328</v>
      </c>
      <c r="X23" s="153" t="s">
        <v>0</v>
      </c>
      <c r="Y23" s="154">
        <v>44271</v>
      </c>
      <c r="Z23" s="155">
        <v>300</v>
      </c>
      <c r="AA23" s="156" t="s">
        <v>345</v>
      </c>
      <c r="AB23" s="157">
        <v>700</v>
      </c>
      <c r="AC23" s="158">
        <v>1000</v>
      </c>
      <c r="AD23" s="159" t="s">
        <v>345</v>
      </c>
      <c r="AE23" s="160">
        <v>30</v>
      </c>
      <c r="AF23" s="161">
        <v>351.6</v>
      </c>
      <c r="AG23" s="162" t="s">
        <v>346</v>
      </c>
      <c r="AH23" s="163" t="s">
        <v>0</v>
      </c>
      <c r="AI23" s="164" t="s">
        <v>0</v>
      </c>
      <c r="AJ23" s="165" t="s">
        <v>347</v>
      </c>
      <c r="AK23" s="166" t="s">
        <v>348</v>
      </c>
      <c r="AL23" s="167" t="s">
        <v>347</v>
      </c>
      <c r="AM23" s="168" t="s">
        <v>0</v>
      </c>
      <c r="AN23" s="169" t="s">
        <v>338</v>
      </c>
      <c r="AO23" s="170" t="s">
        <v>333</v>
      </c>
      <c r="AP23" s="171">
        <v>300</v>
      </c>
      <c r="AQ23" s="172" t="s">
        <v>151</v>
      </c>
      <c r="AR23" s="173" t="s">
        <v>0</v>
      </c>
      <c r="AS23" s="174" t="s">
        <v>0</v>
      </c>
      <c r="AT23" s="175" t="s">
        <v>0</v>
      </c>
      <c r="AU23" s="176" t="s">
        <v>0</v>
      </c>
      <c r="AV23" s="177" t="s">
        <v>0</v>
      </c>
      <c r="AW23" s="178" t="s">
        <v>0</v>
      </c>
      <c r="AX23" s="179" t="s">
        <v>153</v>
      </c>
      <c r="AY23" s="180" t="s">
        <v>154</v>
      </c>
      <c r="AZ23" s="181" t="s">
        <v>337</v>
      </c>
      <c r="BA23" s="182" t="s">
        <v>0</v>
      </c>
      <c r="BB23" s="183">
        <v>9</v>
      </c>
      <c r="BC23" s="184" t="s">
        <v>349</v>
      </c>
      <c r="BD23" s="185">
        <v>6</v>
      </c>
      <c r="BE23" s="186" t="s">
        <v>350</v>
      </c>
      <c r="BF23" s="187">
        <v>3</v>
      </c>
      <c r="BG23" s="188" t="s">
        <v>0</v>
      </c>
      <c r="BH23" s="189" t="s">
        <v>351</v>
      </c>
      <c r="BI23" s="190" t="s">
        <v>352</v>
      </c>
      <c r="BJ23" s="191" t="s">
        <v>353</v>
      </c>
      <c r="BK23" s="192" t="s">
        <v>354</v>
      </c>
      <c r="BL23" s="193" t="s">
        <v>0</v>
      </c>
      <c r="BM23" s="194" t="s">
        <v>0</v>
      </c>
      <c r="BN23" s="195" t="s">
        <v>0</v>
      </c>
      <c r="BO23" s="196" t="s">
        <v>355</v>
      </c>
      <c r="BP23" s="197" t="s">
        <v>355</v>
      </c>
      <c r="BQ23" s="198" t="s">
        <v>0</v>
      </c>
      <c r="BR23" s="199" t="s">
        <v>0</v>
      </c>
      <c r="BS23" s="200" t="s">
        <v>0</v>
      </c>
      <c r="BT23" s="201" t="s">
        <v>0</v>
      </c>
      <c r="BU23" s="202">
        <v>32.29</v>
      </c>
      <c r="BV23" s="203">
        <v>16.7</v>
      </c>
      <c r="BW23" s="204">
        <v>29.47</v>
      </c>
      <c r="BX23" s="205">
        <v>4.71</v>
      </c>
      <c r="BY23" s="206">
        <v>5.15</v>
      </c>
      <c r="BZ23" s="207">
        <v>4.71</v>
      </c>
      <c r="CA23" s="208">
        <v>0</v>
      </c>
      <c r="CB23" s="209">
        <v>2020</v>
      </c>
      <c r="CC23" s="210">
        <v>194.2</v>
      </c>
      <c r="CD23" s="211">
        <v>212.24</v>
      </c>
      <c r="CE23" s="212">
        <v>212.24</v>
      </c>
      <c r="CF23" s="213">
        <v>30.97</v>
      </c>
      <c r="CG23" s="214" t="s">
        <v>0</v>
      </c>
      <c r="CH23" s="215">
        <v>58.26</v>
      </c>
      <c r="CI23" s="216">
        <v>63.67</v>
      </c>
      <c r="CJ23" s="217">
        <v>63.67</v>
      </c>
      <c r="CK23" s="218">
        <v>9.2899999999999991</v>
      </c>
      <c r="CL23" s="219" t="s">
        <v>0</v>
      </c>
      <c r="CM23" s="220" t="s">
        <v>0</v>
      </c>
      <c r="CN23" s="221" t="s">
        <v>0</v>
      </c>
      <c r="CO23" s="222" t="s">
        <v>0</v>
      </c>
      <c r="CP23" s="223" t="s">
        <v>0</v>
      </c>
      <c r="CQ23" s="224" t="s">
        <v>0</v>
      </c>
      <c r="CR23" s="225" t="s">
        <v>0</v>
      </c>
      <c r="CS23" s="226" t="s">
        <v>0</v>
      </c>
      <c r="CT23" s="227">
        <v>15.95</v>
      </c>
      <c r="CU23" s="228">
        <v>1200</v>
      </c>
      <c r="CV23" s="229" t="s">
        <v>168</v>
      </c>
      <c r="CW23" s="230" t="s">
        <v>356</v>
      </c>
      <c r="CX23" s="231" t="s">
        <v>170</v>
      </c>
      <c r="CY23" s="232" t="s">
        <v>171</v>
      </c>
      <c r="CZ23" s="233" t="s">
        <v>357</v>
      </c>
      <c r="DA23" s="234" t="s">
        <v>358</v>
      </c>
      <c r="DB23" s="235" t="s">
        <v>359</v>
      </c>
      <c r="DC23" s="236" t="s">
        <v>175</v>
      </c>
      <c r="DD23" s="237">
        <v>2007</v>
      </c>
      <c r="DE23" s="238" t="s">
        <v>360</v>
      </c>
      <c r="DF23" s="239">
        <v>23</v>
      </c>
      <c r="DG23" s="240">
        <v>6</v>
      </c>
      <c r="DH23" s="241">
        <v>6</v>
      </c>
      <c r="DI23" s="242">
        <v>17</v>
      </c>
      <c r="DJ23" s="243" t="s">
        <v>0</v>
      </c>
      <c r="DK23" s="244" t="s">
        <v>0</v>
      </c>
      <c r="DL23" s="245" t="s">
        <v>361</v>
      </c>
      <c r="DM23" s="246" t="s">
        <v>0</v>
      </c>
      <c r="DN23" s="247" t="s">
        <v>0</v>
      </c>
      <c r="DO23" s="248">
        <v>2.4</v>
      </c>
      <c r="DP23" s="249" t="s">
        <v>0</v>
      </c>
      <c r="DQ23" s="250" t="s">
        <v>0</v>
      </c>
      <c r="DR23" s="251" t="s">
        <v>0</v>
      </c>
      <c r="DS23" s="252" t="s">
        <v>0</v>
      </c>
      <c r="DT23" s="253" t="s">
        <v>0</v>
      </c>
      <c r="DU23" s="254" t="s">
        <v>0</v>
      </c>
      <c r="DV23" s="255" t="s">
        <v>0</v>
      </c>
      <c r="DW23" s="257" t="str">
        <f>HYPERLINK("https://my.pitchbook.com?c=168565-15T", "View company online")</f>
        <v>View company online</v>
      </c>
    </row>
    <row r="24" spans="1:127" ht="84" x14ac:dyDescent="0.2">
      <c r="A24" s="4" t="s">
        <v>362</v>
      </c>
      <c r="B24" s="5" t="s">
        <v>195</v>
      </c>
      <c r="C24" s="6" t="s">
        <v>196</v>
      </c>
      <c r="D24" s="7" t="s">
        <v>0</v>
      </c>
      <c r="E24" s="8" t="s">
        <v>197</v>
      </c>
      <c r="F24" s="9" t="s">
        <v>198</v>
      </c>
      <c r="G24" s="10" t="s">
        <v>133</v>
      </c>
      <c r="H24" s="11" t="s">
        <v>134</v>
      </c>
      <c r="I24" s="12" t="s">
        <v>199</v>
      </c>
      <c r="J24" s="13" t="s">
        <v>200</v>
      </c>
      <c r="K24" s="14" t="s">
        <v>201</v>
      </c>
      <c r="L24" s="15" t="s">
        <v>202</v>
      </c>
      <c r="M24" s="16" t="s">
        <v>203</v>
      </c>
      <c r="N24" s="17" t="s">
        <v>185</v>
      </c>
      <c r="O24" s="18" t="s">
        <v>204</v>
      </c>
      <c r="P24" s="19" t="s">
        <v>363</v>
      </c>
      <c r="Q24" s="20" t="s">
        <v>364</v>
      </c>
      <c r="R24" s="21" t="s">
        <v>365</v>
      </c>
      <c r="S24" s="22" t="s">
        <v>366</v>
      </c>
      <c r="T24" s="23" t="s">
        <v>367</v>
      </c>
      <c r="U24" s="24" t="s">
        <v>368</v>
      </c>
      <c r="V24" s="25">
        <v>3</v>
      </c>
      <c r="W24" s="26" t="s">
        <v>362</v>
      </c>
      <c r="X24" s="27" t="s">
        <v>0</v>
      </c>
      <c r="Y24" s="28">
        <v>32300</v>
      </c>
      <c r="Z24" s="29">
        <v>90.3</v>
      </c>
      <c r="AA24" s="30" t="s">
        <v>345</v>
      </c>
      <c r="AB24" s="31" t="s">
        <v>0</v>
      </c>
      <c r="AC24" s="32">
        <v>90.3</v>
      </c>
      <c r="AD24" s="33" t="s">
        <v>146</v>
      </c>
      <c r="AE24" s="34">
        <v>100</v>
      </c>
      <c r="AF24" s="35" t="s">
        <v>0</v>
      </c>
      <c r="AG24" s="36" t="s">
        <v>0</v>
      </c>
      <c r="AH24" s="37" t="s">
        <v>0</v>
      </c>
      <c r="AI24" s="38" t="s">
        <v>0</v>
      </c>
      <c r="AJ24" s="39" t="s">
        <v>0</v>
      </c>
      <c r="AK24" s="40" t="s">
        <v>369</v>
      </c>
      <c r="AL24" s="41" t="s">
        <v>0</v>
      </c>
      <c r="AM24" s="42" t="s">
        <v>0</v>
      </c>
      <c r="AN24" s="43" t="s">
        <v>282</v>
      </c>
      <c r="AO24" s="44" t="s">
        <v>370</v>
      </c>
      <c r="AP24" s="45" t="s">
        <v>0</v>
      </c>
      <c r="AQ24" s="46" t="s">
        <v>151</v>
      </c>
      <c r="AR24" s="47" t="s">
        <v>0</v>
      </c>
      <c r="AS24" s="48" t="s">
        <v>0</v>
      </c>
      <c r="AT24" s="49" t="s">
        <v>0</v>
      </c>
      <c r="AU24" s="50" t="s">
        <v>0</v>
      </c>
      <c r="AV24" s="51" t="s">
        <v>0</v>
      </c>
      <c r="AW24" s="52" t="s">
        <v>0</v>
      </c>
      <c r="AX24" s="53" t="s">
        <v>153</v>
      </c>
      <c r="AY24" s="54" t="s">
        <v>185</v>
      </c>
      <c r="AZ24" s="55" t="s">
        <v>371</v>
      </c>
      <c r="BA24" s="56" t="s">
        <v>0</v>
      </c>
      <c r="BB24" s="57">
        <v>1</v>
      </c>
      <c r="BC24" s="58" t="s">
        <v>372</v>
      </c>
      <c r="BD24" s="59">
        <v>1</v>
      </c>
      <c r="BE24" s="60" t="s">
        <v>0</v>
      </c>
      <c r="BF24" s="61" t="s">
        <v>0</v>
      </c>
      <c r="BG24" s="62" t="s">
        <v>0</v>
      </c>
      <c r="BH24" s="63" t="s">
        <v>373</v>
      </c>
      <c r="BI24" s="64" t="s">
        <v>372</v>
      </c>
      <c r="BJ24" s="65" t="s">
        <v>0</v>
      </c>
      <c r="BK24" s="66" t="s">
        <v>0</v>
      </c>
      <c r="BL24" s="67" t="s">
        <v>0</v>
      </c>
      <c r="BM24" s="68" t="s">
        <v>0</v>
      </c>
      <c r="BN24" s="69" t="s">
        <v>0</v>
      </c>
      <c r="BO24" s="70" t="s">
        <v>0</v>
      </c>
      <c r="BP24" s="71" t="s">
        <v>0</v>
      </c>
      <c r="BQ24" s="72" t="s">
        <v>0</v>
      </c>
      <c r="BR24" s="73" t="s">
        <v>0</v>
      </c>
      <c r="BS24" s="74" t="s">
        <v>0</v>
      </c>
      <c r="BT24" s="75">
        <v>90.3</v>
      </c>
      <c r="BU24" s="76" t="s">
        <v>0</v>
      </c>
      <c r="BV24" s="77" t="s">
        <v>0</v>
      </c>
      <c r="BW24" s="78" t="s">
        <v>0</v>
      </c>
      <c r="BX24" s="79" t="s">
        <v>0</v>
      </c>
      <c r="BY24" s="80" t="s">
        <v>0</v>
      </c>
      <c r="BZ24" s="81" t="s">
        <v>0</v>
      </c>
      <c r="CA24" s="82" t="s">
        <v>0</v>
      </c>
      <c r="CB24" s="83" t="s">
        <v>0</v>
      </c>
      <c r="CC24" s="84" t="s">
        <v>0</v>
      </c>
      <c r="CD24" s="85" t="s">
        <v>0</v>
      </c>
      <c r="CE24" s="86" t="s">
        <v>0</v>
      </c>
      <c r="CF24" s="87" t="s">
        <v>0</v>
      </c>
      <c r="CG24" s="88" t="s">
        <v>0</v>
      </c>
      <c r="CH24" s="89" t="s">
        <v>0</v>
      </c>
      <c r="CI24" s="90" t="s">
        <v>0</v>
      </c>
      <c r="CJ24" s="91" t="s">
        <v>0</v>
      </c>
      <c r="CK24" s="92" t="s">
        <v>0</v>
      </c>
      <c r="CL24" s="93" t="s">
        <v>0</v>
      </c>
      <c r="CM24" s="94" t="s">
        <v>0</v>
      </c>
      <c r="CN24" s="95" t="s">
        <v>0</v>
      </c>
      <c r="CO24" s="96" t="s">
        <v>0</v>
      </c>
      <c r="CP24" s="97" t="s">
        <v>0</v>
      </c>
      <c r="CQ24" s="98" t="s">
        <v>0</v>
      </c>
      <c r="CR24" s="99" t="s">
        <v>0</v>
      </c>
      <c r="CS24" s="100" t="s">
        <v>0</v>
      </c>
      <c r="CT24" s="101" t="s">
        <v>0</v>
      </c>
      <c r="CU24" s="102">
        <v>20253</v>
      </c>
      <c r="CV24" s="103" t="s">
        <v>168</v>
      </c>
      <c r="CW24" s="104" t="s">
        <v>212</v>
      </c>
      <c r="CX24" s="105" t="s">
        <v>213</v>
      </c>
      <c r="CY24" s="106" t="s">
        <v>214</v>
      </c>
      <c r="CZ24" s="107" t="s">
        <v>215</v>
      </c>
      <c r="DA24" s="108" t="s">
        <v>216</v>
      </c>
      <c r="DB24" s="109" t="s">
        <v>217</v>
      </c>
      <c r="DC24" s="110" t="s">
        <v>218</v>
      </c>
      <c r="DD24" s="111" t="s">
        <v>0</v>
      </c>
      <c r="DE24" s="112" t="s">
        <v>219</v>
      </c>
      <c r="DF24" s="113">
        <v>41</v>
      </c>
      <c r="DG24" s="114">
        <v>15</v>
      </c>
      <c r="DH24" s="115">
        <v>28</v>
      </c>
      <c r="DI24" s="116" t="s">
        <v>0</v>
      </c>
      <c r="DJ24" s="117" t="s">
        <v>0</v>
      </c>
      <c r="DK24" s="118">
        <v>13</v>
      </c>
      <c r="DL24" s="119" t="s">
        <v>220</v>
      </c>
      <c r="DM24" s="120" t="s">
        <v>0</v>
      </c>
      <c r="DN24" s="121" t="s">
        <v>0</v>
      </c>
      <c r="DO24" s="122" t="s">
        <v>0</v>
      </c>
      <c r="DP24" s="123" t="s">
        <v>0</v>
      </c>
      <c r="DQ24" s="124" t="s">
        <v>0</v>
      </c>
      <c r="DR24" s="125" t="s">
        <v>0</v>
      </c>
      <c r="DS24" s="126" t="s">
        <v>0</v>
      </c>
      <c r="DT24" s="127" t="s">
        <v>0</v>
      </c>
      <c r="DU24" s="128" t="s">
        <v>0</v>
      </c>
      <c r="DV24" s="129" t="s">
        <v>0</v>
      </c>
      <c r="DW24" s="256" t="str">
        <f>HYPERLINK("https://my.pitchbook.com?c=194828-77T", "View company online")</f>
        <v>View company online</v>
      </c>
    </row>
    <row r="25" spans="1:127" ht="84" x14ac:dyDescent="0.2">
      <c r="A25" s="130" t="s">
        <v>374</v>
      </c>
      <c r="B25" s="131" t="s">
        <v>329</v>
      </c>
      <c r="C25" s="132" t="s">
        <v>330</v>
      </c>
      <c r="D25" s="133" t="s">
        <v>331</v>
      </c>
      <c r="E25" s="134" t="s">
        <v>332</v>
      </c>
      <c r="F25" s="135" t="s">
        <v>333</v>
      </c>
      <c r="G25" s="136" t="s">
        <v>133</v>
      </c>
      <c r="H25" s="137" t="s">
        <v>134</v>
      </c>
      <c r="I25" s="138" t="s">
        <v>199</v>
      </c>
      <c r="J25" s="139" t="s">
        <v>334</v>
      </c>
      <c r="K25" s="140" t="s">
        <v>335</v>
      </c>
      <c r="L25" s="141" t="s">
        <v>336</v>
      </c>
      <c r="M25" s="142" t="s">
        <v>337</v>
      </c>
      <c r="N25" s="143" t="s">
        <v>154</v>
      </c>
      <c r="O25" s="144" t="s">
        <v>338</v>
      </c>
      <c r="P25" s="145" t="s">
        <v>339</v>
      </c>
      <c r="Q25" s="146" t="s">
        <v>340</v>
      </c>
      <c r="R25" s="147" t="s">
        <v>341</v>
      </c>
      <c r="S25" s="148" t="s">
        <v>342</v>
      </c>
      <c r="T25" s="149" t="s">
        <v>343</v>
      </c>
      <c r="U25" s="150" t="s">
        <v>344</v>
      </c>
      <c r="V25" s="151">
        <v>6</v>
      </c>
      <c r="W25" s="152" t="s">
        <v>374</v>
      </c>
      <c r="X25" s="153" t="s">
        <v>0</v>
      </c>
      <c r="Y25" s="154">
        <v>43265</v>
      </c>
      <c r="Z25" s="155">
        <v>38</v>
      </c>
      <c r="AA25" s="156" t="s">
        <v>345</v>
      </c>
      <c r="AB25" s="157" t="s">
        <v>0</v>
      </c>
      <c r="AC25" s="158" t="s">
        <v>0</v>
      </c>
      <c r="AD25" s="159" t="s">
        <v>0</v>
      </c>
      <c r="AE25" s="160" t="s">
        <v>0</v>
      </c>
      <c r="AF25" s="161">
        <v>51.6</v>
      </c>
      <c r="AG25" s="162" t="s">
        <v>375</v>
      </c>
      <c r="AH25" s="163" t="s">
        <v>0</v>
      </c>
      <c r="AI25" s="164" t="s">
        <v>0</v>
      </c>
      <c r="AJ25" s="165" t="s">
        <v>376</v>
      </c>
      <c r="AK25" s="166" t="s">
        <v>348</v>
      </c>
      <c r="AL25" s="167" t="s">
        <v>376</v>
      </c>
      <c r="AM25" s="168" t="s">
        <v>0</v>
      </c>
      <c r="AN25" s="169" t="s">
        <v>338</v>
      </c>
      <c r="AO25" s="170" t="s">
        <v>377</v>
      </c>
      <c r="AP25" s="171">
        <v>38</v>
      </c>
      <c r="AQ25" s="172" t="s">
        <v>151</v>
      </c>
      <c r="AR25" s="173" t="s">
        <v>0</v>
      </c>
      <c r="AS25" s="174" t="s">
        <v>0</v>
      </c>
      <c r="AT25" s="175" t="s">
        <v>0</v>
      </c>
      <c r="AU25" s="176" t="s">
        <v>0</v>
      </c>
      <c r="AV25" s="177" t="s">
        <v>0</v>
      </c>
      <c r="AW25" s="178" t="s">
        <v>0</v>
      </c>
      <c r="AX25" s="179" t="s">
        <v>153</v>
      </c>
      <c r="AY25" s="180" t="s">
        <v>154</v>
      </c>
      <c r="AZ25" s="181" t="s">
        <v>337</v>
      </c>
      <c r="BA25" s="182">
        <v>700</v>
      </c>
      <c r="BB25" s="183">
        <v>3</v>
      </c>
      <c r="BC25" s="184" t="s">
        <v>0</v>
      </c>
      <c r="BD25" s="185" t="s">
        <v>0</v>
      </c>
      <c r="BE25" s="186" t="s">
        <v>378</v>
      </c>
      <c r="BF25" s="187">
        <v>3</v>
      </c>
      <c r="BG25" s="188" t="s">
        <v>0</v>
      </c>
      <c r="BH25" s="189" t="s">
        <v>379</v>
      </c>
      <c r="BI25" s="190" t="s">
        <v>378</v>
      </c>
      <c r="BJ25" s="191" t="s">
        <v>380</v>
      </c>
      <c r="BK25" s="192" t="s">
        <v>381</v>
      </c>
      <c r="BL25" s="193" t="s">
        <v>0</v>
      </c>
      <c r="BM25" s="194" t="s">
        <v>0</v>
      </c>
      <c r="BN25" s="195" t="s">
        <v>0</v>
      </c>
      <c r="BO25" s="196" t="s">
        <v>355</v>
      </c>
      <c r="BP25" s="197" t="s">
        <v>355</v>
      </c>
      <c r="BQ25" s="198" t="s">
        <v>0</v>
      </c>
      <c r="BR25" s="199" t="s">
        <v>0</v>
      </c>
      <c r="BS25" s="200" t="s">
        <v>0</v>
      </c>
      <c r="BT25" s="201" t="s">
        <v>0</v>
      </c>
      <c r="BU25" s="202">
        <v>17.18</v>
      </c>
      <c r="BV25" s="203" t="s">
        <v>0</v>
      </c>
      <c r="BW25" s="204">
        <v>15.8</v>
      </c>
      <c r="BX25" s="205" t="s">
        <v>0</v>
      </c>
      <c r="BY25" s="206" t="s">
        <v>0</v>
      </c>
      <c r="BZ25" s="207" t="s">
        <v>0</v>
      </c>
      <c r="CA25" s="208" t="s">
        <v>0</v>
      </c>
      <c r="CB25" s="209">
        <v>2017</v>
      </c>
      <c r="CC25" s="210" t="s">
        <v>0</v>
      </c>
      <c r="CD25" s="211" t="s">
        <v>0</v>
      </c>
      <c r="CE25" s="212" t="s">
        <v>0</v>
      </c>
      <c r="CF25" s="213" t="s">
        <v>0</v>
      </c>
      <c r="CG25" s="214" t="s">
        <v>0</v>
      </c>
      <c r="CH25" s="215" t="s">
        <v>0</v>
      </c>
      <c r="CI25" s="216" t="s">
        <v>0</v>
      </c>
      <c r="CJ25" s="217" t="s">
        <v>0</v>
      </c>
      <c r="CK25" s="218">
        <v>2.21</v>
      </c>
      <c r="CL25" s="219" t="s">
        <v>0</v>
      </c>
      <c r="CM25" s="220" t="s">
        <v>0</v>
      </c>
      <c r="CN25" s="221" t="s">
        <v>0</v>
      </c>
      <c r="CO25" s="222" t="s">
        <v>0</v>
      </c>
      <c r="CP25" s="223" t="s">
        <v>0</v>
      </c>
      <c r="CQ25" s="224" t="s">
        <v>0</v>
      </c>
      <c r="CR25" s="225" t="s">
        <v>0</v>
      </c>
      <c r="CS25" s="226" t="s">
        <v>0</v>
      </c>
      <c r="CT25" s="227" t="s">
        <v>0</v>
      </c>
      <c r="CU25" s="228">
        <v>1200</v>
      </c>
      <c r="CV25" s="229" t="s">
        <v>168</v>
      </c>
      <c r="CW25" s="230" t="s">
        <v>356</v>
      </c>
      <c r="CX25" s="231" t="s">
        <v>170</v>
      </c>
      <c r="CY25" s="232" t="s">
        <v>171</v>
      </c>
      <c r="CZ25" s="233" t="s">
        <v>357</v>
      </c>
      <c r="DA25" s="234" t="s">
        <v>358</v>
      </c>
      <c r="DB25" s="235" t="s">
        <v>359</v>
      </c>
      <c r="DC25" s="236" t="s">
        <v>175</v>
      </c>
      <c r="DD25" s="237">
        <v>2007</v>
      </c>
      <c r="DE25" s="238" t="s">
        <v>360</v>
      </c>
      <c r="DF25" s="239">
        <v>23</v>
      </c>
      <c r="DG25" s="240">
        <v>6</v>
      </c>
      <c r="DH25" s="241">
        <v>6</v>
      </c>
      <c r="DI25" s="242">
        <v>17</v>
      </c>
      <c r="DJ25" s="243" t="s">
        <v>0</v>
      </c>
      <c r="DK25" s="244" t="s">
        <v>0</v>
      </c>
      <c r="DL25" s="245" t="s">
        <v>361</v>
      </c>
      <c r="DM25" s="246" t="s">
        <v>0</v>
      </c>
      <c r="DN25" s="247" t="s">
        <v>0</v>
      </c>
      <c r="DO25" s="248">
        <v>1.56</v>
      </c>
      <c r="DP25" s="249" t="s">
        <v>0</v>
      </c>
      <c r="DQ25" s="250" t="s">
        <v>0</v>
      </c>
      <c r="DR25" s="251" t="s">
        <v>0</v>
      </c>
      <c r="DS25" s="252" t="s">
        <v>0</v>
      </c>
      <c r="DT25" s="253" t="s">
        <v>0</v>
      </c>
      <c r="DU25" s="254" t="s">
        <v>0</v>
      </c>
      <c r="DV25" s="255" t="s">
        <v>0</v>
      </c>
      <c r="DW25" s="257" t="str">
        <f>HYPERLINK("https://my.pitchbook.com?c=107402-95T", "View company online")</f>
        <v>View company online</v>
      </c>
    </row>
    <row r="26" spans="1:127" ht="48" x14ac:dyDescent="0.2">
      <c r="A26" s="4" t="s">
        <v>382</v>
      </c>
      <c r="B26" s="5" t="s">
        <v>383</v>
      </c>
      <c r="C26" s="6" t="s">
        <v>384</v>
      </c>
      <c r="D26" s="7" t="s">
        <v>0</v>
      </c>
      <c r="E26" s="8" t="s">
        <v>385</v>
      </c>
      <c r="F26" s="9" t="s">
        <v>386</v>
      </c>
      <c r="G26" s="10" t="s">
        <v>133</v>
      </c>
      <c r="H26" s="11" t="s">
        <v>134</v>
      </c>
      <c r="I26" s="12" t="s">
        <v>199</v>
      </c>
      <c r="J26" s="13" t="s">
        <v>387</v>
      </c>
      <c r="K26" s="14" t="s">
        <v>388</v>
      </c>
      <c r="L26" s="15" t="s">
        <v>389</v>
      </c>
      <c r="M26" s="16" t="s">
        <v>337</v>
      </c>
      <c r="N26" s="17" t="s">
        <v>185</v>
      </c>
      <c r="O26" s="18" t="s">
        <v>338</v>
      </c>
      <c r="P26" s="19" t="s">
        <v>390</v>
      </c>
      <c r="Q26" s="20" t="s">
        <v>391</v>
      </c>
      <c r="R26" s="21" t="s">
        <v>392</v>
      </c>
      <c r="S26" s="22" t="s">
        <v>393</v>
      </c>
      <c r="T26" s="23" t="s">
        <v>394</v>
      </c>
      <c r="U26" s="24" t="s">
        <v>395</v>
      </c>
      <c r="V26" s="25">
        <v>7</v>
      </c>
      <c r="W26" s="26" t="s">
        <v>382</v>
      </c>
      <c r="X26" s="27" t="s">
        <v>0</v>
      </c>
      <c r="Y26" s="28">
        <v>42317</v>
      </c>
      <c r="Z26" s="29">
        <v>10</v>
      </c>
      <c r="AA26" s="30" t="s">
        <v>345</v>
      </c>
      <c r="AB26" s="31">
        <v>40</v>
      </c>
      <c r="AC26" s="32">
        <v>50</v>
      </c>
      <c r="AD26" s="33" t="s">
        <v>345</v>
      </c>
      <c r="AE26" s="34">
        <v>20</v>
      </c>
      <c r="AF26" s="35">
        <v>10.029999999999999</v>
      </c>
      <c r="AG26" s="36" t="s">
        <v>396</v>
      </c>
      <c r="AH26" s="37" t="s">
        <v>0</v>
      </c>
      <c r="AI26" s="38">
        <v>4.3600000000000003</v>
      </c>
      <c r="AJ26" s="39" t="s">
        <v>397</v>
      </c>
      <c r="AK26" s="40" t="s">
        <v>348</v>
      </c>
      <c r="AL26" s="41" t="s">
        <v>397</v>
      </c>
      <c r="AM26" s="42" t="s">
        <v>0</v>
      </c>
      <c r="AN26" s="43" t="s">
        <v>338</v>
      </c>
      <c r="AO26" s="44" t="s">
        <v>386</v>
      </c>
      <c r="AP26" s="45">
        <v>10</v>
      </c>
      <c r="AQ26" s="46" t="s">
        <v>151</v>
      </c>
      <c r="AR26" s="47" t="s">
        <v>0</v>
      </c>
      <c r="AS26" s="48" t="s">
        <v>0</v>
      </c>
      <c r="AT26" s="49" t="s">
        <v>0</v>
      </c>
      <c r="AU26" s="50" t="s">
        <v>0</v>
      </c>
      <c r="AV26" s="51" t="s">
        <v>0</v>
      </c>
      <c r="AW26" s="52" t="s">
        <v>0</v>
      </c>
      <c r="AX26" s="53" t="s">
        <v>153</v>
      </c>
      <c r="AY26" s="54" t="s">
        <v>185</v>
      </c>
      <c r="AZ26" s="55" t="s">
        <v>337</v>
      </c>
      <c r="BA26" s="56">
        <v>61</v>
      </c>
      <c r="BB26" s="57">
        <v>1</v>
      </c>
      <c r="BC26" s="58" t="s">
        <v>398</v>
      </c>
      <c r="BD26" s="59">
        <v>1</v>
      </c>
      <c r="BE26" s="60" t="s">
        <v>0</v>
      </c>
      <c r="BF26" s="61" t="s">
        <v>0</v>
      </c>
      <c r="BG26" s="62" t="s">
        <v>0</v>
      </c>
      <c r="BH26" s="63" t="s">
        <v>399</v>
      </c>
      <c r="BI26" s="64" t="s">
        <v>400</v>
      </c>
      <c r="BJ26" s="65" t="s">
        <v>0</v>
      </c>
      <c r="BK26" s="66" t="s">
        <v>0</v>
      </c>
      <c r="BL26" s="67" t="s">
        <v>0</v>
      </c>
      <c r="BM26" s="68" t="s">
        <v>0</v>
      </c>
      <c r="BN26" s="69" t="s">
        <v>0</v>
      </c>
      <c r="BO26" s="70" t="s">
        <v>0</v>
      </c>
      <c r="BP26" s="71" t="s">
        <v>0</v>
      </c>
      <c r="BQ26" s="72" t="s">
        <v>0</v>
      </c>
      <c r="BR26" s="73" t="s">
        <v>0</v>
      </c>
      <c r="BS26" s="74" t="s">
        <v>0</v>
      </c>
      <c r="BT26" s="75" t="s">
        <v>0</v>
      </c>
      <c r="BU26" s="76">
        <v>4</v>
      </c>
      <c r="BV26" s="77" t="s">
        <v>0</v>
      </c>
      <c r="BW26" s="78" t="s">
        <v>0</v>
      </c>
      <c r="BX26" s="79" t="s">
        <v>0</v>
      </c>
      <c r="BY26" s="80" t="s">
        <v>0</v>
      </c>
      <c r="BZ26" s="81" t="s">
        <v>0</v>
      </c>
      <c r="CA26" s="82" t="s">
        <v>0</v>
      </c>
      <c r="CB26" s="83">
        <v>2015</v>
      </c>
      <c r="CC26" s="84" t="s">
        <v>0</v>
      </c>
      <c r="CD26" s="85" t="s">
        <v>0</v>
      </c>
      <c r="CE26" s="86" t="s">
        <v>0</v>
      </c>
      <c r="CF26" s="87">
        <v>12.5</v>
      </c>
      <c r="CG26" s="88" t="s">
        <v>0</v>
      </c>
      <c r="CH26" s="89" t="s">
        <v>0</v>
      </c>
      <c r="CI26" s="90" t="s">
        <v>0</v>
      </c>
      <c r="CJ26" s="91" t="s">
        <v>0</v>
      </c>
      <c r="CK26" s="92">
        <v>2.5</v>
      </c>
      <c r="CL26" s="93" t="s">
        <v>0</v>
      </c>
      <c r="CM26" s="94" t="s">
        <v>0</v>
      </c>
      <c r="CN26" s="95" t="s">
        <v>0</v>
      </c>
      <c r="CO26" s="96" t="s">
        <v>0</v>
      </c>
      <c r="CP26" s="97" t="s">
        <v>0</v>
      </c>
      <c r="CQ26" s="98" t="s">
        <v>0</v>
      </c>
      <c r="CR26" s="99" t="s">
        <v>0</v>
      </c>
      <c r="CS26" s="100" t="s">
        <v>0</v>
      </c>
      <c r="CT26" s="101" t="s">
        <v>0</v>
      </c>
      <c r="CU26" s="102">
        <v>360</v>
      </c>
      <c r="CV26" s="103" t="s">
        <v>168</v>
      </c>
      <c r="CW26" s="104" t="s">
        <v>401</v>
      </c>
      <c r="CX26" s="105" t="s">
        <v>213</v>
      </c>
      <c r="CY26" s="106" t="s">
        <v>214</v>
      </c>
      <c r="CZ26" s="107" t="s">
        <v>402</v>
      </c>
      <c r="DA26" s="108" t="s">
        <v>402</v>
      </c>
      <c r="DB26" s="109" t="s">
        <v>403</v>
      </c>
      <c r="DC26" s="110" t="s">
        <v>218</v>
      </c>
      <c r="DD26" s="111">
        <v>2008</v>
      </c>
      <c r="DE26" s="112" t="s">
        <v>404</v>
      </c>
      <c r="DF26" s="113" t="s">
        <v>0</v>
      </c>
      <c r="DG26" s="114" t="s">
        <v>0</v>
      </c>
      <c r="DH26" s="115" t="s">
        <v>0</v>
      </c>
      <c r="DI26" s="116" t="s">
        <v>0</v>
      </c>
      <c r="DJ26" s="117" t="s">
        <v>0</v>
      </c>
      <c r="DK26" s="118" t="s">
        <v>0</v>
      </c>
      <c r="DL26" s="119" t="s">
        <v>0</v>
      </c>
      <c r="DM26" s="120" t="s">
        <v>0</v>
      </c>
      <c r="DN26" s="121" t="s">
        <v>0</v>
      </c>
      <c r="DO26" s="122" t="s">
        <v>0</v>
      </c>
      <c r="DP26" s="123" t="s">
        <v>405</v>
      </c>
      <c r="DQ26" s="124" t="s">
        <v>406</v>
      </c>
      <c r="DR26" s="125" t="s">
        <v>407</v>
      </c>
      <c r="DS26" s="126" t="s">
        <v>406</v>
      </c>
      <c r="DT26" s="127" t="s">
        <v>406</v>
      </c>
      <c r="DU26" s="128" t="s">
        <v>408</v>
      </c>
      <c r="DV26" s="129" t="s">
        <v>409</v>
      </c>
      <c r="DW26" s="256" t="str">
        <f>HYPERLINK("https://my.pitchbook.com?c=60723-46T", "View company online")</f>
        <v>View company online</v>
      </c>
    </row>
    <row r="27" spans="1:127" ht="84" x14ac:dyDescent="0.2">
      <c r="A27" s="130" t="s">
        <v>410</v>
      </c>
      <c r="B27" s="131" t="s">
        <v>329</v>
      </c>
      <c r="C27" s="132" t="s">
        <v>330</v>
      </c>
      <c r="D27" s="133" t="s">
        <v>331</v>
      </c>
      <c r="E27" s="134" t="s">
        <v>332</v>
      </c>
      <c r="F27" s="135" t="s">
        <v>333</v>
      </c>
      <c r="G27" s="136" t="s">
        <v>133</v>
      </c>
      <c r="H27" s="137" t="s">
        <v>134</v>
      </c>
      <c r="I27" s="138" t="s">
        <v>199</v>
      </c>
      <c r="J27" s="139" t="s">
        <v>334</v>
      </c>
      <c r="K27" s="140" t="s">
        <v>335</v>
      </c>
      <c r="L27" s="141" t="s">
        <v>336</v>
      </c>
      <c r="M27" s="142" t="s">
        <v>337</v>
      </c>
      <c r="N27" s="143" t="s">
        <v>154</v>
      </c>
      <c r="O27" s="144" t="s">
        <v>338</v>
      </c>
      <c r="P27" s="145" t="s">
        <v>339</v>
      </c>
      <c r="Q27" s="146" t="s">
        <v>340</v>
      </c>
      <c r="R27" s="147" t="s">
        <v>341</v>
      </c>
      <c r="S27" s="148" t="s">
        <v>342</v>
      </c>
      <c r="T27" s="149" t="s">
        <v>343</v>
      </c>
      <c r="U27" s="150" t="s">
        <v>344</v>
      </c>
      <c r="V27" s="151">
        <v>4</v>
      </c>
      <c r="W27" s="152" t="s">
        <v>410</v>
      </c>
      <c r="X27" s="153" t="s">
        <v>0</v>
      </c>
      <c r="Y27" s="154">
        <v>42297</v>
      </c>
      <c r="Z27" s="155">
        <v>10</v>
      </c>
      <c r="AA27" s="156" t="s">
        <v>345</v>
      </c>
      <c r="AB27" s="157" t="s">
        <v>0</v>
      </c>
      <c r="AC27" s="158" t="s">
        <v>0</v>
      </c>
      <c r="AD27" s="159" t="s">
        <v>0</v>
      </c>
      <c r="AE27" s="160" t="s">
        <v>0</v>
      </c>
      <c r="AF27" s="161">
        <v>13.6</v>
      </c>
      <c r="AG27" s="162" t="s">
        <v>411</v>
      </c>
      <c r="AH27" s="163" t="s">
        <v>0</v>
      </c>
      <c r="AI27" s="164" t="s">
        <v>0</v>
      </c>
      <c r="AJ27" s="165" t="s">
        <v>412</v>
      </c>
      <c r="AK27" s="166" t="s">
        <v>348</v>
      </c>
      <c r="AL27" s="167" t="s">
        <v>412</v>
      </c>
      <c r="AM27" s="168" t="s">
        <v>0</v>
      </c>
      <c r="AN27" s="169" t="s">
        <v>338</v>
      </c>
      <c r="AO27" s="170" t="s">
        <v>413</v>
      </c>
      <c r="AP27" s="171">
        <v>10</v>
      </c>
      <c r="AQ27" s="172" t="s">
        <v>151</v>
      </c>
      <c r="AR27" s="173" t="s">
        <v>0</v>
      </c>
      <c r="AS27" s="174" t="s">
        <v>0</v>
      </c>
      <c r="AT27" s="175" t="s">
        <v>0</v>
      </c>
      <c r="AU27" s="176" t="s">
        <v>0</v>
      </c>
      <c r="AV27" s="177" t="s">
        <v>0</v>
      </c>
      <c r="AW27" s="178" t="s">
        <v>0</v>
      </c>
      <c r="AX27" s="179" t="s">
        <v>153</v>
      </c>
      <c r="AY27" s="180" t="s">
        <v>154</v>
      </c>
      <c r="AZ27" s="181" t="s">
        <v>337</v>
      </c>
      <c r="BA27" s="182" t="s">
        <v>0</v>
      </c>
      <c r="BB27" s="183">
        <v>2</v>
      </c>
      <c r="BC27" s="184" t="s">
        <v>414</v>
      </c>
      <c r="BD27" s="185">
        <v>1</v>
      </c>
      <c r="BE27" s="186" t="s">
        <v>415</v>
      </c>
      <c r="BF27" s="187">
        <v>1</v>
      </c>
      <c r="BG27" s="188" t="s">
        <v>0</v>
      </c>
      <c r="BH27" s="189" t="s">
        <v>416</v>
      </c>
      <c r="BI27" s="190" t="s">
        <v>417</v>
      </c>
      <c r="BJ27" s="191" t="s">
        <v>0</v>
      </c>
      <c r="BK27" s="192" t="s">
        <v>418</v>
      </c>
      <c r="BL27" s="193" t="s">
        <v>0</v>
      </c>
      <c r="BM27" s="194" t="s">
        <v>0</v>
      </c>
      <c r="BN27" s="195" t="s">
        <v>0</v>
      </c>
      <c r="BO27" s="196" t="s">
        <v>419</v>
      </c>
      <c r="BP27" s="197" t="s">
        <v>419</v>
      </c>
      <c r="BQ27" s="198" t="s">
        <v>0</v>
      </c>
      <c r="BR27" s="199" t="s">
        <v>0</v>
      </c>
      <c r="BS27" s="200" t="s">
        <v>0</v>
      </c>
      <c r="BT27" s="201" t="s">
        <v>0</v>
      </c>
      <c r="BU27" s="202" t="s">
        <v>0</v>
      </c>
      <c r="BV27" s="203" t="s">
        <v>0</v>
      </c>
      <c r="BW27" s="204" t="s">
        <v>0</v>
      </c>
      <c r="BX27" s="205" t="s">
        <v>0</v>
      </c>
      <c r="BY27" s="206" t="s">
        <v>0</v>
      </c>
      <c r="BZ27" s="207" t="s">
        <v>0</v>
      </c>
      <c r="CA27" s="208" t="s">
        <v>0</v>
      </c>
      <c r="CB27" s="209">
        <v>2015</v>
      </c>
      <c r="CC27" s="210" t="s">
        <v>0</v>
      </c>
      <c r="CD27" s="211" t="s">
        <v>0</v>
      </c>
      <c r="CE27" s="212" t="s">
        <v>0</v>
      </c>
      <c r="CF27" s="213" t="s">
        <v>0</v>
      </c>
      <c r="CG27" s="214" t="s">
        <v>0</v>
      </c>
      <c r="CH27" s="215" t="s">
        <v>0</v>
      </c>
      <c r="CI27" s="216" t="s">
        <v>0</v>
      </c>
      <c r="CJ27" s="217" t="s">
        <v>0</v>
      </c>
      <c r="CK27" s="218" t="s">
        <v>0</v>
      </c>
      <c r="CL27" s="219" t="s">
        <v>0</v>
      </c>
      <c r="CM27" s="220" t="s">
        <v>0</v>
      </c>
      <c r="CN27" s="221" t="s">
        <v>0</v>
      </c>
      <c r="CO27" s="222" t="s">
        <v>0</v>
      </c>
      <c r="CP27" s="223" t="s">
        <v>0</v>
      </c>
      <c r="CQ27" s="224" t="s">
        <v>0</v>
      </c>
      <c r="CR27" s="225" t="s">
        <v>0</v>
      </c>
      <c r="CS27" s="226" t="s">
        <v>0</v>
      </c>
      <c r="CT27" s="227" t="s">
        <v>0</v>
      </c>
      <c r="CU27" s="228">
        <v>1200</v>
      </c>
      <c r="CV27" s="229" t="s">
        <v>168</v>
      </c>
      <c r="CW27" s="230" t="s">
        <v>356</v>
      </c>
      <c r="CX27" s="231" t="s">
        <v>170</v>
      </c>
      <c r="CY27" s="232" t="s">
        <v>171</v>
      </c>
      <c r="CZ27" s="233" t="s">
        <v>357</v>
      </c>
      <c r="DA27" s="234" t="s">
        <v>358</v>
      </c>
      <c r="DB27" s="235" t="s">
        <v>359</v>
      </c>
      <c r="DC27" s="236" t="s">
        <v>175</v>
      </c>
      <c r="DD27" s="237">
        <v>2007</v>
      </c>
      <c r="DE27" s="238" t="s">
        <v>360</v>
      </c>
      <c r="DF27" s="239">
        <v>23</v>
      </c>
      <c r="DG27" s="240">
        <v>6</v>
      </c>
      <c r="DH27" s="241">
        <v>6</v>
      </c>
      <c r="DI27" s="242">
        <v>17</v>
      </c>
      <c r="DJ27" s="243" t="s">
        <v>0</v>
      </c>
      <c r="DK27" s="244" t="s">
        <v>0</v>
      </c>
      <c r="DL27" s="245" t="s">
        <v>361</v>
      </c>
      <c r="DM27" s="246" t="s">
        <v>0</v>
      </c>
      <c r="DN27" s="247" t="s">
        <v>0</v>
      </c>
      <c r="DO27" s="248">
        <v>1.1499999999999999</v>
      </c>
      <c r="DP27" s="249" t="s">
        <v>0</v>
      </c>
      <c r="DQ27" s="250" t="s">
        <v>0</v>
      </c>
      <c r="DR27" s="251" t="s">
        <v>0</v>
      </c>
      <c r="DS27" s="252" t="s">
        <v>0</v>
      </c>
      <c r="DT27" s="253" t="s">
        <v>0</v>
      </c>
      <c r="DU27" s="254" t="s">
        <v>0</v>
      </c>
      <c r="DV27" s="255" t="s">
        <v>0</v>
      </c>
      <c r="DW27" s="257" t="str">
        <f>HYPERLINK("https://my.pitchbook.com?c=59620-60T", "View company online")</f>
        <v>View company online</v>
      </c>
    </row>
    <row r="28" spans="1:127" ht="48" x14ac:dyDescent="0.2">
      <c r="A28" s="4" t="s">
        <v>420</v>
      </c>
      <c r="B28" s="5" t="s">
        <v>421</v>
      </c>
      <c r="C28" s="6" t="s">
        <v>422</v>
      </c>
      <c r="D28" s="7" t="s">
        <v>0</v>
      </c>
      <c r="E28" s="8" t="s">
        <v>423</v>
      </c>
      <c r="F28" s="9" t="s">
        <v>424</v>
      </c>
      <c r="G28" s="10" t="s">
        <v>425</v>
      </c>
      <c r="H28" s="11" t="s">
        <v>426</v>
      </c>
      <c r="I28" s="12" t="s">
        <v>427</v>
      </c>
      <c r="J28" s="13" t="s">
        <v>428</v>
      </c>
      <c r="K28" s="14" t="s">
        <v>429</v>
      </c>
      <c r="L28" s="15" t="s">
        <v>430</v>
      </c>
      <c r="M28" s="16" t="s">
        <v>337</v>
      </c>
      <c r="N28" s="17" t="s">
        <v>154</v>
      </c>
      <c r="O28" s="18" t="s">
        <v>338</v>
      </c>
      <c r="P28" s="19" t="s">
        <v>431</v>
      </c>
      <c r="Q28" s="20" t="s">
        <v>432</v>
      </c>
      <c r="R28" s="21" t="s">
        <v>0</v>
      </c>
      <c r="S28" s="22" t="s">
        <v>433</v>
      </c>
      <c r="T28" s="23" t="s">
        <v>434</v>
      </c>
      <c r="U28" s="24" t="s">
        <v>435</v>
      </c>
      <c r="V28" s="25">
        <v>3</v>
      </c>
      <c r="W28" s="26" t="s">
        <v>420</v>
      </c>
      <c r="X28" s="27">
        <v>43950</v>
      </c>
      <c r="Y28" s="28">
        <v>44136</v>
      </c>
      <c r="Z28" s="29">
        <v>7.03</v>
      </c>
      <c r="AA28" s="30" t="s">
        <v>345</v>
      </c>
      <c r="AB28" s="31">
        <v>35</v>
      </c>
      <c r="AC28" s="32">
        <v>42.03</v>
      </c>
      <c r="AD28" s="33" t="s">
        <v>345</v>
      </c>
      <c r="AE28" s="34">
        <v>16.72</v>
      </c>
      <c r="AF28" s="35">
        <v>12.03</v>
      </c>
      <c r="AG28" s="36" t="s">
        <v>436</v>
      </c>
      <c r="AH28" s="37" t="s">
        <v>437</v>
      </c>
      <c r="AI28" s="38">
        <v>4.04</v>
      </c>
      <c r="AJ28" s="39" t="s">
        <v>397</v>
      </c>
      <c r="AK28" s="40" t="s">
        <v>438</v>
      </c>
      <c r="AL28" s="41" t="s">
        <v>397</v>
      </c>
      <c r="AM28" s="42" t="s">
        <v>0</v>
      </c>
      <c r="AN28" s="43" t="s">
        <v>338</v>
      </c>
      <c r="AO28" s="44" t="s">
        <v>439</v>
      </c>
      <c r="AP28" s="45">
        <v>7.03</v>
      </c>
      <c r="AQ28" s="46" t="s">
        <v>151</v>
      </c>
      <c r="AR28" s="47" t="s">
        <v>0</v>
      </c>
      <c r="AS28" s="48" t="s">
        <v>0</v>
      </c>
      <c r="AT28" s="49" t="s">
        <v>0</v>
      </c>
      <c r="AU28" s="50" t="s">
        <v>0</v>
      </c>
      <c r="AV28" s="51" t="s">
        <v>0</v>
      </c>
      <c r="AW28" s="52" t="s">
        <v>0</v>
      </c>
      <c r="AX28" s="53" t="s">
        <v>153</v>
      </c>
      <c r="AY28" s="54" t="s">
        <v>440</v>
      </c>
      <c r="AZ28" s="55" t="s">
        <v>337</v>
      </c>
      <c r="BA28" s="56" t="s">
        <v>0</v>
      </c>
      <c r="BB28" s="57">
        <v>8</v>
      </c>
      <c r="BC28" s="58" t="s">
        <v>441</v>
      </c>
      <c r="BD28" s="59">
        <v>7</v>
      </c>
      <c r="BE28" s="60" t="s">
        <v>442</v>
      </c>
      <c r="BF28" s="61">
        <v>1</v>
      </c>
      <c r="BG28" s="62" t="s">
        <v>0</v>
      </c>
      <c r="BH28" s="63" t="s">
        <v>443</v>
      </c>
      <c r="BI28" s="64" t="s">
        <v>444</v>
      </c>
      <c r="BJ28" s="65" t="s">
        <v>0</v>
      </c>
      <c r="BK28" s="66" t="s">
        <v>0</v>
      </c>
      <c r="BL28" s="67" t="s">
        <v>0</v>
      </c>
      <c r="BM28" s="68" t="s">
        <v>0</v>
      </c>
      <c r="BN28" s="69" t="s">
        <v>0</v>
      </c>
      <c r="BO28" s="70" t="s">
        <v>445</v>
      </c>
      <c r="BP28" s="71" t="s">
        <v>445</v>
      </c>
      <c r="BQ28" s="72" t="s">
        <v>0</v>
      </c>
      <c r="BR28" s="73" t="s">
        <v>0</v>
      </c>
      <c r="BS28" s="74" t="s">
        <v>0</v>
      </c>
      <c r="BT28" s="75" t="s">
        <v>0</v>
      </c>
      <c r="BU28" s="76" t="s">
        <v>0</v>
      </c>
      <c r="BV28" s="77" t="s">
        <v>0</v>
      </c>
      <c r="BW28" s="78" t="s">
        <v>0</v>
      </c>
      <c r="BX28" s="79" t="s">
        <v>0</v>
      </c>
      <c r="BY28" s="80" t="s">
        <v>0</v>
      </c>
      <c r="BZ28" s="81" t="s">
        <v>0</v>
      </c>
      <c r="CA28" s="82" t="s">
        <v>0</v>
      </c>
      <c r="CB28" s="83" t="s">
        <v>0</v>
      </c>
      <c r="CC28" s="84" t="s">
        <v>0</v>
      </c>
      <c r="CD28" s="85" t="s">
        <v>0</v>
      </c>
      <c r="CE28" s="86" t="s">
        <v>0</v>
      </c>
      <c r="CF28" s="87" t="s">
        <v>0</v>
      </c>
      <c r="CG28" s="88" t="s">
        <v>0</v>
      </c>
      <c r="CH28" s="89" t="s">
        <v>0</v>
      </c>
      <c r="CI28" s="90" t="s">
        <v>0</v>
      </c>
      <c r="CJ28" s="91" t="s">
        <v>0</v>
      </c>
      <c r="CK28" s="92" t="s">
        <v>0</v>
      </c>
      <c r="CL28" s="93" t="s">
        <v>0</v>
      </c>
      <c r="CM28" s="94" t="s">
        <v>0</v>
      </c>
      <c r="CN28" s="95" t="s">
        <v>0</v>
      </c>
      <c r="CO28" s="96" t="s">
        <v>0</v>
      </c>
      <c r="CP28" s="97" t="s">
        <v>0</v>
      </c>
      <c r="CQ28" s="98" t="s">
        <v>0</v>
      </c>
      <c r="CR28" s="99" t="s">
        <v>0</v>
      </c>
      <c r="CS28" s="100" t="s">
        <v>0</v>
      </c>
      <c r="CT28" s="101" t="s">
        <v>0</v>
      </c>
      <c r="CU28" s="102">
        <v>12</v>
      </c>
      <c r="CV28" s="103" t="s">
        <v>168</v>
      </c>
      <c r="CW28" s="104" t="s">
        <v>446</v>
      </c>
      <c r="CX28" s="105" t="s">
        <v>213</v>
      </c>
      <c r="CY28" s="106" t="s">
        <v>214</v>
      </c>
      <c r="CZ28" s="107" t="s">
        <v>447</v>
      </c>
      <c r="DA28" s="108" t="s">
        <v>448</v>
      </c>
      <c r="DB28" s="109" t="s">
        <v>449</v>
      </c>
      <c r="DC28" s="110" t="s">
        <v>218</v>
      </c>
      <c r="DD28" s="111">
        <v>2018</v>
      </c>
      <c r="DE28" s="112" t="s">
        <v>450</v>
      </c>
      <c r="DF28" s="113">
        <v>29</v>
      </c>
      <c r="DG28" s="114">
        <v>10</v>
      </c>
      <c r="DH28" s="115">
        <v>7</v>
      </c>
      <c r="DI28" s="116">
        <v>2</v>
      </c>
      <c r="DJ28" s="117" t="s">
        <v>0</v>
      </c>
      <c r="DK28" s="118">
        <v>20</v>
      </c>
      <c r="DL28" s="119" t="s">
        <v>451</v>
      </c>
      <c r="DM28" s="120" t="s">
        <v>452</v>
      </c>
      <c r="DN28" s="121">
        <v>1</v>
      </c>
      <c r="DO28" s="122">
        <v>1.68</v>
      </c>
      <c r="DP28" s="123" t="s">
        <v>405</v>
      </c>
      <c r="DQ28" s="124" t="s">
        <v>406</v>
      </c>
      <c r="DR28" s="125" t="s">
        <v>407</v>
      </c>
      <c r="DS28" s="126" t="s">
        <v>406</v>
      </c>
      <c r="DT28" s="127" t="s">
        <v>406</v>
      </c>
      <c r="DU28" s="128" t="s">
        <v>408</v>
      </c>
      <c r="DV28" s="129" t="s">
        <v>409</v>
      </c>
      <c r="DW28" s="256" t="str">
        <f>HYPERLINK("https://my.pitchbook.com?c=135874-81T", "View company online")</f>
        <v>View company online</v>
      </c>
    </row>
    <row r="29" spans="1:127" ht="48" x14ac:dyDescent="0.2">
      <c r="A29" s="130" t="s">
        <v>453</v>
      </c>
      <c r="B29" s="131" t="s">
        <v>421</v>
      </c>
      <c r="C29" s="132" t="s">
        <v>422</v>
      </c>
      <c r="D29" s="133" t="s">
        <v>0</v>
      </c>
      <c r="E29" s="134" t="s">
        <v>423</v>
      </c>
      <c r="F29" s="135" t="s">
        <v>424</v>
      </c>
      <c r="G29" s="136" t="s">
        <v>425</v>
      </c>
      <c r="H29" s="137" t="s">
        <v>426</v>
      </c>
      <c r="I29" s="138" t="s">
        <v>427</v>
      </c>
      <c r="J29" s="139" t="s">
        <v>428</v>
      </c>
      <c r="K29" s="140" t="s">
        <v>429</v>
      </c>
      <c r="L29" s="141" t="s">
        <v>430</v>
      </c>
      <c r="M29" s="142" t="s">
        <v>337</v>
      </c>
      <c r="N29" s="143" t="s">
        <v>154</v>
      </c>
      <c r="O29" s="144" t="s">
        <v>338</v>
      </c>
      <c r="P29" s="145" t="s">
        <v>431</v>
      </c>
      <c r="Q29" s="146" t="s">
        <v>432</v>
      </c>
      <c r="R29" s="147" t="s">
        <v>0</v>
      </c>
      <c r="S29" s="148" t="s">
        <v>433</v>
      </c>
      <c r="T29" s="149" t="s">
        <v>434</v>
      </c>
      <c r="U29" s="150" t="s">
        <v>435</v>
      </c>
      <c r="V29" s="151">
        <v>5</v>
      </c>
      <c r="W29" s="152" t="s">
        <v>453</v>
      </c>
      <c r="X29" s="153">
        <v>44733</v>
      </c>
      <c r="Y29" s="154">
        <v>44742</v>
      </c>
      <c r="Z29" s="155">
        <v>5.9</v>
      </c>
      <c r="AA29" s="156" t="s">
        <v>345</v>
      </c>
      <c r="AB29" s="157">
        <v>44.51</v>
      </c>
      <c r="AC29" s="158">
        <v>50.41</v>
      </c>
      <c r="AD29" s="159" t="s">
        <v>345</v>
      </c>
      <c r="AE29" s="160">
        <v>11.7</v>
      </c>
      <c r="AF29" s="161">
        <v>20.41</v>
      </c>
      <c r="AG29" s="162" t="s">
        <v>454</v>
      </c>
      <c r="AH29" s="163" t="s">
        <v>437</v>
      </c>
      <c r="AI29" s="164">
        <v>4.04</v>
      </c>
      <c r="AJ29" s="165" t="s">
        <v>397</v>
      </c>
      <c r="AK29" s="166" t="s">
        <v>438</v>
      </c>
      <c r="AL29" s="167" t="s">
        <v>397</v>
      </c>
      <c r="AM29" s="168" t="s">
        <v>0</v>
      </c>
      <c r="AN29" s="169" t="s">
        <v>338</v>
      </c>
      <c r="AO29" s="170" t="s">
        <v>424</v>
      </c>
      <c r="AP29" s="171">
        <v>5.9</v>
      </c>
      <c r="AQ29" s="172" t="s">
        <v>151</v>
      </c>
      <c r="AR29" s="173" t="s">
        <v>0</v>
      </c>
      <c r="AS29" s="174" t="s">
        <v>0</v>
      </c>
      <c r="AT29" s="175" t="s">
        <v>0</v>
      </c>
      <c r="AU29" s="176" t="s">
        <v>0</v>
      </c>
      <c r="AV29" s="177" t="s">
        <v>0</v>
      </c>
      <c r="AW29" s="178" t="s">
        <v>0</v>
      </c>
      <c r="AX29" s="179" t="s">
        <v>153</v>
      </c>
      <c r="AY29" s="180" t="s">
        <v>154</v>
      </c>
      <c r="AZ29" s="181" t="s">
        <v>337</v>
      </c>
      <c r="BA29" s="182" t="s">
        <v>0</v>
      </c>
      <c r="BB29" s="183">
        <v>2</v>
      </c>
      <c r="BC29" s="184" t="s">
        <v>455</v>
      </c>
      <c r="BD29" s="185">
        <v>1</v>
      </c>
      <c r="BE29" s="186" t="s">
        <v>456</v>
      </c>
      <c r="BF29" s="187">
        <v>1</v>
      </c>
      <c r="BG29" s="188" t="s">
        <v>0</v>
      </c>
      <c r="BH29" s="189" t="s">
        <v>457</v>
      </c>
      <c r="BI29" s="190" t="s">
        <v>458</v>
      </c>
      <c r="BJ29" s="191" t="s">
        <v>0</v>
      </c>
      <c r="BK29" s="192" t="s">
        <v>0</v>
      </c>
      <c r="BL29" s="193" t="s">
        <v>0</v>
      </c>
      <c r="BM29" s="194" t="s">
        <v>0</v>
      </c>
      <c r="BN29" s="195" t="s">
        <v>0</v>
      </c>
      <c r="BO29" s="196" t="s">
        <v>459</v>
      </c>
      <c r="BP29" s="197" t="s">
        <v>459</v>
      </c>
      <c r="BQ29" s="198" t="s">
        <v>0</v>
      </c>
      <c r="BR29" s="199" t="s">
        <v>0</v>
      </c>
      <c r="BS29" s="200" t="s">
        <v>0</v>
      </c>
      <c r="BT29" s="201" t="s">
        <v>0</v>
      </c>
      <c r="BU29" s="202" t="s">
        <v>0</v>
      </c>
      <c r="BV29" s="203" t="s">
        <v>0</v>
      </c>
      <c r="BW29" s="204" t="s">
        <v>0</v>
      </c>
      <c r="BX29" s="205" t="s">
        <v>0</v>
      </c>
      <c r="BY29" s="206" t="s">
        <v>0</v>
      </c>
      <c r="BZ29" s="207" t="s">
        <v>0</v>
      </c>
      <c r="CA29" s="208" t="s">
        <v>0</v>
      </c>
      <c r="CB29" s="209" t="s">
        <v>0</v>
      </c>
      <c r="CC29" s="210" t="s">
        <v>0</v>
      </c>
      <c r="CD29" s="211" t="s">
        <v>0</v>
      </c>
      <c r="CE29" s="212" t="s">
        <v>0</v>
      </c>
      <c r="CF29" s="213" t="s">
        <v>0</v>
      </c>
      <c r="CG29" s="214" t="s">
        <v>0</v>
      </c>
      <c r="CH29" s="215" t="s">
        <v>0</v>
      </c>
      <c r="CI29" s="216" t="s">
        <v>0</v>
      </c>
      <c r="CJ29" s="217" t="s">
        <v>0</v>
      </c>
      <c r="CK29" s="218" t="s">
        <v>0</v>
      </c>
      <c r="CL29" s="219" t="s">
        <v>0</v>
      </c>
      <c r="CM29" s="220" t="s">
        <v>0</v>
      </c>
      <c r="CN29" s="221" t="s">
        <v>0</v>
      </c>
      <c r="CO29" s="222" t="s">
        <v>0</v>
      </c>
      <c r="CP29" s="223" t="s">
        <v>0</v>
      </c>
      <c r="CQ29" s="224" t="s">
        <v>0</v>
      </c>
      <c r="CR29" s="225" t="s">
        <v>0</v>
      </c>
      <c r="CS29" s="226" t="s">
        <v>0</v>
      </c>
      <c r="CT29" s="227" t="s">
        <v>0</v>
      </c>
      <c r="CU29" s="228">
        <v>12</v>
      </c>
      <c r="CV29" s="229" t="s">
        <v>168</v>
      </c>
      <c r="CW29" s="230" t="s">
        <v>446</v>
      </c>
      <c r="CX29" s="231" t="s">
        <v>213</v>
      </c>
      <c r="CY29" s="232" t="s">
        <v>214</v>
      </c>
      <c r="CZ29" s="233" t="s">
        <v>447</v>
      </c>
      <c r="DA29" s="234" t="s">
        <v>448</v>
      </c>
      <c r="DB29" s="235" t="s">
        <v>449</v>
      </c>
      <c r="DC29" s="236" t="s">
        <v>218</v>
      </c>
      <c r="DD29" s="237">
        <v>2018</v>
      </c>
      <c r="DE29" s="238" t="s">
        <v>450</v>
      </c>
      <c r="DF29" s="239">
        <v>29</v>
      </c>
      <c r="DG29" s="240">
        <v>10</v>
      </c>
      <c r="DH29" s="241">
        <v>7</v>
      </c>
      <c r="DI29" s="242">
        <v>2</v>
      </c>
      <c r="DJ29" s="243" t="s">
        <v>0</v>
      </c>
      <c r="DK29" s="244">
        <v>20</v>
      </c>
      <c r="DL29" s="245" t="s">
        <v>451</v>
      </c>
      <c r="DM29" s="246" t="s">
        <v>452</v>
      </c>
      <c r="DN29" s="247">
        <v>1</v>
      </c>
      <c r="DO29" s="248">
        <v>0.34</v>
      </c>
      <c r="DP29" s="249" t="s">
        <v>405</v>
      </c>
      <c r="DQ29" s="250" t="s">
        <v>406</v>
      </c>
      <c r="DR29" s="251" t="s">
        <v>407</v>
      </c>
      <c r="DS29" s="252" t="s">
        <v>406</v>
      </c>
      <c r="DT29" s="253" t="s">
        <v>406</v>
      </c>
      <c r="DU29" s="254" t="s">
        <v>408</v>
      </c>
      <c r="DV29" s="255" t="s">
        <v>409</v>
      </c>
      <c r="DW29" s="257" t="str">
        <f>HYPERLINK("https://my.pitchbook.com?c=196809-22T", "View company online")</f>
        <v>View company online</v>
      </c>
    </row>
    <row r="30" spans="1:127" ht="48" x14ac:dyDescent="0.2">
      <c r="A30" s="4" t="s">
        <v>460</v>
      </c>
      <c r="B30" s="5" t="s">
        <v>421</v>
      </c>
      <c r="C30" s="6" t="s">
        <v>422</v>
      </c>
      <c r="D30" s="7" t="s">
        <v>0</v>
      </c>
      <c r="E30" s="8" t="s">
        <v>423</v>
      </c>
      <c r="F30" s="9" t="s">
        <v>424</v>
      </c>
      <c r="G30" s="10" t="s">
        <v>425</v>
      </c>
      <c r="H30" s="11" t="s">
        <v>426</v>
      </c>
      <c r="I30" s="12" t="s">
        <v>427</v>
      </c>
      <c r="J30" s="13" t="s">
        <v>428</v>
      </c>
      <c r="K30" s="14" t="s">
        <v>429</v>
      </c>
      <c r="L30" s="15" t="s">
        <v>430</v>
      </c>
      <c r="M30" s="16" t="s">
        <v>337</v>
      </c>
      <c r="N30" s="17" t="s">
        <v>154</v>
      </c>
      <c r="O30" s="18" t="s">
        <v>338</v>
      </c>
      <c r="P30" s="19" t="s">
        <v>431</v>
      </c>
      <c r="Q30" s="20" t="s">
        <v>432</v>
      </c>
      <c r="R30" s="21" t="s">
        <v>0</v>
      </c>
      <c r="S30" s="22" t="s">
        <v>433</v>
      </c>
      <c r="T30" s="23" t="s">
        <v>434</v>
      </c>
      <c r="U30" s="24" t="s">
        <v>435</v>
      </c>
      <c r="V30" s="25">
        <v>1</v>
      </c>
      <c r="W30" s="26" t="s">
        <v>460</v>
      </c>
      <c r="X30" s="27">
        <v>43229</v>
      </c>
      <c r="Y30" s="28">
        <v>43524</v>
      </c>
      <c r="Z30" s="29">
        <v>5</v>
      </c>
      <c r="AA30" s="30" t="s">
        <v>345</v>
      </c>
      <c r="AB30" s="31">
        <v>30</v>
      </c>
      <c r="AC30" s="32">
        <v>35</v>
      </c>
      <c r="AD30" s="33" t="s">
        <v>345</v>
      </c>
      <c r="AE30" s="34">
        <v>14.29</v>
      </c>
      <c r="AF30" s="35">
        <v>5</v>
      </c>
      <c r="AG30" s="36" t="s">
        <v>396</v>
      </c>
      <c r="AH30" s="37" t="s">
        <v>0</v>
      </c>
      <c r="AI30" s="38">
        <v>4.04</v>
      </c>
      <c r="AJ30" s="39" t="s">
        <v>397</v>
      </c>
      <c r="AK30" s="40" t="s">
        <v>438</v>
      </c>
      <c r="AL30" s="41" t="s">
        <v>397</v>
      </c>
      <c r="AM30" s="42" t="s">
        <v>0</v>
      </c>
      <c r="AN30" s="43" t="s">
        <v>338</v>
      </c>
      <c r="AO30" s="44" t="s">
        <v>461</v>
      </c>
      <c r="AP30" s="45">
        <v>5</v>
      </c>
      <c r="AQ30" s="46" t="s">
        <v>151</v>
      </c>
      <c r="AR30" s="47" t="s">
        <v>0</v>
      </c>
      <c r="AS30" s="48" t="s">
        <v>0</v>
      </c>
      <c r="AT30" s="49" t="s">
        <v>0</v>
      </c>
      <c r="AU30" s="50" t="s">
        <v>0</v>
      </c>
      <c r="AV30" s="51" t="s">
        <v>0</v>
      </c>
      <c r="AW30" s="52" t="s">
        <v>0</v>
      </c>
      <c r="AX30" s="53" t="s">
        <v>153</v>
      </c>
      <c r="AY30" s="54" t="s">
        <v>440</v>
      </c>
      <c r="AZ30" s="55" t="s">
        <v>337</v>
      </c>
      <c r="BA30" s="56" t="s">
        <v>0</v>
      </c>
      <c r="BB30" s="57">
        <v>8</v>
      </c>
      <c r="BC30" s="58" t="s">
        <v>462</v>
      </c>
      <c r="BD30" s="59">
        <v>8</v>
      </c>
      <c r="BE30" s="60" t="s">
        <v>0</v>
      </c>
      <c r="BF30" s="61" t="s">
        <v>0</v>
      </c>
      <c r="BG30" s="62" t="s">
        <v>0</v>
      </c>
      <c r="BH30" s="63" t="s">
        <v>463</v>
      </c>
      <c r="BI30" s="64" t="s">
        <v>464</v>
      </c>
      <c r="BJ30" s="65" t="s">
        <v>0</v>
      </c>
      <c r="BK30" s="66" t="s">
        <v>0</v>
      </c>
      <c r="BL30" s="67" t="s">
        <v>0</v>
      </c>
      <c r="BM30" s="68" t="s">
        <v>0</v>
      </c>
      <c r="BN30" s="69" t="s">
        <v>0</v>
      </c>
      <c r="BO30" s="70" t="s">
        <v>465</v>
      </c>
      <c r="BP30" s="71" t="s">
        <v>465</v>
      </c>
      <c r="BQ30" s="72" t="s">
        <v>0</v>
      </c>
      <c r="BR30" s="73" t="s">
        <v>0</v>
      </c>
      <c r="BS30" s="74" t="s">
        <v>0</v>
      </c>
      <c r="BT30" s="75" t="s">
        <v>0</v>
      </c>
      <c r="BU30" s="76" t="s">
        <v>0</v>
      </c>
      <c r="BV30" s="77" t="s">
        <v>0</v>
      </c>
      <c r="BW30" s="78" t="s">
        <v>0</v>
      </c>
      <c r="BX30" s="79" t="s">
        <v>0</v>
      </c>
      <c r="BY30" s="80" t="s">
        <v>0</v>
      </c>
      <c r="BZ30" s="81" t="s">
        <v>0</v>
      </c>
      <c r="CA30" s="82" t="s">
        <v>0</v>
      </c>
      <c r="CB30" s="83" t="s">
        <v>0</v>
      </c>
      <c r="CC30" s="84" t="s">
        <v>0</v>
      </c>
      <c r="CD30" s="85" t="s">
        <v>0</v>
      </c>
      <c r="CE30" s="86" t="s">
        <v>0</v>
      </c>
      <c r="CF30" s="87" t="s">
        <v>0</v>
      </c>
      <c r="CG30" s="88" t="s">
        <v>0</v>
      </c>
      <c r="CH30" s="89" t="s">
        <v>0</v>
      </c>
      <c r="CI30" s="90" t="s">
        <v>0</v>
      </c>
      <c r="CJ30" s="91" t="s">
        <v>0</v>
      </c>
      <c r="CK30" s="92" t="s">
        <v>0</v>
      </c>
      <c r="CL30" s="93" t="s">
        <v>0</v>
      </c>
      <c r="CM30" s="94" t="s">
        <v>0</v>
      </c>
      <c r="CN30" s="95" t="s">
        <v>0</v>
      </c>
      <c r="CO30" s="96" t="s">
        <v>0</v>
      </c>
      <c r="CP30" s="97" t="s">
        <v>0</v>
      </c>
      <c r="CQ30" s="98" t="s">
        <v>0</v>
      </c>
      <c r="CR30" s="99" t="s">
        <v>0</v>
      </c>
      <c r="CS30" s="100" t="s">
        <v>0</v>
      </c>
      <c r="CT30" s="101" t="s">
        <v>0</v>
      </c>
      <c r="CU30" s="102">
        <v>12</v>
      </c>
      <c r="CV30" s="103" t="s">
        <v>168</v>
      </c>
      <c r="CW30" s="104" t="s">
        <v>446</v>
      </c>
      <c r="CX30" s="105" t="s">
        <v>213</v>
      </c>
      <c r="CY30" s="106" t="s">
        <v>214</v>
      </c>
      <c r="CZ30" s="107" t="s">
        <v>447</v>
      </c>
      <c r="DA30" s="108" t="s">
        <v>448</v>
      </c>
      <c r="DB30" s="109" t="s">
        <v>449</v>
      </c>
      <c r="DC30" s="110" t="s">
        <v>218</v>
      </c>
      <c r="DD30" s="111">
        <v>2018</v>
      </c>
      <c r="DE30" s="112" t="s">
        <v>450</v>
      </c>
      <c r="DF30" s="113">
        <v>29</v>
      </c>
      <c r="DG30" s="114">
        <v>10</v>
      </c>
      <c r="DH30" s="115">
        <v>7</v>
      </c>
      <c r="DI30" s="116">
        <v>2</v>
      </c>
      <c r="DJ30" s="117" t="s">
        <v>0</v>
      </c>
      <c r="DK30" s="118">
        <v>20</v>
      </c>
      <c r="DL30" s="119" t="s">
        <v>451</v>
      </c>
      <c r="DM30" s="120" t="s">
        <v>452</v>
      </c>
      <c r="DN30" s="121" t="s">
        <v>0</v>
      </c>
      <c r="DO30" s="122" t="s">
        <v>0</v>
      </c>
      <c r="DP30" s="123" t="s">
        <v>405</v>
      </c>
      <c r="DQ30" s="124" t="s">
        <v>406</v>
      </c>
      <c r="DR30" s="125" t="s">
        <v>407</v>
      </c>
      <c r="DS30" s="126" t="s">
        <v>406</v>
      </c>
      <c r="DT30" s="127" t="s">
        <v>406</v>
      </c>
      <c r="DU30" s="128" t="s">
        <v>408</v>
      </c>
      <c r="DV30" s="129" t="s">
        <v>409</v>
      </c>
      <c r="DW30" s="256" t="str">
        <f>HYPERLINK("https://my.pitchbook.com?c=105636-88T", "View company online")</f>
        <v>View company online</v>
      </c>
    </row>
    <row r="31" spans="1:127" ht="84" x14ac:dyDescent="0.2">
      <c r="A31" s="130" t="s">
        <v>466</v>
      </c>
      <c r="B31" s="131" t="s">
        <v>329</v>
      </c>
      <c r="C31" s="132" t="s">
        <v>330</v>
      </c>
      <c r="D31" s="133" t="s">
        <v>331</v>
      </c>
      <c r="E31" s="134" t="s">
        <v>332</v>
      </c>
      <c r="F31" s="135" t="s">
        <v>333</v>
      </c>
      <c r="G31" s="136" t="s">
        <v>133</v>
      </c>
      <c r="H31" s="137" t="s">
        <v>134</v>
      </c>
      <c r="I31" s="138" t="s">
        <v>199</v>
      </c>
      <c r="J31" s="139" t="s">
        <v>334</v>
      </c>
      <c r="K31" s="140" t="s">
        <v>335</v>
      </c>
      <c r="L31" s="141" t="s">
        <v>336</v>
      </c>
      <c r="M31" s="142" t="s">
        <v>337</v>
      </c>
      <c r="N31" s="143" t="s">
        <v>154</v>
      </c>
      <c r="O31" s="144" t="s">
        <v>338</v>
      </c>
      <c r="P31" s="145" t="s">
        <v>339</v>
      </c>
      <c r="Q31" s="146" t="s">
        <v>340</v>
      </c>
      <c r="R31" s="147" t="s">
        <v>341</v>
      </c>
      <c r="S31" s="148" t="s">
        <v>342</v>
      </c>
      <c r="T31" s="149" t="s">
        <v>343</v>
      </c>
      <c r="U31" s="150" t="s">
        <v>344</v>
      </c>
      <c r="V31" s="151">
        <v>3</v>
      </c>
      <c r="W31" s="152" t="s">
        <v>466</v>
      </c>
      <c r="X31" s="153" t="s">
        <v>0</v>
      </c>
      <c r="Y31" s="154">
        <v>41879</v>
      </c>
      <c r="Z31" s="155">
        <v>3.6</v>
      </c>
      <c r="AA31" s="156" t="s">
        <v>345</v>
      </c>
      <c r="AB31" s="157" t="s">
        <v>0</v>
      </c>
      <c r="AC31" s="158" t="s">
        <v>0</v>
      </c>
      <c r="AD31" s="159" t="s">
        <v>0</v>
      </c>
      <c r="AE31" s="160" t="s">
        <v>0</v>
      </c>
      <c r="AF31" s="161">
        <v>3.6</v>
      </c>
      <c r="AG31" s="162" t="s">
        <v>436</v>
      </c>
      <c r="AH31" s="163" t="s">
        <v>0</v>
      </c>
      <c r="AI31" s="164" t="s">
        <v>0</v>
      </c>
      <c r="AJ31" s="165" t="s">
        <v>397</v>
      </c>
      <c r="AK31" s="166" t="s">
        <v>348</v>
      </c>
      <c r="AL31" s="167" t="s">
        <v>397</v>
      </c>
      <c r="AM31" s="168" t="s">
        <v>0</v>
      </c>
      <c r="AN31" s="169" t="s">
        <v>338</v>
      </c>
      <c r="AO31" s="170" t="s">
        <v>467</v>
      </c>
      <c r="AP31" s="171">
        <v>3.6</v>
      </c>
      <c r="AQ31" s="172" t="s">
        <v>151</v>
      </c>
      <c r="AR31" s="173" t="s">
        <v>0</v>
      </c>
      <c r="AS31" s="174" t="s">
        <v>0</v>
      </c>
      <c r="AT31" s="175" t="s">
        <v>0</v>
      </c>
      <c r="AU31" s="176" t="s">
        <v>0</v>
      </c>
      <c r="AV31" s="177" t="s">
        <v>0</v>
      </c>
      <c r="AW31" s="178" t="s">
        <v>0</v>
      </c>
      <c r="AX31" s="179" t="s">
        <v>153</v>
      </c>
      <c r="AY31" s="180" t="s">
        <v>154</v>
      </c>
      <c r="AZ31" s="181" t="s">
        <v>337</v>
      </c>
      <c r="BA31" s="182">
        <v>100</v>
      </c>
      <c r="BB31" s="183">
        <v>3</v>
      </c>
      <c r="BC31" s="184" t="s">
        <v>468</v>
      </c>
      <c r="BD31" s="185">
        <v>2</v>
      </c>
      <c r="BE31" s="186" t="s">
        <v>469</v>
      </c>
      <c r="BF31" s="187">
        <v>1</v>
      </c>
      <c r="BG31" s="188" t="s">
        <v>0</v>
      </c>
      <c r="BH31" s="189" t="s">
        <v>470</v>
      </c>
      <c r="BI31" s="190" t="s">
        <v>471</v>
      </c>
      <c r="BJ31" s="191" t="s">
        <v>472</v>
      </c>
      <c r="BK31" s="192" t="s">
        <v>473</v>
      </c>
      <c r="BL31" s="193" t="s">
        <v>0</v>
      </c>
      <c r="BM31" s="194" t="s">
        <v>0</v>
      </c>
      <c r="BN31" s="195" t="s">
        <v>0</v>
      </c>
      <c r="BO31" s="196" t="s">
        <v>474</v>
      </c>
      <c r="BP31" s="197" t="s">
        <v>0</v>
      </c>
      <c r="BQ31" s="198" t="s">
        <v>0</v>
      </c>
      <c r="BR31" s="199" t="s">
        <v>474</v>
      </c>
      <c r="BS31" s="200" t="s">
        <v>0</v>
      </c>
      <c r="BT31" s="201" t="s">
        <v>0</v>
      </c>
      <c r="BU31" s="202" t="s">
        <v>0</v>
      </c>
      <c r="BV31" s="203" t="s">
        <v>0</v>
      </c>
      <c r="BW31" s="204" t="s">
        <v>0</v>
      </c>
      <c r="BX31" s="205" t="s">
        <v>0</v>
      </c>
      <c r="BY31" s="206" t="s">
        <v>0</v>
      </c>
      <c r="BZ31" s="207" t="s">
        <v>0</v>
      </c>
      <c r="CA31" s="208" t="s">
        <v>0</v>
      </c>
      <c r="CB31" s="209" t="s">
        <v>0</v>
      </c>
      <c r="CC31" s="210" t="s">
        <v>0</v>
      </c>
      <c r="CD31" s="211" t="s">
        <v>0</v>
      </c>
      <c r="CE31" s="212" t="s">
        <v>0</v>
      </c>
      <c r="CF31" s="213" t="s">
        <v>0</v>
      </c>
      <c r="CG31" s="214" t="s">
        <v>0</v>
      </c>
      <c r="CH31" s="215" t="s">
        <v>0</v>
      </c>
      <c r="CI31" s="216" t="s">
        <v>0</v>
      </c>
      <c r="CJ31" s="217" t="s">
        <v>0</v>
      </c>
      <c r="CK31" s="218" t="s">
        <v>0</v>
      </c>
      <c r="CL31" s="219" t="s">
        <v>0</v>
      </c>
      <c r="CM31" s="220" t="s">
        <v>0</v>
      </c>
      <c r="CN31" s="221" t="s">
        <v>0</v>
      </c>
      <c r="CO31" s="222" t="s">
        <v>0</v>
      </c>
      <c r="CP31" s="223" t="s">
        <v>0</v>
      </c>
      <c r="CQ31" s="224" t="s">
        <v>0</v>
      </c>
      <c r="CR31" s="225" t="s">
        <v>0</v>
      </c>
      <c r="CS31" s="226" t="s">
        <v>0</v>
      </c>
      <c r="CT31" s="227" t="s">
        <v>0</v>
      </c>
      <c r="CU31" s="228">
        <v>1200</v>
      </c>
      <c r="CV31" s="229" t="s">
        <v>475</v>
      </c>
      <c r="CW31" s="230" t="s">
        <v>356</v>
      </c>
      <c r="CX31" s="231" t="s">
        <v>170</v>
      </c>
      <c r="CY31" s="232" t="s">
        <v>171</v>
      </c>
      <c r="CZ31" s="233" t="s">
        <v>357</v>
      </c>
      <c r="DA31" s="234" t="s">
        <v>358</v>
      </c>
      <c r="DB31" s="235" t="s">
        <v>359</v>
      </c>
      <c r="DC31" s="236" t="s">
        <v>175</v>
      </c>
      <c r="DD31" s="237">
        <v>2007</v>
      </c>
      <c r="DE31" s="238" t="s">
        <v>360</v>
      </c>
      <c r="DF31" s="239">
        <v>23</v>
      </c>
      <c r="DG31" s="240">
        <v>6</v>
      </c>
      <c r="DH31" s="241">
        <v>6</v>
      </c>
      <c r="DI31" s="242">
        <v>17</v>
      </c>
      <c r="DJ31" s="243" t="s">
        <v>0</v>
      </c>
      <c r="DK31" s="244" t="s">
        <v>0</v>
      </c>
      <c r="DL31" s="245" t="s">
        <v>361</v>
      </c>
      <c r="DM31" s="246" t="s">
        <v>0</v>
      </c>
      <c r="DN31" s="247" t="s">
        <v>0</v>
      </c>
      <c r="DO31" s="248" t="s">
        <v>0</v>
      </c>
      <c r="DP31" s="249" t="s">
        <v>0</v>
      </c>
      <c r="DQ31" s="250" t="s">
        <v>0</v>
      </c>
      <c r="DR31" s="251" t="s">
        <v>0</v>
      </c>
      <c r="DS31" s="252" t="s">
        <v>0</v>
      </c>
      <c r="DT31" s="253" t="s">
        <v>0</v>
      </c>
      <c r="DU31" s="254" t="s">
        <v>0</v>
      </c>
      <c r="DV31" s="255" t="s">
        <v>0</v>
      </c>
      <c r="DW31" s="257" t="str">
        <f>HYPERLINK("https://my.pitchbook.com?c=37079-56T", "View company online")</f>
        <v>View company online</v>
      </c>
    </row>
    <row r="32" spans="1:127" ht="48" x14ac:dyDescent="0.2">
      <c r="A32" s="4" t="s">
        <v>476</v>
      </c>
      <c r="B32" s="5" t="s">
        <v>477</v>
      </c>
      <c r="C32" s="6" t="s">
        <v>478</v>
      </c>
      <c r="D32" s="7" t="s">
        <v>0</v>
      </c>
      <c r="E32" s="8" t="s">
        <v>479</v>
      </c>
      <c r="F32" s="9" t="s">
        <v>480</v>
      </c>
      <c r="G32" s="10" t="s">
        <v>133</v>
      </c>
      <c r="H32" s="11" t="s">
        <v>134</v>
      </c>
      <c r="I32" s="12" t="s">
        <v>481</v>
      </c>
      <c r="J32" s="13" t="s">
        <v>482</v>
      </c>
      <c r="K32" s="14" t="s">
        <v>201</v>
      </c>
      <c r="L32" s="15" t="s">
        <v>483</v>
      </c>
      <c r="M32" s="16" t="s">
        <v>484</v>
      </c>
      <c r="N32" s="17" t="s">
        <v>154</v>
      </c>
      <c r="O32" s="18" t="s">
        <v>485</v>
      </c>
      <c r="P32" s="19" t="s">
        <v>486</v>
      </c>
      <c r="Q32" s="20" t="s">
        <v>487</v>
      </c>
      <c r="R32" s="21" t="s">
        <v>488</v>
      </c>
      <c r="S32" s="22" t="s">
        <v>489</v>
      </c>
      <c r="T32" s="23" t="s">
        <v>490</v>
      </c>
      <c r="U32" s="24" t="s">
        <v>0</v>
      </c>
      <c r="V32" s="25">
        <v>1</v>
      </c>
      <c r="W32" s="26" t="s">
        <v>476</v>
      </c>
      <c r="X32" s="27" t="s">
        <v>0</v>
      </c>
      <c r="Y32" s="28">
        <v>43948</v>
      </c>
      <c r="Z32" s="29">
        <v>2.5299999999999998</v>
      </c>
      <c r="AA32" s="30" t="s">
        <v>345</v>
      </c>
      <c r="AB32" s="31" t="s">
        <v>0</v>
      </c>
      <c r="AC32" s="32" t="s">
        <v>0</v>
      </c>
      <c r="AD32" s="33" t="s">
        <v>0</v>
      </c>
      <c r="AE32" s="34" t="s">
        <v>0</v>
      </c>
      <c r="AF32" s="35" t="s">
        <v>0</v>
      </c>
      <c r="AG32" s="36" t="s">
        <v>0</v>
      </c>
      <c r="AH32" s="37" t="s">
        <v>0</v>
      </c>
      <c r="AI32" s="38" t="s">
        <v>0</v>
      </c>
      <c r="AJ32" s="39" t="s">
        <v>0</v>
      </c>
      <c r="AK32" s="40" t="s">
        <v>491</v>
      </c>
      <c r="AL32" s="41" t="s">
        <v>0</v>
      </c>
      <c r="AM32" s="42" t="s">
        <v>0</v>
      </c>
      <c r="AN32" s="43" t="s">
        <v>207</v>
      </c>
      <c r="AO32" s="44" t="s">
        <v>480</v>
      </c>
      <c r="AP32" s="45" t="s">
        <v>0</v>
      </c>
      <c r="AQ32" s="46" t="s">
        <v>151</v>
      </c>
      <c r="AR32" s="47" t="s">
        <v>0</v>
      </c>
      <c r="AS32" s="48" t="s">
        <v>0</v>
      </c>
      <c r="AT32" s="49" t="s">
        <v>492</v>
      </c>
      <c r="AU32" s="50">
        <v>2.5299999999999998</v>
      </c>
      <c r="AV32" s="51">
        <v>2.5299999999999998</v>
      </c>
      <c r="AW32" s="52" t="s">
        <v>0</v>
      </c>
      <c r="AX32" s="53" t="s">
        <v>153</v>
      </c>
      <c r="AY32" s="54" t="s">
        <v>154</v>
      </c>
      <c r="AZ32" s="55" t="s">
        <v>484</v>
      </c>
      <c r="BA32" s="56" t="s">
        <v>0</v>
      </c>
      <c r="BB32" s="57" t="s">
        <v>0</v>
      </c>
      <c r="BC32" s="58" t="s">
        <v>0</v>
      </c>
      <c r="BD32" s="59" t="s">
        <v>0</v>
      </c>
      <c r="BE32" s="60" t="s">
        <v>0</v>
      </c>
      <c r="BF32" s="61" t="s">
        <v>0</v>
      </c>
      <c r="BG32" s="62" t="s">
        <v>493</v>
      </c>
      <c r="BH32" s="63" t="s">
        <v>0</v>
      </c>
      <c r="BI32" s="64" t="s">
        <v>0</v>
      </c>
      <c r="BJ32" s="65" t="s">
        <v>0</v>
      </c>
      <c r="BK32" s="66" t="s">
        <v>0</v>
      </c>
      <c r="BL32" s="67" t="s">
        <v>0</v>
      </c>
      <c r="BM32" s="68" t="s">
        <v>0</v>
      </c>
      <c r="BN32" s="69" t="s">
        <v>0</v>
      </c>
      <c r="BO32" s="70" t="s">
        <v>0</v>
      </c>
      <c r="BP32" s="71" t="s">
        <v>0</v>
      </c>
      <c r="BQ32" s="72" t="s">
        <v>0</v>
      </c>
      <c r="BR32" s="73" t="s">
        <v>0</v>
      </c>
      <c r="BS32" s="74" t="s">
        <v>494</v>
      </c>
      <c r="BT32" s="75" t="s">
        <v>0</v>
      </c>
      <c r="BU32" s="76" t="s">
        <v>0</v>
      </c>
      <c r="BV32" s="77" t="s">
        <v>0</v>
      </c>
      <c r="BW32" s="78" t="s">
        <v>0</v>
      </c>
      <c r="BX32" s="79" t="s">
        <v>0</v>
      </c>
      <c r="BY32" s="80" t="s">
        <v>0</v>
      </c>
      <c r="BZ32" s="81" t="s">
        <v>0</v>
      </c>
      <c r="CA32" s="82" t="s">
        <v>0</v>
      </c>
      <c r="CB32" s="83" t="s">
        <v>0</v>
      </c>
      <c r="CC32" s="84" t="s">
        <v>0</v>
      </c>
      <c r="CD32" s="85" t="s">
        <v>0</v>
      </c>
      <c r="CE32" s="86" t="s">
        <v>0</v>
      </c>
      <c r="CF32" s="87" t="s">
        <v>0</v>
      </c>
      <c r="CG32" s="88" t="s">
        <v>0</v>
      </c>
      <c r="CH32" s="89" t="s">
        <v>0</v>
      </c>
      <c r="CI32" s="90" t="s">
        <v>0</v>
      </c>
      <c r="CJ32" s="91" t="s">
        <v>0</v>
      </c>
      <c r="CK32" s="92" t="s">
        <v>0</v>
      </c>
      <c r="CL32" s="93" t="s">
        <v>0</v>
      </c>
      <c r="CM32" s="94" t="s">
        <v>0</v>
      </c>
      <c r="CN32" s="95" t="s">
        <v>0</v>
      </c>
      <c r="CO32" s="96" t="s">
        <v>0</v>
      </c>
      <c r="CP32" s="97" t="s">
        <v>0</v>
      </c>
      <c r="CQ32" s="98" t="s">
        <v>0</v>
      </c>
      <c r="CR32" s="99" t="s">
        <v>0</v>
      </c>
      <c r="CS32" s="100" t="s">
        <v>0</v>
      </c>
      <c r="CT32" s="101" t="s">
        <v>0</v>
      </c>
      <c r="CU32" s="102" t="s">
        <v>0</v>
      </c>
      <c r="CV32" s="103" t="s">
        <v>168</v>
      </c>
      <c r="CW32" s="104" t="s">
        <v>495</v>
      </c>
      <c r="CX32" s="105" t="s">
        <v>213</v>
      </c>
      <c r="CY32" s="106" t="s">
        <v>214</v>
      </c>
      <c r="CZ32" s="107" t="s">
        <v>496</v>
      </c>
      <c r="DA32" s="108" t="s">
        <v>497</v>
      </c>
      <c r="DB32" s="109" t="s">
        <v>498</v>
      </c>
      <c r="DC32" s="110" t="s">
        <v>218</v>
      </c>
      <c r="DD32" s="111">
        <v>2002</v>
      </c>
      <c r="DE32" s="112" t="s">
        <v>499</v>
      </c>
      <c r="DF32" s="113" t="s">
        <v>0</v>
      </c>
      <c r="DG32" s="114" t="s">
        <v>0</v>
      </c>
      <c r="DH32" s="115" t="s">
        <v>0</v>
      </c>
      <c r="DI32" s="116" t="s">
        <v>0</v>
      </c>
      <c r="DJ32" s="117" t="s">
        <v>0</v>
      </c>
      <c r="DK32" s="118" t="s">
        <v>0</v>
      </c>
      <c r="DL32" s="119" t="s">
        <v>0</v>
      </c>
      <c r="DM32" s="120" t="s">
        <v>0</v>
      </c>
      <c r="DN32" s="121" t="s">
        <v>0</v>
      </c>
      <c r="DO32" s="122" t="s">
        <v>0</v>
      </c>
      <c r="DP32" s="123" t="s">
        <v>0</v>
      </c>
      <c r="DQ32" s="124" t="s">
        <v>0</v>
      </c>
      <c r="DR32" s="125" t="s">
        <v>0</v>
      </c>
      <c r="DS32" s="126" t="s">
        <v>0</v>
      </c>
      <c r="DT32" s="127" t="s">
        <v>0</v>
      </c>
      <c r="DU32" s="128" t="s">
        <v>0</v>
      </c>
      <c r="DV32" s="129" t="s">
        <v>0</v>
      </c>
      <c r="DW32" s="256" t="str">
        <f>HYPERLINK("https://my.pitchbook.com?c=141823-90T", "View company online")</f>
        <v>View company online</v>
      </c>
    </row>
    <row r="33" spans="1:127" ht="48" x14ac:dyDescent="0.2">
      <c r="A33" s="130" t="s">
        <v>500</v>
      </c>
      <c r="B33" s="131" t="s">
        <v>421</v>
      </c>
      <c r="C33" s="132" t="s">
        <v>422</v>
      </c>
      <c r="D33" s="133" t="s">
        <v>0</v>
      </c>
      <c r="E33" s="134" t="s">
        <v>423</v>
      </c>
      <c r="F33" s="135" t="s">
        <v>424</v>
      </c>
      <c r="G33" s="136" t="s">
        <v>425</v>
      </c>
      <c r="H33" s="137" t="s">
        <v>426</v>
      </c>
      <c r="I33" s="138" t="s">
        <v>427</v>
      </c>
      <c r="J33" s="139" t="s">
        <v>428</v>
      </c>
      <c r="K33" s="140" t="s">
        <v>429</v>
      </c>
      <c r="L33" s="141" t="s">
        <v>430</v>
      </c>
      <c r="M33" s="142" t="s">
        <v>337</v>
      </c>
      <c r="N33" s="143" t="s">
        <v>154</v>
      </c>
      <c r="O33" s="144" t="s">
        <v>338</v>
      </c>
      <c r="P33" s="145" t="s">
        <v>431</v>
      </c>
      <c r="Q33" s="146" t="s">
        <v>432</v>
      </c>
      <c r="R33" s="147" t="s">
        <v>0</v>
      </c>
      <c r="S33" s="148" t="s">
        <v>433</v>
      </c>
      <c r="T33" s="149" t="s">
        <v>434</v>
      </c>
      <c r="U33" s="150" t="s">
        <v>435</v>
      </c>
      <c r="V33" s="151">
        <v>4</v>
      </c>
      <c r="W33" s="152" t="s">
        <v>500</v>
      </c>
      <c r="X33" s="153" t="s">
        <v>0</v>
      </c>
      <c r="Y33" s="154">
        <v>44617</v>
      </c>
      <c r="Z33" s="155">
        <v>2.48</v>
      </c>
      <c r="AA33" s="156" t="s">
        <v>345</v>
      </c>
      <c r="AB33" s="157">
        <v>42.03</v>
      </c>
      <c r="AC33" s="158">
        <v>44.51</v>
      </c>
      <c r="AD33" s="159" t="s">
        <v>345</v>
      </c>
      <c r="AE33" s="160">
        <v>5.57</v>
      </c>
      <c r="AF33" s="161">
        <v>14.51</v>
      </c>
      <c r="AG33" s="162" t="s">
        <v>411</v>
      </c>
      <c r="AH33" s="163" t="s">
        <v>437</v>
      </c>
      <c r="AI33" s="164">
        <v>4.04</v>
      </c>
      <c r="AJ33" s="165" t="s">
        <v>397</v>
      </c>
      <c r="AK33" s="166" t="s">
        <v>438</v>
      </c>
      <c r="AL33" s="167" t="s">
        <v>397</v>
      </c>
      <c r="AM33" s="168" t="s">
        <v>0</v>
      </c>
      <c r="AN33" s="169" t="s">
        <v>338</v>
      </c>
      <c r="AO33" s="170" t="s">
        <v>501</v>
      </c>
      <c r="AP33" s="171">
        <v>2.48</v>
      </c>
      <c r="AQ33" s="172" t="s">
        <v>151</v>
      </c>
      <c r="AR33" s="173" t="s">
        <v>0</v>
      </c>
      <c r="AS33" s="174" t="s">
        <v>0</v>
      </c>
      <c r="AT33" s="175" t="s">
        <v>0</v>
      </c>
      <c r="AU33" s="176" t="s">
        <v>0</v>
      </c>
      <c r="AV33" s="177" t="s">
        <v>0</v>
      </c>
      <c r="AW33" s="178" t="s">
        <v>0</v>
      </c>
      <c r="AX33" s="179" t="s">
        <v>153</v>
      </c>
      <c r="AY33" s="180" t="s">
        <v>154</v>
      </c>
      <c r="AZ33" s="181" t="s">
        <v>337</v>
      </c>
      <c r="BA33" s="182" t="s">
        <v>0</v>
      </c>
      <c r="BB33" s="183">
        <v>3</v>
      </c>
      <c r="BC33" s="184" t="s">
        <v>502</v>
      </c>
      <c r="BD33" s="185">
        <v>2</v>
      </c>
      <c r="BE33" s="186" t="s">
        <v>503</v>
      </c>
      <c r="BF33" s="187">
        <v>1</v>
      </c>
      <c r="BG33" s="188" t="s">
        <v>0</v>
      </c>
      <c r="BH33" s="189" t="s">
        <v>504</v>
      </c>
      <c r="BI33" s="190" t="s">
        <v>505</v>
      </c>
      <c r="BJ33" s="191" t="s">
        <v>0</v>
      </c>
      <c r="BK33" s="192" t="s">
        <v>506</v>
      </c>
      <c r="BL33" s="193" t="s">
        <v>0</v>
      </c>
      <c r="BM33" s="194" t="s">
        <v>0</v>
      </c>
      <c r="BN33" s="195" t="s">
        <v>0</v>
      </c>
      <c r="BO33" s="196" t="s">
        <v>445</v>
      </c>
      <c r="BP33" s="197" t="s">
        <v>445</v>
      </c>
      <c r="BQ33" s="198" t="s">
        <v>0</v>
      </c>
      <c r="BR33" s="199" t="s">
        <v>0</v>
      </c>
      <c r="BS33" s="200" t="s">
        <v>0</v>
      </c>
      <c r="BT33" s="201" t="s">
        <v>0</v>
      </c>
      <c r="BU33" s="202" t="s">
        <v>0</v>
      </c>
      <c r="BV33" s="203" t="s">
        <v>0</v>
      </c>
      <c r="BW33" s="204" t="s">
        <v>0</v>
      </c>
      <c r="BX33" s="205" t="s">
        <v>0</v>
      </c>
      <c r="BY33" s="206" t="s">
        <v>0</v>
      </c>
      <c r="BZ33" s="207" t="s">
        <v>0</v>
      </c>
      <c r="CA33" s="208" t="s">
        <v>0</v>
      </c>
      <c r="CB33" s="209" t="s">
        <v>0</v>
      </c>
      <c r="CC33" s="210" t="s">
        <v>0</v>
      </c>
      <c r="CD33" s="211" t="s">
        <v>0</v>
      </c>
      <c r="CE33" s="212" t="s">
        <v>0</v>
      </c>
      <c r="CF33" s="213" t="s">
        <v>0</v>
      </c>
      <c r="CG33" s="214" t="s">
        <v>0</v>
      </c>
      <c r="CH33" s="215" t="s">
        <v>0</v>
      </c>
      <c r="CI33" s="216" t="s">
        <v>0</v>
      </c>
      <c r="CJ33" s="217" t="s">
        <v>0</v>
      </c>
      <c r="CK33" s="218" t="s">
        <v>0</v>
      </c>
      <c r="CL33" s="219" t="s">
        <v>0</v>
      </c>
      <c r="CM33" s="220" t="s">
        <v>0</v>
      </c>
      <c r="CN33" s="221" t="s">
        <v>0</v>
      </c>
      <c r="CO33" s="222" t="s">
        <v>0</v>
      </c>
      <c r="CP33" s="223" t="s">
        <v>0</v>
      </c>
      <c r="CQ33" s="224" t="s">
        <v>0</v>
      </c>
      <c r="CR33" s="225" t="s">
        <v>0</v>
      </c>
      <c r="CS33" s="226" t="s">
        <v>0</v>
      </c>
      <c r="CT33" s="227" t="s">
        <v>0</v>
      </c>
      <c r="CU33" s="228">
        <v>12</v>
      </c>
      <c r="CV33" s="229" t="s">
        <v>168</v>
      </c>
      <c r="CW33" s="230" t="s">
        <v>446</v>
      </c>
      <c r="CX33" s="231" t="s">
        <v>213</v>
      </c>
      <c r="CY33" s="232" t="s">
        <v>214</v>
      </c>
      <c r="CZ33" s="233" t="s">
        <v>447</v>
      </c>
      <c r="DA33" s="234" t="s">
        <v>448</v>
      </c>
      <c r="DB33" s="235" t="s">
        <v>449</v>
      </c>
      <c r="DC33" s="236" t="s">
        <v>218</v>
      </c>
      <c r="DD33" s="237">
        <v>2018</v>
      </c>
      <c r="DE33" s="238" t="s">
        <v>450</v>
      </c>
      <c r="DF33" s="239">
        <v>29</v>
      </c>
      <c r="DG33" s="240">
        <v>10</v>
      </c>
      <c r="DH33" s="241">
        <v>7</v>
      </c>
      <c r="DI33" s="242">
        <v>2</v>
      </c>
      <c r="DJ33" s="243" t="s">
        <v>0</v>
      </c>
      <c r="DK33" s="244">
        <v>20</v>
      </c>
      <c r="DL33" s="245" t="s">
        <v>451</v>
      </c>
      <c r="DM33" s="246" t="s">
        <v>452</v>
      </c>
      <c r="DN33" s="247">
        <v>1</v>
      </c>
      <c r="DO33" s="248">
        <v>1.32</v>
      </c>
      <c r="DP33" s="249" t="s">
        <v>405</v>
      </c>
      <c r="DQ33" s="250" t="s">
        <v>406</v>
      </c>
      <c r="DR33" s="251" t="s">
        <v>407</v>
      </c>
      <c r="DS33" s="252" t="s">
        <v>406</v>
      </c>
      <c r="DT33" s="253" t="s">
        <v>406</v>
      </c>
      <c r="DU33" s="254" t="s">
        <v>408</v>
      </c>
      <c r="DV33" s="255" t="s">
        <v>409</v>
      </c>
      <c r="DW33" s="257" t="str">
        <f>HYPERLINK("https://my.pitchbook.com?c=196358-95T", "View company online")</f>
        <v>View company online</v>
      </c>
    </row>
    <row r="34" spans="1:127" ht="60" x14ac:dyDescent="0.2">
      <c r="A34" s="4" t="s">
        <v>507</v>
      </c>
      <c r="B34" s="5" t="s">
        <v>508</v>
      </c>
      <c r="C34" s="6" t="s">
        <v>509</v>
      </c>
      <c r="D34" s="7" t="s">
        <v>0</v>
      </c>
      <c r="E34" s="8" t="s">
        <v>510</v>
      </c>
      <c r="F34" s="9" t="s">
        <v>511</v>
      </c>
      <c r="G34" s="10" t="s">
        <v>425</v>
      </c>
      <c r="H34" s="11" t="s">
        <v>426</v>
      </c>
      <c r="I34" s="12" t="s">
        <v>512</v>
      </c>
      <c r="J34" s="13" t="s">
        <v>513</v>
      </c>
      <c r="K34" s="14" t="s">
        <v>514</v>
      </c>
      <c r="L34" s="15" t="s">
        <v>515</v>
      </c>
      <c r="M34" s="16" t="s">
        <v>337</v>
      </c>
      <c r="N34" s="17" t="s">
        <v>154</v>
      </c>
      <c r="O34" s="18" t="s">
        <v>338</v>
      </c>
      <c r="P34" s="19" t="s">
        <v>516</v>
      </c>
      <c r="Q34" s="20" t="s">
        <v>517</v>
      </c>
      <c r="R34" s="21" t="s">
        <v>0</v>
      </c>
      <c r="S34" s="22" t="s">
        <v>518</v>
      </c>
      <c r="T34" s="23" t="s">
        <v>519</v>
      </c>
      <c r="U34" s="24" t="s">
        <v>520</v>
      </c>
      <c r="V34" s="25">
        <v>2</v>
      </c>
      <c r="W34" s="26" t="s">
        <v>507</v>
      </c>
      <c r="X34" s="27" t="s">
        <v>0</v>
      </c>
      <c r="Y34" s="28" t="s">
        <v>0</v>
      </c>
      <c r="Z34" s="29">
        <v>2.4</v>
      </c>
      <c r="AA34" s="30" t="s">
        <v>345</v>
      </c>
      <c r="AB34" s="31" t="s">
        <v>0</v>
      </c>
      <c r="AC34" s="32" t="s">
        <v>0</v>
      </c>
      <c r="AD34" s="33" t="s">
        <v>0</v>
      </c>
      <c r="AE34" s="34" t="s">
        <v>0</v>
      </c>
      <c r="AF34" s="35">
        <v>2.4</v>
      </c>
      <c r="AG34" s="36" t="s">
        <v>436</v>
      </c>
      <c r="AH34" s="37" t="s">
        <v>0</v>
      </c>
      <c r="AI34" s="38" t="s">
        <v>0</v>
      </c>
      <c r="AJ34" s="39" t="s">
        <v>0</v>
      </c>
      <c r="AK34" s="40" t="s">
        <v>438</v>
      </c>
      <c r="AL34" s="41" t="s">
        <v>0</v>
      </c>
      <c r="AM34" s="42" t="s">
        <v>0</v>
      </c>
      <c r="AN34" s="43" t="s">
        <v>338</v>
      </c>
      <c r="AO34" s="44" t="s">
        <v>521</v>
      </c>
      <c r="AP34" s="45">
        <v>2.4</v>
      </c>
      <c r="AQ34" s="46" t="s">
        <v>151</v>
      </c>
      <c r="AR34" s="47" t="s">
        <v>0</v>
      </c>
      <c r="AS34" s="48" t="s">
        <v>0</v>
      </c>
      <c r="AT34" s="49" t="s">
        <v>0</v>
      </c>
      <c r="AU34" s="50" t="s">
        <v>0</v>
      </c>
      <c r="AV34" s="51" t="s">
        <v>0</v>
      </c>
      <c r="AW34" s="52" t="s">
        <v>0</v>
      </c>
      <c r="AX34" s="53" t="s">
        <v>153</v>
      </c>
      <c r="AY34" s="54" t="s">
        <v>440</v>
      </c>
      <c r="AZ34" s="55" t="s">
        <v>337</v>
      </c>
      <c r="BA34" s="56" t="s">
        <v>0</v>
      </c>
      <c r="BB34" s="57">
        <v>3</v>
      </c>
      <c r="BC34" s="58" t="s">
        <v>522</v>
      </c>
      <c r="BD34" s="59">
        <v>3</v>
      </c>
      <c r="BE34" s="60" t="s">
        <v>0</v>
      </c>
      <c r="BF34" s="61" t="s">
        <v>0</v>
      </c>
      <c r="BG34" s="62" t="s">
        <v>0</v>
      </c>
      <c r="BH34" s="63" t="s">
        <v>523</v>
      </c>
      <c r="BI34" s="64" t="s">
        <v>524</v>
      </c>
      <c r="BJ34" s="65" t="s">
        <v>0</v>
      </c>
      <c r="BK34" s="66" t="s">
        <v>525</v>
      </c>
      <c r="BL34" s="67" t="s">
        <v>0</v>
      </c>
      <c r="BM34" s="68" t="s">
        <v>0</v>
      </c>
      <c r="BN34" s="69" t="s">
        <v>0</v>
      </c>
      <c r="BO34" s="70" t="s">
        <v>0</v>
      </c>
      <c r="BP34" s="71" t="s">
        <v>0</v>
      </c>
      <c r="BQ34" s="72" t="s">
        <v>0</v>
      </c>
      <c r="BR34" s="73" t="s">
        <v>0</v>
      </c>
      <c r="BS34" s="74" t="s">
        <v>0</v>
      </c>
      <c r="BT34" s="75" t="s">
        <v>0</v>
      </c>
      <c r="BU34" s="76" t="s">
        <v>0</v>
      </c>
      <c r="BV34" s="77" t="s">
        <v>0</v>
      </c>
      <c r="BW34" s="78" t="s">
        <v>0</v>
      </c>
      <c r="BX34" s="79" t="s">
        <v>0</v>
      </c>
      <c r="BY34" s="80" t="s">
        <v>0</v>
      </c>
      <c r="BZ34" s="81" t="s">
        <v>0</v>
      </c>
      <c r="CA34" s="82" t="s">
        <v>0</v>
      </c>
      <c r="CB34" s="83" t="s">
        <v>0</v>
      </c>
      <c r="CC34" s="84" t="s">
        <v>0</v>
      </c>
      <c r="CD34" s="85" t="s">
        <v>0</v>
      </c>
      <c r="CE34" s="86" t="s">
        <v>0</v>
      </c>
      <c r="CF34" s="87" t="s">
        <v>0</v>
      </c>
      <c r="CG34" s="88" t="s">
        <v>0</v>
      </c>
      <c r="CH34" s="89" t="s">
        <v>0</v>
      </c>
      <c r="CI34" s="90" t="s">
        <v>0</v>
      </c>
      <c r="CJ34" s="91" t="s">
        <v>0</v>
      </c>
      <c r="CK34" s="92" t="s">
        <v>0</v>
      </c>
      <c r="CL34" s="93" t="s">
        <v>0</v>
      </c>
      <c r="CM34" s="94" t="s">
        <v>0</v>
      </c>
      <c r="CN34" s="95" t="s">
        <v>0</v>
      </c>
      <c r="CO34" s="96" t="s">
        <v>0</v>
      </c>
      <c r="CP34" s="97" t="s">
        <v>0</v>
      </c>
      <c r="CQ34" s="98" t="s">
        <v>0</v>
      </c>
      <c r="CR34" s="99" t="s">
        <v>0</v>
      </c>
      <c r="CS34" s="100" t="s">
        <v>0</v>
      </c>
      <c r="CT34" s="101" t="s">
        <v>0</v>
      </c>
      <c r="CU34" s="102">
        <v>4</v>
      </c>
      <c r="CV34" s="103" t="s">
        <v>168</v>
      </c>
      <c r="CW34" s="104" t="s">
        <v>526</v>
      </c>
      <c r="CX34" s="105" t="s">
        <v>213</v>
      </c>
      <c r="CY34" s="106" t="s">
        <v>214</v>
      </c>
      <c r="CZ34" s="107" t="s">
        <v>527</v>
      </c>
      <c r="DA34" s="108" t="s">
        <v>528</v>
      </c>
      <c r="DB34" s="109" t="s">
        <v>529</v>
      </c>
      <c r="DC34" s="110" t="s">
        <v>218</v>
      </c>
      <c r="DD34" s="111">
        <v>2017</v>
      </c>
      <c r="DE34" s="112" t="s">
        <v>530</v>
      </c>
      <c r="DF34" s="113">
        <v>1</v>
      </c>
      <c r="DG34" s="114" t="s">
        <v>0</v>
      </c>
      <c r="DH34" s="115" t="s">
        <v>0</v>
      </c>
      <c r="DI34" s="116" t="s">
        <v>0</v>
      </c>
      <c r="DJ34" s="117" t="s">
        <v>0</v>
      </c>
      <c r="DK34" s="118">
        <v>1</v>
      </c>
      <c r="DL34" s="119" t="s">
        <v>0</v>
      </c>
      <c r="DM34" s="120" t="s">
        <v>0</v>
      </c>
      <c r="DN34" s="121" t="s">
        <v>0</v>
      </c>
      <c r="DO34" s="122" t="s">
        <v>0</v>
      </c>
      <c r="DP34" s="123" t="s">
        <v>0</v>
      </c>
      <c r="DQ34" s="124" t="s">
        <v>0</v>
      </c>
      <c r="DR34" s="125" t="s">
        <v>0</v>
      </c>
      <c r="DS34" s="126" t="s">
        <v>0</v>
      </c>
      <c r="DT34" s="127" t="s">
        <v>0</v>
      </c>
      <c r="DU34" s="128" t="s">
        <v>0</v>
      </c>
      <c r="DV34" s="129" t="s">
        <v>0</v>
      </c>
      <c r="DW34" s="256" t="str">
        <f>HYPERLINK("https://my.pitchbook.com?c=123412-24T", "View company online")</f>
        <v>View company online</v>
      </c>
    </row>
    <row r="35" spans="1:127" ht="48" x14ac:dyDescent="0.2">
      <c r="A35" s="130" t="s">
        <v>531</v>
      </c>
      <c r="B35" s="131" t="s">
        <v>532</v>
      </c>
      <c r="C35" s="132" t="s">
        <v>533</v>
      </c>
      <c r="D35" s="133" t="s">
        <v>0</v>
      </c>
      <c r="E35" s="134" t="s">
        <v>534</v>
      </c>
      <c r="F35" s="135" t="s">
        <v>535</v>
      </c>
      <c r="G35" s="136" t="s">
        <v>133</v>
      </c>
      <c r="H35" s="137" t="s">
        <v>134</v>
      </c>
      <c r="I35" s="138" t="s">
        <v>199</v>
      </c>
      <c r="J35" s="139" t="s">
        <v>334</v>
      </c>
      <c r="K35" s="140" t="s">
        <v>536</v>
      </c>
      <c r="L35" s="141" t="s">
        <v>537</v>
      </c>
      <c r="M35" s="142" t="s">
        <v>155</v>
      </c>
      <c r="N35" s="143" t="s">
        <v>154</v>
      </c>
      <c r="O35" s="144" t="s">
        <v>538</v>
      </c>
      <c r="P35" s="145" t="s">
        <v>539</v>
      </c>
      <c r="Q35" s="146" t="s">
        <v>540</v>
      </c>
      <c r="R35" s="147" t="s">
        <v>0</v>
      </c>
      <c r="S35" s="148" t="s">
        <v>541</v>
      </c>
      <c r="T35" s="149" t="s">
        <v>542</v>
      </c>
      <c r="U35" s="150" t="s">
        <v>543</v>
      </c>
      <c r="V35" s="151">
        <v>4</v>
      </c>
      <c r="W35" s="152" t="s">
        <v>531</v>
      </c>
      <c r="X35" s="153" t="s">
        <v>0</v>
      </c>
      <c r="Y35" s="154">
        <v>44756</v>
      </c>
      <c r="Z35" s="155">
        <v>2</v>
      </c>
      <c r="AA35" s="156" t="s">
        <v>345</v>
      </c>
      <c r="AB35" s="157" t="s">
        <v>0</v>
      </c>
      <c r="AC35" s="158" t="s">
        <v>0</v>
      </c>
      <c r="AD35" s="159" t="s">
        <v>0</v>
      </c>
      <c r="AE35" s="160" t="s">
        <v>0</v>
      </c>
      <c r="AF35" s="161">
        <v>2</v>
      </c>
      <c r="AG35" s="162" t="s">
        <v>0</v>
      </c>
      <c r="AH35" s="163" t="s">
        <v>0</v>
      </c>
      <c r="AI35" s="164" t="s">
        <v>0</v>
      </c>
      <c r="AJ35" s="165" t="s">
        <v>0</v>
      </c>
      <c r="AK35" s="166" t="s">
        <v>544</v>
      </c>
      <c r="AL35" s="167" t="s">
        <v>0</v>
      </c>
      <c r="AM35" s="168" t="s">
        <v>0</v>
      </c>
      <c r="AN35" s="169" t="s">
        <v>149</v>
      </c>
      <c r="AO35" s="170" t="s">
        <v>535</v>
      </c>
      <c r="AP35" s="171">
        <v>2</v>
      </c>
      <c r="AQ35" s="172" t="s">
        <v>151</v>
      </c>
      <c r="AR35" s="173" t="s">
        <v>0</v>
      </c>
      <c r="AS35" s="174" t="s">
        <v>0</v>
      </c>
      <c r="AT35" s="175" t="s">
        <v>0</v>
      </c>
      <c r="AU35" s="176" t="s">
        <v>0</v>
      </c>
      <c r="AV35" s="177" t="s">
        <v>0</v>
      </c>
      <c r="AW35" s="178" t="s">
        <v>0</v>
      </c>
      <c r="AX35" s="179" t="s">
        <v>153</v>
      </c>
      <c r="AY35" s="180" t="s">
        <v>154</v>
      </c>
      <c r="AZ35" s="181" t="s">
        <v>155</v>
      </c>
      <c r="BA35" s="182" t="s">
        <v>0</v>
      </c>
      <c r="BB35" s="183">
        <v>2</v>
      </c>
      <c r="BC35" s="184" t="s">
        <v>0</v>
      </c>
      <c r="BD35" s="185" t="s">
        <v>0</v>
      </c>
      <c r="BE35" s="186" t="s">
        <v>0</v>
      </c>
      <c r="BF35" s="187" t="s">
        <v>0</v>
      </c>
      <c r="BG35" s="188" t="s">
        <v>0</v>
      </c>
      <c r="BH35" s="189" t="s">
        <v>545</v>
      </c>
      <c r="BI35" s="190" t="s">
        <v>546</v>
      </c>
      <c r="BJ35" s="191" t="s">
        <v>0</v>
      </c>
      <c r="BK35" s="192" t="s">
        <v>0</v>
      </c>
      <c r="BL35" s="193" t="s">
        <v>0</v>
      </c>
      <c r="BM35" s="194" t="s">
        <v>0</v>
      </c>
      <c r="BN35" s="195" t="s">
        <v>0</v>
      </c>
      <c r="BO35" s="196" t="s">
        <v>0</v>
      </c>
      <c r="BP35" s="197" t="s">
        <v>0</v>
      </c>
      <c r="BQ35" s="198" t="s">
        <v>0</v>
      </c>
      <c r="BR35" s="199" t="s">
        <v>0</v>
      </c>
      <c r="BS35" s="200" t="s">
        <v>0</v>
      </c>
      <c r="BT35" s="201" t="s">
        <v>0</v>
      </c>
      <c r="BU35" s="202">
        <v>5.3</v>
      </c>
      <c r="BV35" s="203" t="s">
        <v>0</v>
      </c>
      <c r="BW35" s="204" t="s">
        <v>0</v>
      </c>
      <c r="BX35" s="205" t="s">
        <v>0</v>
      </c>
      <c r="BY35" s="206" t="s">
        <v>0</v>
      </c>
      <c r="BZ35" s="207" t="s">
        <v>0</v>
      </c>
      <c r="CA35" s="208" t="s">
        <v>0</v>
      </c>
      <c r="CB35" s="209">
        <v>2022</v>
      </c>
      <c r="CC35" s="210" t="s">
        <v>0</v>
      </c>
      <c r="CD35" s="211" t="s">
        <v>0</v>
      </c>
      <c r="CE35" s="212" t="s">
        <v>0</v>
      </c>
      <c r="CF35" s="213" t="s">
        <v>0</v>
      </c>
      <c r="CG35" s="214" t="s">
        <v>0</v>
      </c>
      <c r="CH35" s="215" t="s">
        <v>0</v>
      </c>
      <c r="CI35" s="216" t="s">
        <v>0</v>
      </c>
      <c r="CJ35" s="217" t="s">
        <v>0</v>
      </c>
      <c r="CK35" s="218">
        <v>0.38</v>
      </c>
      <c r="CL35" s="219" t="s">
        <v>0</v>
      </c>
      <c r="CM35" s="220" t="s">
        <v>0</v>
      </c>
      <c r="CN35" s="221" t="s">
        <v>0</v>
      </c>
      <c r="CO35" s="222" t="s">
        <v>0</v>
      </c>
      <c r="CP35" s="223" t="s">
        <v>0</v>
      </c>
      <c r="CQ35" s="224" t="s">
        <v>0</v>
      </c>
      <c r="CR35" s="225" t="s">
        <v>0</v>
      </c>
      <c r="CS35" s="226" t="s">
        <v>0</v>
      </c>
      <c r="CT35" s="227" t="s">
        <v>0</v>
      </c>
      <c r="CU35" s="228">
        <v>70</v>
      </c>
      <c r="CV35" s="229" t="s">
        <v>168</v>
      </c>
      <c r="CW35" s="230" t="s">
        <v>547</v>
      </c>
      <c r="CX35" s="231" t="s">
        <v>170</v>
      </c>
      <c r="CY35" s="232" t="s">
        <v>548</v>
      </c>
      <c r="CZ35" s="233" t="s">
        <v>549</v>
      </c>
      <c r="DA35" s="234" t="s">
        <v>0</v>
      </c>
      <c r="DB35" s="235" t="s">
        <v>550</v>
      </c>
      <c r="DC35" s="236" t="s">
        <v>551</v>
      </c>
      <c r="DD35" s="237">
        <v>2009</v>
      </c>
      <c r="DE35" s="238" t="s">
        <v>552</v>
      </c>
      <c r="DF35" s="239" t="s">
        <v>0</v>
      </c>
      <c r="DG35" s="240" t="s">
        <v>0</v>
      </c>
      <c r="DH35" s="241" t="s">
        <v>0</v>
      </c>
      <c r="DI35" s="242" t="s">
        <v>0</v>
      </c>
      <c r="DJ35" s="243" t="s">
        <v>0</v>
      </c>
      <c r="DK35" s="244" t="s">
        <v>0</v>
      </c>
      <c r="DL35" s="245" t="s">
        <v>0</v>
      </c>
      <c r="DM35" s="246" t="s">
        <v>0</v>
      </c>
      <c r="DN35" s="247" t="s">
        <v>0</v>
      </c>
      <c r="DO35" s="248" t="s">
        <v>0</v>
      </c>
      <c r="DP35" s="249" t="s">
        <v>0</v>
      </c>
      <c r="DQ35" s="250" t="s">
        <v>0</v>
      </c>
      <c r="DR35" s="251" t="s">
        <v>0</v>
      </c>
      <c r="DS35" s="252" t="s">
        <v>0</v>
      </c>
      <c r="DT35" s="253" t="s">
        <v>0</v>
      </c>
      <c r="DU35" s="254" t="s">
        <v>0</v>
      </c>
      <c r="DV35" s="255" t="s">
        <v>0</v>
      </c>
      <c r="DW35" s="257" t="str">
        <f>HYPERLINK("https://my.pitchbook.com?c=199539-19T", "View company online")</f>
        <v>View company online</v>
      </c>
    </row>
    <row r="36" spans="1:127" ht="48" x14ac:dyDescent="0.2">
      <c r="A36" s="4" t="s">
        <v>553</v>
      </c>
      <c r="B36" s="5" t="s">
        <v>383</v>
      </c>
      <c r="C36" s="6" t="s">
        <v>384</v>
      </c>
      <c r="D36" s="7" t="s">
        <v>0</v>
      </c>
      <c r="E36" s="8" t="s">
        <v>385</v>
      </c>
      <c r="F36" s="9" t="s">
        <v>386</v>
      </c>
      <c r="G36" s="10" t="s">
        <v>133</v>
      </c>
      <c r="H36" s="11" t="s">
        <v>134</v>
      </c>
      <c r="I36" s="12" t="s">
        <v>199</v>
      </c>
      <c r="J36" s="13" t="s">
        <v>387</v>
      </c>
      <c r="K36" s="14" t="s">
        <v>388</v>
      </c>
      <c r="L36" s="15" t="s">
        <v>389</v>
      </c>
      <c r="M36" s="16" t="s">
        <v>337</v>
      </c>
      <c r="N36" s="17" t="s">
        <v>185</v>
      </c>
      <c r="O36" s="18" t="s">
        <v>338</v>
      </c>
      <c r="P36" s="19" t="s">
        <v>390</v>
      </c>
      <c r="Q36" s="20" t="s">
        <v>391</v>
      </c>
      <c r="R36" s="21" t="s">
        <v>392</v>
      </c>
      <c r="S36" s="22" t="s">
        <v>393</v>
      </c>
      <c r="T36" s="23" t="s">
        <v>394</v>
      </c>
      <c r="U36" s="24" t="s">
        <v>395</v>
      </c>
      <c r="V36" s="25">
        <v>6</v>
      </c>
      <c r="W36" s="26" t="s">
        <v>553</v>
      </c>
      <c r="X36" s="27" t="s">
        <v>0</v>
      </c>
      <c r="Y36" s="28">
        <v>42240</v>
      </c>
      <c r="Z36" s="29">
        <v>1.1499999999999999</v>
      </c>
      <c r="AA36" s="30" t="s">
        <v>345</v>
      </c>
      <c r="AB36" s="31" t="s">
        <v>0</v>
      </c>
      <c r="AC36" s="32" t="s">
        <v>0</v>
      </c>
      <c r="AD36" s="33" t="s">
        <v>0</v>
      </c>
      <c r="AE36" s="34" t="s">
        <v>0</v>
      </c>
      <c r="AF36" s="35">
        <v>0.03</v>
      </c>
      <c r="AG36" s="36" t="s">
        <v>0</v>
      </c>
      <c r="AH36" s="37" t="s">
        <v>0</v>
      </c>
      <c r="AI36" s="38" t="s">
        <v>0</v>
      </c>
      <c r="AJ36" s="39" t="s">
        <v>0</v>
      </c>
      <c r="AK36" s="40" t="s">
        <v>554</v>
      </c>
      <c r="AL36" s="41" t="s">
        <v>0</v>
      </c>
      <c r="AM36" s="42" t="s">
        <v>0</v>
      </c>
      <c r="AN36" s="43" t="s">
        <v>555</v>
      </c>
      <c r="AO36" s="44" t="s">
        <v>556</v>
      </c>
      <c r="AP36" s="45" t="s">
        <v>0</v>
      </c>
      <c r="AQ36" s="46" t="s">
        <v>151</v>
      </c>
      <c r="AR36" s="47" t="s">
        <v>0</v>
      </c>
      <c r="AS36" s="48" t="s">
        <v>0</v>
      </c>
      <c r="AT36" s="49" t="s">
        <v>0</v>
      </c>
      <c r="AU36" s="50" t="s">
        <v>0</v>
      </c>
      <c r="AV36" s="51" t="s">
        <v>0</v>
      </c>
      <c r="AW36" s="52" t="s">
        <v>0</v>
      </c>
      <c r="AX36" s="53" t="s">
        <v>153</v>
      </c>
      <c r="AY36" s="54" t="s">
        <v>154</v>
      </c>
      <c r="AZ36" s="55" t="s">
        <v>557</v>
      </c>
      <c r="BA36" s="56" t="s">
        <v>0</v>
      </c>
      <c r="BB36" s="57">
        <v>1</v>
      </c>
      <c r="BC36" s="58" t="s">
        <v>0</v>
      </c>
      <c r="BD36" s="59" t="s">
        <v>0</v>
      </c>
      <c r="BE36" s="60" t="s">
        <v>558</v>
      </c>
      <c r="BF36" s="61">
        <v>1</v>
      </c>
      <c r="BG36" s="62" t="s">
        <v>0</v>
      </c>
      <c r="BH36" s="63" t="s">
        <v>559</v>
      </c>
      <c r="BI36" s="64" t="s">
        <v>558</v>
      </c>
      <c r="BJ36" s="65" t="s">
        <v>0</v>
      </c>
      <c r="BK36" s="66" t="s">
        <v>0</v>
      </c>
      <c r="BL36" s="67" t="s">
        <v>0</v>
      </c>
      <c r="BM36" s="68" t="s">
        <v>0</v>
      </c>
      <c r="BN36" s="69" t="s">
        <v>0</v>
      </c>
      <c r="BO36" s="70" t="s">
        <v>0</v>
      </c>
      <c r="BP36" s="71" t="s">
        <v>0</v>
      </c>
      <c r="BQ36" s="72" t="s">
        <v>0</v>
      </c>
      <c r="BR36" s="73" t="s">
        <v>0</v>
      </c>
      <c r="BS36" s="74" t="s">
        <v>0</v>
      </c>
      <c r="BT36" s="75" t="s">
        <v>0</v>
      </c>
      <c r="BU36" s="76">
        <v>4</v>
      </c>
      <c r="BV36" s="77">
        <v>815.52</v>
      </c>
      <c r="BW36" s="78" t="s">
        <v>0</v>
      </c>
      <c r="BX36" s="79" t="s">
        <v>0</v>
      </c>
      <c r="BY36" s="80" t="s">
        <v>0</v>
      </c>
      <c r="BZ36" s="81" t="s">
        <v>0</v>
      </c>
      <c r="CA36" s="82" t="s">
        <v>0</v>
      </c>
      <c r="CB36" s="83">
        <v>2015</v>
      </c>
      <c r="CC36" s="84" t="s">
        <v>0</v>
      </c>
      <c r="CD36" s="85" t="s">
        <v>0</v>
      </c>
      <c r="CE36" s="86" t="s">
        <v>0</v>
      </c>
      <c r="CF36" s="87" t="s">
        <v>0</v>
      </c>
      <c r="CG36" s="88" t="s">
        <v>0</v>
      </c>
      <c r="CH36" s="89" t="s">
        <v>0</v>
      </c>
      <c r="CI36" s="90" t="s">
        <v>0</v>
      </c>
      <c r="CJ36" s="91" t="s">
        <v>0</v>
      </c>
      <c r="CK36" s="92">
        <v>0.28999999999999998</v>
      </c>
      <c r="CL36" s="93" t="s">
        <v>0</v>
      </c>
      <c r="CM36" s="94" t="s">
        <v>0</v>
      </c>
      <c r="CN36" s="95" t="s">
        <v>0</v>
      </c>
      <c r="CO36" s="96" t="s">
        <v>0</v>
      </c>
      <c r="CP36" s="97" t="s">
        <v>0</v>
      </c>
      <c r="CQ36" s="98" t="s">
        <v>0</v>
      </c>
      <c r="CR36" s="99" t="s">
        <v>0</v>
      </c>
      <c r="CS36" s="100" t="s">
        <v>0</v>
      </c>
      <c r="CT36" s="101" t="s">
        <v>0</v>
      </c>
      <c r="CU36" s="102">
        <v>360</v>
      </c>
      <c r="CV36" s="103" t="s">
        <v>168</v>
      </c>
      <c r="CW36" s="104" t="s">
        <v>401</v>
      </c>
      <c r="CX36" s="105" t="s">
        <v>213</v>
      </c>
      <c r="CY36" s="106" t="s">
        <v>214</v>
      </c>
      <c r="CZ36" s="107" t="s">
        <v>402</v>
      </c>
      <c r="DA36" s="108" t="s">
        <v>402</v>
      </c>
      <c r="DB36" s="109" t="s">
        <v>403</v>
      </c>
      <c r="DC36" s="110" t="s">
        <v>218</v>
      </c>
      <c r="DD36" s="111">
        <v>2008</v>
      </c>
      <c r="DE36" s="112" t="s">
        <v>404</v>
      </c>
      <c r="DF36" s="113" t="s">
        <v>0</v>
      </c>
      <c r="DG36" s="114" t="s">
        <v>0</v>
      </c>
      <c r="DH36" s="115" t="s">
        <v>0</v>
      </c>
      <c r="DI36" s="116" t="s">
        <v>0</v>
      </c>
      <c r="DJ36" s="117" t="s">
        <v>0</v>
      </c>
      <c r="DK36" s="118" t="s">
        <v>0</v>
      </c>
      <c r="DL36" s="119" t="s">
        <v>0</v>
      </c>
      <c r="DM36" s="120" t="s">
        <v>0</v>
      </c>
      <c r="DN36" s="121" t="s">
        <v>0</v>
      </c>
      <c r="DO36" s="122" t="s">
        <v>0</v>
      </c>
      <c r="DP36" s="123" t="s">
        <v>0</v>
      </c>
      <c r="DQ36" s="124" t="s">
        <v>0</v>
      </c>
      <c r="DR36" s="125" t="s">
        <v>0</v>
      </c>
      <c r="DS36" s="126" t="s">
        <v>0</v>
      </c>
      <c r="DT36" s="127" t="s">
        <v>0</v>
      </c>
      <c r="DU36" s="128" t="s">
        <v>0</v>
      </c>
      <c r="DV36" s="129" t="s">
        <v>0</v>
      </c>
      <c r="DW36" s="256" t="str">
        <f>HYPERLINK("https://my.pitchbook.com?c=56052-55T", "View company online")</f>
        <v>View company online</v>
      </c>
    </row>
    <row r="37" spans="1:127" ht="48" x14ac:dyDescent="0.2">
      <c r="A37" s="130" t="s">
        <v>560</v>
      </c>
      <c r="B37" s="131" t="s">
        <v>561</v>
      </c>
      <c r="C37" s="132" t="s">
        <v>562</v>
      </c>
      <c r="D37" s="133" t="s">
        <v>563</v>
      </c>
      <c r="E37" s="134" t="s">
        <v>564</v>
      </c>
      <c r="F37" s="135" t="s">
        <v>565</v>
      </c>
      <c r="G37" s="136" t="s">
        <v>425</v>
      </c>
      <c r="H37" s="137" t="s">
        <v>426</v>
      </c>
      <c r="I37" s="138" t="s">
        <v>512</v>
      </c>
      <c r="J37" s="139" t="s">
        <v>513</v>
      </c>
      <c r="K37" s="140" t="s">
        <v>388</v>
      </c>
      <c r="L37" s="141" t="s">
        <v>566</v>
      </c>
      <c r="M37" s="142" t="s">
        <v>203</v>
      </c>
      <c r="N37" s="143" t="s">
        <v>154</v>
      </c>
      <c r="O37" s="144" t="s">
        <v>338</v>
      </c>
      <c r="P37" s="145" t="s">
        <v>567</v>
      </c>
      <c r="Q37" s="146" t="s">
        <v>568</v>
      </c>
      <c r="R37" s="147" t="s">
        <v>0</v>
      </c>
      <c r="S37" s="148" t="s">
        <v>0</v>
      </c>
      <c r="T37" s="149" t="s">
        <v>569</v>
      </c>
      <c r="U37" s="150" t="s">
        <v>570</v>
      </c>
      <c r="V37" s="151">
        <v>5</v>
      </c>
      <c r="W37" s="152" t="s">
        <v>560</v>
      </c>
      <c r="X37" s="153" t="s">
        <v>0</v>
      </c>
      <c r="Y37" s="154">
        <v>42898</v>
      </c>
      <c r="Z37" s="155">
        <v>1.1200000000000001</v>
      </c>
      <c r="AA37" s="156" t="s">
        <v>345</v>
      </c>
      <c r="AB37" s="157" t="s">
        <v>0</v>
      </c>
      <c r="AC37" s="158" t="s">
        <v>0</v>
      </c>
      <c r="AD37" s="159" t="s">
        <v>0</v>
      </c>
      <c r="AE37" s="160" t="s">
        <v>0</v>
      </c>
      <c r="AF37" s="161">
        <v>1.1200000000000001</v>
      </c>
      <c r="AG37" s="162" t="s">
        <v>396</v>
      </c>
      <c r="AH37" s="163" t="s">
        <v>0</v>
      </c>
      <c r="AI37" s="164" t="s">
        <v>0</v>
      </c>
      <c r="AJ37" s="165" t="s">
        <v>0</v>
      </c>
      <c r="AK37" s="166" t="s">
        <v>438</v>
      </c>
      <c r="AL37" s="167" t="s">
        <v>0</v>
      </c>
      <c r="AM37" s="168" t="s">
        <v>0</v>
      </c>
      <c r="AN37" s="169" t="s">
        <v>338</v>
      </c>
      <c r="AO37" s="170" t="s">
        <v>571</v>
      </c>
      <c r="AP37" s="171">
        <v>1.1200000000000001</v>
      </c>
      <c r="AQ37" s="172" t="s">
        <v>151</v>
      </c>
      <c r="AR37" s="173" t="s">
        <v>0</v>
      </c>
      <c r="AS37" s="174" t="s">
        <v>0</v>
      </c>
      <c r="AT37" s="175" t="s">
        <v>0</v>
      </c>
      <c r="AU37" s="176" t="s">
        <v>0</v>
      </c>
      <c r="AV37" s="177" t="s">
        <v>0</v>
      </c>
      <c r="AW37" s="178" t="s">
        <v>0</v>
      </c>
      <c r="AX37" s="179" t="s">
        <v>153</v>
      </c>
      <c r="AY37" s="180" t="s">
        <v>154</v>
      </c>
      <c r="AZ37" s="181" t="s">
        <v>337</v>
      </c>
      <c r="BA37" s="182" t="s">
        <v>0</v>
      </c>
      <c r="BB37" s="183">
        <v>3</v>
      </c>
      <c r="BC37" s="184" t="s">
        <v>572</v>
      </c>
      <c r="BD37" s="185">
        <v>3</v>
      </c>
      <c r="BE37" s="186" t="s">
        <v>0</v>
      </c>
      <c r="BF37" s="187" t="s">
        <v>0</v>
      </c>
      <c r="BG37" s="188" t="s">
        <v>0</v>
      </c>
      <c r="BH37" s="189" t="s">
        <v>573</v>
      </c>
      <c r="BI37" s="190" t="s">
        <v>574</v>
      </c>
      <c r="BJ37" s="191" t="s">
        <v>0</v>
      </c>
      <c r="BK37" s="192" t="s">
        <v>0</v>
      </c>
      <c r="BL37" s="193" t="s">
        <v>0</v>
      </c>
      <c r="BM37" s="194" t="s">
        <v>0</v>
      </c>
      <c r="BN37" s="195" t="s">
        <v>0</v>
      </c>
      <c r="BO37" s="196" t="s">
        <v>0</v>
      </c>
      <c r="BP37" s="197" t="s">
        <v>0</v>
      </c>
      <c r="BQ37" s="198" t="s">
        <v>0</v>
      </c>
      <c r="BR37" s="199" t="s">
        <v>0</v>
      </c>
      <c r="BS37" s="200" t="s">
        <v>0</v>
      </c>
      <c r="BT37" s="201" t="s">
        <v>0</v>
      </c>
      <c r="BU37" s="202" t="s">
        <v>0</v>
      </c>
      <c r="BV37" s="203" t="s">
        <v>0</v>
      </c>
      <c r="BW37" s="204" t="s">
        <v>0</v>
      </c>
      <c r="BX37" s="205" t="s">
        <v>0</v>
      </c>
      <c r="BY37" s="206" t="s">
        <v>0</v>
      </c>
      <c r="BZ37" s="207" t="s">
        <v>0</v>
      </c>
      <c r="CA37" s="208" t="s">
        <v>0</v>
      </c>
      <c r="CB37" s="209">
        <v>2016</v>
      </c>
      <c r="CC37" s="210" t="s">
        <v>0</v>
      </c>
      <c r="CD37" s="211" t="s">
        <v>0</v>
      </c>
      <c r="CE37" s="212" t="s">
        <v>0</v>
      </c>
      <c r="CF37" s="213" t="s">
        <v>0</v>
      </c>
      <c r="CG37" s="214" t="s">
        <v>0</v>
      </c>
      <c r="CH37" s="215" t="s">
        <v>0</v>
      </c>
      <c r="CI37" s="216" t="s">
        <v>0</v>
      </c>
      <c r="CJ37" s="217" t="s">
        <v>0</v>
      </c>
      <c r="CK37" s="218" t="s">
        <v>0</v>
      </c>
      <c r="CL37" s="219" t="s">
        <v>0</v>
      </c>
      <c r="CM37" s="220" t="s">
        <v>0</v>
      </c>
      <c r="CN37" s="221" t="s">
        <v>0</v>
      </c>
      <c r="CO37" s="222" t="s">
        <v>0</v>
      </c>
      <c r="CP37" s="223" t="s">
        <v>0</v>
      </c>
      <c r="CQ37" s="224" t="s">
        <v>0</v>
      </c>
      <c r="CR37" s="225" t="s">
        <v>0</v>
      </c>
      <c r="CS37" s="226" t="s">
        <v>0</v>
      </c>
      <c r="CT37" s="227" t="s">
        <v>0</v>
      </c>
      <c r="CU37" s="228">
        <v>15</v>
      </c>
      <c r="CV37" s="229" t="s">
        <v>575</v>
      </c>
      <c r="CW37" s="230" t="s">
        <v>576</v>
      </c>
      <c r="CX37" s="231" t="s">
        <v>170</v>
      </c>
      <c r="CY37" s="232" t="s">
        <v>171</v>
      </c>
      <c r="CZ37" s="233" t="s">
        <v>577</v>
      </c>
      <c r="DA37" s="234" t="s">
        <v>0</v>
      </c>
      <c r="DB37" s="235" t="s">
        <v>578</v>
      </c>
      <c r="DC37" s="236" t="s">
        <v>579</v>
      </c>
      <c r="DD37" s="237" t="s">
        <v>0</v>
      </c>
      <c r="DE37" s="238" t="s">
        <v>580</v>
      </c>
      <c r="DF37" s="239">
        <v>1</v>
      </c>
      <c r="DG37" s="240">
        <v>1</v>
      </c>
      <c r="DH37" s="241" t="s">
        <v>0</v>
      </c>
      <c r="DI37" s="242" t="s">
        <v>0</v>
      </c>
      <c r="DJ37" s="243" t="s">
        <v>0</v>
      </c>
      <c r="DK37" s="244">
        <v>1</v>
      </c>
      <c r="DL37" s="245" t="s">
        <v>0</v>
      </c>
      <c r="DM37" s="246" t="s">
        <v>0</v>
      </c>
      <c r="DN37" s="247" t="s">
        <v>0</v>
      </c>
      <c r="DO37" s="248" t="s">
        <v>0</v>
      </c>
      <c r="DP37" s="249" t="s">
        <v>0</v>
      </c>
      <c r="DQ37" s="250" t="s">
        <v>0</v>
      </c>
      <c r="DR37" s="251" t="s">
        <v>0</v>
      </c>
      <c r="DS37" s="252" t="s">
        <v>0</v>
      </c>
      <c r="DT37" s="253" t="s">
        <v>0</v>
      </c>
      <c r="DU37" s="254" t="s">
        <v>0</v>
      </c>
      <c r="DV37" s="255" t="s">
        <v>0</v>
      </c>
      <c r="DW37" s="257" t="str">
        <f>HYPERLINK("https://my.pitchbook.com?c=89037-64T", "View company online")</f>
        <v>View company online</v>
      </c>
    </row>
    <row r="38" spans="1:127" ht="48" x14ac:dyDescent="0.2">
      <c r="A38" s="4" t="s">
        <v>581</v>
      </c>
      <c r="B38" s="5" t="s">
        <v>383</v>
      </c>
      <c r="C38" s="6" t="s">
        <v>384</v>
      </c>
      <c r="D38" s="7" t="s">
        <v>0</v>
      </c>
      <c r="E38" s="8" t="s">
        <v>385</v>
      </c>
      <c r="F38" s="9" t="s">
        <v>386</v>
      </c>
      <c r="G38" s="10" t="s">
        <v>133</v>
      </c>
      <c r="H38" s="11" t="s">
        <v>134</v>
      </c>
      <c r="I38" s="12" t="s">
        <v>199</v>
      </c>
      <c r="J38" s="13" t="s">
        <v>387</v>
      </c>
      <c r="K38" s="14" t="s">
        <v>388</v>
      </c>
      <c r="L38" s="15" t="s">
        <v>389</v>
      </c>
      <c r="M38" s="16" t="s">
        <v>337</v>
      </c>
      <c r="N38" s="17" t="s">
        <v>185</v>
      </c>
      <c r="O38" s="18" t="s">
        <v>338</v>
      </c>
      <c r="P38" s="19" t="s">
        <v>390</v>
      </c>
      <c r="Q38" s="20" t="s">
        <v>391</v>
      </c>
      <c r="R38" s="21" t="s">
        <v>392</v>
      </c>
      <c r="S38" s="22" t="s">
        <v>393</v>
      </c>
      <c r="T38" s="23" t="s">
        <v>394</v>
      </c>
      <c r="U38" s="24" t="s">
        <v>395</v>
      </c>
      <c r="V38" s="25">
        <v>4</v>
      </c>
      <c r="W38" s="26" t="s">
        <v>581</v>
      </c>
      <c r="X38" s="27" t="s">
        <v>0</v>
      </c>
      <c r="Y38" s="28">
        <v>40787</v>
      </c>
      <c r="Z38" s="29">
        <v>0.5</v>
      </c>
      <c r="AA38" s="30" t="s">
        <v>345</v>
      </c>
      <c r="AB38" s="31" t="s">
        <v>0</v>
      </c>
      <c r="AC38" s="32" t="s">
        <v>0</v>
      </c>
      <c r="AD38" s="33" t="s">
        <v>0</v>
      </c>
      <c r="AE38" s="34" t="s">
        <v>0</v>
      </c>
      <c r="AF38" s="35">
        <v>0.03</v>
      </c>
      <c r="AG38" s="36" t="s">
        <v>0</v>
      </c>
      <c r="AH38" s="37" t="s">
        <v>0</v>
      </c>
      <c r="AI38" s="38" t="s">
        <v>0</v>
      </c>
      <c r="AJ38" s="39" t="s">
        <v>0</v>
      </c>
      <c r="AK38" s="40" t="s">
        <v>554</v>
      </c>
      <c r="AL38" s="41" t="s">
        <v>0</v>
      </c>
      <c r="AM38" s="42" t="s">
        <v>0</v>
      </c>
      <c r="AN38" s="43" t="s">
        <v>555</v>
      </c>
      <c r="AO38" s="44" t="s">
        <v>582</v>
      </c>
      <c r="AP38" s="45" t="s">
        <v>0</v>
      </c>
      <c r="AQ38" s="46" t="s">
        <v>151</v>
      </c>
      <c r="AR38" s="47" t="s">
        <v>0</v>
      </c>
      <c r="AS38" s="48" t="s">
        <v>0</v>
      </c>
      <c r="AT38" s="49" t="s">
        <v>0</v>
      </c>
      <c r="AU38" s="50" t="s">
        <v>0</v>
      </c>
      <c r="AV38" s="51" t="s">
        <v>0</v>
      </c>
      <c r="AW38" s="52" t="s">
        <v>0</v>
      </c>
      <c r="AX38" s="53" t="s">
        <v>153</v>
      </c>
      <c r="AY38" s="54" t="s">
        <v>440</v>
      </c>
      <c r="AZ38" s="55" t="s">
        <v>557</v>
      </c>
      <c r="BA38" s="56" t="s">
        <v>0</v>
      </c>
      <c r="BB38" s="57">
        <v>1</v>
      </c>
      <c r="BC38" s="58" t="s">
        <v>0</v>
      </c>
      <c r="BD38" s="59" t="s">
        <v>0</v>
      </c>
      <c r="BE38" s="60" t="s">
        <v>558</v>
      </c>
      <c r="BF38" s="61">
        <v>1</v>
      </c>
      <c r="BG38" s="62" t="s">
        <v>0</v>
      </c>
      <c r="BH38" s="63" t="s">
        <v>559</v>
      </c>
      <c r="BI38" s="64" t="s">
        <v>558</v>
      </c>
      <c r="BJ38" s="65" t="s">
        <v>0</v>
      </c>
      <c r="BK38" s="66" t="s">
        <v>0</v>
      </c>
      <c r="BL38" s="67" t="s">
        <v>0</v>
      </c>
      <c r="BM38" s="68" t="s">
        <v>0</v>
      </c>
      <c r="BN38" s="69" t="s">
        <v>0</v>
      </c>
      <c r="BO38" s="70" t="s">
        <v>0</v>
      </c>
      <c r="BP38" s="71" t="s">
        <v>0</v>
      </c>
      <c r="BQ38" s="72" t="s">
        <v>0</v>
      </c>
      <c r="BR38" s="73" t="s">
        <v>0</v>
      </c>
      <c r="BS38" s="74" t="s">
        <v>0</v>
      </c>
      <c r="BT38" s="75" t="s">
        <v>0</v>
      </c>
      <c r="BU38" s="76">
        <v>0.44</v>
      </c>
      <c r="BV38" s="77" t="s">
        <v>0</v>
      </c>
      <c r="BW38" s="78" t="s">
        <v>0</v>
      </c>
      <c r="BX38" s="79" t="s">
        <v>0</v>
      </c>
      <c r="BY38" s="80" t="s">
        <v>0</v>
      </c>
      <c r="BZ38" s="81" t="s">
        <v>0</v>
      </c>
      <c r="CA38" s="82" t="s">
        <v>0</v>
      </c>
      <c r="CB38" s="83">
        <v>2011</v>
      </c>
      <c r="CC38" s="84" t="s">
        <v>0</v>
      </c>
      <c r="CD38" s="85" t="s">
        <v>0</v>
      </c>
      <c r="CE38" s="86" t="s">
        <v>0</v>
      </c>
      <c r="CF38" s="87" t="s">
        <v>0</v>
      </c>
      <c r="CG38" s="88" t="s">
        <v>0</v>
      </c>
      <c r="CH38" s="89" t="s">
        <v>0</v>
      </c>
      <c r="CI38" s="90" t="s">
        <v>0</v>
      </c>
      <c r="CJ38" s="91" t="s">
        <v>0</v>
      </c>
      <c r="CK38" s="92">
        <v>1.1399999999999999</v>
      </c>
      <c r="CL38" s="93" t="s">
        <v>0</v>
      </c>
      <c r="CM38" s="94" t="s">
        <v>0</v>
      </c>
      <c r="CN38" s="95" t="s">
        <v>0</v>
      </c>
      <c r="CO38" s="96" t="s">
        <v>0</v>
      </c>
      <c r="CP38" s="97" t="s">
        <v>0</v>
      </c>
      <c r="CQ38" s="98" t="s">
        <v>0</v>
      </c>
      <c r="CR38" s="99" t="s">
        <v>0</v>
      </c>
      <c r="CS38" s="100" t="s">
        <v>0</v>
      </c>
      <c r="CT38" s="101" t="s">
        <v>0</v>
      </c>
      <c r="CU38" s="102">
        <v>360</v>
      </c>
      <c r="CV38" s="103" t="s">
        <v>168</v>
      </c>
      <c r="CW38" s="104" t="s">
        <v>401</v>
      </c>
      <c r="CX38" s="105" t="s">
        <v>213</v>
      </c>
      <c r="CY38" s="106" t="s">
        <v>214</v>
      </c>
      <c r="CZ38" s="107" t="s">
        <v>402</v>
      </c>
      <c r="DA38" s="108" t="s">
        <v>402</v>
      </c>
      <c r="DB38" s="109" t="s">
        <v>403</v>
      </c>
      <c r="DC38" s="110" t="s">
        <v>218</v>
      </c>
      <c r="DD38" s="111">
        <v>2008</v>
      </c>
      <c r="DE38" s="112" t="s">
        <v>404</v>
      </c>
      <c r="DF38" s="113" t="s">
        <v>0</v>
      </c>
      <c r="DG38" s="114" t="s">
        <v>0</v>
      </c>
      <c r="DH38" s="115" t="s">
        <v>0</v>
      </c>
      <c r="DI38" s="116" t="s">
        <v>0</v>
      </c>
      <c r="DJ38" s="117" t="s">
        <v>0</v>
      </c>
      <c r="DK38" s="118" t="s">
        <v>0</v>
      </c>
      <c r="DL38" s="119" t="s">
        <v>0</v>
      </c>
      <c r="DM38" s="120" t="s">
        <v>0</v>
      </c>
      <c r="DN38" s="121" t="s">
        <v>0</v>
      </c>
      <c r="DO38" s="122" t="s">
        <v>0</v>
      </c>
      <c r="DP38" s="123" t="s">
        <v>0</v>
      </c>
      <c r="DQ38" s="124" t="s">
        <v>0</v>
      </c>
      <c r="DR38" s="125" t="s">
        <v>0</v>
      </c>
      <c r="DS38" s="126" t="s">
        <v>0</v>
      </c>
      <c r="DT38" s="127" t="s">
        <v>0</v>
      </c>
      <c r="DU38" s="128" t="s">
        <v>0</v>
      </c>
      <c r="DV38" s="129" t="s">
        <v>0</v>
      </c>
      <c r="DW38" s="256" t="str">
        <f>HYPERLINK("https://my.pitchbook.com?c=56450-53T", "View company online")</f>
        <v>View company online</v>
      </c>
    </row>
    <row r="39" spans="1:127" ht="48" x14ac:dyDescent="0.2">
      <c r="A39" s="130" t="s">
        <v>583</v>
      </c>
      <c r="B39" s="131" t="s">
        <v>383</v>
      </c>
      <c r="C39" s="132" t="s">
        <v>384</v>
      </c>
      <c r="D39" s="133" t="s">
        <v>0</v>
      </c>
      <c r="E39" s="134" t="s">
        <v>385</v>
      </c>
      <c r="F39" s="135" t="s">
        <v>386</v>
      </c>
      <c r="G39" s="136" t="s">
        <v>133</v>
      </c>
      <c r="H39" s="137" t="s">
        <v>134</v>
      </c>
      <c r="I39" s="138" t="s">
        <v>199</v>
      </c>
      <c r="J39" s="139" t="s">
        <v>387</v>
      </c>
      <c r="K39" s="140" t="s">
        <v>388</v>
      </c>
      <c r="L39" s="141" t="s">
        <v>389</v>
      </c>
      <c r="M39" s="142" t="s">
        <v>337</v>
      </c>
      <c r="N39" s="143" t="s">
        <v>185</v>
      </c>
      <c r="O39" s="144" t="s">
        <v>338</v>
      </c>
      <c r="P39" s="145" t="s">
        <v>390</v>
      </c>
      <c r="Q39" s="146" t="s">
        <v>391</v>
      </c>
      <c r="R39" s="147" t="s">
        <v>392</v>
      </c>
      <c r="S39" s="148" t="s">
        <v>393</v>
      </c>
      <c r="T39" s="149" t="s">
        <v>394</v>
      </c>
      <c r="U39" s="150" t="s">
        <v>395</v>
      </c>
      <c r="V39" s="151">
        <v>5</v>
      </c>
      <c r="W39" s="152" t="s">
        <v>583</v>
      </c>
      <c r="X39" s="153" t="s">
        <v>0</v>
      </c>
      <c r="Y39" s="154">
        <v>40829</v>
      </c>
      <c r="Z39" s="155">
        <v>0.5</v>
      </c>
      <c r="AA39" s="156" t="s">
        <v>345</v>
      </c>
      <c r="AB39" s="157" t="s">
        <v>0</v>
      </c>
      <c r="AC39" s="158" t="s">
        <v>0</v>
      </c>
      <c r="AD39" s="159" t="s">
        <v>0</v>
      </c>
      <c r="AE39" s="160" t="s">
        <v>0</v>
      </c>
      <c r="AF39" s="161">
        <v>0.03</v>
      </c>
      <c r="AG39" s="162" t="s">
        <v>0</v>
      </c>
      <c r="AH39" s="163" t="s">
        <v>0</v>
      </c>
      <c r="AI39" s="164" t="s">
        <v>0</v>
      </c>
      <c r="AJ39" s="165" t="s">
        <v>0</v>
      </c>
      <c r="AK39" s="166" t="s">
        <v>554</v>
      </c>
      <c r="AL39" s="167" t="s">
        <v>0</v>
      </c>
      <c r="AM39" s="168" t="s">
        <v>0</v>
      </c>
      <c r="AN39" s="169" t="s">
        <v>555</v>
      </c>
      <c r="AO39" s="170" t="s">
        <v>584</v>
      </c>
      <c r="AP39" s="171" t="s">
        <v>0</v>
      </c>
      <c r="AQ39" s="172" t="s">
        <v>151</v>
      </c>
      <c r="AR39" s="173" t="s">
        <v>0</v>
      </c>
      <c r="AS39" s="174" t="s">
        <v>0</v>
      </c>
      <c r="AT39" s="175" t="s">
        <v>0</v>
      </c>
      <c r="AU39" s="176" t="s">
        <v>0</v>
      </c>
      <c r="AV39" s="177" t="s">
        <v>0</v>
      </c>
      <c r="AW39" s="178" t="s">
        <v>0</v>
      </c>
      <c r="AX39" s="179" t="s">
        <v>153</v>
      </c>
      <c r="AY39" s="180" t="s">
        <v>440</v>
      </c>
      <c r="AZ39" s="181" t="s">
        <v>337</v>
      </c>
      <c r="BA39" s="182" t="s">
        <v>0</v>
      </c>
      <c r="BB39" s="183">
        <v>1</v>
      </c>
      <c r="BC39" s="184" t="s">
        <v>585</v>
      </c>
      <c r="BD39" s="185">
        <v>1</v>
      </c>
      <c r="BE39" s="186" t="s">
        <v>0</v>
      </c>
      <c r="BF39" s="187" t="s">
        <v>0</v>
      </c>
      <c r="BG39" s="188" t="s">
        <v>0</v>
      </c>
      <c r="BH39" s="189" t="s">
        <v>586</v>
      </c>
      <c r="BI39" s="190" t="s">
        <v>585</v>
      </c>
      <c r="BJ39" s="191" t="s">
        <v>0</v>
      </c>
      <c r="BK39" s="192" t="s">
        <v>0</v>
      </c>
      <c r="BL39" s="193" t="s">
        <v>0</v>
      </c>
      <c r="BM39" s="194" t="s">
        <v>0</v>
      </c>
      <c r="BN39" s="195" t="s">
        <v>0</v>
      </c>
      <c r="BO39" s="196" t="s">
        <v>0</v>
      </c>
      <c r="BP39" s="197" t="s">
        <v>0</v>
      </c>
      <c r="BQ39" s="198" t="s">
        <v>0</v>
      </c>
      <c r="BR39" s="199" t="s">
        <v>0</v>
      </c>
      <c r="BS39" s="200" t="s">
        <v>0</v>
      </c>
      <c r="BT39" s="201" t="s">
        <v>0</v>
      </c>
      <c r="BU39" s="202">
        <v>0.44</v>
      </c>
      <c r="BV39" s="203" t="s">
        <v>0</v>
      </c>
      <c r="BW39" s="204" t="s">
        <v>0</v>
      </c>
      <c r="BX39" s="205" t="s">
        <v>0</v>
      </c>
      <c r="BY39" s="206" t="s">
        <v>0</v>
      </c>
      <c r="BZ39" s="207" t="s">
        <v>0</v>
      </c>
      <c r="CA39" s="208" t="s">
        <v>0</v>
      </c>
      <c r="CB39" s="209">
        <v>2011</v>
      </c>
      <c r="CC39" s="210" t="s">
        <v>0</v>
      </c>
      <c r="CD39" s="211" t="s">
        <v>0</v>
      </c>
      <c r="CE39" s="212" t="s">
        <v>0</v>
      </c>
      <c r="CF39" s="213" t="s">
        <v>0</v>
      </c>
      <c r="CG39" s="214" t="s">
        <v>0</v>
      </c>
      <c r="CH39" s="215" t="s">
        <v>0</v>
      </c>
      <c r="CI39" s="216" t="s">
        <v>0</v>
      </c>
      <c r="CJ39" s="217" t="s">
        <v>0</v>
      </c>
      <c r="CK39" s="218">
        <v>1.1399999999999999</v>
      </c>
      <c r="CL39" s="219" t="s">
        <v>0</v>
      </c>
      <c r="CM39" s="220" t="s">
        <v>0</v>
      </c>
      <c r="CN39" s="221" t="s">
        <v>0</v>
      </c>
      <c r="CO39" s="222" t="s">
        <v>0</v>
      </c>
      <c r="CP39" s="223" t="s">
        <v>0</v>
      </c>
      <c r="CQ39" s="224" t="s">
        <v>0</v>
      </c>
      <c r="CR39" s="225" t="s">
        <v>0</v>
      </c>
      <c r="CS39" s="226" t="s">
        <v>0</v>
      </c>
      <c r="CT39" s="227" t="s">
        <v>0</v>
      </c>
      <c r="CU39" s="228">
        <v>360</v>
      </c>
      <c r="CV39" s="229" t="s">
        <v>168</v>
      </c>
      <c r="CW39" s="230" t="s">
        <v>401</v>
      </c>
      <c r="CX39" s="231" t="s">
        <v>213</v>
      </c>
      <c r="CY39" s="232" t="s">
        <v>214</v>
      </c>
      <c r="CZ39" s="233" t="s">
        <v>402</v>
      </c>
      <c r="DA39" s="234" t="s">
        <v>402</v>
      </c>
      <c r="DB39" s="235" t="s">
        <v>403</v>
      </c>
      <c r="DC39" s="236" t="s">
        <v>218</v>
      </c>
      <c r="DD39" s="237">
        <v>2008</v>
      </c>
      <c r="DE39" s="238" t="s">
        <v>404</v>
      </c>
      <c r="DF39" s="239" t="s">
        <v>0</v>
      </c>
      <c r="DG39" s="240" t="s">
        <v>0</v>
      </c>
      <c r="DH39" s="241" t="s">
        <v>0</v>
      </c>
      <c r="DI39" s="242" t="s">
        <v>0</v>
      </c>
      <c r="DJ39" s="243" t="s">
        <v>0</v>
      </c>
      <c r="DK39" s="244" t="s">
        <v>0</v>
      </c>
      <c r="DL39" s="245" t="s">
        <v>0</v>
      </c>
      <c r="DM39" s="246" t="s">
        <v>0</v>
      </c>
      <c r="DN39" s="247" t="s">
        <v>0</v>
      </c>
      <c r="DO39" s="248" t="s">
        <v>0</v>
      </c>
      <c r="DP39" s="249" t="s">
        <v>0</v>
      </c>
      <c r="DQ39" s="250" t="s">
        <v>0</v>
      </c>
      <c r="DR39" s="251" t="s">
        <v>0</v>
      </c>
      <c r="DS39" s="252" t="s">
        <v>0</v>
      </c>
      <c r="DT39" s="253" t="s">
        <v>0</v>
      </c>
      <c r="DU39" s="254" t="s">
        <v>0</v>
      </c>
      <c r="DV39" s="255" t="s">
        <v>0</v>
      </c>
      <c r="DW39" s="257" t="str">
        <f>HYPERLINK("https://my.pitchbook.com?c=213262-03T", "View company online")</f>
        <v>View company online</v>
      </c>
    </row>
    <row r="40" spans="1:127" ht="48" x14ac:dyDescent="0.2">
      <c r="A40" s="4" t="s">
        <v>587</v>
      </c>
      <c r="B40" s="5" t="s">
        <v>532</v>
      </c>
      <c r="C40" s="6" t="s">
        <v>533</v>
      </c>
      <c r="D40" s="7" t="s">
        <v>0</v>
      </c>
      <c r="E40" s="8" t="s">
        <v>534</v>
      </c>
      <c r="F40" s="9" t="s">
        <v>535</v>
      </c>
      <c r="G40" s="10" t="s">
        <v>133</v>
      </c>
      <c r="H40" s="11" t="s">
        <v>134</v>
      </c>
      <c r="I40" s="12" t="s">
        <v>199</v>
      </c>
      <c r="J40" s="13" t="s">
        <v>334</v>
      </c>
      <c r="K40" s="14" t="s">
        <v>536</v>
      </c>
      <c r="L40" s="15" t="s">
        <v>537</v>
      </c>
      <c r="M40" s="16" t="s">
        <v>155</v>
      </c>
      <c r="N40" s="17" t="s">
        <v>154</v>
      </c>
      <c r="O40" s="18" t="s">
        <v>538</v>
      </c>
      <c r="P40" s="19" t="s">
        <v>539</v>
      </c>
      <c r="Q40" s="20" t="s">
        <v>540</v>
      </c>
      <c r="R40" s="21" t="s">
        <v>0</v>
      </c>
      <c r="S40" s="22" t="s">
        <v>541</v>
      </c>
      <c r="T40" s="23" t="s">
        <v>542</v>
      </c>
      <c r="U40" s="24" t="s">
        <v>543</v>
      </c>
      <c r="V40" s="25">
        <v>2</v>
      </c>
      <c r="W40" s="26" t="s">
        <v>587</v>
      </c>
      <c r="X40" s="27" t="s">
        <v>0</v>
      </c>
      <c r="Y40" s="28">
        <v>40544</v>
      </c>
      <c r="Z40" s="29">
        <v>0.2</v>
      </c>
      <c r="AA40" s="30" t="s">
        <v>345</v>
      </c>
      <c r="AB40" s="31" t="s">
        <v>0</v>
      </c>
      <c r="AC40" s="32" t="s">
        <v>0</v>
      </c>
      <c r="AD40" s="33" t="s">
        <v>0</v>
      </c>
      <c r="AE40" s="34" t="s">
        <v>0</v>
      </c>
      <c r="AF40" s="35">
        <v>0.25</v>
      </c>
      <c r="AG40" s="36" t="s">
        <v>436</v>
      </c>
      <c r="AH40" s="37" t="s">
        <v>0</v>
      </c>
      <c r="AI40" s="38" t="s">
        <v>0</v>
      </c>
      <c r="AJ40" s="39" t="s">
        <v>0</v>
      </c>
      <c r="AK40" s="40" t="s">
        <v>588</v>
      </c>
      <c r="AL40" s="41" t="s">
        <v>588</v>
      </c>
      <c r="AM40" s="42" t="s">
        <v>0</v>
      </c>
      <c r="AN40" s="43" t="s">
        <v>338</v>
      </c>
      <c r="AO40" s="44" t="s">
        <v>589</v>
      </c>
      <c r="AP40" s="45">
        <v>0.2</v>
      </c>
      <c r="AQ40" s="46" t="s">
        <v>151</v>
      </c>
      <c r="AR40" s="47" t="s">
        <v>0</v>
      </c>
      <c r="AS40" s="48" t="s">
        <v>0</v>
      </c>
      <c r="AT40" s="49" t="s">
        <v>0</v>
      </c>
      <c r="AU40" s="50" t="s">
        <v>0</v>
      </c>
      <c r="AV40" s="51" t="s">
        <v>0</v>
      </c>
      <c r="AW40" s="52" t="s">
        <v>0</v>
      </c>
      <c r="AX40" s="53" t="s">
        <v>153</v>
      </c>
      <c r="AY40" s="54" t="s">
        <v>440</v>
      </c>
      <c r="AZ40" s="55" t="s">
        <v>337</v>
      </c>
      <c r="BA40" s="56" t="s">
        <v>0</v>
      </c>
      <c r="BB40" s="57" t="s">
        <v>0</v>
      </c>
      <c r="BC40" s="58" t="s">
        <v>0</v>
      </c>
      <c r="BD40" s="59" t="s">
        <v>0</v>
      </c>
      <c r="BE40" s="60" t="s">
        <v>0</v>
      </c>
      <c r="BF40" s="61" t="s">
        <v>0</v>
      </c>
      <c r="BG40" s="62" t="s">
        <v>0</v>
      </c>
      <c r="BH40" s="63" t="s">
        <v>0</v>
      </c>
      <c r="BI40" s="64" t="s">
        <v>0</v>
      </c>
      <c r="BJ40" s="65" t="s">
        <v>0</v>
      </c>
      <c r="BK40" s="66" t="s">
        <v>0</v>
      </c>
      <c r="BL40" s="67" t="s">
        <v>0</v>
      </c>
      <c r="BM40" s="68" t="s">
        <v>0</v>
      </c>
      <c r="BN40" s="69" t="s">
        <v>0</v>
      </c>
      <c r="BO40" s="70" t="s">
        <v>0</v>
      </c>
      <c r="BP40" s="71" t="s">
        <v>0</v>
      </c>
      <c r="BQ40" s="72" t="s">
        <v>0</v>
      </c>
      <c r="BR40" s="73" t="s">
        <v>0</v>
      </c>
      <c r="BS40" s="74" t="s">
        <v>0</v>
      </c>
      <c r="BT40" s="75" t="s">
        <v>0</v>
      </c>
      <c r="BU40" s="76" t="s">
        <v>0</v>
      </c>
      <c r="BV40" s="77" t="s">
        <v>0</v>
      </c>
      <c r="BW40" s="78" t="s">
        <v>0</v>
      </c>
      <c r="BX40" s="79" t="s">
        <v>0</v>
      </c>
      <c r="BY40" s="80" t="s">
        <v>0</v>
      </c>
      <c r="BZ40" s="81" t="s">
        <v>0</v>
      </c>
      <c r="CA40" s="82" t="s">
        <v>0</v>
      </c>
      <c r="CB40" s="83" t="s">
        <v>0</v>
      </c>
      <c r="CC40" s="84" t="s">
        <v>0</v>
      </c>
      <c r="CD40" s="85" t="s">
        <v>0</v>
      </c>
      <c r="CE40" s="86" t="s">
        <v>0</v>
      </c>
      <c r="CF40" s="87" t="s">
        <v>0</v>
      </c>
      <c r="CG40" s="88" t="s">
        <v>0</v>
      </c>
      <c r="CH40" s="89" t="s">
        <v>0</v>
      </c>
      <c r="CI40" s="90" t="s">
        <v>0</v>
      </c>
      <c r="CJ40" s="91" t="s">
        <v>0</v>
      </c>
      <c r="CK40" s="92" t="s">
        <v>0</v>
      </c>
      <c r="CL40" s="93" t="s">
        <v>0</v>
      </c>
      <c r="CM40" s="94" t="s">
        <v>0</v>
      </c>
      <c r="CN40" s="95" t="s">
        <v>0</v>
      </c>
      <c r="CO40" s="96" t="s">
        <v>0</v>
      </c>
      <c r="CP40" s="97" t="s">
        <v>0</v>
      </c>
      <c r="CQ40" s="98" t="s">
        <v>0</v>
      </c>
      <c r="CR40" s="99" t="s">
        <v>0</v>
      </c>
      <c r="CS40" s="100" t="s">
        <v>0</v>
      </c>
      <c r="CT40" s="101" t="s">
        <v>0</v>
      </c>
      <c r="CU40" s="102">
        <v>70</v>
      </c>
      <c r="CV40" s="103" t="s">
        <v>168</v>
      </c>
      <c r="CW40" s="104" t="s">
        <v>547</v>
      </c>
      <c r="CX40" s="105" t="s">
        <v>170</v>
      </c>
      <c r="CY40" s="106" t="s">
        <v>548</v>
      </c>
      <c r="CZ40" s="107" t="s">
        <v>549</v>
      </c>
      <c r="DA40" s="108" t="s">
        <v>0</v>
      </c>
      <c r="DB40" s="109" t="s">
        <v>550</v>
      </c>
      <c r="DC40" s="110" t="s">
        <v>551</v>
      </c>
      <c r="DD40" s="111">
        <v>2009</v>
      </c>
      <c r="DE40" s="112" t="s">
        <v>552</v>
      </c>
      <c r="DF40" s="113" t="s">
        <v>0</v>
      </c>
      <c r="DG40" s="114" t="s">
        <v>0</v>
      </c>
      <c r="DH40" s="115" t="s">
        <v>0</v>
      </c>
      <c r="DI40" s="116" t="s">
        <v>0</v>
      </c>
      <c r="DJ40" s="117" t="s">
        <v>0</v>
      </c>
      <c r="DK40" s="118" t="s">
        <v>0</v>
      </c>
      <c r="DL40" s="119" t="s">
        <v>0</v>
      </c>
      <c r="DM40" s="120" t="s">
        <v>0</v>
      </c>
      <c r="DN40" s="121" t="s">
        <v>0</v>
      </c>
      <c r="DO40" s="122" t="s">
        <v>0</v>
      </c>
      <c r="DP40" s="123" t="s">
        <v>0</v>
      </c>
      <c r="DQ40" s="124" t="s">
        <v>0</v>
      </c>
      <c r="DR40" s="125" t="s">
        <v>0</v>
      </c>
      <c r="DS40" s="126" t="s">
        <v>0</v>
      </c>
      <c r="DT40" s="127" t="s">
        <v>0</v>
      </c>
      <c r="DU40" s="128" t="s">
        <v>0</v>
      </c>
      <c r="DV40" s="129" t="s">
        <v>0</v>
      </c>
      <c r="DW40" s="256" t="str">
        <f>HYPERLINK("https://my.pitchbook.com?c=199540-09T", "View company online")</f>
        <v>View company online</v>
      </c>
    </row>
    <row r="41" spans="1:127" ht="48" x14ac:dyDescent="0.2">
      <c r="A41" s="130" t="s">
        <v>590</v>
      </c>
      <c r="B41" s="131" t="s">
        <v>383</v>
      </c>
      <c r="C41" s="132" t="s">
        <v>384</v>
      </c>
      <c r="D41" s="133" t="s">
        <v>0</v>
      </c>
      <c r="E41" s="134" t="s">
        <v>385</v>
      </c>
      <c r="F41" s="135" t="s">
        <v>386</v>
      </c>
      <c r="G41" s="136" t="s">
        <v>133</v>
      </c>
      <c r="H41" s="137" t="s">
        <v>134</v>
      </c>
      <c r="I41" s="138" t="s">
        <v>199</v>
      </c>
      <c r="J41" s="139" t="s">
        <v>387</v>
      </c>
      <c r="K41" s="140" t="s">
        <v>388</v>
      </c>
      <c r="L41" s="141" t="s">
        <v>389</v>
      </c>
      <c r="M41" s="142" t="s">
        <v>337</v>
      </c>
      <c r="N41" s="143" t="s">
        <v>185</v>
      </c>
      <c r="O41" s="144" t="s">
        <v>338</v>
      </c>
      <c r="P41" s="145" t="s">
        <v>390</v>
      </c>
      <c r="Q41" s="146" t="s">
        <v>391</v>
      </c>
      <c r="R41" s="147" t="s">
        <v>392</v>
      </c>
      <c r="S41" s="148" t="s">
        <v>393</v>
      </c>
      <c r="T41" s="149" t="s">
        <v>394</v>
      </c>
      <c r="U41" s="150" t="s">
        <v>395</v>
      </c>
      <c r="V41" s="151">
        <v>2</v>
      </c>
      <c r="W41" s="152" t="s">
        <v>590</v>
      </c>
      <c r="X41" s="153" t="s">
        <v>0</v>
      </c>
      <c r="Y41" s="154">
        <v>40360</v>
      </c>
      <c r="Z41" s="155">
        <v>0.15</v>
      </c>
      <c r="AA41" s="156" t="s">
        <v>345</v>
      </c>
      <c r="AB41" s="157" t="s">
        <v>0</v>
      </c>
      <c r="AC41" s="158" t="s">
        <v>0</v>
      </c>
      <c r="AD41" s="159" t="s">
        <v>0</v>
      </c>
      <c r="AE41" s="160" t="s">
        <v>0</v>
      </c>
      <c r="AF41" s="161" t="s">
        <v>0</v>
      </c>
      <c r="AG41" s="162" t="s">
        <v>0</v>
      </c>
      <c r="AH41" s="163" t="s">
        <v>0</v>
      </c>
      <c r="AI41" s="164" t="s">
        <v>0</v>
      </c>
      <c r="AJ41" s="165" t="s">
        <v>0</v>
      </c>
      <c r="AK41" s="166" t="s">
        <v>554</v>
      </c>
      <c r="AL41" s="167" t="s">
        <v>0</v>
      </c>
      <c r="AM41" s="168" t="s">
        <v>0</v>
      </c>
      <c r="AN41" s="169" t="s">
        <v>555</v>
      </c>
      <c r="AO41" s="170" t="s">
        <v>591</v>
      </c>
      <c r="AP41" s="171" t="s">
        <v>0</v>
      </c>
      <c r="AQ41" s="172" t="s">
        <v>151</v>
      </c>
      <c r="AR41" s="173" t="s">
        <v>0</v>
      </c>
      <c r="AS41" s="174" t="s">
        <v>0</v>
      </c>
      <c r="AT41" s="175" t="s">
        <v>0</v>
      </c>
      <c r="AU41" s="176" t="s">
        <v>0</v>
      </c>
      <c r="AV41" s="177" t="s">
        <v>0</v>
      </c>
      <c r="AW41" s="178" t="s">
        <v>0</v>
      </c>
      <c r="AX41" s="179" t="s">
        <v>153</v>
      </c>
      <c r="AY41" s="180" t="s">
        <v>440</v>
      </c>
      <c r="AZ41" s="181" t="s">
        <v>557</v>
      </c>
      <c r="BA41" s="182" t="s">
        <v>0</v>
      </c>
      <c r="BB41" s="183">
        <v>1</v>
      </c>
      <c r="BC41" s="184" t="s">
        <v>558</v>
      </c>
      <c r="BD41" s="185">
        <v>1</v>
      </c>
      <c r="BE41" s="186" t="s">
        <v>0</v>
      </c>
      <c r="BF41" s="187" t="s">
        <v>0</v>
      </c>
      <c r="BG41" s="188" t="s">
        <v>0</v>
      </c>
      <c r="BH41" s="189" t="s">
        <v>559</v>
      </c>
      <c r="BI41" s="190" t="s">
        <v>558</v>
      </c>
      <c r="BJ41" s="191" t="s">
        <v>0</v>
      </c>
      <c r="BK41" s="192" t="s">
        <v>0</v>
      </c>
      <c r="BL41" s="193" t="s">
        <v>0</v>
      </c>
      <c r="BM41" s="194" t="s">
        <v>0</v>
      </c>
      <c r="BN41" s="195" t="s">
        <v>0</v>
      </c>
      <c r="BO41" s="196" t="s">
        <v>0</v>
      </c>
      <c r="BP41" s="197" t="s">
        <v>0</v>
      </c>
      <c r="BQ41" s="198" t="s">
        <v>0</v>
      </c>
      <c r="BR41" s="199" t="s">
        <v>0</v>
      </c>
      <c r="BS41" s="200" t="s">
        <v>0</v>
      </c>
      <c r="BT41" s="201" t="s">
        <v>0</v>
      </c>
      <c r="BU41" s="202" t="s">
        <v>0</v>
      </c>
      <c r="BV41" s="203" t="s">
        <v>0</v>
      </c>
      <c r="BW41" s="204" t="s">
        <v>0</v>
      </c>
      <c r="BX41" s="205" t="s">
        <v>0</v>
      </c>
      <c r="BY41" s="206" t="s">
        <v>0</v>
      </c>
      <c r="BZ41" s="207" t="s">
        <v>0</v>
      </c>
      <c r="CA41" s="208" t="s">
        <v>0</v>
      </c>
      <c r="CB41" s="209" t="s">
        <v>0</v>
      </c>
      <c r="CC41" s="210" t="s">
        <v>0</v>
      </c>
      <c r="CD41" s="211" t="s">
        <v>0</v>
      </c>
      <c r="CE41" s="212" t="s">
        <v>0</v>
      </c>
      <c r="CF41" s="213" t="s">
        <v>0</v>
      </c>
      <c r="CG41" s="214" t="s">
        <v>0</v>
      </c>
      <c r="CH41" s="215" t="s">
        <v>0</v>
      </c>
      <c r="CI41" s="216" t="s">
        <v>0</v>
      </c>
      <c r="CJ41" s="217" t="s">
        <v>0</v>
      </c>
      <c r="CK41" s="218" t="s">
        <v>0</v>
      </c>
      <c r="CL41" s="219" t="s">
        <v>0</v>
      </c>
      <c r="CM41" s="220" t="s">
        <v>0</v>
      </c>
      <c r="CN41" s="221" t="s">
        <v>0</v>
      </c>
      <c r="CO41" s="222" t="s">
        <v>0</v>
      </c>
      <c r="CP41" s="223" t="s">
        <v>0</v>
      </c>
      <c r="CQ41" s="224" t="s">
        <v>0</v>
      </c>
      <c r="CR41" s="225" t="s">
        <v>0</v>
      </c>
      <c r="CS41" s="226" t="s">
        <v>0</v>
      </c>
      <c r="CT41" s="227" t="s">
        <v>0</v>
      </c>
      <c r="CU41" s="228">
        <v>360</v>
      </c>
      <c r="CV41" s="229" t="s">
        <v>168</v>
      </c>
      <c r="CW41" s="230" t="s">
        <v>401</v>
      </c>
      <c r="CX41" s="231" t="s">
        <v>213</v>
      </c>
      <c r="CY41" s="232" t="s">
        <v>214</v>
      </c>
      <c r="CZ41" s="233" t="s">
        <v>402</v>
      </c>
      <c r="DA41" s="234" t="s">
        <v>402</v>
      </c>
      <c r="DB41" s="235" t="s">
        <v>403</v>
      </c>
      <c r="DC41" s="236" t="s">
        <v>218</v>
      </c>
      <c r="DD41" s="237">
        <v>2008</v>
      </c>
      <c r="DE41" s="238" t="s">
        <v>404</v>
      </c>
      <c r="DF41" s="239" t="s">
        <v>0</v>
      </c>
      <c r="DG41" s="240" t="s">
        <v>0</v>
      </c>
      <c r="DH41" s="241" t="s">
        <v>0</v>
      </c>
      <c r="DI41" s="242" t="s">
        <v>0</v>
      </c>
      <c r="DJ41" s="243" t="s">
        <v>0</v>
      </c>
      <c r="DK41" s="244" t="s">
        <v>0</v>
      </c>
      <c r="DL41" s="245" t="s">
        <v>0</v>
      </c>
      <c r="DM41" s="246" t="s">
        <v>0</v>
      </c>
      <c r="DN41" s="247" t="s">
        <v>0</v>
      </c>
      <c r="DO41" s="248" t="s">
        <v>0</v>
      </c>
      <c r="DP41" s="249" t="s">
        <v>0</v>
      </c>
      <c r="DQ41" s="250" t="s">
        <v>0</v>
      </c>
      <c r="DR41" s="251" t="s">
        <v>0</v>
      </c>
      <c r="DS41" s="252" t="s">
        <v>0</v>
      </c>
      <c r="DT41" s="253" t="s">
        <v>0</v>
      </c>
      <c r="DU41" s="254" t="s">
        <v>0</v>
      </c>
      <c r="DV41" s="255" t="s">
        <v>0</v>
      </c>
      <c r="DW41" s="257" t="str">
        <f>HYPERLINK("https://my.pitchbook.com?c=155765-17T", "View company online")</f>
        <v>View company online</v>
      </c>
    </row>
    <row r="42" spans="1:127" ht="48" x14ac:dyDescent="0.2">
      <c r="A42" s="4" t="s">
        <v>592</v>
      </c>
      <c r="B42" s="5" t="s">
        <v>593</v>
      </c>
      <c r="C42" s="6" t="s">
        <v>594</v>
      </c>
      <c r="D42" s="7" t="s">
        <v>0</v>
      </c>
      <c r="E42" s="8" t="s">
        <v>595</v>
      </c>
      <c r="F42" s="9" t="s">
        <v>596</v>
      </c>
      <c r="G42" s="10" t="s">
        <v>133</v>
      </c>
      <c r="H42" s="11" t="s">
        <v>134</v>
      </c>
      <c r="I42" s="12" t="s">
        <v>199</v>
      </c>
      <c r="J42" s="13" t="s">
        <v>597</v>
      </c>
      <c r="K42" s="14" t="s">
        <v>514</v>
      </c>
      <c r="L42" s="15" t="s">
        <v>598</v>
      </c>
      <c r="M42" s="16" t="s">
        <v>337</v>
      </c>
      <c r="N42" s="17" t="s">
        <v>154</v>
      </c>
      <c r="O42" s="18" t="s">
        <v>338</v>
      </c>
      <c r="P42" s="19" t="s">
        <v>599</v>
      </c>
      <c r="Q42" s="20" t="s">
        <v>600</v>
      </c>
      <c r="R42" s="21" t="s">
        <v>601</v>
      </c>
      <c r="S42" s="22" t="s">
        <v>602</v>
      </c>
      <c r="T42" s="23" t="s">
        <v>603</v>
      </c>
      <c r="U42" s="24" t="s">
        <v>0</v>
      </c>
      <c r="V42" s="25">
        <v>1</v>
      </c>
      <c r="W42" s="26" t="s">
        <v>592</v>
      </c>
      <c r="X42" s="27">
        <v>43101</v>
      </c>
      <c r="Y42" s="28">
        <v>43263</v>
      </c>
      <c r="Z42" s="29">
        <v>0.09</v>
      </c>
      <c r="AA42" s="30" t="s">
        <v>345</v>
      </c>
      <c r="AB42" s="31">
        <v>0.32</v>
      </c>
      <c r="AC42" s="32">
        <v>0.41</v>
      </c>
      <c r="AD42" s="33" t="s">
        <v>345</v>
      </c>
      <c r="AE42" s="34" t="s">
        <v>0</v>
      </c>
      <c r="AF42" s="35">
        <v>0.09</v>
      </c>
      <c r="AG42" s="36" t="s">
        <v>396</v>
      </c>
      <c r="AH42" s="37" t="s">
        <v>0</v>
      </c>
      <c r="AI42" s="38" t="s">
        <v>0</v>
      </c>
      <c r="AJ42" s="39" t="s">
        <v>0</v>
      </c>
      <c r="AK42" s="40" t="s">
        <v>588</v>
      </c>
      <c r="AL42" s="41" t="s">
        <v>588</v>
      </c>
      <c r="AM42" s="42" t="s">
        <v>0</v>
      </c>
      <c r="AN42" s="43" t="s">
        <v>338</v>
      </c>
      <c r="AO42" s="44" t="s">
        <v>604</v>
      </c>
      <c r="AP42" s="45">
        <v>0.09</v>
      </c>
      <c r="AQ42" s="46" t="s">
        <v>151</v>
      </c>
      <c r="AR42" s="47" t="s">
        <v>0</v>
      </c>
      <c r="AS42" s="48" t="s">
        <v>0</v>
      </c>
      <c r="AT42" s="49" t="s">
        <v>0</v>
      </c>
      <c r="AU42" s="50" t="s">
        <v>0</v>
      </c>
      <c r="AV42" s="51" t="s">
        <v>0</v>
      </c>
      <c r="AW42" s="52" t="s">
        <v>0</v>
      </c>
      <c r="AX42" s="53" t="s">
        <v>153</v>
      </c>
      <c r="AY42" s="54" t="s">
        <v>154</v>
      </c>
      <c r="AZ42" s="55" t="s">
        <v>337</v>
      </c>
      <c r="BA42" s="56" t="s">
        <v>0</v>
      </c>
      <c r="BB42" s="57">
        <v>1</v>
      </c>
      <c r="BC42" s="58" t="s">
        <v>605</v>
      </c>
      <c r="BD42" s="59">
        <v>1</v>
      </c>
      <c r="BE42" s="60" t="s">
        <v>0</v>
      </c>
      <c r="BF42" s="61" t="s">
        <v>0</v>
      </c>
      <c r="BG42" s="62" t="s">
        <v>0</v>
      </c>
      <c r="BH42" s="63" t="s">
        <v>606</v>
      </c>
      <c r="BI42" s="64" t="s">
        <v>607</v>
      </c>
      <c r="BJ42" s="65" t="s">
        <v>0</v>
      </c>
      <c r="BK42" s="66" t="s">
        <v>0</v>
      </c>
      <c r="BL42" s="67" t="s">
        <v>0</v>
      </c>
      <c r="BM42" s="68" t="s">
        <v>0</v>
      </c>
      <c r="BN42" s="69" t="s">
        <v>0</v>
      </c>
      <c r="BO42" s="70" t="s">
        <v>0</v>
      </c>
      <c r="BP42" s="71" t="s">
        <v>0</v>
      </c>
      <c r="BQ42" s="72" t="s">
        <v>0</v>
      </c>
      <c r="BR42" s="73" t="s">
        <v>0</v>
      </c>
      <c r="BS42" s="74" t="s">
        <v>0</v>
      </c>
      <c r="BT42" s="75" t="s">
        <v>0</v>
      </c>
      <c r="BU42" s="76" t="s">
        <v>0</v>
      </c>
      <c r="BV42" s="77" t="s">
        <v>0</v>
      </c>
      <c r="BW42" s="78" t="s">
        <v>0</v>
      </c>
      <c r="BX42" s="79" t="s">
        <v>0</v>
      </c>
      <c r="BY42" s="80" t="s">
        <v>0</v>
      </c>
      <c r="BZ42" s="81" t="s">
        <v>0</v>
      </c>
      <c r="CA42" s="82" t="s">
        <v>0</v>
      </c>
      <c r="CB42" s="83" t="s">
        <v>0</v>
      </c>
      <c r="CC42" s="84" t="s">
        <v>0</v>
      </c>
      <c r="CD42" s="85" t="s">
        <v>0</v>
      </c>
      <c r="CE42" s="86" t="s">
        <v>0</v>
      </c>
      <c r="CF42" s="87" t="s">
        <v>0</v>
      </c>
      <c r="CG42" s="88" t="s">
        <v>0</v>
      </c>
      <c r="CH42" s="89" t="s">
        <v>0</v>
      </c>
      <c r="CI42" s="90" t="s">
        <v>0</v>
      </c>
      <c r="CJ42" s="91" t="s">
        <v>0</v>
      </c>
      <c r="CK42" s="92" t="s">
        <v>0</v>
      </c>
      <c r="CL42" s="93" t="s">
        <v>0</v>
      </c>
      <c r="CM42" s="94" t="s">
        <v>0</v>
      </c>
      <c r="CN42" s="95" t="s">
        <v>0</v>
      </c>
      <c r="CO42" s="96" t="s">
        <v>0</v>
      </c>
      <c r="CP42" s="97" t="s">
        <v>0</v>
      </c>
      <c r="CQ42" s="98" t="s">
        <v>0</v>
      </c>
      <c r="CR42" s="99" t="s">
        <v>0</v>
      </c>
      <c r="CS42" s="100" t="s">
        <v>0</v>
      </c>
      <c r="CT42" s="101" t="s">
        <v>0</v>
      </c>
      <c r="CU42" s="102">
        <v>22</v>
      </c>
      <c r="CV42" s="103" t="s">
        <v>608</v>
      </c>
      <c r="CW42" s="104" t="s">
        <v>609</v>
      </c>
      <c r="CX42" s="105" t="s">
        <v>170</v>
      </c>
      <c r="CY42" s="106" t="s">
        <v>548</v>
      </c>
      <c r="CZ42" s="107" t="s">
        <v>610</v>
      </c>
      <c r="DA42" s="108" t="s">
        <v>0</v>
      </c>
      <c r="DB42" s="109" t="s">
        <v>611</v>
      </c>
      <c r="DC42" s="110" t="s">
        <v>612</v>
      </c>
      <c r="DD42" s="111">
        <v>2017</v>
      </c>
      <c r="DE42" s="112" t="s">
        <v>613</v>
      </c>
      <c r="DF42" s="113" t="s">
        <v>0</v>
      </c>
      <c r="DG42" s="114" t="s">
        <v>0</v>
      </c>
      <c r="DH42" s="115" t="s">
        <v>0</v>
      </c>
      <c r="DI42" s="116" t="s">
        <v>0</v>
      </c>
      <c r="DJ42" s="117" t="s">
        <v>0</v>
      </c>
      <c r="DK42" s="118" t="s">
        <v>0</v>
      </c>
      <c r="DL42" s="119" t="s">
        <v>0</v>
      </c>
      <c r="DM42" s="120" t="s">
        <v>0</v>
      </c>
      <c r="DN42" s="121" t="s">
        <v>0</v>
      </c>
      <c r="DO42" s="122" t="s">
        <v>0</v>
      </c>
      <c r="DP42" s="123" t="s">
        <v>0</v>
      </c>
      <c r="DQ42" s="124" t="s">
        <v>0</v>
      </c>
      <c r="DR42" s="125" t="s">
        <v>0</v>
      </c>
      <c r="DS42" s="126" t="s">
        <v>0</v>
      </c>
      <c r="DT42" s="127" t="s">
        <v>0</v>
      </c>
      <c r="DU42" s="128" t="s">
        <v>0</v>
      </c>
      <c r="DV42" s="129" t="s">
        <v>0</v>
      </c>
      <c r="DW42" s="256" t="str">
        <f>HYPERLINK("https://my.pitchbook.com?c=131999-50T", "View company online")</f>
        <v>View company online</v>
      </c>
    </row>
    <row r="43" spans="1:127" ht="48" x14ac:dyDescent="0.2">
      <c r="A43" s="130" t="s">
        <v>614</v>
      </c>
      <c r="B43" s="131" t="s">
        <v>532</v>
      </c>
      <c r="C43" s="132" t="s">
        <v>533</v>
      </c>
      <c r="D43" s="133" t="s">
        <v>0</v>
      </c>
      <c r="E43" s="134" t="s">
        <v>534</v>
      </c>
      <c r="F43" s="135" t="s">
        <v>535</v>
      </c>
      <c r="G43" s="136" t="s">
        <v>133</v>
      </c>
      <c r="H43" s="137" t="s">
        <v>134</v>
      </c>
      <c r="I43" s="138" t="s">
        <v>199</v>
      </c>
      <c r="J43" s="139" t="s">
        <v>334</v>
      </c>
      <c r="K43" s="140" t="s">
        <v>536</v>
      </c>
      <c r="L43" s="141" t="s">
        <v>537</v>
      </c>
      <c r="M43" s="142" t="s">
        <v>155</v>
      </c>
      <c r="N43" s="143" t="s">
        <v>154</v>
      </c>
      <c r="O43" s="144" t="s">
        <v>538</v>
      </c>
      <c r="P43" s="145" t="s">
        <v>539</v>
      </c>
      <c r="Q43" s="146" t="s">
        <v>540</v>
      </c>
      <c r="R43" s="147" t="s">
        <v>0</v>
      </c>
      <c r="S43" s="148" t="s">
        <v>541</v>
      </c>
      <c r="T43" s="149" t="s">
        <v>542</v>
      </c>
      <c r="U43" s="150" t="s">
        <v>543</v>
      </c>
      <c r="V43" s="151">
        <v>1</v>
      </c>
      <c r="W43" s="152" t="s">
        <v>614</v>
      </c>
      <c r="X43" s="153" t="s">
        <v>0</v>
      </c>
      <c r="Y43" s="154">
        <v>40210</v>
      </c>
      <c r="Z43" s="155">
        <v>0.05</v>
      </c>
      <c r="AA43" s="156" t="s">
        <v>345</v>
      </c>
      <c r="AB43" s="157" t="s">
        <v>0</v>
      </c>
      <c r="AC43" s="158" t="s">
        <v>0</v>
      </c>
      <c r="AD43" s="159" t="s">
        <v>0</v>
      </c>
      <c r="AE43" s="160" t="s">
        <v>0</v>
      </c>
      <c r="AF43" s="161">
        <v>0.05</v>
      </c>
      <c r="AG43" s="162" t="s">
        <v>396</v>
      </c>
      <c r="AH43" s="163" t="s">
        <v>0</v>
      </c>
      <c r="AI43" s="164" t="s">
        <v>0</v>
      </c>
      <c r="AJ43" s="165" t="s">
        <v>0</v>
      </c>
      <c r="AK43" s="166" t="s">
        <v>588</v>
      </c>
      <c r="AL43" s="167" t="s">
        <v>588</v>
      </c>
      <c r="AM43" s="168" t="s">
        <v>0</v>
      </c>
      <c r="AN43" s="169" t="s">
        <v>338</v>
      </c>
      <c r="AO43" s="170" t="s">
        <v>615</v>
      </c>
      <c r="AP43" s="171">
        <v>0.05</v>
      </c>
      <c r="AQ43" s="172" t="s">
        <v>151</v>
      </c>
      <c r="AR43" s="173" t="s">
        <v>0</v>
      </c>
      <c r="AS43" s="174" t="s">
        <v>0</v>
      </c>
      <c r="AT43" s="175" t="s">
        <v>0</v>
      </c>
      <c r="AU43" s="176" t="s">
        <v>0</v>
      </c>
      <c r="AV43" s="177" t="s">
        <v>0</v>
      </c>
      <c r="AW43" s="178" t="s">
        <v>0</v>
      </c>
      <c r="AX43" s="179" t="s">
        <v>153</v>
      </c>
      <c r="AY43" s="180" t="s">
        <v>440</v>
      </c>
      <c r="AZ43" s="181" t="s">
        <v>337</v>
      </c>
      <c r="BA43" s="182" t="s">
        <v>0</v>
      </c>
      <c r="BB43" s="183">
        <v>3</v>
      </c>
      <c r="BC43" s="184" t="s">
        <v>616</v>
      </c>
      <c r="BD43" s="185">
        <v>3</v>
      </c>
      <c r="BE43" s="186" t="s">
        <v>0</v>
      </c>
      <c r="BF43" s="187" t="s">
        <v>0</v>
      </c>
      <c r="BG43" s="188" t="s">
        <v>0</v>
      </c>
      <c r="BH43" s="189" t="s">
        <v>617</v>
      </c>
      <c r="BI43" s="190" t="s">
        <v>616</v>
      </c>
      <c r="BJ43" s="191" t="s">
        <v>0</v>
      </c>
      <c r="BK43" s="192" t="s">
        <v>618</v>
      </c>
      <c r="BL43" s="193" t="s">
        <v>0</v>
      </c>
      <c r="BM43" s="194" t="s">
        <v>0</v>
      </c>
      <c r="BN43" s="195" t="s">
        <v>0</v>
      </c>
      <c r="BO43" s="196" t="s">
        <v>0</v>
      </c>
      <c r="BP43" s="197" t="s">
        <v>0</v>
      </c>
      <c r="BQ43" s="198" t="s">
        <v>0</v>
      </c>
      <c r="BR43" s="199" t="s">
        <v>0</v>
      </c>
      <c r="BS43" s="200" t="s">
        <v>0</v>
      </c>
      <c r="BT43" s="201" t="s">
        <v>0</v>
      </c>
      <c r="BU43" s="202" t="s">
        <v>0</v>
      </c>
      <c r="BV43" s="203" t="s">
        <v>0</v>
      </c>
      <c r="BW43" s="204" t="s">
        <v>0</v>
      </c>
      <c r="BX43" s="205" t="s">
        <v>0</v>
      </c>
      <c r="BY43" s="206" t="s">
        <v>0</v>
      </c>
      <c r="BZ43" s="207" t="s">
        <v>0</v>
      </c>
      <c r="CA43" s="208" t="s">
        <v>0</v>
      </c>
      <c r="CB43" s="209" t="s">
        <v>0</v>
      </c>
      <c r="CC43" s="210" t="s">
        <v>0</v>
      </c>
      <c r="CD43" s="211" t="s">
        <v>0</v>
      </c>
      <c r="CE43" s="212" t="s">
        <v>0</v>
      </c>
      <c r="CF43" s="213" t="s">
        <v>0</v>
      </c>
      <c r="CG43" s="214" t="s">
        <v>0</v>
      </c>
      <c r="CH43" s="215" t="s">
        <v>0</v>
      </c>
      <c r="CI43" s="216" t="s">
        <v>0</v>
      </c>
      <c r="CJ43" s="217" t="s">
        <v>0</v>
      </c>
      <c r="CK43" s="218" t="s">
        <v>0</v>
      </c>
      <c r="CL43" s="219" t="s">
        <v>0</v>
      </c>
      <c r="CM43" s="220" t="s">
        <v>0</v>
      </c>
      <c r="CN43" s="221" t="s">
        <v>0</v>
      </c>
      <c r="CO43" s="222" t="s">
        <v>0</v>
      </c>
      <c r="CP43" s="223" t="s">
        <v>0</v>
      </c>
      <c r="CQ43" s="224" t="s">
        <v>0</v>
      </c>
      <c r="CR43" s="225" t="s">
        <v>0</v>
      </c>
      <c r="CS43" s="226" t="s">
        <v>0</v>
      </c>
      <c r="CT43" s="227" t="s">
        <v>0</v>
      </c>
      <c r="CU43" s="228">
        <v>70</v>
      </c>
      <c r="CV43" s="229" t="s">
        <v>168</v>
      </c>
      <c r="CW43" s="230" t="s">
        <v>547</v>
      </c>
      <c r="CX43" s="231" t="s">
        <v>170</v>
      </c>
      <c r="CY43" s="232" t="s">
        <v>548</v>
      </c>
      <c r="CZ43" s="233" t="s">
        <v>549</v>
      </c>
      <c r="DA43" s="234" t="s">
        <v>0</v>
      </c>
      <c r="DB43" s="235" t="s">
        <v>550</v>
      </c>
      <c r="DC43" s="236" t="s">
        <v>551</v>
      </c>
      <c r="DD43" s="237">
        <v>2009</v>
      </c>
      <c r="DE43" s="238" t="s">
        <v>552</v>
      </c>
      <c r="DF43" s="239" t="s">
        <v>0</v>
      </c>
      <c r="DG43" s="240" t="s">
        <v>0</v>
      </c>
      <c r="DH43" s="241" t="s">
        <v>0</v>
      </c>
      <c r="DI43" s="242" t="s">
        <v>0</v>
      </c>
      <c r="DJ43" s="243" t="s">
        <v>0</v>
      </c>
      <c r="DK43" s="244" t="s">
        <v>0</v>
      </c>
      <c r="DL43" s="245" t="s">
        <v>0</v>
      </c>
      <c r="DM43" s="246" t="s">
        <v>0</v>
      </c>
      <c r="DN43" s="247" t="s">
        <v>0</v>
      </c>
      <c r="DO43" s="248" t="s">
        <v>0</v>
      </c>
      <c r="DP43" s="249" t="s">
        <v>0</v>
      </c>
      <c r="DQ43" s="250" t="s">
        <v>0</v>
      </c>
      <c r="DR43" s="251" t="s">
        <v>0</v>
      </c>
      <c r="DS43" s="252" t="s">
        <v>0</v>
      </c>
      <c r="DT43" s="253" t="s">
        <v>0</v>
      </c>
      <c r="DU43" s="254" t="s">
        <v>0</v>
      </c>
      <c r="DV43" s="255" t="s">
        <v>0</v>
      </c>
      <c r="DW43" s="257" t="str">
        <f>HYPERLINK("https://my.pitchbook.com?c=35162-74T", "View company online")</f>
        <v>View company online</v>
      </c>
    </row>
    <row r="44" spans="1:127" ht="48" x14ac:dyDescent="0.2">
      <c r="A44" s="4" t="s">
        <v>619</v>
      </c>
      <c r="B44" s="5" t="s">
        <v>383</v>
      </c>
      <c r="C44" s="6" t="s">
        <v>384</v>
      </c>
      <c r="D44" s="7" t="s">
        <v>0</v>
      </c>
      <c r="E44" s="8" t="s">
        <v>385</v>
      </c>
      <c r="F44" s="9" t="s">
        <v>386</v>
      </c>
      <c r="G44" s="10" t="s">
        <v>133</v>
      </c>
      <c r="H44" s="11" t="s">
        <v>134</v>
      </c>
      <c r="I44" s="12" t="s">
        <v>199</v>
      </c>
      <c r="J44" s="13" t="s">
        <v>387</v>
      </c>
      <c r="K44" s="14" t="s">
        <v>388</v>
      </c>
      <c r="L44" s="15" t="s">
        <v>389</v>
      </c>
      <c r="M44" s="16" t="s">
        <v>337</v>
      </c>
      <c r="N44" s="17" t="s">
        <v>185</v>
      </c>
      <c r="O44" s="18" t="s">
        <v>338</v>
      </c>
      <c r="P44" s="19" t="s">
        <v>390</v>
      </c>
      <c r="Q44" s="20" t="s">
        <v>391</v>
      </c>
      <c r="R44" s="21" t="s">
        <v>392</v>
      </c>
      <c r="S44" s="22" t="s">
        <v>393</v>
      </c>
      <c r="T44" s="23" t="s">
        <v>394</v>
      </c>
      <c r="U44" s="24" t="s">
        <v>395</v>
      </c>
      <c r="V44" s="25">
        <v>3</v>
      </c>
      <c r="W44" s="26" t="s">
        <v>619</v>
      </c>
      <c r="X44" s="27" t="s">
        <v>0</v>
      </c>
      <c r="Y44" s="28">
        <v>40754</v>
      </c>
      <c r="Z44" s="29">
        <v>0.03</v>
      </c>
      <c r="AA44" s="30" t="s">
        <v>345</v>
      </c>
      <c r="AB44" s="31" t="s">
        <v>0</v>
      </c>
      <c r="AC44" s="32" t="s">
        <v>0</v>
      </c>
      <c r="AD44" s="33" t="s">
        <v>0</v>
      </c>
      <c r="AE44" s="34" t="s">
        <v>0</v>
      </c>
      <c r="AF44" s="35">
        <v>0.03</v>
      </c>
      <c r="AG44" s="36" t="s">
        <v>0</v>
      </c>
      <c r="AH44" s="37" t="s">
        <v>0</v>
      </c>
      <c r="AI44" s="38" t="s">
        <v>0</v>
      </c>
      <c r="AJ44" s="39" t="s">
        <v>0</v>
      </c>
      <c r="AK44" s="40" t="s">
        <v>620</v>
      </c>
      <c r="AL44" s="41" t="s">
        <v>0</v>
      </c>
      <c r="AM44" s="42" t="s">
        <v>0</v>
      </c>
      <c r="AN44" s="43" t="s">
        <v>555</v>
      </c>
      <c r="AO44" s="44" t="s">
        <v>621</v>
      </c>
      <c r="AP44" s="45">
        <v>0.03</v>
      </c>
      <c r="AQ44" s="46" t="s">
        <v>151</v>
      </c>
      <c r="AR44" s="47" t="s">
        <v>0</v>
      </c>
      <c r="AS44" s="48" t="s">
        <v>0</v>
      </c>
      <c r="AT44" s="49" t="s">
        <v>0</v>
      </c>
      <c r="AU44" s="50" t="s">
        <v>0</v>
      </c>
      <c r="AV44" s="51" t="s">
        <v>0</v>
      </c>
      <c r="AW44" s="52" t="s">
        <v>0</v>
      </c>
      <c r="AX44" s="53" t="s">
        <v>153</v>
      </c>
      <c r="AY44" s="54" t="s">
        <v>440</v>
      </c>
      <c r="AZ44" s="55" t="s">
        <v>557</v>
      </c>
      <c r="BA44" s="56" t="s">
        <v>0</v>
      </c>
      <c r="BB44" s="57">
        <v>1</v>
      </c>
      <c r="BC44" s="58" t="s">
        <v>622</v>
      </c>
      <c r="BD44" s="59">
        <v>1</v>
      </c>
      <c r="BE44" s="60" t="s">
        <v>0</v>
      </c>
      <c r="BF44" s="61" t="s">
        <v>0</v>
      </c>
      <c r="BG44" s="62" t="s">
        <v>0</v>
      </c>
      <c r="BH44" s="63" t="s">
        <v>623</v>
      </c>
      <c r="BI44" s="64" t="s">
        <v>622</v>
      </c>
      <c r="BJ44" s="65" t="s">
        <v>622</v>
      </c>
      <c r="BK44" s="66" t="s">
        <v>0</v>
      </c>
      <c r="BL44" s="67" t="s">
        <v>0</v>
      </c>
      <c r="BM44" s="68" t="s">
        <v>0</v>
      </c>
      <c r="BN44" s="69" t="s">
        <v>0</v>
      </c>
      <c r="BO44" s="70" t="s">
        <v>0</v>
      </c>
      <c r="BP44" s="71" t="s">
        <v>0</v>
      </c>
      <c r="BQ44" s="72" t="s">
        <v>0</v>
      </c>
      <c r="BR44" s="73" t="s">
        <v>0</v>
      </c>
      <c r="BS44" s="74" t="s">
        <v>0</v>
      </c>
      <c r="BT44" s="75" t="s">
        <v>0</v>
      </c>
      <c r="BU44" s="76">
        <v>0.44</v>
      </c>
      <c r="BV44" s="77" t="s">
        <v>0</v>
      </c>
      <c r="BW44" s="78" t="s">
        <v>0</v>
      </c>
      <c r="BX44" s="79" t="s">
        <v>0</v>
      </c>
      <c r="BY44" s="80" t="s">
        <v>0</v>
      </c>
      <c r="BZ44" s="81" t="s">
        <v>0</v>
      </c>
      <c r="CA44" s="82" t="s">
        <v>0</v>
      </c>
      <c r="CB44" s="83">
        <v>2011</v>
      </c>
      <c r="CC44" s="84" t="s">
        <v>0</v>
      </c>
      <c r="CD44" s="85" t="s">
        <v>0</v>
      </c>
      <c r="CE44" s="86" t="s">
        <v>0</v>
      </c>
      <c r="CF44" s="87" t="s">
        <v>0</v>
      </c>
      <c r="CG44" s="88" t="s">
        <v>0</v>
      </c>
      <c r="CH44" s="89" t="s">
        <v>0</v>
      </c>
      <c r="CI44" s="90" t="s">
        <v>0</v>
      </c>
      <c r="CJ44" s="91" t="s">
        <v>0</v>
      </c>
      <c r="CK44" s="92">
        <v>0.06</v>
      </c>
      <c r="CL44" s="93" t="s">
        <v>0</v>
      </c>
      <c r="CM44" s="94" t="s">
        <v>0</v>
      </c>
      <c r="CN44" s="95" t="s">
        <v>0</v>
      </c>
      <c r="CO44" s="96" t="s">
        <v>0</v>
      </c>
      <c r="CP44" s="97" t="s">
        <v>0</v>
      </c>
      <c r="CQ44" s="98" t="s">
        <v>0</v>
      </c>
      <c r="CR44" s="99" t="s">
        <v>0</v>
      </c>
      <c r="CS44" s="100" t="s">
        <v>0</v>
      </c>
      <c r="CT44" s="101" t="s">
        <v>0</v>
      </c>
      <c r="CU44" s="102">
        <v>360</v>
      </c>
      <c r="CV44" s="103" t="s">
        <v>168</v>
      </c>
      <c r="CW44" s="104" t="s">
        <v>401</v>
      </c>
      <c r="CX44" s="105" t="s">
        <v>213</v>
      </c>
      <c r="CY44" s="106" t="s">
        <v>214</v>
      </c>
      <c r="CZ44" s="107" t="s">
        <v>402</v>
      </c>
      <c r="DA44" s="108" t="s">
        <v>402</v>
      </c>
      <c r="DB44" s="109" t="s">
        <v>403</v>
      </c>
      <c r="DC44" s="110" t="s">
        <v>218</v>
      </c>
      <c r="DD44" s="111">
        <v>2008</v>
      </c>
      <c r="DE44" s="112" t="s">
        <v>404</v>
      </c>
      <c r="DF44" s="113" t="s">
        <v>0</v>
      </c>
      <c r="DG44" s="114" t="s">
        <v>0</v>
      </c>
      <c r="DH44" s="115" t="s">
        <v>0</v>
      </c>
      <c r="DI44" s="116" t="s">
        <v>0</v>
      </c>
      <c r="DJ44" s="117" t="s">
        <v>0</v>
      </c>
      <c r="DK44" s="118" t="s">
        <v>0</v>
      </c>
      <c r="DL44" s="119" t="s">
        <v>0</v>
      </c>
      <c r="DM44" s="120" t="s">
        <v>0</v>
      </c>
      <c r="DN44" s="121" t="s">
        <v>0</v>
      </c>
      <c r="DO44" s="122" t="s">
        <v>0</v>
      </c>
      <c r="DP44" s="123" t="s">
        <v>0</v>
      </c>
      <c r="DQ44" s="124" t="s">
        <v>0</v>
      </c>
      <c r="DR44" s="125" t="s">
        <v>0</v>
      </c>
      <c r="DS44" s="126" t="s">
        <v>0</v>
      </c>
      <c r="DT44" s="127" t="s">
        <v>0</v>
      </c>
      <c r="DU44" s="128" t="s">
        <v>0</v>
      </c>
      <c r="DV44" s="129" t="s">
        <v>0</v>
      </c>
      <c r="DW44" s="256" t="str">
        <f>HYPERLINK("https://my.pitchbook.com?c=56450-89T", "View company online")</f>
        <v>View company online</v>
      </c>
    </row>
    <row r="45" spans="1:127" ht="60" x14ac:dyDescent="0.2">
      <c r="A45" s="130" t="s">
        <v>624</v>
      </c>
      <c r="B45" s="131" t="s">
        <v>508</v>
      </c>
      <c r="C45" s="132" t="s">
        <v>509</v>
      </c>
      <c r="D45" s="133" t="s">
        <v>0</v>
      </c>
      <c r="E45" s="134" t="s">
        <v>510</v>
      </c>
      <c r="F45" s="135" t="s">
        <v>511</v>
      </c>
      <c r="G45" s="136" t="s">
        <v>425</v>
      </c>
      <c r="H45" s="137" t="s">
        <v>426</v>
      </c>
      <c r="I45" s="138" t="s">
        <v>512</v>
      </c>
      <c r="J45" s="139" t="s">
        <v>513</v>
      </c>
      <c r="K45" s="140" t="s">
        <v>514</v>
      </c>
      <c r="L45" s="141" t="s">
        <v>515</v>
      </c>
      <c r="M45" s="142" t="s">
        <v>337</v>
      </c>
      <c r="N45" s="143" t="s">
        <v>154</v>
      </c>
      <c r="O45" s="144" t="s">
        <v>338</v>
      </c>
      <c r="P45" s="145" t="s">
        <v>516</v>
      </c>
      <c r="Q45" s="146" t="s">
        <v>517</v>
      </c>
      <c r="R45" s="147" t="s">
        <v>0</v>
      </c>
      <c r="S45" s="148" t="s">
        <v>518</v>
      </c>
      <c r="T45" s="149" t="s">
        <v>519</v>
      </c>
      <c r="U45" s="150" t="s">
        <v>520</v>
      </c>
      <c r="V45" s="151">
        <v>3</v>
      </c>
      <c r="W45" s="152" t="s">
        <v>624</v>
      </c>
      <c r="X45" s="153" t="s">
        <v>0</v>
      </c>
      <c r="Y45" s="154">
        <v>44197</v>
      </c>
      <c r="Z45" s="155" t="s">
        <v>0</v>
      </c>
      <c r="AA45" s="156" t="s">
        <v>0</v>
      </c>
      <c r="AB45" s="157" t="s">
        <v>0</v>
      </c>
      <c r="AC45" s="158" t="s">
        <v>0</v>
      </c>
      <c r="AD45" s="159" t="s">
        <v>0</v>
      </c>
      <c r="AE45" s="160" t="s">
        <v>0</v>
      </c>
      <c r="AF45" s="161">
        <v>2.4</v>
      </c>
      <c r="AG45" s="162" t="s">
        <v>411</v>
      </c>
      <c r="AH45" s="163" t="s">
        <v>0</v>
      </c>
      <c r="AI45" s="164" t="s">
        <v>0</v>
      </c>
      <c r="AJ45" s="165" t="s">
        <v>0</v>
      </c>
      <c r="AK45" s="166" t="s">
        <v>438</v>
      </c>
      <c r="AL45" s="167" t="s">
        <v>0</v>
      </c>
      <c r="AM45" s="168" t="s">
        <v>0</v>
      </c>
      <c r="AN45" s="169" t="s">
        <v>338</v>
      </c>
      <c r="AO45" s="170" t="s">
        <v>625</v>
      </c>
      <c r="AP45" s="171" t="s">
        <v>0</v>
      </c>
      <c r="AQ45" s="172" t="s">
        <v>151</v>
      </c>
      <c r="AR45" s="173" t="s">
        <v>0</v>
      </c>
      <c r="AS45" s="174" t="s">
        <v>0</v>
      </c>
      <c r="AT45" s="175" t="s">
        <v>0</v>
      </c>
      <c r="AU45" s="176" t="s">
        <v>0</v>
      </c>
      <c r="AV45" s="177" t="s">
        <v>0</v>
      </c>
      <c r="AW45" s="178" t="s">
        <v>0</v>
      </c>
      <c r="AX45" s="179" t="s">
        <v>153</v>
      </c>
      <c r="AY45" s="180" t="s">
        <v>154</v>
      </c>
      <c r="AZ45" s="181" t="s">
        <v>337</v>
      </c>
      <c r="BA45" s="182" t="s">
        <v>0</v>
      </c>
      <c r="BB45" s="183">
        <v>1</v>
      </c>
      <c r="BC45" s="184" t="s">
        <v>626</v>
      </c>
      <c r="BD45" s="185">
        <v>1</v>
      </c>
      <c r="BE45" s="186" t="s">
        <v>0</v>
      </c>
      <c r="BF45" s="187" t="s">
        <v>0</v>
      </c>
      <c r="BG45" s="188" t="s">
        <v>0</v>
      </c>
      <c r="BH45" s="189" t="s">
        <v>627</v>
      </c>
      <c r="BI45" s="190" t="s">
        <v>626</v>
      </c>
      <c r="BJ45" s="191" t="s">
        <v>0</v>
      </c>
      <c r="BK45" s="192" t="s">
        <v>0</v>
      </c>
      <c r="BL45" s="193" t="s">
        <v>0</v>
      </c>
      <c r="BM45" s="194" t="s">
        <v>0</v>
      </c>
      <c r="BN45" s="195" t="s">
        <v>0</v>
      </c>
      <c r="BO45" s="196" t="s">
        <v>0</v>
      </c>
      <c r="BP45" s="197" t="s">
        <v>0</v>
      </c>
      <c r="BQ45" s="198" t="s">
        <v>0</v>
      </c>
      <c r="BR45" s="199" t="s">
        <v>0</v>
      </c>
      <c r="BS45" s="200" t="s">
        <v>0</v>
      </c>
      <c r="BT45" s="201" t="s">
        <v>0</v>
      </c>
      <c r="BU45" s="202" t="s">
        <v>0</v>
      </c>
      <c r="BV45" s="203" t="s">
        <v>0</v>
      </c>
      <c r="BW45" s="204" t="s">
        <v>0</v>
      </c>
      <c r="BX45" s="205" t="s">
        <v>0</v>
      </c>
      <c r="BY45" s="206" t="s">
        <v>0</v>
      </c>
      <c r="BZ45" s="207" t="s">
        <v>0</v>
      </c>
      <c r="CA45" s="208" t="s">
        <v>0</v>
      </c>
      <c r="CB45" s="209" t="s">
        <v>0</v>
      </c>
      <c r="CC45" s="210" t="s">
        <v>0</v>
      </c>
      <c r="CD45" s="211" t="s">
        <v>0</v>
      </c>
      <c r="CE45" s="212" t="s">
        <v>0</v>
      </c>
      <c r="CF45" s="213" t="s">
        <v>0</v>
      </c>
      <c r="CG45" s="214" t="s">
        <v>0</v>
      </c>
      <c r="CH45" s="215" t="s">
        <v>0</v>
      </c>
      <c r="CI45" s="216" t="s">
        <v>0</v>
      </c>
      <c r="CJ45" s="217" t="s">
        <v>0</v>
      </c>
      <c r="CK45" s="218" t="s">
        <v>0</v>
      </c>
      <c r="CL45" s="219" t="s">
        <v>0</v>
      </c>
      <c r="CM45" s="220" t="s">
        <v>0</v>
      </c>
      <c r="CN45" s="221" t="s">
        <v>0</v>
      </c>
      <c r="CO45" s="222" t="s">
        <v>0</v>
      </c>
      <c r="CP45" s="223" t="s">
        <v>0</v>
      </c>
      <c r="CQ45" s="224" t="s">
        <v>0</v>
      </c>
      <c r="CR45" s="225" t="s">
        <v>0</v>
      </c>
      <c r="CS45" s="226" t="s">
        <v>0</v>
      </c>
      <c r="CT45" s="227" t="s">
        <v>0</v>
      </c>
      <c r="CU45" s="228">
        <v>4</v>
      </c>
      <c r="CV45" s="229" t="s">
        <v>168</v>
      </c>
      <c r="CW45" s="230" t="s">
        <v>526</v>
      </c>
      <c r="CX45" s="231" t="s">
        <v>213</v>
      </c>
      <c r="CY45" s="232" t="s">
        <v>214</v>
      </c>
      <c r="CZ45" s="233" t="s">
        <v>527</v>
      </c>
      <c r="DA45" s="234" t="s">
        <v>528</v>
      </c>
      <c r="DB45" s="235" t="s">
        <v>529</v>
      </c>
      <c r="DC45" s="236" t="s">
        <v>218</v>
      </c>
      <c r="DD45" s="237">
        <v>2017</v>
      </c>
      <c r="DE45" s="238" t="s">
        <v>530</v>
      </c>
      <c r="DF45" s="239">
        <v>1</v>
      </c>
      <c r="DG45" s="240" t="s">
        <v>0</v>
      </c>
      <c r="DH45" s="241" t="s">
        <v>0</v>
      </c>
      <c r="DI45" s="242" t="s">
        <v>0</v>
      </c>
      <c r="DJ45" s="243" t="s">
        <v>0</v>
      </c>
      <c r="DK45" s="244">
        <v>1</v>
      </c>
      <c r="DL45" s="245" t="s">
        <v>0</v>
      </c>
      <c r="DM45" s="246" t="s">
        <v>0</v>
      </c>
      <c r="DN45" s="247" t="s">
        <v>0</v>
      </c>
      <c r="DO45" s="248" t="s">
        <v>0</v>
      </c>
      <c r="DP45" s="249" t="s">
        <v>0</v>
      </c>
      <c r="DQ45" s="250" t="s">
        <v>0</v>
      </c>
      <c r="DR45" s="251" t="s">
        <v>0</v>
      </c>
      <c r="DS45" s="252" t="s">
        <v>0</v>
      </c>
      <c r="DT45" s="253" t="s">
        <v>0</v>
      </c>
      <c r="DU45" s="254" t="s">
        <v>0</v>
      </c>
      <c r="DV45" s="255" t="s">
        <v>0</v>
      </c>
      <c r="DW45" s="257" t="str">
        <f>HYPERLINK("https://my.pitchbook.com?c=176158-36T", "View company online")</f>
        <v>View company online</v>
      </c>
    </row>
    <row r="46" spans="1:127" ht="60" x14ac:dyDescent="0.2">
      <c r="A46" s="4" t="s">
        <v>628</v>
      </c>
      <c r="B46" s="5" t="s">
        <v>508</v>
      </c>
      <c r="C46" s="6" t="s">
        <v>509</v>
      </c>
      <c r="D46" s="7" t="s">
        <v>0</v>
      </c>
      <c r="E46" s="8" t="s">
        <v>510</v>
      </c>
      <c r="F46" s="9" t="s">
        <v>511</v>
      </c>
      <c r="G46" s="10" t="s">
        <v>425</v>
      </c>
      <c r="H46" s="11" t="s">
        <v>426</v>
      </c>
      <c r="I46" s="12" t="s">
        <v>512</v>
      </c>
      <c r="J46" s="13" t="s">
        <v>513</v>
      </c>
      <c r="K46" s="14" t="s">
        <v>514</v>
      </c>
      <c r="L46" s="15" t="s">
        <v>515</v>
      </c>
      <c r="M46" s="16" t="s">
        <v>337</v>
      </c>
      <c r="N46" s="17" t="s">
        <v>154</v>
      </c>
      <c r="O46" s="18" t="s">
        <v>338</v>
      </c>
      <c r="P46" s="19" t="s">
        <v>516</v>
      </c>
      <c r="Q46" s="20" t="s">
        <v>517</v>
      </c>
      <c r="R46" s="21" t="s">
        <v>0</v>
      </c>
      <c r="S46" s="22" t="s">
        <v>518</v>
      </c>
      <c r="T46" s="23" t="s">
        <v>519</v>
      </c>
      <c r="U46" s="24" t="s">
        <v>520</v>
      </c>
      <c r="V46" s="25">
        <v>1</v>
      </c>
      <c r="W46" s="26" t="s">
        <v>628</v>
      </c>
      <c r="X46" s="27" t="s">
        <v>0</v>
      </c>
      <c r="Y46" s="28">
        <v>42979</v>
      </c>
      <c r="Z46" s="29" t="s">
        <v>0</v>
      </c>
      <c r="AA46" s="30" t="s">
        <v>0</v>
      </c>
      <c r="AB46" s="31" t="s">
        <v>0</v>
      </c>
      <c r="AC46" s="32" t="s">
        <v>0</v>
      </c>
      <c r="AD46" s="33" t="s">
        <v>0</v>
      </c>
      <c r="AE46" s="34" t="s">
        <v>0</v>
      </c>
      <c r="AF46" s="35" t="s">
        <v>0</v>
      </c>
      <c r="AG46" s="36" t="s">
        <v>396</v>
      </c>
      <c r="AH46" s="37" t="s">
        <v>0</v>
      </c>
      <c r="AI46" s="38" t="s">
        <v>0</v>
      </c>
      <c r="AJ46" s="39" t="s">
        <v>0</v>
      </c>
      <c r="AK46" s="40" t="s">
        <v>588</v>
      </c>
      <c r="AL46" s="41" t="s">
        <v>588</v>
      </c>
      <c r="AM46" s="42" t="s">
        <v>0</v>
      </c>
      <c r="AN46" s="43" t="s">
        <v>338</v>
      </c>
      <c r="AO46" s="44" t="s">
        <v>629</v>
      </c>
      <c r="AP46" s="45" t="s">
        <v>0</v>
      </c>
      <c r="AQ46" s="46" t="s">
        <v>151</v>
      </c>
      <c r="AR46" s="47" t="s">
        <v>0</v>
      </c>
      <c r="AS46" s="48" t="s">
        <v>0</v>
      </c>
      <c r="AT46" s="49" t="s">
        <v>0</v>
      </c>
      <c r="AU46" s="50" t="s">
        <v>0</v>
      </c>
      <c r="AV46" s="51" t="s">
        <v>0</v>
      </c>
      <c r="AW46" s="52" t="s">
        <v>0</v>
      </c>
      <c r="AX46" s="53" t="s">
        <v>153</v>
      </c>
      <c r="AY46" s="54" t="s">
        <v>440</v>
      </c>
      <c r="AZ46" s="55" t="s">
        <v>337</v>
      </c>
      <c r="BA46" s="56" t="s">
        <v>0</v>
      </c>
      <c r="BB46" s="57">
        <v>1</v>
      </c>
      <c r="BC46" s="58" t="s">
        <v>630</v>
      </c>
      <c r="BD46" s="59">
        <v>1</v>
      </c>
      <c r="BE46" s="60" t="s">
        <v>0</v>
      </c>
      <c r="BF46" s="61" t="s">
        <v>0</v>
      </c>
      <c r="BG46" s="62" t="s">
        <v>0</v>
      </c>
      <c r="BH46" s="63" t="s">
        <v>631</v>
      </c>
      <c r="BI46" s="64" t="s">
        <v>632</v>
      </c>
      <c r="BJ46" s="65" t="s">
        <v>0</v>
      </c>
      <c r="BK46" s="66" t="s">
        <v>0</v>
      </c>
      <c r="BL46" s="67" t="s">
        <v>0</v>
      </c>
      <c r="BM46" s="68" t="s">
        <v>0</v>
      </c>
      <c r="BN46" s="69" t="s">
        <v>0</v>
      </c>
      <c r="BO46" s="70" t="s">
        <v>0</v>
      </c>
      <c r="BP46" s="71" t="s">
        <v>0</v>
      </c>
      <c r="BQ46" s="72" t="s">
        <v>0</v>
      </c>
      <c r="BR46" s="73" t="s">
        <v>0</v>
      </c>
      <c r="BS46" s="74" t="s">
        <v>0</v>
      </c>
      <c r="BT46" s="75" t="s">
        <v>0</v>
      </c>
      <c r="BU46" s="76" t="s">
        <v>0</v>
      </c>
      <c r="BV46" s="77" t="s">
        <v>0</v>
      </c>
      <c r="BW46" s="78" t="s">
        <v>0</v>
      </c>
      <c r="BX46" s="79" t="s">
        <v>0</v>
      </c>
      <c r="BY46" s="80" t="s">
        <v>0</v>
      </c>
      <c r="BZ46" s="81" t="s">
        <v>0</v>
      </c>
      <c r="CA46" s="82" t="s">
        <v>0</v>
      </c>
      <c r="CB46" s="83" t="s">
        <v>0</v>
      </c>
      <c r="CC46" s="84" t="s">
        <v>0</v>
      </c>
      <c r="CD46" s="85" t="s">
        <v>0</v>
      </c>
      <c r="CE46" s="86" t="s">
        <v>0</v>
      </c>
      <c r="CF46" s="87" t="s">
        <v>0</v>
      </c>
      <c r="CG46" s="88" t="s">
        <v>0</v>
      </c>
      <c r="CH46" s="89" t="s">
        <v>0</v>
      </c>
      <c r="CI46" s="90" t="s">
        <v>0</v>
      </c>
      <c r="CJ46" s="91" t="s">
        <v>0</v>
      </c>
      <c r="CK46" s="92" t="s">
        <v>0</v>
      </c>
      <c r="CL46" s="93" t="s">
        <v>0</v>
      </c>
      <c r="CM46" s="94" t="s">
        <v>0</v>
      </c>
      <c r="CN46" s="95" t="s">
        <v>0</v>
      </c>
      <c r="CO46" s="96" t="s">
        <v>0</v>
      </c>
      <c r="CP46" s="97" t="s">
        <v>0</v>
      </c>
      <c r="CQ46" s="98" t="s">
        <v>0</v>
      </c>
      <c r="CR46" s="99" t="s">
        <v>0</v>
      </c>
      <c r="CS46" s="100" t="s">
        <v>0</v>
      </c>
      <c r="CT46" s="101" t="s">
        <v>0</v>
      </c>
      <c r="CU46" s="102">
        <v>4</v>
      </c>
      <c r="CV46" s="103" t="s">
        <v>168</v>
      </c>
      <c r="CW46" s="104" t="s">
        <v>526</v>
      </c>
      <c r="CX46" s="105" t="s">
        <v>213</v>
      </c>
      <c r="CY46" s="106" t="s">
        <v>214</v>
      </c>
      <c r="CZ46" s="107" t="s">
        <v>527</v>
      </c>
      <c r="DA46" s="108" t="s">
        <v>528</v>
      </c>
      <c r="DB46" s="109" t="s">
        <v>529</v>
      </c>
      <c r="DC46" s="110" t="s">
        <v>218</v>
      </c>
      <c r="DD46" s="111">
        <v>2017</v>
      </c>
      <c r="DE46" s="112" t="s">
        <v>530</v>
      </c>
      <c r="DF46" s="113">
        <v>1</v>
      </c>
      <c r="DG46" s="114" t="s">
        <v>0</v>
      </c>
      <c r="DH46" s="115" t="s">
        <v>0</v>
      </c>
      <c r="DI46" s="116" t="s">
        <v>0</v>
      </c>
      <c r="DJ46" s="117" t="s">
        <v>0</v>
      </c>
      <c r="DK46" s="118">
        <v>1</v>
      </c>
      <c r="DL46" s="119" t="s">
        <v>0</v>
      </c>
      <c r="DM46" s="120" t="s">
        <v>0</v>
      </c>
      <c r="DN46" s="121" t="s">
        <v>0</v>
      </c>
      <c r="DO46" s="122" t="s">
        <v>0</v>
      </c>
      <c r="DP46" s="123" t="s">
        <v>0</v>
      </c>
      <c r="DQ46" s="124" t="s">
        <v>0</v>
      </c>
      <c r="DR46" s="125" t="s">
        <v>0</v>
      </c>
      <c r="DS46" s="126" t="s">
        <v>0</v>
      </c>
      <c r="DT46" s="127" t="s">
        <v>0</v>
      </c>
      <c r="DU46" s="128" t="s">
        <v>0</v>
      </c>
      <c r="DV46" s="129" t="s">
        <v>0</v>
      </c>
      <c r="DW46" s="256" t="str">
        <f>HYPERLINK("https://my.pitchbook.com?c=200944-99T", "View company online")</f>
        <v>View company online</v>
      </c>
    </row>
    <row r="47" spans="1:127" ht="60" x14ac:dyDescent="0.2">
      <c r="A47" s="130" t="s">
        <v>633</v>
      </c>
      <c r="B47" s="131" t="s">
        <v>508</v>
      </c>
      <c r="C47" s="132" t="s">
        <v>509</v>
      </c>
      <c r="D47" s="133" t="s">
        <v>0</v>
      </c>
      <c r="E47" s="134" t="s">
        <v>510</v>
      </c>
      <c r="F47" s="135" t="s">
        <v>511</v>
      </c>
      <c r="G47" s="136" t="s">
        <v>425</v>
      </c>
      <c r="H47" s="137" t="s">
        <v>426</v>
      </c>
      <c r="I47" s="138" t="s">
        <v>512</v>
      </c>
      <c r="J47" s="139" t="s">
        <v>513</v>
      </c>
      <c r="K47" s="140" t="s">
        <v>514</v>
      </c>
      <c r="L47" s="141" t="s">
        <v>515</v>
      </c>
      <c r="M47" s="142" t="s">
        <v>337</v>
      </c>
      <c r="N47" s="143" t="s">
        <v>154</v>
      </c>
      <c r="O47" s="144" t="s">
        <v>338</v>
      </c>
      <c r="P47" s="145" t="s">
        <v>516</v>
      </c>
      <c r="Q47" s="146" t="s">
        <v>517</v>
      </c>
      <c r="R47" s="147" t="s">
        <v>0</v>
      </c>
      <c r="S47" s="148" t="s">
        <v>518</v>
      </c>
      <c r="T47" s="149" t="s">
        <v>519</v>
      </c>
      <c r="U47" s="150" t="s">
        <v>520</v>
      </c>
      <c r="V47" s="151">
        <v>4</v>
      </c>
      <c r="W47" s="152" t="s">
        <v>633</v>
      </c>
      <c r="X47" s="153" t="s">
        <v>0</v>
      </c>
      <c r="Y47" s="154">
        <v>44896</v>
      </c>
      <c r="Z47" s="155" t="s">
        <v>0</v>
      </c>
      <c r="AA47" s="156" t="s">
        <v>0</v>
      </c>
      <c r="AB47" s="157" t="s">
        <v>0</v>
      </c>
      <c r="AC47" s="158" t="s">
        <v>0</v>
      </c>
      <c r="AD47" s="159" t="s">
        <v>0</v>
      </c>
      <c r="AE47" s="160" t="s">
        <v>0</v>
      </c>
      <c r="AF47" s="161">
        <v>2.4</v>
      </c>
      <c r="AG47" s="162" t="s">
        <v>454</v>
      </c>
      <c r="AH47" s="163" t="s">
        <v>0</v>
      </c>
      <c r="AI47" s="164" t="s">
        <v>0</v>
      </c>
      <c r="AJ47" s="165" t="s">
        <v>0</v>
      </c>
      <c r="AK47" s="166" t="s">
        <v>348</v>
      </c>
      <c r="AL47" s="167" t="s">
        <v>0</v>
      </c>
      <c r="AM47" s="168" t="s">
        <v>0</v>
      </c>
      <c r="AN47" s="169" t="s">
        <v>282</v>
      </c>
      <c r="AO47" s="170" t="s">
        <v>634</v>
      </c>
      <c r="AP47" s="171" t="s">
        <v>0</v>
      </c>
      <c r="AQ47" s="172" t="s">
        <v>151</v>
      </c>
      <c r="AR47" s="173" t="s">
        <v>0</v>
      </c>
      <c r="AS47" s="174" t="s">
        <v>0</v>
      </c>
      <c r="AT47" s="175" t="s">
        <v>0</v>
      </c>
      <c r="AU47" s="176" t="s">
        <v>0</v>
      </c>
      <c r="AV47" s="177" t="s">
        <v>0</v>
      </c>
      <c r="AW47" s="178" t="s">
        <v>0</v>
      </c>
      <c r="AX47" s="179" t="s">
        <v>153</v>
      </c>
      <c r="AY47" s="180" t="s">
        <v>154</v>
      </c>
      <c r="AZ47" s="181" t="s">
        <v>337</v>
      </c>
      <c r="BA47" s="182" t="s">
        <v>0</v>
      </c>
      <c r="BB47" s="183">
        <v>1</v>
      </c>
      <c r="BC47" s="184" t="s">
        <v>635</v>
      </c>
      <c r="BD47" s="185">
        <v>1</v>
      </c>
      <c r="BE47" s="186" t="s">
        <v>0</v>
      </c>
      <c r="BF47" s="187" t="s">
        <v>0</v>
      </c>
      <c r="BG47" s="188" t="s">
        <v>0</v>
      </c>
      <c r="BH47" s="189" t="s">
        <v>636</v>
      </c>
      <c r="BI47" s="190" t="s">
        <v>635</v>
      </c>
      <c r="BJ47" s="191" t="s">
        <v>0</v>
      </c>
      <c r="BK47" s="192" t="s">
        <v>0</v>
      </c>
      <c r="BL47" s="193" t="s">
        <v>0</v>
      </c>
      <c r="BM47" s="194" t="s">
        <v>0</v>
      </c>
      <c r="BN47" s="195" t="s">
        <v>0</v>
      </c>
      <c r="BO47" s="196" t="s">
        <v>0</v>
      </c>
      <c r="BP47" s="197" t="s">
        <v>0</v>
      </c>
      <c r="BQ47" s="198" t="s">
        <v>0</v>
      </c>
      <c r="BR47" s="199" t="s">
        <v>0</v>
      </c>
      <c r="BS47" s="200" t="s">
        <v>0</v>
      </c>
      <c r="BT47" s="201" t="s">
        <v>0</v>
      </c>
      <c r="BU47" s="202" t="s">
        <v>0</v>
      </c>
      <c r="BV47" s="203" t="s">
        <v>0</v>
      </c>
      <c r="BW47" s="204" t="s">
        <v>0</v>
      </c>
      <c r="BX47" s="205" t="s">
        <v>0</v>
      </c>
      <c r="BY47" s="206" t="s">
        <v>0</v>
      </c>
      <c r="BZ47" s="207" t="s">
        <v>0</v>
      </c>
      <c r="CA47" s="208" t="s">
        <v>0</v>
      </c>
      <c r="CB47" s="209" t="s">
        <v>0</v>
      </c>
      <c r="CC47" s="210" t="s">
        <v>0</v>
      </c>
      <c r="CD47" s="211" t="s">
        <v>0</v>
      </c>
      <c r="CE47" s="212" t="s">
        <v>0</v>
      </c>
      <c r="CF47" s="213" t="s">
        <v>0</v>
      </c>
      <c r="CG47" s="214" t="s">
        <v>0</v>
      </c>
      <c r="CH47" s="215" t="s">
        <v>0</v>
      </c>
      <c r="CI47" s="216" t="s">
        <v>0</v>
      </c>
      <c r="CJ47" s="217" t="s">
        <v>0</v>
      </c>
      <c r="CK47" s="218" t="s">
        <v>0</v>
      </c>
      <c r="CL47" s="219" t="s">
        <v>0</v>
      </c>
      <c r="CM47" s="220" t="s">
        <v>0</v>
      </c>
      <c r="CN47" s="221" t="s">
        <v>0</v>
      </c>
      <c r="CO47" s="222" t="s">
        <v>0</v>
      </c>
      <c r="CP47" s="223" t="s">
        <v>0</v>
      </c>
      <c r="CQ47" s="224" t="s">
        <v>0</v>
      </c>
      <c r="CR47" s="225" t="s">
        <v>0</v>
      </c>
      <c r="CS47" s="226" t="s">
        <v>0</v>
      </c>
      <c r="CT47" s="227" t="s">
        <v>0</v>
      </c>
      <c r="CU47" s="228">
        <v>4</v>
      </c>
      <c r="CV47" s="229" t="s">
        <v>168</v>
      </c>
      <c r="CW47" s="230" t="s">
        <v>526</v>
      </c>
      <c r="CX47" s="231" t="s">
        <v>213</v>
      </c>
      <c r="CY47" s="232" t="s">
        <v>214</v>
      </c>
      <c r="CZ47" s="233" t="s">
        <v>527</v>
      </c>
      <c r="DA47" s="234" t="s">
        <v>528</v>
      </c>
      <c r="DB47" s="235" t="s">
        <v>529</v>
      </c>
      <c r="DC47" s="236" t="s">
        <v>218</v>
      </c>
      <c r="DD47" s="237">
        <v>2017</v>
      </c>
      <c r="DE47" s="238" t="s">
        <v>530</v>
      </c>
      <c r="DF47" s="239">
        <v>1</v>
      </c>
      <c r="DG47" s="240" t="s">
        <v>0</v>
      </c>
      <c r="DH47" s="241" t="s">
        <v>0</v>
      </c>
      <c r="DI47" s="242" t="s">
        <v>0</v>
      </c>
      <c r="DJ47" s="243" t="s">
        <v>0</v>
      </c>
      <c r="DK47" s="244">
        <v>1</v>
      </c>
      <c r="DL47" s="245" t="s">
        <v>0</v>
      </c>
      <c r="DM47" s="246" t="s">
        <v>0</v>
      </c>
      <c r="DN47" s="247" t="s">
        <v>0</v>
      </c>
      <c r="DO47" s="248">
        <v>1.92</v>
      </c>
      <c r="DP47" s="249" t="s">
        <v>0</v>
      </c>
      <c r="DQ47" s="250" t="s">
        <v>0</v>
      </c>
      <c r="DR47" s="251" t="s">
        <v>0</v>
      </c>
      <c r="DS47" s="252" t="s">
        <v>0</v>
      </c>
      <c r="DT47" s="253" t="s">
        <v>0</v>
      </c>
      <c r="DU47" s="254" t="s">
        <v>0</v>
      </c>
      <c r="DV47" s="255" t="s">
        <v>0</v>
      </c>
      <c r="DW47" s="257" t="str">
        <f>HYPERLINK("https://my.pitchbook.com?c=211524-85T", "View company online")</f>
        <v>View company online</v>
      </c>
    </row>
    <row r="48" spans="1:127" ht="60" x14ac:dyDescent="0.2">
      <c r="A48" s="4" t="s">
        <v>637</v>
      </c>
      <c r="B48" s="5" t="s">
        <v>508</v>
      </c>
      <c r="C48" s="6" t="s">
        <v>509</v>
      </c>
      <c r="D48" s="7" t="s">
        <v>0</v>
      </c>
      <c r="E48" s="8" t="s">
        <v>510</v>
      </c>
      <c r="F48" s="9" t="s">
        <v>511</v>
      </c>
      <c r="G48" s="10" t="s">
        <v>425</v>
      </c>
      <c r="H48" s="11" t="s">
        <v>426</v>
      </c>
      <c r="I48" s="12" t="s">
        <v>512</v>
      </c>
      <c r="J48" s="13" t="s">
        <v>513</v>
      </c>
      <c r="K48" s="14" t="s">
        <v>514</v>
      </c>
      <c r="L48" s="15" t="s">
        <v>515</v>
      </c>
      <c r="M48" s="16" t="s">
        <v>337</v>
      </c>
      <c r="N48" s="17" t="s">
        <v>154</v>
      </c>
      <c r="O48" s="18" t="s">
        <v>338</v>
      </c>
      <c r="P48" s="19" t="s">
        <v>638</v>
      </c>
      <c r="Q48" s="20" t="s">
        <v>639</v>
      </c>
      <c r="R48" s="21" t="s">
        <v>640</v>
      </c>
      <c r="S48" s="22" t="s">
        <v>641</v>
      </c>
      <c r="T48" s="23" t="s">
        <v>642</v>
      </c>
      <c r="U48" s="24" t="s">
        <v>643</v>
      </c>
      <c r="V48" s="25">
        <v>5</v>
      </c>
      <c r="W48" s="26" t="s">
        <v>637</v>
      </c>
      <c r="X48" s="27" t="s">
        <v>0</v>
      </c>
      <c r="Y48" s="28" t="s">
        <v>0</v>
      </c>
      <c r="Z48" s="29" t="s">
        <v>0</v>
      </c>
      <c r="AA48" s="30" t="s">
        <v>0</v>
      </c>
      <c r="AB48" s="31" t="s">
        <v>0</v>
      </c>
      <c r="AC48" s="32" t="s">
        <v>0</v>
      </c>
      <c r="AD48" s="33" t="s">
        <v>0</v>
      </c>
      <c r="AE48" s="34" t="s">
        <v>0</v>
      </c>
      <c r="AF48" s="35">
        <v>2.4</v>
      </c>
      <c r="AG48" s="36" t="s">
        <v>0</v>
      </c>
      <c r="AH48" s="37" t="s">
        <v>0</v>
      </c>
      <c r="AI48" s="38" t="s">
        <v>0</v>
      </c>
      <c r="AJ48" s="39" t="s">
        <v>0</v>
      </c>
      <c r="AK48" s="40" t="s">
        <v>620</v>
      </c>
      <c r="AL48" s="41" t="s">
        <v>0</v>
      </c>
      <c r="AM48" s="42" t="s">
        <v>0</v>
      </c>
      <c r="AN48" s="43" t="s">
        <v>555</v>
      </c>
      <c r="AO48" s="44" t="s">
        <v>511</v>
      </c>
      <c r="AP48" s="45" t="s">
        <v>0</v>
      </c>
      <c r="AQ48" s="46" t="s">
        <v>151</v>
      </c>
      <c r="AR48" s="47" t="s">
        <v>0</v>
      </c>
      <c r="AS48" s="48" t="s">
        <v>0</v>
      </c>
      <c r="AT48" s="49" t="s">
        <v>0</v>
      </c>
      <c r="AU48" s="50" t="s">
        <v>0</v>
      </c>
      <c r="AV48" s="51" t="s">
        <v>0</v>
      </c>
      <c r="AW48" s="52" t="s">
        <v>0</v>
      </c>
      <c r="AX48" s="53" t="s">
        <v>153</v>
      </c>
      <c r="AY48" s="54" t="s">
        <v>154</v>
      </c>
      <c r="AZ48" s="55" t="s">
        <v>337</v>
      </c>
      <c r="BA48" s="56" t="s">
        <v>0</v>
      </c>
      <c r="BB48" s="57">
        <v>1</v>
      </c>
      <c r="BC48" s="58" t="s">
        <v>644</v>
      </c>
      <c r="BD48" s="59">
        <v>1</v>
      </c>
      <c r="BE48" s="60" t="s">
        <v>0</v>
      </c>
      <c r="BF48" s="61" t="s">
        <v>0</v>
      </c>
      <c r="BG48" s="62" t="s">
        <v>0</v>
      </c>
      <c r="BH48" s="63" t="s">
        <v>645</v>
      </c>
      <c r="BI48" s="64" t="s">
        <v>644</v>
      </c>
      <c r="BJ48" s="65" t="s">
        <v>0</v>
      </c>
      <c r="BK48" s="66" t="s">
        <v>0</v>
      </c>
      <c r="BL48" s="67" t="s">
        <v>0</v>
      </c>
      <c r="BM48" s="68" t="s">
        <v>0</v>
      </c>
      <c r="BN48" s="69" t="s">
        <v>0</v>
      </c>
      <c r="BO48" s="70" t="s">
        <v>0</v>
      </c>
      <c r="BP48" s="71" t="s">
        <v>0</v>
      </c>
      <c r="BQ48" s="72" t="s">
        <v>0</v>
      </c>
      <c r="BR48" s="73" t="s">
        <v>0</v>
      </c>
      <c r="BS48" s="74" t="s">
        <v>0</v>
      </c>
      <c r="BT48" s="75" t="s">
        <v>0</v>
      </c>
      <c r="BU48" s="76" t="s">
        <v>0</v>
      </c>
      <c r="BV48" s="77" t="s">
        <v>0</v>
      </c>
      <c r="BW48" s="78" t="s">
        <v>0</v>
      </c>
      <c r="BX48" s="79" t="s">
        <v>0</v>
      </c>
      <c r="BY48" s="80" t="s">
        <v>0</v>
      </c>
      <c r="BZ48" s="81" t="s">
        <v>0</v>
      </c>
      <c r="CA48" s="82" t="s">
        <v>0</v>
      </c>
      <c r="CB48" s="83" t="s">
        <v>0</v>
      </c>
      <c r="CC48" s="84" t="s">
        <v>0</v>
      </c>
      <c r="CD48" s="85" t="s">
        <v>0</v>
      </c>
      <c r="CE48" s="86" t="s">
        <v>0</v>
      </c>
      <c r="CF48" s="87" t="s">
        <v>0</v>
      </c>
      <c r="CG48" s="88" t="s">
        <v>0</v>
      </c>
      <c r="CH48" s="89" t="s">
        <v>0</v>
      </c>
      <c r="CI48" s="90" t="s">
        <v>0</v>
      </c>
      <c r="CJ48" s="91" t="s">
        <v>0</v>
      </c>
      <c r="CK48" s="92" t="s">
        <v>0</v>
      </c>
      <c r="CL48" s="93" t="s">
        <v>0</v>
      </c>
      <c r="CM48" s="94" t="s">
        <v>0</v>
      </c>
      <c r="CN48" s="95" t="s">
        <v>0</v>
      </c>
      <c r="CO48" s="96" t="s">
        <v>0</v>
      </c>
      <c r="CP48" s="97" t="s">
        <v>0</v>
      </c>
      <c r="CQ48" s="98" t="s">
        <v>0</v>
      </c>
      <c r="CR48" s="99" t="s">
        <v>0</v>
      </c>
      <c r="CS48" s="100" t="s">
        <v>0</v>
      </c>
      <c r="CT48" s="101" t="s">
        <v>0</v>
      </c>
      <c r="CU48" s="102">
        <v>4</v>
      </c>
      <c r="CV48" s="103" t="s">
        <v>168</v>
      </c>
      <c r="CW48" s="104" t="s">
        <v>526</v>
      </c>
      <c r="CX48" s="105" t="s">
        <v>213</v>
      </c>
      <c r="CY48" s="106" t="s">
        <v>214</v>
      </c>
      <c r="CZ48" s="107" t="s">
        <v>527</v>
      </c>
      <c r="DA48" s="108" t="s">
        <v>528</v>
      </c>
      <c r="DB48" s="109" t="s">
        <v>529</v>
      </c>
      <c r="DC48" s="110" t="s">
        <v>218</v>
      </c>
      <c r="DD48" s="111">
        <v>2017</v>
      </c>
      <c r="DE48" s="112" t="s">
        <v>530</v>
      </c>
      <c r="DF48" s="113">
        <v>1</v>
      </c>
      <c r="DG48" s="114" t="s">
        <v>0</v>
      </c>
      <c r="DH48" s="115" t="s">
        <v>0</v>
      </c>
      <c r="DI48" s="116" t="s">
        <v>0</v>
      </c>
      <c r="DJ48" s="117" t="s">
        <v>0</v>
      </c>
      <c r="DK48" s="118">
        <v>1</v>
      </c>
      <c r="DL48" s="119" t="s">
        <v>0</v>
      </c>
      <c r="DM48" s="120" t="s">
        <v>0</v>
      </c>
      <c r="DN48" s="121" t="s">
        <v>0</v>
      </c>
      <c r="DO48" s="122" t="s">
        <v>0</v>
      </c>
      <c r="DP48" s="123" t="s">
        <v>0</v>
      </c>
      <c r="DQ48" s="124" t="s">
        <v>0</v>
      </c>
      <c r="DR48" s="125" t="s">
        <v>0</v>
      </c>
      <c r="DS48" s="126" t="s">
        <v>0</v>
      </c>
      <c r="DT48" s="127" t="s">
        <v>0</v>
      </c>
      <c r="DU48" s="128" t="s">
        <v>0</v>
      </c>
      <c r="DV48" s="129" t="s">
        <v>0</v>
      </c>
      <c r="DW48" s="256" t="str">
        <f>HYPERLINK("https://my.pitchbook.com?c=227989-63T", "View company online")</f>
        <v>View company online</v>
      </c>
    </row>
    <row r="49" spans="1:127" ht="48" x14ac:dyDescent="0.2">
      <c r="A49" s="130" t="s">
        <v>646</v>
      </c>
      <c r="B49" s="131" t="s">
        <v>383</v>
      </c>
      <c r="C49" s="132" t="s">
        <v>384</v>
      </c>
      <c r="D49" s="133" t="s">
        <v>0</v>
      </c>
      <c r="E49" s="134" t="s">
        <v>385</v>
      </c>
      <c r="F49" s="135" t="s">
        <v>386</v>
      </c>
      <c r="G49" s="136" t="s">
        <v>133</v>
      </c>
      <c r="H49" s="137" t="s">
        <v>134</v>
      </c>
      <c r="I49" s="138" t="s">
        <v>199</v>
      </c>
      <c r="J49" s="139" t="s">
        <v>387</v>
      </c>
      <c r="K49" s="140" t="s">
        <v>388</v>
      </c>
      <c r="L49" s="141" t="s">
        <v>389</v>
      </c>
      <c r="M49" s="142" t="s">
        <v>337</v>
      </c>
      <c r="N49" s="143" t="s">
        <v>185</v>
      </c>
      <c r="O49" s="144" t="s">
        <v>338</v>
      </c>
      <c r="P49" s="145" t="s">
        <v>390</v>
      </c>
      <c r="Q49" s="146" t="s">
        <v>391</v>
      </c>
      <c r="R49" s="147" t="s">
        <v>392</v>
      </c>
      <c r="S49" s="148" t="s">
        <v>393</v>
      </c>
      <c r="T49" s="149" t="s">
        <v>394</v>
      </c>
      <c r="U49" s="150" t="s">
        <v>395</v>
      </c>
      <c r="V49" s="151">
        <v>1</v>
      </c>
      <c r="W49" s="152" t="s">
        <v>646</v>
      </c>
      <c r="X49" s="153" t="s">
        <v>0</v>
      </c>
      <c r="Y49" s="154">
        <v>39995</v>
      </c>
      <c r="Z49" s="155" t="s">
        <v>0</v>
      </c>
      <c r="AA49" s="156" t="s">
        <v>0</v>
      </c>
      <c r="AB49" s="157" t="s">
        <v>0</v>
      </c>
      <c r="AC49" s="158" t="s">
        <v>0</v>
      </c>
      <c r="AD49" s="159" t="s">
        <v>0</v>
      </c>
      <c r="AE49" s="160" t="s">
        <v>0</v>
      </c>
      <c r="AF49" s="161" t="s">
        <v>0</v>
      </c>
      <c r="AG49" s="162" t="s">
        <v>0</v>
      </c>
      <c r="AH49" s="163" t="s">
        <v>0</v>
      </c>
      <c r="AI49" s="164" t="s">
        <v>0</v>
      </c>
      <c r="AJ49" s="165" t="s">
        <v>0</v>
      </c>
      <c r="AK49" s="166" t="s">
        <v>620</v>
      </c>
      <c r="AL49" s="167" t="s">
        <v>0</v>
      </c>
      <c r="AM49" s="168" t="s">
        <v>0</v>
      </c>
      <c r="AN49" s="169" t="s">
        <v>555</v>
      </c>
      <c r="AO49" s="170" t="s">
        <v>647</v>
      </c>
      <c r="AP49" s="171" t="s">
        <v>0</v>
      </c>
      <c r="AQ49" s="172" t="s">
        <v>151</v>
      </c>
      <c r="AR49" s="173" t="s">
        <v>0</v>
      </c>
      <c r="AS49" s="174" t="s">
        <v>0</v>
      </c>
      <c r="AT49" s="175" t="s">
        <v>0</v>
      </c>
      <c r="AU49" s="176" t="s">
        <v>0</v>
      </c>
      <c r="AV49" s="177" t="s">
        <v>0</v>
      </c>
      <c r="AW49" s="178" t="s">
        <v>0</v>
      </c>
      <c r="AX49" s="179" t="s">
        <v>153</v>
      </c>
      <c r="AY49" s="180" t="s">
        <v>440</v>
      </c>
      <c r="AZ49" s="181" t="s">
        <v>557</v>
      </c>
      <c r="BA49" s="182" t="s">
        <v>0</v>
      </c>
      <c r="BB49" s="183">
        <v>1</v>
      </c>
      <c r="BC49" s="184" t="s">
        <v>648</v>
      </c>
      <c r="BD49" s="185">
        <v>1</v>
      </c>
      <c r="BE49" s="186" t="s">
        <v>0</v>
      </c>
      <c r="BF49" s="187" t="s">
        <v>0</v>
      </c>
      <c r="BG49" s="188" t="s">
        <v>0</v>
      </c>
      <c r="BH49" s="189" t="s">
        <v>649</v>
      </c>
      <c r="BI49" s="190" t="s">
        <v>648</v>
      </c>
      <c r="BJ49" s="191" t="s">
        <v>648</v>
      </c>
      <c r="BK49" s="192" t="s">
        <v>0</v>
      </c>
      <c r="BL49" s="193" t="s">
        <v>0</v>
      </c>
      <c r="BM49" s="194" t="s">
        <v>0</v>
      </c>
      <c r="BN49" s="195" t="s">
        <v>0</v>
      </c>
      <c r="BO49" s="196" t="s">
        <v>0</v>
      </c>
      <c r="BP49" s="197" t="s">
        <v>0</v>
      </c>
      <c r="BQ49" s="198" t="s">
        <v>0</v>
      </c>
      <c r="BR49" s="199" t="s">
        <v>0</v>
      </c>
      <c r="BS49" s="200" t="s">
        <v>0</v>
      </c>
      <c r="BT49" s="201" t="s">
        <v>0</v>
      </c>
      <c r="BU49" s="202" t="s">
        <v>0</v>
      </c>
      <c r="BV49" s="203" t="s">
        <v>0</v>
      </c>
      <c r="BW49" s="204" t="s">
        <v>0</v>
      </c>
      <c r="BX49" s="205" t="s">
        <v>0</v>
      </c>
      <c r="BY49" s="206" t="s">
        <v>0</v>
      </c>
      <c r="BZ49" s="207" t="s">
        <v>0</v>
      </c>
      <c r="CA49" s="208" t="s">
        <v>0</v>
      </c>
      <c r="CB49" s="209" t="s">
        <v>0</v>
      </c>
      <c r="CC49" s="210" t="s">
        <v>0</v>
      </c>
      <c r="CD49" s="211" t="s">
        <v>0</v>
      </c>
      <c r="CE49" s="212" t="s">
        <v>0</v>
      </c>
      <c r="CF49" s="213" t="s">
        <v>0</v>
      </c>
      <c r="CG49" s="214" t="s">
        <v>0</v>
      </c>
      <c r="CH49" s="215" t="s">
        <v>0</v>
      </c>
      <c r="CI49" s="216" t="s">
        <v>0</v>
      </c>
      <c r="CJ49" s="217" t="s">
        <v>0</v>
      </c>
      <c r="CK49" s="218" t="s">
        <v>0</v>
      </c>
      <c r="CL49" s="219" t="s">
        <v>0</v>
      </c>
      <c r="CM49" s="220" t="s">
        <v>0</v>
      </c>
      <c r="CN49" s="221" t="s">
        <v>0</v>
      </c>
      <c r="CO49" s="222" t="s">
        <v>0</v>
      </c>
      <c r="CP49" s="223" t="s">
        <v>0</v>
      </c>
      <c r="CQ49" s="224" t="s">
        <v>0</v>
      </c>
      <c r="CR49" s="225" t="s">
        <v>0</v>
      </c>
      <c r="CS49" s="226" t="s">
        <v>0</v>
      </c>
      <c r="CT49" s="227" t="s">
        <v>0</v>
      </c>
      <c r="CU49" s="228">
        <v>360</v>
      </c>
      <c r="CV49" s="229" t="s">
        <v>168</v>
      </c>
      <c r="CW49" s="230" t="s">
        <v>401</v>
      </c>
      <c r="CX49" s="231" t="s">
        <v>213</v>
      </c>
      <c r="CY49" s="232" t="s">
        <v>214</v>
      </c>
      <c r="CZ49" s="233" t="s">
        <v>402</v>
      </c>
      <c r="DA49" s="234" t="s">
        <v>402</v>
      </c>
      <c r="DB49" s="235" t="s">
        <v>403</v>
      </c>
      <c r="DC49" s="236" t="s">
        <v>218</v>
      </c>
      <c r="DD49" s="237">
        <v>2008</v>
      </c>
      <c r="DE49" s="238" t="s">
        <v>404</v>
      </c>
      <c r="DF49" s="239" t="s">
        <v>0</v>
      </c>
      <c r="DG49" s="240" t="s">
        <v>0</v>
      </c>
      <c r="DH49" s="241" t="s">
        <v>0</v>
      </c>
      <c r="DI49" s="242" t="s">
        <v>0</v>
      </c>
      <c r="DJ49" s="243" t="s">
        <v>0</v>
      </c>
      <c r="DK49" s="244" t="s">
        <v>0</v>
      </c>
      <c r="DL49" s="245" t="s">
        <v>0</v>
      </c>
      <c r="DM49" s="246" t="s">
        <v>0</v>
      </c>
      <c r="DN49" s="247" t="s">
        <v>0</v>
      </c>
      <c r="DO49" s="248" t="s">
        <v>0</v>
      </c>
      <c r="DP49" s="249" t="s">
        <v>0</v>
      </c>
      <c r="DQ49" s="250" t="s">
        <v>0</v>
      </c>
      <c r="DR49" s="251" t="s">
        <v>0</v>
      </c>
      <c r="DS49" s="252" t="s">
        <v>0</v>
      </c>
      <c r="DT49" s="253" t="s">
        <v>0</v>
      </c>
      <c r="DU49" s="254" t="s">
        <v>0</v>
      </c>
      <c r="DV49" s="255" t="s">
        <v>0</v>
      </c>
      <c r="DW49" s="257" t="str">
        <f>HYPERLINK("https://my.pitchbook.com?c=24681-79T", "View company online")</f>
        <v>View company online</v>
      </c>
    </row>
    <row r="50" spans="1:127" ht="48" x14ac:dyDescent="0.2">
      <c r="A50" s="4" t="s">
        <v>650</v>
      </c>
      <c r="B50" s="5" t="s">
        <v>128</v>
      </c>
      <c r="C50" s="6" t="s">
        <v>129</v>
      </c>
      <c r="D50" s="7" t="s">
        <v>130</v>
      </c>
      <c r="E50" s="8" t="s">
        <v>131</v>
      </c>
      <c r="F50" s="9" t="s">
        <v>132</v>
      </c>
      <c r="G50" s="10" t="s">
        <v>133</v>
      </c>
      <c r="H50" s="11" t="s">
        <v>134</v>
      </c>
      <c r="I50" s="12" t="s">
        <v>135</v>
      </c>
      <c r="J50" s="13" t="s">
        <v>136</v>
      </c>
      <c r="K50" s="14" t="s">
        <v>137</v>
      </c>
      <c r="L50" s="15" t="s">
        <v>138</v>
      </c>
      <c r="M50" s="16" t="s">
        <v>139</v>
      </c>
      <c r="N50" s="17" t="s">
        <v>140</v>
      </c>
      <c r="O50" s="18" t="s">
        <v>141</v>
      </c>
      <c r="P50" s="19" t="s">
        <v>276</v>
      </c>
      <c r="Q50" s="20" t="s">
        <v>277</v>
      </c>
      <c r="R50" s="21" t="s">
        <v>278</v>
      </c>
      <c r="S50" s="22" t="s">
        <v>0</v>
      </c>
      <c r="T50" s="23" t="s">
        <v>279</v>
      </c>
      <c r="U50" s="24" t="s">
        <v>280</v>
      </c>
      <c r="V50" s="25">
        <v>9</v>
      </c>
      <c r="W50" s="26" t="s">
        <v>650</v>
      </c>
      <c r="X50" s="27" t="s">
        <v>0</v>
      </c>
      <c r="Y50" s="28" t="s">
        <v>0</v>
      </c>
      <c r="Z50" s="29" t="s">
        <v>0</v>
      </c>
      <c r="AA50" s="30" t="s">
        <v>0</v>
      </c>
      <c r="AB50" s="31" t="s">
        <v>0</v>
      </c>
      <c r="AC50" s="32" t="s">
        <v>0</v>
      </c>
      <c r="AD50" s="33" t="s">
        <v>0</v>
      </c>
      <c r="AE50" s="34" t="s">
        <v>0</v>
      </c>
      <c r="AF50" s="35" t="s">
        <v>0</v>
      </c>
      <c r="AG50" s="36" t="s">
        <v>0</v>
      </c>
      <c r="AH50" s="37" t="s">
        <v>0</v>
      </c>
      <c r="AI50" s="38" t="s">
        <v>0</v>
      </c>
      <c r="AJ50" s="39" t="s">
        <v>0</v>
      </c>
      <c r="AK50" s="40" t="s">
        <v>265</v>
      </c>
      <c r="AL50" s="41" t="s">
        <v>0</v>
      </c>
      <c r="AM50" s="42" t="s">
        <v>0</v>
      </c>
      <c r="AN50" s="43" t="s">
        <v>149</v>
      </c>
      <c r="AO50" s="44" t="s">
        <v>651</v>
      </c>
      <c r="AP50" s="45" t="s">
        <v>0</v>
      </c>
      <c r="AQ50" s="46" t="s">
        <v>151</v>
      </c>
      <c r="AR50" s="47" t="s">
        <v>0</v>
      </c>
      <c r="AS50" s="48" t="s">
        <v>0</v>
      </c>
      <c r="AT50" s="49" t="s">
        <v>0</v>
      </c>
      <c r="AU50" s="50" t="s">
        <v>0</v>
      </c>
      <c r="AV50" s="51" t="s">
        <v>0</v>
      </c>
      <c r="AW50" s="52" t="s">
        <v>0</v>
      </c>
      <c r="AX50" s="53" t="s">
        <v>153</v>
      </c>
      <c r="AY50" s="54" t="s">
        <v>185</v>
      </c>
      <c r="AZ50" s="55" t="s">
        <v>139</v>
      </c>
      <c r="BA50" s="56" t="s">
        <v>0</v>
      </c>
      <c r="BB50" s="57" t="s">
        <v>0</v>
      </c>
      <c r="BC50" s="58" t="s">
        <v>0</v>
      </c>
      <c r="BD50" s="59" t="s">
        <v>0</v>
      </c>
      <c r="BE50" s="60" t="s">
        <v>0</v>
      </c>
      <c r="BF50" s="61" t="s">
        <v>0</v>
      </c>
      <c r="BG50" s="62" t="s">
        <v>0</v>
      </c>
      <c r="BH50" s="63" t="s">
        <v>0</v>
      </c>
      <c r="BI50" s="64" t="s">
        <v>0</v>
      </c>
      <c r="BJ50" s="65" t="s">
        <v>0</v>
      </c>
      <c r="BK50" s="66" t="s">
        <v>0</v>
      </c>
      <c r="BL50" s="67" t="s">
        <v>267</v>
      </c>
      <c r="BM50" s="68" t="s">
        <v>0</v>
      </c>
      <c r="BN50" s="69" t="s">
        <v>0</v>
      </c>
      <c r="BO50" s="70" t="s">
        <v>0</v>
      </c>
      <c r="BP50" s="71" t="s">
        <v>0</v>
      </c>
      <c r="BQ50" s="72" t="s">
        <v>0</v>
      </c>
      <c r="BR50" s="73" t="s">
        <v>0</v>
      </c>
      <c r="BS50" s="74" t="s">
        <v>0</v>
      </c>
      <c r="BT50" s="75" t="s">
        <v>0</v>
      </c>
      <c r="BU50" s="76" t="s">
        <v>0</v>
      </c>
      <c r="BV50" s="77" t="s">
        <v>0</v>
      </c>
      <c r="BW50" s="78" t="s">
        <v>0</v>
      </c>
      <c r="BX50" s="79" t="s">
        <v>0</v>
      </c>
      <c r="BY50" s="80" t="s">
        <v>0</v>
      </c>
      <c r="BZ50" s="81" t="s">
        <v>0</v>
      </c>
      <c r="CA50" s="82" t="s">
        <v>0</v>
      </c>
      <c r="CB50" s="83" t="s">
        <v>0</v>
      </c>
      <c r="CC50" s="84" t="s">
        <v>0</v>
      </c>
      <c r="CD50" s="85" t="s">
        <v>0</v>
      </c>
      <c r="CE50" s="86" t="s">
        <v>0</v>
      </c>
      <c r="CF50" s="87" t="s">
        <v>0</v>
      </c>
      <c r="CG50" s="88" t="s">
        <v>0</v>
      </c>
      <c r="CH50" s="89" t="s">
        <v>0</v>
      </c>
      <c r="CI50" s="90" t="s">
        <v>0</v>
      </c>
      <c r="CJ50" s="91" t="s">
        <v>0</v>
      </c>
      <c r="CK50" s="92" t="s">
        <v>0</v>
      </c>
      <c r="CL50" s="93" t="s">
        <v>0</v>
      </c>
      <c r="CM50" s="94" t="s">
        <v>0</v>
      </c>
      <c r="CN50" s="95" t="s">
        <v>0</v>
      </c>
      <c r="CO50" s="96" t="s">
        <v>0</v>
      </c>
      <c r="CP50" s="97" t="s">
        <v>0</v>
      </c>
      <c r="CQ50" s="98" t="s">
        <v>0</v>
      </c>
      <c r="CR50" s="99" t="s">
        <v>0</v>
      </c>
      <c r="CS50" s="100" t="s">
        <v>0</v>
      </c>
      <c r="CT50" s="101" t="s">
        <v>0</v>
      </c>
      <c r="CU50" s="102">
        <v>11800</v>
      </c>
      <c r="CV50" s="103" t="s">
        <v>168</v>
      </c>
      <c r="CW50" s="104" t="s">
        <v>169</v>
      </c>
      <c r="CX50" s="105" t="s">
        <v>170</v>
      </c>
      <c r="CY50" s="106" t="s">
        <v>171</v>
      </c>
      <c r="CZ50" s="107" t="s">
        <v>172</v>
      </c>
      <c r="DA50" s="108" t="s">
        <v>173</v>
      </c>
      <c r="DB50" s="109" t="s">
        <v>174</v>
      </c>
      <c r="DC50" s="110" t="s">
        <v>175</v>
      </c>
      <c r="DD50" s="111">
        <v>1863</v>
      </c>
      <c r="DE50" s="112" t="s">
        <v>176</v>
      </c>
      <c r="DF50" s="113" t="s">
        <v>0</v>
      </c>
      <c r="DG50" s="114" t="s">
        <v>0</v>
      </c>
      <c r="DH50" s="115" t="s">
        <v>0</v>
      </c>
      <c r="DI50" s="116" t="s">
        <v>0</v>
      </c>
      <c r="DJ50" s="117" t="s">
        <v>0</v>
      </c>
      <c r="DK50" s="118" t="s">
        <v>0</v>
      </c>
      <c r="DL50" s="119" t="s">
        <v>0</v>
      </c>
      <c r="DM50" s="120" t="s">
        <v>0</v>
      </c>
      <c r="DN50" s="121" t="s">
        <v>0</v>
      </c>
      <c r="DO50" s="122" t="s">
        <v>0</v>
      </c>
      <c r="DP50" s="123" t="s">
        <v>0</v>
      </c>
      <c r="DQ50" s="124" t="s">
        <v>0</v>
      </c>
      <c r="DR50" s="125" t="s">
        <v>0</v>
      </c>
      <c r="DS50" s="126" t="s">
        <v>0</v>
      </c>
      <c r="DT50" s="127" t="s">
        <v>0</v>
      </c>
      <c r="DU50" s="128" t="s">
        <v>0</v>
      </c>
      <c r="DV50" s="129" t="s">
        <v>0</v>
      </c>
      <c r="DW50" s="256" t="str">
        <f>HYPERLINK("https://my.pitchbook.com?c=125836-48T", "View company online")</f>
        <v>View company online</v>
      </c>
    </row>
    <row r="51" spans="1:127" ht="48" x14ac:dyDescent="0.2">
      <c r="A51" s="130" t="s">
        <v>652</v>
      </c>
      <c r="B51" s="131" t="s">
        <v>128</v>
      </c>
      <c r="C51" s="132" t="s">
        <v>129</v>
      </c>
      <c r="D51" s="133" t="s">
        <v>130</v>
      </c>
      <c r="E51" s="134" t="s">
        <v>131</v>
      </c>
      <c r="F51" s="135" t="s">
        <v>132</v>
      </c>
      <c r="G51" s="136" t="s">
        <v>133</v>
      </c>
      <c r="H51" s="137" t="s">
        <v>134</v>
      </c>
      <c r="I51" s="138" t="s">
        <v>135</v>
      </c>
      <c r="J51" s="139" t="s">
        <v>136</v>
      </c>
      <c r="K51" s="140" t="s">
        <v>137</v>
      </c>
      <c r="L51" s="141" t="s">
        <v>138</v>
      </c>
      <c r="M51" s="142" t="s">
        <v>139</v>
      </c>
      <c r="N51" s="143" t="s">
        <v>140</v>
      </c>
      <c r="O51" s="144" t="s">
        <v>141</v>
      </c>
      <c r="P51" s="145" t="s">
        <v>653</v>
      </c>
      <c r="Q51" s="146" t="s">
        <v>654</v>
      </c>
      <c r="R51" s="147" t="s">
        <v>655</v>
      </c>
      <c r="S51" s="148" t="s">
        <v>656</v>
      </c>
      <c r="T51" s="149" t="s">
        <v>657</v>
      </c>
      <c r="U51" s="150" t="s">
        <v>658</v>
      </c>
      <c r="V51" s="151">
        <v>17</v>
      </c>
      <c r="W51" s="152" t="s">
        <v>652</v>
      </c>
      <c r="X51" s="153" t="s">
        <v>0</v>
      </c>
      <c r="Y51" s="154">
        <v>44333</v>
      </c>
      <c r="Z51" s="155" t="s">
        <v>0</v>
      </c>
      <c r="AA51" s="156" t="s">
        <v>0</v>
      </c>
      <c r="AB51" s="157" t="s">
        <v>0</v>
      </c>
      <c r="AC51" s="158" t="s">
        <v>0</v>
      </c>
      <c r="AD51" s="159" t="s">
        <v>0</v>
      </c>
      <c r="AE51" s="160" t="s">
        <v>0</v>
      </c>
      <c r="AF51" s="161">
        <v>4611</v>
      </c>
      <c r="AG51" s="162" t="s">
        <v>0</v>
      </c>
      <c r="AH51" s="163" t="s">
        <v>0</v>
      </c>
      <c r="AI51" s="164" t="s">
        <v>0</v>
      </c>
      <c r="AJ51" s="165" t="s">
        <v>0</v>
      </c>
      <c r="AK51" s="166" t="s">
        <v>307</v>
      </c>
      <c r="AL51" s="167" t="s">
        <v>0</v>
      </c>
      <c r="AM51" s="168" t="s">
        <v>0</v>
      </c>
      <c r="AN51" s="169" t="s">
        <v>149</v>
      </c>
      <c r="AO51" s="170" t="s">
        <v>659</v>
      </c>
      <c r="AP51" s="171" t="s">
        <v>0</v>
      </c>
      <c r="AQ51" s="172" t="s">
        <v>151</v>
      </c>
      <c r="AR51" s="173" t="s">
        <v>0</v>
      </c>
      <c r="AS51" s="174" t="s">
        <v>0</v>
      </c>
      <c r="AT51" s="175" t="s">
        <v>0</v>
      </c>
      <c r="AU51" s="176" t="s">
        <v>0</v>
      </c>
      <c r="AV51" s="177" t="s">
        <v>0</v>
      </c>
      <c r="AW51" s="178" t="s">
        <v>0</v>
      </c>
      <c r="AX51" s="179" t="s">
        <v>153</v>
      </c>
      <c r="AY51" s="180" t="s">
        <v>185</v>
      </c>
      <c r="AZ51" s="181" t="s">
        <v>224</v>
      </c>
      <c r="BA51" s="182" t="s">
        <v>0</v>
      </c>
      <c r="BB51" s="183">
        <v>2</v>
      </c>
      <c r="BC51" s="184" t="s">
        <v>660</v>
      </c>
      <c r="BD51" s="185">
        <v>2</v>
      </c>
      <c r="BE51" s="186" t="s">
        <v>0</v>
      </c>
      <c r="BF51" s="187" t="s">
        <v>0</v>
      </c>
      <c r="BG51" s="188" t="s">
        <v>0</v>
      </c>
      <c r="BH51" s="189" t="s">
        <v>661</v>
      </c>
      <c r="BI51" s="190" t="s">
        <v>662</v>
      </c>
      <c r="BJ51" s="191" t="s">
        <v>0</v>
      </c>
      <c r="BK51" s="192" t="s">
        <v>0</v>
      </c>
      <c r="BL51" s="193" t="s">
        <v>0</v>
      </c>
      <c r="BM51" s="194" t="s">
        <v>0</v>
      </c>
      <c r="BN51" s="195" t="s">
        <v>0</v>
      </c>
      <c r="BO51" s="196" t="s">
        <v>0</v>
      </c>
      <c r="BP51" s="197" t="s">
        <v>0</v>
      </c>
      <c r="BQ51" s="198" t="s">
        <v>0</v>
      </c>
      <c r="BR51" s="199" t="s">
        <v>0</v>
      </c>
      <c r="BS51" s="200" t="s">
        <v>0</v>
      </c>
      <c r="BT51" s="201" t="s">
        <v>0</v>
      </c>
      <c r="BU51" s="202">
        <v>1441.91</v>
      </c>
      <c r="BV51" s="203">
        <v>36.869999999999997</v>
      </c>
      <c r="BW51" s="204">
        <v>937.89</v>
      </c>
      <c r="BX51" s="205">
        <v>-276.97000000000003</v>
      </c>
      <c r="BY51" s="206">
        <v>207.6</v>
      </c>
      <c r="BZ51" s="207">
        <v>-175.76</v>
      </c>
      <c r="CA51" s="208">
        <v>3595.23</v>
      </c>
      <c r="CB51" s="209">
        <v>2021</v>
      </c>
      <c r="CC51" s="210" t="s">
        <v>0</v>
      </c>
      <c r="CD51" s="211" t="s">
        <v>0</v>
      </c>
      <c r="CE51" s="212" t="s">
        <v>0</v>
      </c>
      <c r="CF51" s="213" t="s">
        <v>0</v>
      </c>
      <c r="CG51" s="214" t="s">
        <v>0</v>
      </c>
      <c r="CH51" s="215" t="s">
        <v>0</v>
      </c>
      <c r="CI51" s="216" t="s">
        <v>0</v>
      </c>
      <c r="CJ51" s="217" t="s">
        <v>0</v>
      </c>
      <c r="CK51" s="218" t="s">
        <v>0</v>
      </c>
      <c r="CL51" s="219" t="s">
        <v>0</v>
      </c>
      <c r="CM51" s="220" t="s">
        <v>0</v>
      </c>
      <c r="CN51" s="221" t="s">
        <v>0</v>
      </c>
      <c r="CO51" s="222" t="s">
        <v>0</v>
      </c>
      <c r="CP51" s="223" t="s">
        <v>0</v>
      </c>
      <c r="CQ51" s="224" t="s">
        <v>0</v>
      </c>
      <c r="CR51" s="225" t="s">
        <v>0</v>
      </c>
      <c r="CS51" s="226" t="s">
        <v>0</v>
      </c>
      <c r="CT51" s="227">
        <v>14.4</v>
      </c>
      <c r="CU51" s="228">
        <v>11800</v>
      </c>
      <c r="CV51" s="229" t="s">
        <v>168</v>
      </c>
      <c r="CW51" s="230" t="s">
        <v>169</v>
      </c>
      <c r="CX51" s="231" t="s">
        <v>170</v>
      </c>
      <c r="CY51" s="232" t="s">
        <v>171</v>
      </c>
      <c r="CZ51" s="233" t="s">
        <v>172</v>
      </c>
      <c r="DA51" s="234" t="s">
        <v>173</v>
      </c>
      <c r="DB51" s="235" t="s">
        <v>174</v>
      </c>
      <c r="DC51" s="236" t="s">
        <v>175</v>
      </c>
      <c r="DD51" s="237">
        <v>1863</v>
      </c>
      <c r="DE51" s="238" t="s">
        <v>176</v>
      </c>
      <c r="DF51" s="239" t="s">
        <v>0</v>
      </c>
      <c r="DG51" s="240" t="s">
        <v>0</v>
      </c>
      <c r="DH51" s="241" t="s">
        <v>0</v>
      </c>
      <c r="DI51" s="242" t="s">
        <v>0</v>
      </c>
      <c r="DJ51" s="243" t="s">
        <v>0</v>
      </c>
      <c r="DK51" s="244" t="s">
        <v>0</v>
      </c>
      <c r="DL51" s="245" t="s">
        <v>0</v>
      </c>
      <c r="DM51" s="246" t="s">
        <v>0</v>
      </c>
      <c r="DN51" s="247" t="s">
        <v>0</v>
      </c>
      <c r="DO51" s="248" t="s">
        <v>0</v>
      </c>
      <c r="DP51" s="249" t="s">
        <v>0</v>
      </c>
      <c r="DQ51" s="250" t="s">
        <v>0</v>
      </c>
      <c r="DR51" s="251" t="s">
        <v>0</v>
      </c>
      <c r="DS51" s="252" t="s">
        <v>0</v>
      </c>
      <c r="DT51" s="253" t="s">
        <v>0</v>
      </c>
      <c r="DU51" s="254" t="s">
        <v>0</v>
      </c>
      <c r="DV51" s="255" t="s">
        <v>0</v>
      </c>
      <c r="DW51" s="257" t="str">
        <f>HYPERLINK("https://my.pitchbook.com?c=217188-28T", "View company online")</f>
        <v>View company online</v>
      </c>
    </row>
    <row r="52" spans="1:127" ht="48" x14ac:dyDescent="0.2">
      <c r="A52" s="4" t="s">
        <v>663</v>
      </c>
      <c r="B52" s="5" t="s">
        <v>128</v>
      </c>
      <c r="C52" s="6" t="s">
        <v>129</v>
      </c>
      <c r="D52" s="7" t="s">
        <v>130</v>
      </c>
      <c r="E52" s="8" t="s">
        <v>131</v>
      </c>
      <c r="F52" s="9" t="s">
        <v>132</v>
      </c>
      <c r="G52" s="10" t="s">
        <v>133</v>
      </c>
      <c r="H52" s="11" t="s">
        <v>134</v>
      </c>
      <c r="I52" s="12" t="s">
        <v>135</v>
      </c>
      <c r="J52" s="13" t="s">
        <v>136</v>
      </c>
      <c r="K52" s="14" t="s">
        <v>137</v>
      </c>
      <c r="L52" s="15" t="s">
        <v>138</v>
      </c>
      <c r="M52" s="16" t="s">
        <v>139</v>
      </c>
      <c r="N52" s="17" t="s">
        <v>140</v>
      </c>
      <c r="O52" s="18" t="s">
        <v>141</v>
      </c>
      <c r="P52" s="19" t="s">
        <v>178</v>
      </c>
      <c r="Q52" s="20" t="s">
        <v>179</v>
      </c>
      <c r="R52" s="21" t="s">
        <v>180</v>
      </c>
      <c r="S52" s="22" t="s">
        <v>0</v>
      </c>
      <c r="T52" s="23" t="s">
        <v>181</v>
      </c>
      <c r="U52" s="24" t="s">
        <v>182</v>
      </c>
      <c r="V52" s="25">
        <v>3</v>
      </c>
      <c r="W52" s="26" t="s">
        <v>663</v>
      </c>
      <c r="X52" s="27" t="s">
        <v>0</v>
      </c>
      <c r="Y52" s="28">
        <v>41871</v>
      </c>
      <c r="Z52" s="29" t="s">
        <v>0</v>
      </c>
      <c r="AA52" s="30" t="s">
        <v>0</v>
      </c>
      <c r="AB52" s="31" t="s">
        <v>0</v>
      </c>
      <c r="AC52" s="32" t="s">
        <v>0</v>
      </c>
      <c r="AD52" s="33" t="s">
        <v>0</v>
      </c>
      <c r="AE52" s="34" t="s">
        <v>0</v>
      </c>
      <c r="AF52" s="35" t="s">
        <v>0</v>
      </c>
      <c r="AG52" s="36" t="s">
        <v>411</v>
      </c>
      <c r="AH52" s="37" t="s">
        <v>0</v>
      </c>
      <c r="AI52" s="38" t="s">
        <v>0</v>
      </c>
      <c r="AJ52" s="39" t="s">
        <v>0</v>
      </c>
      <c r="AK52" s="40" t="s">
        <v>348</v>
      </c>
      <c r="AL52" s="41" t="s">
        <v>0</v>
      </c>
      <c r="AM52" s="42" t="s">
        <v>0</v>
      </c>
      <c r="AN52" s="43" t="s">
        <v>338</v>
      </c>
      <c r="AO52" s="44" t="s">
        <v>664</v>
      </c>
      <c r="AP52" s="45" t="s">
        <v>0</v>
      </c>
      <c r="AQ52" s="46" t="s">
        <v>151</v>
      </c>
      <c r="AR52" s="47" t="s">
        <v>0</v>
      </c>
      <c r="AS52" s="48" t="s">
        <v>0</v>
      </c>
      <c r="AT52" s="49" t="s">
        <v>665</v>
      </c>
      <c r="AU52" s="50" t="s">
        <v>0</v>
      </c>
      <c r="AV52" s="51" t="s">
        <v>0</v>
      </c>
      <c r="AW52" s="52" t="s">
        <v>0</v>
      </c>
      <c r="AX52" s="53" t="s">
        <v>153</v>
      </c>
      <c r="AY52" s="54" t="s">
        <v>154</v>
      </c>
      <c r="AZ52" s="55" t="s">
        <v>337</v>
      </c>
      <c r="BA52" s="56" t="s">
        <v>0</v>
      </c>
      <c r="BB52" s="57">
        <v>1</v>
      </c>
      <c r="BC52" s="58" t="s">
        <v>0</v>
      </c>
      <c r="BD52" s="59" t="s">
        <v>0</v>
      </c>
      <c r="BE52" s="60" t="s">
        <v>666</v>
      </c>
      <c r="BF52" s="61">
        <v>1</v>
      </c>
      <c r="BG52" s="62" t="s">
        <v>0</v>
      </c>
      <c r="BH52" s="63" t="s">
        <v>667</v>
      </c>
      <c r="BI52" s="64" t="s">
        <v>666</v>
      </c>
      <c r="BJ52" s="65" t="s">
        <v>0</v>
      </c>
      <c r="BK52" s="66" t="s">
        <v>0</v>
      </c>
      <c r="BL52" s="67" t="s">
        <v>0</v>
      </c>
      <c r="BM52" s="68" t="s">
        <v>0</v>
      </c>
      <c r="BN52" s="69" t="s">
        <v>0</v>
      </c>
      <c r="BO52" s="70" t="s">
        <v>0</v>
      </c>
      <c r="BP52" s="71" t="s">
        <v>0</v>
      </c>
      <c r="BQ52" s="72" t="s">
        <v>0</v>
      </c>
      <c r="BR52" s="73" t="s">
        <v>0</v>
      </c>
      <c r="BS52" s="74" t="s">
        <v>0</v>
      </c>
      <c r="BT52" s="75" t="s">
        <v>0</v>
      </c>
      <c r="BU52" s="76">
        <v>1000</v>
      </c>
      <c r="BV52" s="77" t="s">
        <v>0</v>
      </c>
      <c r="BW52" s="78" t="s">
        <v>0</v>
      </c>
      <c r="BX52" s="79" t="s">
        <v>0</v>
      </c>
      <c r="BY52" s="80" t="s">
        <v>0</v>
      </c>
      <c r="BZ52" s="81" t="s">
        <v>0</v>
      </c>
      <c r="CA52" s="82" t="s">
        <v>0</v>
      </c>
      <c r="CB52" s="83">
        <v>2014</v>
      </c>
      <c r="CC52" s="84" t="s">
        <v>0</v>
      </c>
      <c r="CD52" s="85" t="s">
        <v>0</v>
      </c>
      <c r="CE52" s="86" t="s">
        <v>0</v>
      </c>
      <c r="CF52" s="87" t="s">
        <v>0</v>
      </c>
      <c r="CG52" s="88" t="s">
        <v>0</v>
      </c>
      <c r="CH52" s="89" t="s">
        <v>0</v>
      </c>
      <c r="CI52" s="90" t="s">
        <v>0</v>
      </c>
      <c r="CJ52" s="91" t="s">
        <v>0</v>
      </c>
      <c r="CK52" s="92" t="s">
        <v>0</v>
      </c>
      <c r="CL52" s="93" t="s">
        <v>0</v>
      </c>
      <c r="CM52" s="94" t="s">
        <v>0</v>
      </c>
      <c r="CN52" s="95" t="s">
        <v>0</v>
      </c>
      <c r="CO52" s="96" t="s">
        <v>0</v>
      </c>
      <c r="CP52" s="97" t="s">
        <v>0</v>
      </c>
      <c r="CQ52" s="98" t="s">
        <v>0</v>
      </c>
      <c r="CR52" s="99" t="s">
        <v>0</v>
      </c>
      <c r="CS52" s="100" t="s">
        <v>0</v>
      </c>
      <c r="CT52" s="101" t="s">
        <v>0</v>
      </c>
      <c r="CU52" s="102">
        <v>11800</v>
      </c>
      <c r="CV52" s="103" t="s">
        <v>168</v>
      </c>
      <c r="CW52" s="104" t="s">
        <v>169</v>
      </c>
      <c r="CX52" s="105" t="s">
        <v>170</v>
      </c>
      <c r="CY52" s="106" t="s">
        <v>171</v>
      </c>
      <c r="CZ52" s="107" t="s">
        <v>172</v>
      </c>
      <c r="DA52" s="108" t="s">
        <v>173</v>
      </c>
      <c r="DB52" s="109" t="s">
        <v>174</v>
      </c>
      <c r="DC52" s="110" t="s">
        <v>175</v>
      </c>
      <c r="DD52" s="111">
        <v>1863</v>
      </c>
      <c r="DE52" s="112" t="s">
        <v>176</v>
      </c>
      <c r="DF52" s="113" t="s">
        <v>0</v>
      </c>
      <c r="DG52" s="114" t="s">
        <v>0</v>
      </c>
      <c r="DH52" s="115" t="s">
        <v>0</v>
      </c>
      <c r="DI52" s="116" t="s">
        <v>0</v>
      </c>
      <c r="DJ52" s="117" t="s">
        <v>0</v>
      </c>
      <c r="DK52" s="118" t="s">
        <v>0</v>
      </c>
      <c r="DL52" s="119" t="s">
        <v>0</v>
      </c>
      <c r="DM52" s="120" t="s">
        <v>0</v>
      </c>
      <c r="DN52" s="121" t="s">
        <v>0</v>
      </c>
      <c r="DO52" s="122">
        <v>1.21</v>
      </c>
      <c r="DP52" s="123" t="s">
        <v>0</v>
      </c>
      <c r="DQ52" s="124" t="s">
        <v>0</v>
      </c>
      <c r="DR52" s="125" t="s">
        <v>0</v>
      </c>
      <c r="DS52" s="126" t="s">
        <v>0</v>
      </c>
      <c r="DT52" s="127" t="s">
        <v>0</v>
      </c>
      <c r="DU52" s="128" t="s">
        <v>0</v>
      </c>
      <c r="DV52" s="129" t="s">
        <v>0</v>
      </c>
      <c r="DW52" s="256" t="str">
        <f>HYPERLINK("https://my.pitchbook.com?c=227651-05T", "View company online")</f>
        <v>View company online</v>
      </c>
    </row>
    <row r="53" spans="1:127" ht="48" x14ac:dyDescent="0.2">
      <c r="A53" s="130" t="s">
        <v>668</v>
      </c>
      <c r="B53" s="131" t="s">
        <v>128</v>
      </c>
      <c r="C53" s="132" t="s">
        <v>129</v>
      </c>
      <c r="D53" s="133" t="s">
        <v>130</v>
      </c>
      <c r="E53" s="134" t="s">
        <v>131</v>
      </c>
      <c r="F53" s="135" t="s">
        <v>132</v>
      </c>
      <c r="G53" s="136" t="s">
        <v>133</v>
      </c>
      <c r="H53" s="137" t="s">
        <v>134</v>
      </c>
      <c r="I53" s="138" t="s">
        <v>135</v>
      </c>
      <c r="J53" s="139" t="s">
        <v>136</v>
      </c>
      <c r="K53" s="140" t="s">
        <v>137</v>
      </c>
      <c r="L53" s="141" t="s">
        <v>138</v>
      </c>
      <c r="M53" s="142" t="s">
        <v>139</v>
      </c>
      <c r="N53" s="143" t="s">
        <v>140</v>
      </c>
      <c r="O53" s="144" t="s">
        <v>141</v>
      </c>
      <c r="P53" s="145" t="s">
        <v>178</v>
      </c>
      <c r="Q53" s="146" t="s">
        <v>179</v>
      </c>
      <c r="R53" s="147" t="s">
        <v>180</v>
      </c>
      <c r="S53" s="148" t="s">
        <v>0</v>
      </c>
      <c r="T53" s="149" t="s">
        <v>181</v>
      </c>
      <c r="U53" s="150" t="s">
        <v>182</v>
      </c>
      <c r="V53" s="151">
        <v>2</v>
      </c>
      <c r="W53" s="152" t="s">
        <v>668</v>
      </c>
      <c r="X53" s="153" t="s">
        <v>0</v>
      </c>
      <c r="Y53" s="154">
        <v>41428</v>
      </c>
      <c r="Z53" s="155" t="s">
        <v>0</v>
      </c>
      <c r="AA53" s="156" t="s">
        <v>0</v>
      </c>
      <c r="AB53" s="157" t="s">
        <v>0</v>
      </c>
      <c r="AC53" s="158" t="s">
        <v>0</v>
      </c>
      <c r="AD53" s="159" t="s">
        <v>0</v>
      </c>
      <c r="AE53" s="160" t="s">
        <v>0</v>
      </c>
      <c r="AF53" s="161" t="s">
        <v>0</v>
      </c>
      <c r="AG53" s="162" t="s">
        <v>436</v>
      </c>
      <c r="AH53" s="163" t="s">
        <v>0</v>
      </c>
      <c r="AI53" s="164" t="s">
        <v>0</v>
      </c>
      <c r="AJ53" s="165" t="s">
        <v>0</v>
      </c>
      <c r="AK53" s="166" t="s">
        <v>348</v>
      </c>
      <c r="AL53" s="167" t="s">
        <v>0</v>
      </c>
      <c r="AM53" s="168" t="s">
        <v>0</v>
      </c>
      <c r="AN53" s="169" t="s">
        <v>338</v>
      </c>
      <c r="AO53" s="170" t="s">
        <v>669</v>
      </c>
      <c r="AP53" s="171" t="s">
        <v>0</v>
      </c>
      <c r="AQ53" s="172" t="s">
        <v>151</v>
      </c>
      <c r="AR53" s="173" t="s">
        <v>0</v>
      </c>
      <c r="AS53" s="174" t="s">
        <v>0</v>
      </c>
      <c r="AT53" s="175" t="s">
        <v>0</v>
      </c>
      <c r="AU53" s="176" t="s">
        <v>0</v>
      </c>
      <c r="AV53" s="177" t="s">
        <v>0</v>
      </c>
      <c r="AW53" s="178" t="s">
        <v>0</v>
      </c>
      <c r="AX53" s="179" t="s">
        <v>153</v>
      </c>
      <c r="AY53" s="180" t="s">
        <v>154</v>
      </c>
      <c r="AZ53" s="181" t="s">
        <v>337</v>
      </c>
      <c r="BA53" s="182" t="s">
        <v>0</v>
      </c>
      <c r="BB53" s="183">
        <v>1</v>
      </c>
      <c r="BC53" s="184" t="s">
        <v>0</v>
      </c>
      <c r="BD53" s="185" t="s">
        <v>0</v>
      </c>
      <c r="BE53" s="186" t="s">
        <v>666</v>
      </c>
      <c r="BF53" s="187">
        <v>1</v>
      </c>
      <c r="BG53" s="188" t="s">
        <v>0</v>
      </c>
      <c r="BH53" s="189" t="s">
        <v>667</v>
      </c>
      <c r="BI53" s="190" t="s">
        <v>666</v>
      </c>
      <c r="BJ53" s="191" t="s">
        <v>0</v>
      </c>
      <c r="BK53" s="192" t="s">
        <v>0</v>
      </c>
      <c r="BL53" s="193" t="s">
        <v>0</v>
      </c>
      <c r="BM53" s="194" t="s">
        <v>0</v>
      </c>
      <c r="BN53" s="195" t="s">
        <v>0</v>
      </c>
      <c r="BO53" s="196" t="s">
        <v>0</v>
      </c>
      <c r="BP53" s="197" t="s">
        <v>0</v>
      </c>
      <c r="BQ53" s="198" t="s">
        <v>0</v>
      </c>
      <c r="BR53" s="199" t="s">
        <v>0</v>
      </c>
      <c r="BS53" s="200" t="s">
        <v>0</v>
      </c>
      <c r="BT53" s="201" t="s">
        <v>0</v>
      </c>
      <c r="BU53" s="202" t="s">
        <v>0</v>
      </c>
      <c r="BV53" s="203" t="s">
        <v>0</v>
      </c>
      <c r="BW53" s="204" t="s">
        <v>0</v>
      </c>
      <c r="BX53" s="205" t="s">
        <v>0</v>
      </c>
      <c r="BY53" s="206" t="s">
        <v>0</v>
      </c>
      <c r="BZ53" s="207" t="s">
        <v>0</v>
      </c>
      <c r="CA53" s="208" t="s">
        <v>0</v>
      </c>
      <c r="CB53" s="209" t="s">
        <v>0</v>
      </c>
      <c r="CC53" s="210" t="s">
        <v>0</v>
      </c>
      <c r="CD53" s="211" t="s">
        <v>0</v>
      </c>
      <c r="CE53" s="212" t="s">
        <v>0</v>
      </c>
      <c r="CF53" s="213" t="s">
        <v>0</v>
      </c>
      <c r="CG53" s="214" t="s">
        <v>0</v>
      </c>
      <c r="CH53" s="215" t="s">
        <v>0</v>
      </c>
      <c r="CI53" s="216" t="s">
        <v>0</v>
      </c>
      <c r="CJ53" s="217" t="s">
        <v>0</v>
      </c>
      <c r="CK53" s="218" t="s">
        <v>0</v>
      </c>
      <c r="CL53" s="219" t="s">
        <v>0</v>
      </c>
      <c r="CM53" s="220" t="s">
        <v>0</v>
      </c>
      <c r="CN53" s="221" t="s">
        <v>0</v>
      </c>
      <c r="CO53" s="222" t="s">
        <v>0</v>
      </c>
      <c r="CP53" s="223" t="s">
        <v>0</v>
      </c>
      <c r="CQ53" s="224" t="s">
        <v>0</v>
      </c>
      <c r="CR53" s="225" t="s">
        <v>0</v>
      </c>
      <c r="CS53" s="226" t="s">
        <v>0</v>
      </c>
      <c r="CT53" s="227" t="s">
        <v>0</v>
      </c>
      <c r="CU53" s="228">
        <v>11800</v>
      </c>
      <c r="CV53" s="229" t="s">
        <v>168</v>
      </c>
      <c r="CW53" s="230" t="s">
        <v>169</v>
      </c>
      <c r="CX53" s="231" t="s">
        <v>170</v>
      </c>
      <c r="CY53" s="232" t="s">
        <v>171</v>
      </c>
      <c r="CZ53" s="233" t="s">
        <v>172</v>
      </c>
      <c r="DA53" s="234" t="s">
        <v>173</v>
      </c>
      <c r="DB53" s="235" t="s">
        <v>174</v>
      </c>
      <c r="DC53" s="236" t="s">
        <v>175</v>
      </c>
      <c r="DD53" s="237">
        <v>1863</v>
      </c>
      <c r="DE53" s="238" t="s">
        <v>176</v>
      </c>
      <c r="DF53" s="239" t="s">
        <v>0</v>
      </c>
      <c r="DG53" s="240" t="s">
        <v>0</v>
      </c>
      <c r="DH53" s="241" t="s">
        <v>0</v>
      </c>
      <c r="DI53" s="242" t="s">
        <v>0</v>
      </c>
      <c r="DJ53" s="243" t="s">
        <v>0</v>
      </c>
      <c r="DK53" s="244" t="s">
        <v>0</v>
      </c>
      <c r="DL53" s="245" t="s">
        <v>0</v>
      </c>
      <c r="DM53" s="246" t="s">
        <v>0</v>
      </c>
      <c r="DN53" s="247" t="s">
        <v>0</v>
      </c>
      <c r="DO53" s="248">
        <v>2.4300000000000002</v>
      </c>
      <c r="DP53" s="249" t="s">
        <v>0</v>
      </c>
      <c r="DQ53" s="250" t="s">
        <v>0</v>
      </c>
      <c r="DR53" s="251" t="s">
        <v>0</v>
      </c>
      <c r="DS53" s="252" t="s">
        <v>0</v>
      </c>
      <c r="DT53" s="253" t="s">
        <v>0</v>
      </c>
      <c r="DU53" s="254" t="s">
        <v>0</v>
      </c>
      <c r="DV53" s="255" t="s">
        <v>0</v>
      </c>
      <c r="DW53" s="257" t="str">
        <f>HYPERLINK("https://my.pitchbook.com?c=227723-86T", "View company online")</f>
        <v>View company online</v>
      </c>
    </row>
    <row r="54" spans="1:127" ht="48" x14ac:dyDescent="0.2">
      <c r="A54" s="4" t="s">
        <v>670</v>
      </c>
      <c r="B54" s="5" t="s">
        <v>128</v>
      </c>
      <c r="C54" s="6" t="s">
        <v>129</v>
      </c>
      <c r="D54" s="7" t="s">
        <v>130</v>
      </c>
      <c r="E54" s="8" t="s">
        <v>131</v>
      </c>
      <c r="F54" s="9" t="s">
        <v>132</v>
      </c>
      <c r="G54" s="10" t="s">
        <v>133</v>
      </c>
      <c r="H54" s="11" t="s">
        <v>134</v>
      </c>
      <c r="I54" s="12" t="s">
        <v>135</v>
      </c>
      <c r="J54" s="13" t="s">
        <v>136</v>
      </c>
      <c r="K54" s="14" t="s">
        <v>137</v>
      </c>
      <c r="L54" s="15" t="s">
        <v>138</v>
      </c>
      <c r="M54" s="16" t="s">
        <v>139</v>
      </c>
      <c r="N54" s="17" t="s">
        <v>140</v>
      </c>
      <c r="O54" s="18" t="s">
        <v>141</v>
      </c>
      <c r="P54" s="19" t="s">
        <v>178</v>
      </c>
      <c r="Q54" s="20" t="s">
        <v>179</v>
      </c>
      <c r="R54" s="21" t="s">
        <v>180</v>
      </c>
      <c r="S54" s="22" t="s">
        <v>0</v>
      </c>
      <c r="T54" s="23" t="s">
        <v>181</v>
      </c>
      <c r="U54" s="24" t="s">
        <v>182</v>
      </c>
      <c r="V54" s="25">
        <v>1</v>
      </c>
      <c r="W54" s="26" t="s">
        <v>670</v>
      </c>
      <c r="X54" s="27" t="s">
        <v>0</v>
      </c>
      <c r="Y54" s="28">
        <v>40541</v>
      </c>
      <c r="Z54" s="29" t="s">
        <v>0</v>
      </c>
      <c r="AA54" s="30" t="s">
        <v>0</v>
      </c>
      <c r="AB54" s="31" t="s">
        <v>0</v>
      </c>
      <c r="AC54" s="32" t="s">
        <v>0</v>
      </c>
      <c r="AD54" s="33" t="s">
        <v>0</v>
      </c>
      <c r="AE54" s="34" t="s">
        <v>0</v>
      </c>
      <c r="AF54" s="35" t="s">
        <v>0</v>
      </c>
      <c r="AG54" s="36" t="s">
        <v>396</v>
      </c>
      <c r="AH54" s="37" t="s">
        <v>0</v>
      </c>
      <c r="AI54" s="38" t="s">
        <v>0</v>
      </c>
      <c r="AJ54" s="39" t="s">
        <v>397</v>
      </c>
      <c r="AK54" s="40" t="s">
        <v>348</v>
      </c>
      <c r="AL54" s="41" t="s">
        <v>397</v>
      </c>
      <c r="AM54" s="42" t="s">
        <v>0</v>
      </c>
      <c r="AN54" s="43" t="s">
        <v>338</v>
      </c>
      <c r="AO54" s="44" t="s">
        <v>671</v>
      </c>
      <c r="AP54" s="45" t="s">
        <v>0</v>
      </c>
      <c r="AQ54" s="46" t="s">
        <v>151</v>
      </c>
      <c r="AR54" s="47" t="s">
        <v>0</v>
      </c>
      <c r="AS54" s="48" t="s">
        <v>0</v>
      </c>
      <c r="AT54" s="49" t="s">
        <v>0</v>
      </c>
      <c r="AU54" s="50" t="s">
        <v>0</v>
      </c>
      <c r="AV54" s="51" t="s">
        <v>0</v>
      </c>
      <c r="AW54" s="52" t="s">
        <v>0</v>
      </c>
      <c r="AX54" s="53" t="s">
        <v>153</v>
      </c>
      <c r="AY54" s="54" t="s">
        <v>154</v>
      </c>
      <c r="AZ54" s="55" t="s">
        <v>337</v>
      </c>
      <c r="BA54" s="56" t="s">
        <v>0</v>
      </c>
      <c r="BB54" s="57">
        <v>1</v>
      </c>
      <c r="BC54" s="58" t="s">
        <v>666</v>
      </c>
      <c r="BD54" s="59">
        <v>1</v>
      </c>
      <c r="BE54" s="60" t="s">
        <v>0</v>
      </c>
      <c r="BF54" s="61" t="s">
        <v>0</v>
      </c>
      <c r="BG54" s="62" t="s">
        <v>0</v>
      </c>
      <c r="BH54" s="63" t="s">
        <v>667</v>
      </c>
      <c r="BI54" s="64" t="s">
        <v>666</v>
      </c>
      <c r="BJ54" s="65" t="s">
        <v>0</v>
      </c>
      <c r="BK54" s="66" t="s">
        <v>0</v>
      </c>
      <c r="BL54" s="67" t="s">
        <v>0</v>
      </c>
      <c r="BM54" s="68" t="s">
        <v>0</v>
      </c>
      <c r="BN54" s="69" t="s">
        <v>0</v>
      </c>
      <c r="BO54" s="70" t="s">
        <v>0</v>
      </c>
      <c r="BP54" s="71" t="s">
        <v>0</v>
      </c>
      <c r="BQ54" s="72" t="s">
        <v>0</v>
      </c>
      <c r="BR54" s="73" t="s">
        <v>0</v>
      </c>
      <c r="BS54" s="74" t="s">
        <v>0</v>
      </c>
      <c r="BT54" s="75" t="s">
        <v>0</v>
      </c>
      <c r="BU54" s="76" t="s">
        <v>0</v>
      </c>
      <c r="BV54" s="77" t="s">
        <v>0</v>
      </c>
      <c r="BW54" s="78" t="s">
        <v>0</v>
      </c>
      <c r="BX54" s="79" t="s">
        <v>0</v>
      </c>
      <c r="BY54" s="80" t="s">
        <v>0</v>
      </c>
      <c r="BZ54" s="81" t="s">
        <v>0</v>
      </c>
      <c r="CA54" s="82" t="s">
        <v>0</v>
      </c>
      <c r="CB54" s="83" t="s">
        <v>0</v>
      </c>
      <c r="CC54" s="84" t="s">
        <v>0</v>
      </c>
      <c r="CD54" s="85" t="s">
        <v>0</v>
      </c>
      <c r="CE54" s="86" t="s">
        <v>0</v>
      </c>
      <c r="CF54" s="87" t="s">
        <v>0</v>
      </c>
      <c r="CG54" s="88" t="s">
        <v>0</v>
      </c>
      <c r="CH54" s="89" t="s">
        <v>0</v>
      </c>
      <c r="CI54" s="90" t="s">
        <v>0</v>
      </c>
      <c r="CJ54" s="91" t="s">
        <v>0</v>
      </c>
      <c r="CK54" s="92" t="s">
        <v>0</v>
      </c>
      <c r="CL54" s="93" t="s">
        <v>0</v>
      </c>
      <c r="CM54" s="94" t="s">
        <v>0</v>
      </c>
      <c r="CN54" s="95" t="s">
        <v>0</v>
      </c>
      <c r="CO54" s="96" t="s">
        <v>0</v>
      </c>
      <c r="CP54" s="97" t="s">
        <v>0</v>
      </c>
      <c r="CQ54" s="98" t="s">
        <v>0</v>
      </c>
      <c r="CR54" s="99" t="s">
        <v>0</v>
      </c>
      <c r="CS54" s="100" t="s">
        <v>0</v>
      </c>
      <c r="CT54" s="101" t="s">
        <v>0</v>
      </c>
      <c r="CU54" s="102">
        <v>11800</v>
      </c>
      <c r="CV54" s="103" t="s">
        <v>168</v>
      </c>
      <c r="CW54" s="104" t="s">
        <v>169</v>
      </c>
      <c r="CX54" s="105" t="s">
        <v>170</v>
      </c>
      <c r="CY54" s="106" t="s">
        <v>171</v>
      </c>
      <c r="CZ54" s="107" t="s">
        <v>172</v>
      </c>
      <c r="DA54" s="108" t="s">
        <v>173</v>
      </c>
      <c r="DB54" s="109" t="s">
        <v>174</v>
      </c>
      <c r="DC54" s="110" t="s">
        <v>175</v>
      </c>
      <c r="DD54" s="111">
        <v>1863</v>
      </c>
      <c r="DE54" s="112" t="s">
        <v>176</v>
      </c>
      <c r="DF54" s="113" t="s">
        <v>0</v>
      </c>
      <c r="DG54" s="114" t="s">
        <v>0</v>
      </c>
      <c r="DH54" s="115" t="s">
        <v>0</v>
      </c>
      <c r="DI54" s="116" t="s">
        <v>0</v>
      </c>
      <c r="DJ54" s="117" t="s">
        <v>0</v>
      </c>
      <c r="DK54" s="118" t="s">
        <v>0</v>
      </c>
      <c r="DL54" s="119" t="s">
        <v>0</v>
      </c>
      <c r="DM54" s="120" t="s">
        <v>0</v>
      </c>
      <c r="DN54" s="121" t="s">
        <v>0</v>
      </c>
      <c r="DO54" s="122" t="s">
        <v>0</v>
      </c>
      <c r="DP54" s="123" t="s">
        <v>0</v>
      </c>
      <c r="DQ54" s="124" t="s">
        <v>0</v>
      </c>
      <c r="DR54" s="125" t="s">
        <v>0</v>
      </c>
      <c r="DS54" s="126" t="s">
        <v>0</v>
      </c>
      <c r="DT54" s="127" t="s">
        <v>0</v>
      </c>
      <c r="DU54" s="128" t="s">
        <v>0</v>
      </c>
      <c r="DV54" s="129" t="s">
        <v>0</v>
      </c>
      <c r="DW54" s="256" t="str">
        <f>HYPERLINK("https://my.pitchbook.com?c=227724-58T", "View company online")</f>
        <v>View company online</v>
      </c>
    </row>
    <row r="55" spans="1:127" ht="48" x14ac:dyDescent="0.2">
      <c r="A55" s="130" t="s">
        <v>672</v>
      </c>
      <c r="B55" s="131" t="s">
        <v>128</v>
      </c>
      <c r="C55" s="132" t="s">
        <v>129</v>
      </c>
      <c r="D55" s="133" t="s">
        <v>130</v>
      </c>
      <c r="E55" s="134" t="s">
        <v>131</v>
      </c>
      <c r="F55" s="135" t="s">
        <v>132</v>
      </c>
      <c r="G55" s="136" t="s">
        <v>133</v>
      </c>
      <c r="H55" s="137" t="s">
        <v>134</v>
      </c>
      <c r="I55" s="138" t="s">
        <v>135</v>
      </c>
      <c r="J55" s="139" t="s">
        <v>136</v>
      </c>
      <c r="K55" s="140" t="s">
        <v>137</v>
      </c>
      <c r="L55" s="141" t="s">
        <v>138</v>
      </c>
      <c r="M55" s="142" t="s">
        <v>139</v>
      </c>
      <c r="N55" s="143" t="s">
        <v>140</v>
      </c>
      <c r="O55" s="144" t="s">
        <v>141</v>
      </c>
      <c r="P55" s="145" t="s">
        <v>0</v>
      </c>
      <c r="Q55" s="146" t="s">
        <v>0</v>
      </c>
      <c r="R55" s="147" t="s">
        <v>0</v>
      </c>
      <c r="S55" s="148" t="s">
        <v>0</v>
      </c>
      <c r="T55" s="149" t="s">
        <v>0</v>
      </c>
      <c r="U55" s="150" t="s">
        <v>0</v>
      </c>
      <c r="V55" s="151">
        <v>5</v>
      </c>
      <c r="W55" s="152" t="s">
        <v>672</v>
      </c>
      <c r="X55" s="153">
        <v>42821</v>
      </c>
      <c r="Y55" s="154">
        <v>42829</v>
      </c>
      <c r="Z55" s="155" t="s">
        <v>0</v>
      </c>
      <c r="AA55" s="156" t="s">
        <v>0</v>
      </c>
      <c r="AB55" s="157" t="s">
        <v>0</v>
      </c>
      <c r="AC55" s="158" t="s">
        <v>0</v>
      </c>
      <c r="AD55" s="159" t="s">
        <v>0</v>
      </c>
      <c r="AE55" s="160" t="s">
        <v>0</v>
      </c>
      <c r="AF55" s="161" t="s">
        <v>0</v>
      </c>
      <c r="AG55" s="162" t="s">
        <v>0</v>
      </c>
      <c r="AH55" s="163" t="s">
        <v>0</v>
      </c>
      <c r="AI55" s="164" t="s">
        <v>0</v>
      </c>
      <c r="AJ55" s="165" t="s">
        <v>0</v>
      </c>
      <c r="AK55" s="166" t="s">
        <v>228</v>
      </c>
      <c r="AL55" s="167" t="s">
        <v>0</v>
      </c>
      <c r="AM55" s="168" t="s">
        <v>0</v>
      </c>
      <c r="AN55" s="169" t="s">
        <v>207</v>
      </c>
      <c r="AO55" s="170" t="s">
        <v>673</v>
      </c>
      <c r="AP55" s="171" t="s">
        <v>0</v>
      </c>
      <c r="AQ55" s="172" t="s">
        <v>151</v>
      </c>
      <c r="AR55" s="173" t="s">
        <v>0</v>
      </c>
      <c r="AS55" s="174" t="s">
        <v>0</v>
      </c>
      <c r="AT55" s="175" t="s">
        <v>674</v>
      </c>
      <c r="AU55" s="176" t="s">
        <v>0</v>
      </c>
      <c r="AV55" s="177" t="s">
        <v>0</v>
      </c>
      <c r="AW55" s="178" t="s">
        <v>0</v>
      </c>
      <c r="AX55" s="179" t="s">
        <v>153</v>
      </c>
      <c r="AY55" s="180" t="s">
        <v>154</v>
      </c>
      <c r="AZ55" s="181" t="s">
        <v>155</v>
      </c>
      <c r="BA55" s="182" t="s">
        <v>0</v>
      </c>
      <c r="BB55" s="183" t="s">
        <v>0</v>
      </c>
      <c r="BC55" s="184" t="s">
        <v>0</v>
      </c>
      <c r="BD55" s="185" t="s">
        <v>0</v>
      </c>
      <c r="BE55" s="186" t="s">
        <v>0</v>
      </c>
      <c r="BF55" s="187" t="s">
        <v>0</v>
      </c>
      <c r="BG55" s="188" t="s">
        <v>675</v>
      </c>
      <c r="BH55" s="189" t="s">
        <v>0</v>
      </c>
      <c r="BI55" s="190" t="s">
        <v>0</v>
      </c>
      <c r="BJ55" s="191" t="s">
        <v>0</v>
      </c>
      <c r="BK55" s="192" t="s">
        <v>0</v>
      </c>
      <c r="BL55" s="193" t="s">
        <v>0</v>
      </c>
      <c r="BM55" s="194" t="s">
        <v>0</v>
      </c>
      <c r="BN55" s="195" t="s">
        <v>0</v>
      </c>
      <c r="BO55" s="196" t="s">
        <v>0</v>
      </c>
      <c r="BP55" s="197" t="s">
        <v>0</v>
      </c>
      <c r="BQ55" s="198" t="s">
        <v>0</v>
      </c>
      <c r="BR55" s="199" t="s">
        <v>0</v>
      </c>
      <c r="BS55" s="200" t="s">
        <v>676</v>
      </c>
      <c r="BT55" s="201" t="s">
        <v>0</v>
      </c>
      <c r="BU55" s="202">
        <v>17805</v>
      </c>
      <c r="BV55" s="203" t="s">
        <v>0</v>
      </c>
      <c r="BW55" s="204" t="s">
        <v>0</v>
      </c>
      <c r="BX55" s="205">
        <v>-619</v>
      </c>
      <c r="BY55" s="206">
        <v>125</v>
      </c>
      <c r="BZ55" s="207">
        <v>-840</v>
      </c>
      <c r="CA55" s="208">
        <v>0</v>
      </c>
      <c r="CB55" s="209">
        <v>2016</v>
      </c>
      <c r="CC55" s="210" t="s">
        <v>0</v>
      </c>
      <c r="CD55" s="211" t="s">
        <v>0</v>
      </c>
      <c r="CE55" s="212" t="s">
        <v>0</v>
      </c>
      <c r="CF55" s="213" t="s">
        <v>0</v>
      </c>
      <c r="CG55" s="214" t="s">
        <v>0</v>
      </c>
      <c r="CH55" s="215" t="s">
        <v>0</v>
      </c>
      <c r="CI55" s="216" t="s">
        <v>0</v>
      </c>
      <c r="CJ55" s="217" t="s">
        <v>0</v>
      </c>
      <c r="CK55" s="218" t="s">
        <v>0</v>
      </c>
      <c r="CL55" s="219" t="s">
        <v>0</v>
      </c>
      <c r="CM55" s="220" t="s">
        <v>0</v>
      </c>
      <c r="CN55" s="221" t="s">
        <v>0</v>
      </c>
      <c r="CO55" s="222" t="s">
        <v>0</v>
      </c>
      <c r="CP55" s="223" t="s">
        <v>0</v>
      </c>
      <c r="CQ55" s="224" t="s">
        <v>0</v>
      </c>
      <c r="CR55" s="225" t="s">
        <v>0</v>
      </c>
      <c r="CS55" s="226" t="s">
        <v>0</v>
      </c>
      <c r="CT55" s="227">
        <v>0.7</v>
      </c>
      <c r="CU55" s="228">
        <v>11800</v>
      </c>
      <c r="CV55" s="229" t="s">
        <v>168</v>
      </c>
      <c r="CW55" s="230" t="s">
        <v>169</v>
      </c>
      <c r="CX55" s="231" t="s">
        <v>170</v>
      </c>
      <c r="CY55" s="232" t="s">
        <v>171</v>
      </c>
      <c r="CZ55" s="233" t="s">
        <v>172</v>
      </c>
      <c r="DA55" s="234" t="s">
        <v>173</v>
      </c>
      <c r="DB55" s="235" t="s">
        <v>174</v>
      </c>
      <c r="DC55" s="236" t="s">
        <v>175</v>
      </c>
      <c r="DD55" s="237">
        <v>1863</v>
      </c>
      <c r="DE55" s="238" t="s">
        <v>176</v>
      </c>
      <c r="DF55" s="239" t="s">
        <v>0</v>
      </c>
      <c r="DG55" s="240" t="s">
        <v>0</v>
      </c>
      <c r="DH55" s="241" t="s">
        <v>0</v>
      </c>
      <c r="DI55" s="242" t="s">
        <v>0</v>
      </c>
      <c r="DJ55" s="243" t="s">
        <v>0</v>
      </c>
      <c r="DK55" s="244" t="s">
        <v>0</v>
      </c>
      <c r="DL55" s="245" t="s">
        <v>0</v>
      </c>
      <c r="DM55" s="246" t="s">
        <v>0</v>
      </c>
      <c r="DN55" s="247" t="s">
        <v>0</v>
      </c>
      <c r="DO55" s="248" t="s">
        <v>0</v>
      </c>
      <c r="DP55" s="249" t="s">
        <v>0</v>
      </c>
      <c r="DQ55" s="250" t="s">
        <v>0</v>
      </c>
      <c r="DR55" s="251" t="s">
        <v>0</v>
      </c>
      <c r="DS55" s="252" t="s">
        <v>0</v>
      </c>
      <c r="DT55" s="253" t="s">
        <v>0</v>
      </c>
      <c r="DU55" s="254" t="s">
        <v>0</v>
      </c>
      <c r="DV55" s="255" t="s">
        <v>0</v>
      </c>
      <c r="DW55" s="257" t="str">
        <f>HYPERLINK("https://my.pitchbook.com?c=231564-16T", "View company online")</f>
        <v>View company online</v>
      </c>
    </row>
    <row r="56" spans="1:127" ht="48" x14ac:dyDescent="0.2">
      <c r="A56" s="4" t="s">
        <v>677</v>
      </c>
      <c r="B56" s="5" t="s">
        <v>128</v>
      </c>
      <c r="C56" s="6" t="s">
        <v>129</v>
      </c>
      <c r="D56" s="7" t="s">
        <v>130</v>
      </c>
      <c r="E56" s="8" t="s">
        <v>131</v>
      </c>
      <c r="F56" s="9" t="s">
        <v>132</v>
      </c>
      <c r="G56" s="10" t="s">
        <v>133</v>
      </c>
      <c r="H56" s="11" t="s">
        <v>134</v>
      </c>
      <c r="I56" s="12" t="s">
        <v>135</v>
      </c>
      <c r="J56" s="13" t="s">
        <v>136</v>
      </c>
      <c r="K56" s="14" t="s">
        <v>137</v>
      </c>
      <c r="L56" s="15" t="s">
        <v>138</v>
      </c>
      <c r="M56" s="16" t="s">
        <v>139</v>
      </c>
      <c r="N56" s="17" t="s">
        <v>140</v>
      </c>
      <c r="O56" s="18" t="s">
        <v>141</v>
      </c>
      <c r="P56" s="19" t="s">
        <v>0</v>
      </c>
      <c r="Q56" s="20" t="s">
        <v>0</v>
      </c>
      <c r="R56" s="21" t="s">
        <v>0</v>
      </c>
      <c r="S56" s="22" t="s">
        <v>0</v>
      </c>
      <c r="T56" s="23" t="s">
        <v>0</v>
      </c>
      <c r="U56" s="24" t="s">
        <v>0</v>
      </c>
      <c r="V56" s="25">
        <v>6</v>
      </c>
      <c r="W56" s="26" t="s">
        <v>677</v>
      </c>
      <c r="X56" s="27">
        <v>43048</v>
      </c>
      <c r="Y56" s="28">
        <v>43055</v>
      </c>
      <c r="Z56" s="29" t="s">
        <v>0</v>
      </c>
      <c r="AA56" s="30" t="s">
        <v>0</v>
      </c>
      <c r="AB56" s="31" t="s">
        <v>0</v>
      </c>
      <c r="AC56" s="32" t="s">
        <v>0</v>
      </c>
      <c r="AD56" s="33" t="s">
        <v>0</v>
      </c>
      <c r="AE56" s="34" t="s">
        <v>0</v>
      </c>
      <c r="AF56" s="35" t="s">
        <v>0</v>
      </c>
      <c r="AG56" s="36" t="s">
        <v>0</v>
      </c>
      <c r="AH56" s="37" t="s">
        <v>0</v>
      </c>
      <c r="AI56" s="38" t="s">
        <v>0</v>
      </c>
      <c r="AJ56" s="39" t="s">
        <v>0</v>
      </c>
      <c r="AK56" s="40" t="s">
        <v>228</v>
      </c>
      <c r="AL56" s="41" t="s">
        <v>0</v>
      </c>
      <c r="AM56" s="42" t="s">
        <v>0</v>
      </c>
      <c r="AN56" s="43" t="s">
        <v>207</v>
      </c>
      <c r="AO56" s="44" t="s">
        <v>678</v>
      </c>
      <c r="AP56" s="45" t="s">
        <v>0</v>
      </c>
      <c r="AQ56" s="46" t="s">
        <v>151</v>
      </c>
      <c r="AR56" s="47" t="s">
        <v>0</v>
      </c>
      <c r="AS56" s="48" t="s">
        <v>0</v>
      </c>
      <c r="AT56" s="49" t="s">
        <v>674</v>
      </c>
      <c r="AU56" s="50" t="s">
        <v>0</v>
      </c>
      <c r="AV56" s="51" t="s">
        <v>0</v>
      </c>
      <c r="AW56" s="52" t="s">
        <v>0</v>
      </c>
      <c r="AX56" s="53" t="s">
        <v>153</v>
      </c>
      <c r="AY56" s="54" t="s">
        <v>154</v>
      </c>
      <c r="AZ56" s="55" t="s">
        <v>155</v>
      </c>
      <c r="BA56" s="56" t="s">
        <v>0</v>
      </c>
      <c r="BB56" s="57" t="s">
        <v>0</v>
      </c>
      <c r="BC56" s="58" t="s">
        <v>0</v>
      </c>
      <c r="BD56" s="59" t="s">
        <v>0</v>
      </c>
      <c r="BE56" s="60" t="s">
        <v>0</v>
      </c>
      <c r="BF56" s="61" t="s">
        <v>0</v>
      </c>
      <c r="BG56" s="62" t="s">
        <v>679</v>
      </c>
      <c r="BH56" s="63" t="s">
        <v>0</v>
      </c>
      <c r="BI56" s="64" t="s">
        <v>0</v>
      </c>
      <c r="BJ56" s="65" t="s">
        <v>0</v>
      </c>
      <c r="BK56" s="66" t="s">
        <v>0</v>
      </c>
      <c r="BL56" s="67" t="s">
        <v>0</v>
      </c>
      <c r="BM56" s="68" t="s">
        <v>0</v>
      </c>
      <c r="BN56" s="69" t="s">
        <v>0</v>
      </c>
      <c r="BO56" s="70" t="s">
        <v>0</v>
      </c>
      <c r="BP56" s="71" t="s">
        <v>0</v>
      </c>
      <c r="BQ56" s="72" t="s">
        <v>0</v>
      </c>
      <c r="BR56" s="73" t="s">
        <v>0</v>
      </c>
      <c r="BS56" s="74" t="s">
        <v>680</v>
      </c>
      <c r="BT56" s="75" t="s">
        <v>0</v>
      </c>
      <c r="BU56" s="76">
        <v>917.63</v>
      </c>
      <c r="BV56" s="77">
        <v>-94.85</v>
      </c>
      <c r="BW56" s="78">
        <v>523.41999999999996</v>
      </c>
      <c r="BX56" s="79">
        <v>-263.93</v>
      </c>
      <c r="BY56" s="80">
        <v>81.44</v>
      </c>
      <c r="BZ56" s="81">
        <v>-147.03</v>
      </c>
      <c r="CA56" s="82">
        <v>2013.08</v>
      </c>
      <c r="CB56" s="83">
        <v>2017</v>
      </c>
      <c r="CC56" s="84" t="s">
        <v>0</v>
      </c>
      <c r="CD56" s="85" t="s">
        <v>0</v>
      </c>
      <c r="CE56" s="86" t="s">
        <v>0</v>
      </c>
      <c r="CF56" s="87" t="s">
        <v>0</v>
      </c>
      <c r="CG56" s="88" t="s">
        <v>0</v>
      </c>
      <c r="CH56" s="89" t="s">
        <v>0</v>
      </c>
      <c r="CI56" s="90" t="s">
        <v>0</v>
      </c>
      <c r="CJ56" s="91" t="s">
        <v>0</v>
      </c>
      <c r="CK56" s="92" t="s">
        <v>0</v>
      </c>
      <c r="CL56" s="93" t="s">
        <v>0</v>
      </c>
      <c r="CM56" s="94" t="s">
        <v>0</v>
      </c>
      <c r="CN56" s="95" t="s">
        <v>0</v>
      </c>
      <c r="CO56" s="96" t="s">
        <v>0</v>
      </c>
      <c r="CP56" s="97" t="s">
        <v>0</v>
      </c>
      <c r="CQ56" s="98" t="s">
        <v>0</v>
      </c>
      <c r="CR56" s="99" t="s">
        <v>0</v>
      </c>
      <c r="CS56" s="100" t="s">
        <v>0</v>
      </c>
      <c r="CT56" s="101">
        <v>8.8699999999999992</v>
      </c>
      <c r="CU56" s="102">
        <v>11800</v>
      </c>
      <c r="CV56" s="103" t="s">
        <v>168</v>
      </c>
      <c r="CW56" s="104" t="s">
        <v>169</v>
      </c>
      <c r="CX56" s="105" t="s">
        <v>170</v>
      </c>
      <c r="CY56" s="106" t="s">
        <v>171</v>
      </c>
      <c r="CZ56" s="107" t="s">
        <v>172</v>
      </c>
      <c r="DA56" s="108" t="s">
        <v>173</v>
      </c>
      <c r="DB56" s="109" t="s">
        <v>174</v>
      </c>
      <c r="DC56" s="110" t="s">
        <v>175</v>
      </c>
      <c r="DD56" s="111">
        <v>1863</v>
      </c>
      <c r="DE56" s="112" t="s">
        <v>176</v>
      </c>
      <c r="DF56" s="113" t="s">
        <v>0</v>
      </c>
      <c r="DG56" s="114" t="s">
        <v>0</v>
      </c>
      <c r="DH56" s="115" t="s">
        <v>0</v>
      </c>
      <c r="DI56" s="116" t="s">
        <v>0</v>
      </c>
      <c r="DJ56" s="117" t="s">
        <v>0</v>
      </c>
      <c r="DK56" s="118" t="s">
        <v>0</v>
      </c>
      <c r="DL56" s="119" t="s">
        <v>0</v>
      </c>
      <c r="DM56" s="120" t="s">
        <v>0</v>
      </c>
      <c r="DN56" s="121" t="s">
        <v>0</v>
      </c>
      <c r="DO56" s="122" t="s">
        <v>0</v>
      </c>
      <c r="DP56" s="123" t="s">
        <v>0</v>
      </c>
      <c r="DQ56" s="124" t="s">
        <v>0</v>
      </c>
      <c r="DR56" s="125" t="s">
        <v>0</v>
      </c>
      <c r="DS56" s="126" t="s">
        <v>0</v>
      </c>
      <c r="DT56" s="127" t="s">
        <v>0</v>
      </c>
      <c r="DU56" s="128" t="s">
        <v>0</v>
      </c>
      <c r="DV56" s="129" t="s">
        <v>0</v>
      </c>
      <c r="DW56" s="256" t="str">
        <f>HYPERLINK("https://my.pitchbook.com?c=231565-15T", "View company online")</f>
        <v>View company online</v>
      </c>
    </row>
    <row r="57" spans="1:127" ht="48" x14ac:dyDescent="0.2">
      <c r="A57" s="130" t="s">
        <v>681</v>
      </c>
      <c r="B57" s="131" t="s">
        <v>128</v>
      </c>
      <c r="C57" s="132" t="s">
        <v>129</v>
      </c>
      <c r="D57" s="133" t="s">
        <v>130</v>
      </c>
      <c r="E57" s="134" t="s">
        <v>131</v>
      </c>
      <c r="F57" s="135" t="s">
        <v>132</v>
      </c>
      <c r="G57" s="136" t="s">
        <v>133</v>
      </c>
      <c r="H57" s="137" t="s">
        <v>134</v>
      </c>
      <c r="I57" s="138" t="s">
        <v>135</v>
      </c>
      <c r="J57" s="139" t="s">
        <v>136</v>
      </c>
      <c r="K57" s="140" t="s">
        <v>137</v>
      </c>
      <c r="L57" s="141" t="s">
        <v>138</v>
      </c>
      <c r="M57" s="142" t="s">
        <v>139</v>
      </c>
      <c r="N57" s="143" t="s">
        <v>140</v>
      </c>
      <c r="O57" s="144" t="s">
        <v>141</v>
      </c>
      <c r="P57" s="145" t="s">
        <v>302</v>
      </c>
      <c r="Q57" s="146" t="s">
        <v>303</v>
      </c>
      <c r="R57" s="147" t="s">
        <v>180</v>
      </c>
      <c r="S57" s="148" t="s">
        <v>304</v>
      </c>
      <c r="T57" s="149" t="s">
        <v>305</v>
      </c>
      <c r="U57" s="150" t="s">
        <v>306</v>
      </c>
      <c r="V57" s="151">
        <v>20</v>
      </c>
      <c r="W57" s="152" t="s">
        <v>681</v>
      </c>
      <c r="X57" s="153">
        <v>45313</v>
      </c>
      <c r="Y57" s="154">
        <v>45316</v>
      </c>
      <c r="Z57" s="155" t="s">
        <v>0</v>
      </c>
      <c r="AA57" s="156" t="s">
        <v>0</v>
      </c>
      <c r="AB57" s="157" t="s">
        <v>0</v>
      </c>
      <c r="AC57" s="158" t="s">
        <v>0</v>
      </c>
      <c r="AD57" s="159" t="s">
        <v>0</v>
      </c>
      <c r="AE57" s="160" t="s">
        <v>0</v>
      </c>
      <c r="AF57" s="161">
        <v>7098.87</v>
      </c>
      <c r="AG57" s="162" t="s">
        <v>0</v>
      </c>
      <c r="AH57" s="163" t="s">
        <v>0</v>
      </c>
      <c r="AI57" s="164" t="s">
        <v>0</v>
      </c>
      <c r="AJ57" s="165" t="s">
        <v>0</v>
      </c>
      <c r="AK57" s="166" t="s">
        <v>228</v>
      </c>
      <c r="AL57" s="167" t="s">
        <v>0</v>
      </c>
      <c r="AM57" s="168" t="s">
        <v>0</v>
      </c>
      <c r="AN57" s="169" t="s">
        <v>207</v>
      </c>
      <c r="AO57" s="170" t="s">
        <v>682</v>
      </c>
      <c r="AP57" s="171" t="s">
        <v>0</v>
      </c>
      <c r="AQ57" s="172" t="s">
        <v>151</v>
      </c>
      <c r="AR57" s="173" t="s">
        <v>0</v>
      </c>
      <c r="AS57" s="174" t="s">
        <v>0</v>
      </c>
      <c r="AT57" s="175" t="s">
        <v>683</v>
      </c>
      <c r="AU57" s="176" t="s">
        <v>0</v>
      </c>
      <c r="AV57" s="177" t="s">
        <v>0</v>
      </c>
      <c r="AW57" s="178" t="s">
        <v>0</v>
      </c>
      <c r="AX57" s="179" t="s">
        <v>153</v>
      </c>
      <c r="AY57" s="180" t="s">
        <v>140</v>
      </c>
      <c r="AZ57" s="181" t="s">
        <v>139</v>
      </c>
      <c r="BA57" s="182" t="s">
        <v>0</v>
      </c>
      <c r="BB57" s="183" t="s">
        <v>0</v>
      </c>
      <c r="BC57" s="184" t="s">
        <v>0</v>
      </c>
      <c r="BD57" s="185" t="s">
        <v>0</v>
      </c>
      <c r="BE57" s="186" t="s">
        <v>0</v>
      </c>
      <c r="BF57" s="187" t="s">
        <v>0</v>
      </c>
      <c r="BG57" s="188" t="s">
        <v>0</v>
      </c>
      <c r="BH57" s="189" t="s">
        <v>0</v>
      </c>
      <c r="BI57" s="190" t="s">
        <v>0</v>
      </c>
      <c r="BJ57" s="191" t="s">
        <v>0</v>
      </c>
      <c r="BK57" s="192" t="s">
        <v>0</v>
      </c>
      <c r="BL57" s="193" t="s">
        <v>0</v>
      </c>
      <c r="BM57" s="194" t="s">
        <v>0</v>
      </c>
      <c r="BN57" s="195" t="s">
        <v>0</v>
      </c>
      <c r="BO57" s="196" t="s">
        <v>0</v>
      </c>
      <c r="BP57" s="197" t="s">
        <v>0</v>
      </c>
      <c r="BQ57" s="198" t="s">
        <v>0</v>
      </c>
      <c r="BR57" s="199" t="s">
        <v>0</v>
      </c>
      <c r="BS57" s="200" t="s">
        <v>0</v>
      </c>
      <c r="BT57" s="201" t="s">
        <v>0</v>
      </c>
      <c r="BU57" s="202">
        <v>2620.4</v>
      </c>
      <c r="BV57" s="203" t="s">
        <v>0</v>
      </c>
      <c r="BW57" s="204">
        <v>1708.6</v>
      </c>
      <c r="BX57" s="205">
        <v>256.10000000000002</v>
      </c>
      <c r="BY57" s="206">
        <v>1106.8</v>
      </c>
      <c r="BZ57" s="207">
        <v>390.5</v>
      </c>
      <c r="CA57" s="208">
        <v>4958.5</v>
      </c>
      <c r="CB57" s="209">
        <v>2023</v>
      </c>
      <c r="CC57" s="210" t="s">
        <v>0</v>
      </c>
      <c r="CD57" s="211" t="s">
        <v>0</v>
      </c>
      <c r="CE57" s="212" t="s">
        <v>0</v>
      </c>
      <c r="CF57" s="213" t="s">
        <v>0</v>
      </c>
      <c r="CG57" s="214" t="s">
        <v>0</v>
      </c>
      <c r="CH57" s="215" t="s">
        <v>0</v>
      </c>
      <c r="CI57" s="216" t="s">
        <v>0</v>
      </c>
      <c r="CJ57" s="217" t="s">
        <v>0</v>
      </c>
      <c r="CK57" s="218" t="s">
        <v>0</v>
      </c>
      <c r="CL57" s="219" t="s">
        <v>0</v>
      </c>
      <c r="CM57" s="220" t="s">
        <v>0</v>
      </c>
      <c r="CN57" s="221" t="s">
        <v>0</v>
      </c>
      <c r="CO57" s="222" t="s">
        <v>0</v>
      </c>
      <c r="CP57" s="223" t="s">
        <v>0</v>
      </c>
      <c r="CQ57" s="224" t="s">
        <v>0</v>
      </c>
      <c r="CR57" s="225" t="s">
        <v>0</v>
      </c>
      <c r="CS57" s="226" t="s">
        <v>0</v>
      </c>
      <c r="CT57" s="227">
        <v>42.24</v>
      </c>
      <c r="CU57" s="228">
        <v>11800</v>
      </c>
      <c r="CV57" s="229" t="s">
        <v>168</v>
      </c>
      <c r="CW57" s="230" t="s">
        <v>169</v>
      </c>
      <c r="CX57" s="231" t="s">
        <v>170</v>
      </c>
      <c r="CY57" s="232" t="s">
        <v>171</v>
      </c>
      <c r="CZ57" s="233" t="s">
        <v>172</v>
      </c>
      <c r="DA57" s="234" t="s">
        <v>173</v>
      </c>
      <c r="DB57" s="235" t="s">
        <v>174</v>
      </c>
      <c r="DC57" s="236" t="s">
        <v>175</v>
      </c>
      <c r="DD57" s="237">
        <v>1863</v>
      </c>
      <c r="DE57" s="238" t="s">
        <v>176</v>
      </c>
      <c r="DF57" s="239" t="s">
        <v>0</v>
      </c>
      <c r="DG57" s="240" t="s">
        <v>0</v>
      </c>
      <c r="DH57" s="241" t="s">
        <v>0</v>
      </c>
      <c r="DI57" s="242" t="s">
        <v>0</v>
      </c>
      <c r="DJ57" s="243" t="s">
        <v>0</v>
      </c>
      <c r="DK57" s="244" t="s">
        <v>0</v>
      </c>
      <c r="DL57" s="245" t="s">
        <v>0</v>
      </c>
      <c r="DM57" s="246" t="s">
        <v>0</v>
      </c>
      <c r="DN57" s="247" t="s">
        <v>0</v>
      </c>
      <c r="DO57" s="248" t="s">
        <v>0</v>
      </c>
      <c r="DP57" s="249" t="s">
        <v>0</v>
      </c>
      <c r="DQ57" s="250" t="s">
        <v>0</v>
      </c>
      <c r="DR57" s="251" t="s">
        <v>0</v>
      </c>
      <c r="DS57" s="252" t="s">
        <v>0</v>
      </c>
      <c r="DT57" s="253" t="s">
        <v>0</v>
      </c>
      <c r="DU57" s="254" t="s">
        <v>0</v>
      </c>
      <c r="DV57" s="255" t="s">
        <v>0</v>
      </c>
      <c r="DW57" s="257" t="str">
        <f>HYPERLINK("https://my.pitchbook.com?c=250036-48T", "View company online")</f>
        <v>View company online</v>
      </c>
    </row>
    <row r="58" spans="1:127" ht="84" x14ac:dyDescent="0.2">
      <c r="A58" s="4" t="s">
        <v>684</v>
      </c>
      <c r="B58" s="5" t="s">
        <v>195</v>
      </c>
      <c r="C58" s="6" t="s">
        <v>196</v>
      </c>
      <c r="D58" s="7" t="s">
        <v>0</v>
      </c>
      <c r="E58" s="8" t="s">
        <v>197</v>
      </c>
      <c r="F58" s="9" t="s">
        <v>198</v>
      </c>
      <c r="G58" s="10" t="s">
        <v>133</v>
      </c>
      <c r="H58" s="11" t="s">
        <v>134</v>
      </c>
      <c r="I58" s="12" t="s">
        <v>199</v>
      </c>
      <c r="J58" s="13" t="s">
        <v>200</v>
      </c>
      <c r="K58" s="14" t="s">
        <v>201</v>
      </c>
      <c r="L58" s="15" t="s">
        <v>202</v>
      </c>
      <c r="M58" s="16" t="s">
        <v>203</v>
      </c>
      <c r="N58" s="17" t="s">
        <v>185</v>
      </c>
      <c r="O58" s="18" t="s">
        <v>204</v>
      </c>
      <c r="P58" s="19" t="s">
        <v>685</v>
      </c>
      <c r="Q58" s="20" t="s">
        <v>686</v>
      </c>
      <c r="R58" s="21" t="s">
        <v>0</v>
      </c>
      <c r="S58" s="22" t="s">
        <v>687</v>
      </c>
      <c r="T58" s="23" t="s">
        <v>688</v>
      </c>
      <c r="U58" s="24" t="s">
        <v>689</v>
      </c>
      <c r="V58" s="25">
        <v>1</v>
      </c>
      <c r="W58" s="26" t="s">
        <v>684</v>
      </c>
      <c r="X58" s="27" t="s">
        <v>0</v>
      </c>
      <c r="Y58" s="28">
        <v>28491</v>
      </c>
      <c r="Z58" s="29" t="s">
        <v>0</v>
      </c>
      <c r="AA58" s="30" t="s">
        <v>0</v>
      </c>
      <c r="AB58" s="31" t="s">
        <v>0</v>
      </c>
      <c r="AC58" s="32" t="s">
        <v>0</v>
      </c>
      <c r="AD58" s="33" t="s">
        <v>0</v>
      </c>
      <c r="AE58" s="34" t="s">
        <v>0</v>
      </c>
      <c r="AF58" s="35" t="s">
        <v>0</v>
      </c>
      <c r="AG58" s="36" t="s">
        <v>396</v>
      </c>
      <c r="AH58" s="37" t="s">
        <v>0</v>
      </c>
      <c r="AI58" s="38" t="s">
        <v>0</v>
      </c>
      <c r="AJ58" s="39" t="s">
        <v>0</v>
      </c>
      <c r="AK58" s="40" t="s">
        <v>438</v>
      </c>
      <c r="AL58" s="41" t="s">
        <v>0</v>
      </c>
      <c r="AM58" s="42" t="s">
        <v>0</v>
      </c>
      <c r="AN58" s="43" t="s">
        <v>338</v>
      </c>
      <c r="AO58" s="44" t="s">
        <v>690</v>
      </c>
      <c r="AP58" s="45" t="s">
        <v>0</v>
      </c>
      <c r="AQ58" s="46" t="s">
        <v>151</v>
      </c>
      <c r="AR58" s="47" t="s">
        <v>0</v>
      </c>
      <c r="AS58" s="48" t="s">
        <v>0</v>
      </c>
      <c r="AT58" s="49" t="s">
        <v>0</v>
      </c>
      <c r="AU58" s="50" t="s">
        <v>0</v>
      </c>
      <c r="AV58" s="51" t="s">
        <v>0</v>
      </c>
      <c r="AW58" s="52" t="s">
        <v>0</v>
      </c>
      <c r="AX58" s="53" t="s">
        <v>153</v>
      </c>
      <c r="AY58" s="54" t="s">
        <v>185</v>
      </c>
      <c r="AZ58" s="55" t="s">
        <v>337</v>
      </c>
      <c r="BA58" s="56" t="s">
        <v>0</v>
      </c>
      <c r="BB58" s="57">
        <v>3</v>
      </c>
      <c r="BC58" s="58" t="s">
        <v>691</v>
      </c>
      <c r="BD58" s="59">
        <v>3</v>
      </c>
      <c r="BE58" s="60" t="s">
        <v>0</v>
      </c>
      <c r="BF58" s="61" t="s">
        <v>0</v>
      </c>
      <c r="BG58" s="62" t="s">
        <v>0</v>
      </c>
      <c r="BH58" s="63" t="s">
        <v>692</v>
      </c>
      <c r="BI58" s="64" t="s">
        <v>693</v>
      </c>
      <c r="BJ58" s="65" t="s">
        <v>0</v>
      </c>
      <c r="BK58" s="66" t="s">
        <v>694</v>
      </c>
      <c r="BL58" s="67" t="s">
        <v>0</v>
      </c>
      <c r="BM58" s="68" t="s">
        <v>0</v>
      </c>
      <c r="BN58" s="69" t="s">
        <v>0</v>
      </c>
      <c r="BO58" s="70" t="s">
        <v>0</v>
      </c>
      <c r="BP58" s="71" t="s">
        <v>0</v>
      </c>
      <c r="BQ58" s="72" t="s">
        <v>0</v>
      </c>
      <c r="BR58" s="73" t="s">
        <v>0</v>
      </c>
      <c r="BS58" s="74" t="s">
        <v>0</v>
      </c>
      <c r="BT58" s="75" t="s">
        <v>0</v>
      </c>
      <c r="BU58" s="76" t="s">
        <v>0</v>
      </c>
      <c r="BV58" s="77" t="s">
        <v>0</v>
      </c>
      <c r="BW58" s="78" t="s">
        <v>0</v>
      </c>
      <c r="BX58" s="79" t="s">
        <v>0</v>
      </c>
      <c r="BY58" s="80" t="s">
        <v>0</v>
      </c>
      <c r="BZ58" s="81" t="s">
        <v>0</v>
      </c>
      <c r="CA58" s="82" t="s">
        <v>0</v>
      </c>
      <c r="CB58" s="83" t="s">
        <v>0</v>
      </c>
      <c r="CC58" s="84" t="s">
        <v>0</v>
      </c>
      <c r="CD58" s="85" t="s">
        <v>0</v>
      </c>
      <c r="CE58" s="86" t="s">
        <v>0</v>
      </c>
      <c r="CF58" s="87" t="s">
        <v>0</v>
      </c>
      <c r="CG58" s="88" t="s">
        <v>0</v>
      </c>
      <c r="CH58" s="89" t="s">
        <v>0</v>
      </c>
      <c r="CI58" s="90" t="s">
        <v>0</v>
      </c>
      <c r="CJ58" s="91" t="s">
        <v>0</v>
      </c>
      <c r="CK58" s="92" t="s">
        <v>0</v>
      </c>
      <c r="CL58" s="93" t="s">
        <v>0</v>
      </c>
      <c r="CM58" s="94" t="s">
        <v>0</v>
      </c>
      <c r="CN58" s="95" t="s">
        <v>0</v>
      </c>
      <c r="CO58" s="96" t="s">
        <v>0</v>
      </c>
      <c r="CP58" s="97" t="s">
        <v>0</v>
      </c>
      <c r="CQ58" s="98" t="s">
        <v>0</v>
      </c>
      <c r="CR58" s="99" t="s">
        <v>0</v>
      </c>
      <c r="CS58" s="100" t="s">
        <v>0</v>
      </c>
      <c r="CT58" s="101" t="s">
        <v>0</v>
      </c>
      <c r="CU58" s="102">
        <v>20253</v>
      </c>
      <c r="CV58" s="103" t="s">
        <v>168</v>
      </c>
      <c r="CW58" s="104" t="s">
        <v>212</v>
      </c>
      <c r="CX58" s="105" t="s">
        <v>213</v>
      </c>
      <c r="CY58" s="106" t="s">
        <v>214</v>
      </c>
      <c r="CZ58" s="107" t="s">
        <v>215</v>
      </c>
      <c r="DA58" s="108" t="s">
        <v>216</v>
      </c>
      <c r="DB58" s="109" t="s">
        <v>217</v>
      </c>
      <c r="DC58" s="110" t="s">
        <v>218</v>
      </c>
      <c r="DD58" s="111" t="s">
        <v>0</v>
      </c>
      <c r="DE58" s="112" t="s">
        <v>219</v>
      </c>
      <c r="DF58" s="113">
        <v>41</v>
      </c>
      <c r="DG58" s="114">
        <v>15</v>
      </c>
      <c r="DH58" s="115">
        <v>28</v>
      </c>
      <c r="DI58" s="116" t="s">
        <v>0</v>
      </c>
      <c r="DJ58" s="117" t="s">
        <v>0</v>
      </c>
      <c r="DK58" s="118">
        <v>13</v>
      </c>
      <c r="DL58" s="119" t="s">
        <v>220</v>
      </c>
      <c r="DM58" s="120" t="s">
        <v>0</v>
      </c>
      <c r="DN58" s="121" t="s">
        <v>0</v>
      </c>
      <c r="DO58" s="122" t="s">
        <v>0</v>
      </c>
      <c r="DP58" s="123" t="s">
        <v>0</v>
      </c>
      <c r="DQ58" s="124" t="s">
        <v>0</v>
      </c>
      <c r="DR58" s="125" t="s">
        <v>0</v>
      </c>
      <c r="DS58" s="126" t="s">
        <v>0</v>
      </c>
      <c r="DT58" s="127" t="s">
        <v>0</v>
      </c>
      <c r="DU58" s="128" t="s">
        <v>0</v>
      </c>
      <c r="DV58" s="129" t="s">
        <v>0</v>
      </c>
      <c r="DW58" s="256" t="str">
        <f>HYPERLINK("https://my.pitchbook.com?c=35488-18T", "View company online")</f>
        <v>View company online</v>
      </c>
    </row>
    <row r="59" spans="1:127" ht="84" x14ac:dyDescent="0.2">
      <c r="A59" s="130" t="s">
        <v>695</v>
      </c>
      <c r="B59" s="131" t="s">
        <v>195</v>
      </c>
      <c r="C59" s="132" t="s">
        <v>196</v>
      </c>
      <c r="D59" s="133" t="s">
        <v>0</v>
      </c>
      <c r="E59" s="134" t="s">
        <v>197</v>
      </c>
      <c r="F59" s="135" t="s">
        <v>198</v>
      </c>
      <c r="G59" s="136" t="s">
        <v>133</v>
      </c>
      <c r="H59" s="137" t="s">
        <v>134</v>
      </c>
      <c r="I59" s="138" t="s">
        <v>199</v>
      </c>
      <c r="J59" s="139" t="s">
        <v>200</v>
      </c>
      <c r="K59" s="140" t="s">
        <v>201</v>
      </c>
      <c r="L59" s="141" t="s">
        <v>202</v>
      </c>
      <c r="M59" s="142" t="s">
        <v>203</v>
      </c>
      <c r="N59" s="143" t="s">
        <v>185</v>
      </c>
      <c r="O59" s="144" t="s">
        <v>204</v>
      </c>
      <c r="P59" s="145" t="s">
        <v>0</v>
      </c>
      <c r="Q59" s="146" t="s">
        <v>0</v>
      </c>
      <c r="R59" s="147" t="s">
        <v>0</v>
      </c>
      <c r="S59" s="148" t="s">
        <v>0</v>
      </c>
      <c r="T59" s="149" t="s">
        <v>0</v>
      </c>
      <c r="U59" s="150" t="s">
        <v>0</v>
      </c>
      <c r="V59" s="151">
        <v>2</v>
      </c>
      <c r="W59" s="152" t="s">
        <v>695</v>
      </c>
      <c r="X59" s="153" t="s">
        <v>0</v>
      </c>
      <c r="Y59" s="154">
        <v>31413</v>
      </c>
      <c r="Z59" s="155" t="s">
        <v>0</v>
      </c>
      <c r="AA59" s="156" t="s">
        <v>0</v>
      </c>
      <c r="AB59" s="157" t="s">
        <v>0</v>
      </c>
      <c r="AC59" s="158" t="s">
        <v>0</v>
      </c>
      <c r="AD59" s="159" t="s">
        <v>0</v>
      </c>
      <c r="AE59" s="160" t="s">
        <v>0</v>
      </c>
      <c r="AF59" s="161" t="s">
        <v>0</v>
      </c>
      <c r="AG59" s="162" t="s">
        <v>0</v>
      </c>
      <c r="AH59" s="163" t="s">
        <v>0</v>
      </c>
      <c r="AI59" s="164" t="s">
        <v>0</v>
      </c>
      <c r="AJ59" s="165" t="s">
        <v>0</v>
      </c>
      <c r="AK59" s="166" t="s">
        <v>696</v>
      </c>
      <c r="AL59" s="167" t="s">
        <v>0</v>
      </c>
      <c r="AM59" s="168" t="s">
        <v>0</v>
      </c>
      <c r="AN59" s="169" t="s">
        <v>250</v>
      </c>
      <c r="AO59" s="170" t="s">
        <v>697</v>
      </c>
      <c r="AP59" s="171" t="s">
        <v>0</v>
      </c>
      <c r="AQ59" s="172" t="s">
        <v>151</v>
      </c>
      <c r="AR59" s="173" t="s">
        <v>0</v>
      </c>
      <c r="AS59" s="174" t="s">
        <v>0</v>
      </c>
      <c r="AT59" s="175" t="s">
        <v>0</v>
      </c>
      <c r="AU59" s="176" t="s">
        <v>0</v>
      </c>
      <c r="AV59" s="177" t="s">
        <v>0</v>
      </c>
      <c r="AW59" s="178" t="s">
        <v>0</v>
      </c>
      <c r="AX59" s="179" t="s">
        <v>153</v>
      </c>
      <c r="AY59" s="180" t="s">
        <v>185</v>
      </c>
      <c r="AZ59" s="181" t="s">
        <v>203</v>
      </c>
      <c r="BA59" s="182" t="s">
        <v>0</v>
      </c>
      <c r="BB59" s="183" t="s">
        <v>0</v>
      </c>
      <c r="BC59" s="184" t="s">
        <v>0</v>
      </c>
      <c r="BD59" s="185" t="s">
        <v>0</v>
      </c>
      <c r="BE59" s="186" t="s">
        <v>0</v>
      </c>
      <c r="BF59" s="187" t="s">
        <v>0</v>
      </c>
      <c r="BG59" s="188" t="s">
        <v>0</v>
      </c>
      <c r="BH59" s="189" t="s">
        <v>0</v>
      </c>
      <c r="BI59" s="190" t="s">
        <v>0</v>
      </c>
      <c r="BJ59" s="191" t="s">
        <v>0</v>
      </c>
      <c r="BK59" s="192" t="s">
        <v>0</v>
      </c>
      <c r="BL59" s="193" t="s">
        <v>691</v>
      </c>
      <c r="BM59" s="194" t="s">
        <v>0</v>
      </c>
      <c r="BN59" s="195" t="s">
        <v>0</v>
      </c>
      <c r="BO59" s="196" t="s">
        <v>0</v>
      </c>
      <c r="BP59" s="197" t="s">
        <v>0</v>
      </c>
      <c r="BQ59" s="198" t="s">
        <v>0</v>
      </c>
      <c r="BR59" s="199" t="s">
        <v>0</v>
      </c>
      <c r="BS59" s="200" t="s">
        <v>0</v>
      </c>
      <c r="BT59" s="201" t="s">
        <v>0</v>
      </c>
      <c r="BU59" s="202" t="s">
        <v>0</v>
      </c>
      <c r="BV59" s="203" t="s">
        <v>0</v>
      </c>
      <c r="BW59" s="204" t="s">
        <v>0</v>
      </c>
      <c r="BX59" s="205" t="s">
        <v>0</v>
      </c>
      <c r="BY59" s="206" t="s">
        <v>0</v>
      </c>
      <c r="BZ59" s="207" t="s">
        <v>0</v>
      </c>
      <c r="CA59" s="208" t="s">
        <v>0</v>
      </c>
      <c r="CB59" s="209" t="s">
        <v>0</v>
      </c>
      <c r="CC59" s="210" t="s">
        <v>0</v>
      </c>
      <c r="CD59" s="211" t="s">
        <v>0</v>
      </c>
      <c r="CE59" s="212" t="s">
        <v>0</v>
      </c>
      <c r="CF59" s="213" t="s">
        <v>0</v>
      </c>
      <c r="CG59" s="214" t="s">
        <v>0</v>
      </c>
      <c r="CH59" s="215" t="s">
        <v>0</v>
      </c>
      <c r="CI59" s="216" t="s">
        <v>0</v>
      </c>
      <c r="CJ59" s="217" t="s">
        <v>0</v>
      </c>
      <c r="CK59" s="218" t="s">
        <v>0</v>
      </c>
      <c r="CL59" s="219" t="s">
        <v>0</v>
      </c>
      <c r="CM59" s="220" t="s">
        <v>0</v>
      </c>
      <c r="CN59" s="221" t="s">
        <v>0</v>
      </c>
      <c r="CO59" s="222" t="s">
        <v>0</v>
      </c>
      <c r="CP59" s="223" t="s">
        <v>0</v>
      </c>
      <c r="CQ59" s="224" t="s">
        <v>0</v>
      </c>
      <c r="CR59" s="225" t="s">
        <v>0</v>
      </c>
      <c r="CS59" s="226" t="s">
        <v>0</v>
      </c>
      <c r="CT59" s="227" t="s">
        <v>0</v>
      </c>
      <c r="CU59" s="228">
        <v>20253</v>
      </c>
      <c r="CV59" s="229" t="s">
        <v>168</v>
      </c>
      <c r="CW59" s="230" t="s">
        <v>212</v>
      </c>
      <c r="CX59" s="231" t="s">
        <v>213</v>
      </c>
      <c r="CY59" s="232" t="s">
        <v>214</v>
      </c>
      <c r="CZ59" s="233" t="s">
        <v>215</v>
      </c>
      <c r="DA59" s="234" t="s">
        <v>216</v>
      </c>
      <c r="DB59" s="235" t="s">
        <v>217</v>
      </c>
      <c r="DC59" s="236" t="s">
        <v>218</v>
      </c>
      <c r="DD59" s="237" t="s">
        <v>0</v>
      </c>
      <c r="DE59" s="238" t="s">
        <v>219</v>
      </c>
      <c r="DF59" s="239">
        <v>41</v>
      </c>
      <c r="DG59" s="240">
        <v>15</v>
      </c>
      <c r="DH59" s="241">
        <v>28</v>
      </c>
      <c r="DI59" s="242" t="s">
        <v>0</v>
      </c>
      <c r="DJ59" s="243" t="s">
        <v>0</v>
      </c>
      <c r="DK59" s="244">
        <v>13</v>
      </c>
      <c r="DL59" s="245" t="s">
        <v>220</v>
      </c>
      <c r="DM59" s="246" t="s">
        <v>0</v>
      </c>
      <c r="DN59" s="247" t="s">
        <v>0</v>
      </c>
      <c r="DO59" s="248" t="s">
        <v>0</v>
      </c>
      <c r="DP59" s="249" t="s">
        <v>0</v>
      </c>
      <c r="DQ59" s="250" t="s">
        <v>0</v>
      </c>
      <c r="DR59" s="251" t="s">
        <v>0</v>
      </c>
      <c r="DS59" s="252" t="s">
        <v>0</v>
      </c>
      <c r="DT59" s="253" t="s">
        <v>0</v>
      </c>
      <c r="DU59" s="254" t="s">
        <v>0</v>
      </c>
      <c r="DV59" s="255" t="s">
        <v>0</v>
      </c>
      <c r="DW59" s="257" t="str">
        <f>HYPERLINK("https://my.pitchbook.com?c=35488-54T", "View company online")</f>
        <v>View company online</v>
      </c>
    </row>
    <row r="60" spans="1:127" ht="84" x14ac:dyDescent="0.2">
      <c r="A60" s="4" t="s">
        <v>698</v>
      </c>
      <c r="B60" s="5" t="s">
        <v>195</v>
      </c>
      <c r="C60" s="6" t="s">
        <v>196</v>
      </c>
      <c r="D60" s="7" t="s">
        <v>0</v>
      </c>
      <c r="E60" s="8" t="s">
        <v>197</v>
      </c>
      <c r="F60" s="9" t="s">
        <v>198</v>
      </c>
      <c r="G60" s="10" t="s">
        <v>133</v>
      </c>
      <c r="H60" s="11" t="s">
        <v>134</v>
      </c>
      <c r="I60" s="12" t="s">
        <v>199</v>
      </c>
      <c r="J60" s="13" t="s">
        <v>200</v>
      </c>
      <c r="K60" s="14" t="s">
        <v>201</v>
      </c>
      <c r="L60" s="15" t="s">
        <v>202</v>
      </c>
      <c r="M60" s="16" t="s">
        <v>203</v>
      </c>
      <c r="N60" s="17" t="s">
        <v>185</v>
      </c>
      <c r="O60" s="18" t="s">
        <v>204</v>
      </c>
      <c r="P60" s="19" t="s">
        <v>363</v>
      </c>
      <c r="Q60" s="20" t="s">
        <v>364</v>
      </c>
      <c r="R60" s="21" t="s">
        <v>365</v>
      </c>
      <c r="S60" s="22" t="s">
        <v>366</v>
      </c>
      <c r="T60" s="23" t="s">
        <v>367</v>
      </c>
      <c r="U60" s="24" t="s">
        <v>368</v>
      </c>
      <c r="V60" s="25">
        <v>4</v>
      </c>
      <c r="W60" s="26" t="s">
        <v>698</v>
      </c>
      <c r="X60" s="27" t="s">
        <v>0</v>
      </c>
      <c r="Y60" s="28">
        <v>32874</v>
      </c>
      <c r="Z60" s="29" t="s">
        <v>0</v>
      </c>
      <c r="AA60" s="30" t="s">
        <v>0</v>
      </c>
      <c r="AB60" s="31" t="s">
        <v>0</v>
      </c>
      <c r="AC60" s="32" t="s">
        <v>0</v>
      </c>
      <c r="AD60" s="33" t="s">
        <v>0</v>
      </c>
      <c r="AE60" s="34">
        <v>100</v>
      </c>
      <c r="AF60" s="35" t="s">
        <v>0</v>
      </c>
      <c r="AG60" s="36" t="s">
        <v>0</v>
      </c>
      <c r="AH60" s="37" t="s">
        <v>0</v>
      </c>
      <c r="AI60" s="38" t="s">
        <v>0</v>
      </c>
      <c r="AJ60" s="39" t="s">
        <v>0</v>
      </c>
      <c r="AK60" s="40" t="s">
        <v>369</v>
      </c>
      <c r="AL60" s="41" t="s">
        <v>0</v>
      </c>
      <c r="AM60" s="42" t="s">
        <v>0</v>
      </c>
      <c r="AN60" s="43" t="s">
        <v>282</v>
      </c>
      <c r="AO60" s="44" t="s">
        <v>699</v>
      </c>
      <c r="AP60" s="45" t="s">
        <v>0</v>
      </c>
      <c r="AQ60" s="46" t="s">
        <v>151</v>
      </c>
      <c r="AR60" s="47" t="s">
        <v>0</v>
      </c>
      <c r="AS60" s="48" t="s">
        <v>0</v>
      </c>
      <c r="AT60" s="49" t="s">
        <v>0</v>
      </c>
      <c r="AU60" s="50" t="s">
        <v>0</v>
      </c>
      <c r="AV60" s="51" t="s">
        <v>0</v>
      </c>
      <c r="AW60" s="52" t="s">
        <v>0</v>
      </c>
      <c r="AX60" s="53" t="s">
        <v>153</v>
      </c>
      <c r="AY60" s="54" t="s">
        <v>185</v>
      </c>
      <c r="AZ60" s="55" t="s">
        <v>371</v>
      </c>
      <c r="BA60" s="56" t="s">
        <v>0</v>
      </c>
      <c r="BB60" s="57">
        <v>1</v>
      </c>
      <c r="BC60" s="58" t="s">
        <v>700</v>
      </c>
      <c r="BD60" s="59">
        <v>1</v>
      </c>
      <c r="BE60" s="60" t="s">
        <v>0</v>
      </c>
      <c r="BF60" s="61" t="s">
        <v>0</v>
      </c>
      <c r="BG60" s="62" t="s">
        <v>0</v>
      </c>
      <c r="BH60" s="63" t="s">
        <v>701</v>
      </c>
      <c r="BI60" s="64" t="s">
        <v>702</v>
      </c>
      <c r="BJ60" s="65" t="s">
        <v>0</v>
      </c>
      <c r="BK60" s="66" t="s">
        <v>0</v>
      </c>
      <c r="BL60" s="67" t="s">
        <v>0</v>
      </c>
      <c r="BM60" s="68" t="s">
        <v>0</v>
      </c>
      <c r="BN60" s="69" t="s">
        <v>0</v>
      </c>
      <c r="BO60" s="70" t="s">
        <v>0</v>
      </c>
      <c r="BP60" s="71" t="s">
        <v>0</v>
      </c>
      <c r="BQ60" s="72" t="s">
        <v>0</v>
      </c>
      <c r="BR60" s="73" t="s">
        <v>0</v>
      </c>
      <c r="BS60" s="74" t="s">
        <v>0</v>
      </c>
      <c r="BT60" s="75" t="s">
        <v>0</v>
      </c>
      <c r="BU60" s="76" t="s">
        <v>0</v>
      </c>
      <c r="BV60" s="77" t="s">
        <v>0</v>
      </c>
      <c r="BW60" s="78" t="s">
        <v>0</v>
      </c>
      <c r="BX60" s="79" t="s">
        <v>0</v>
      </c>
      <c r="BY60" s="80" t="s">
        <v>0</v>
      </c>
      <c r="BZ60" s="81" t="s">
        <v>0</v>
      </c>
      <c r="CA60" s="82" t="s">
        <v>0</v>
      </c>
      <c r="CB60" s="83" t="s">
        <v>0</v>
      </c>
      <c r="CC60" s="84" t="s">
        <v>0</v>
      </c>
      <c r="CD60" s="85" t="s">
        <v>0</v>
      </c>
      <c r="CE60" s="86" t="s">
        <v>0</v>
      </c>
      <c r="CF60" s="87" t="s">
        <v>0</v>
      </c>
      <c r="CG60" s="88" t="s">
        <v>0</v>
      </c>
      <c r="CH60" s="89" t="s">
        <v>0</v>
      </c>
      <c r="CI60" s="90" t="s">
        <v>0</v>
      </c>
      <c r="CJ60" s="91" t="s">
        <v>0</v>
      </c>
      <c r="CK60" s="92" t="s">
        <v>0</v>
      </c>
      <c r="CL60" s="93" t="s">
        <v>0</v>
      </c>
      <c r="CM60" s="94" t="s">
        <v>0</v>
      </c>
      <c r="CN60" s="95" t="s">
        <v>0</v>
      </c>
      <c r="CO60" s="96" t="s">
        <v>0</v>
      </c>
      <c r="CP60" s="97" t="s">
        <v>0</v>
      </c>
      <c r="CQ60" s="98" t="s">
        <v>0</v>
      </c>
      <c r="CR60" s="99" t="s">
        <v>0</v>
      </c>
      <c r="CS60" s="100" t="s">
        <v>0</v>
      </c>
      <c r="CT60" s="101" t="s">
        <v>0</v>
      </c>
      <c r="CU60" s="102">
        <v>20253</v>
      </c>
      <c r="CV60" s="103" t="s">
        <v>168</v>
      </c>
      <c r="CW60" s="104" t="s">
        <v>212</v>
      </c>
      <c r="CX60" s="105" t="s">
        <v>213</v>
      </c>
      <c r="CY60" s="106" t="s">
        <v>214</v>
      </c>
      <c r="CZ60" s="107" t="s">
        <v>215</v>
      </c>
      <c r="DA60" s="108" t="s">
        <v>216</v>
      </c>
      <c r="DB60" s="109" t="s">
        <v>217</v>
      </c>
      <c r="DC60" s="110" t="s">
        <v>218</v>
      </c>
      <c r="DD60" s="111" t="s">
        <v>0</v>
      </c>
      <c r="DE60" s="112" t="s">
        <v>219</v>
      </c>
      <c r="DF60" s="113">
        <v>41</v>
      </c>
      <c r="DG60" s="114">
        <v>15</v>
      </c>
      <c r="DH60" s="115">
        <v>28</v>
      </c>
      <c r="DI60" s="116" t="s">
        <v>0</v>
      </c>
      <c r="DJ60" s="117" t="s">
        <v>0</v>
      </c>
      <c r="DK60" s="118">
        <v>13</v>
      </c>
      <c r="DL60" s="119" t="s">
        <v>220</v>
      </c>
      <c r="DM60" s="120" t="s">
        <v>0</v>
      </c>
      <c r="DN60" s="121" t="s">
        <v>0</v>
      </c>
      <c r="DO60" s="122" t="s">
        <v>0</v>
      </c>
      <c r="DP60" s="123" t="s">
        <v>0</v>
      </c>
      <c r="DQ60" s="124" t="s">
        <v>0</v>
      </c>
      <c r="DR60" s="125" t="s">
        <v>0</v>
      </c>
      <c r="DS60" s="126" t="s">
        <v>0</v>
      </c>
      <c r="DT60" s="127" t="s">
        <v>0</v>
      </c>
      <c r="DU60" s="128" t="s">
        <v>0</v>
      </c>
      <c r="DV60" s="129" t="s">
        <v>0</v>
      </c>
      <c r="DW60" s="256" t="str">
        <f>HYPERLINK("https://my.pitchbook.com?c=194829-22T", "View company online")</f>
        <v>View company online</v>
      </c>
    </row>
    <row r="61" spans="1:127" ht="84" x14ac:dyDescent="0.2">
      <c r="A61" s="130" t="s">
        <v>703</v>
      </c>
      <c r="B61" s="131" t="s">
        <v>195</v>
      </c>
      <c r="C61" s="132" t="s">
        <v>196</v>
      </c>
      <c r="D61" s="133" t="s">
        <v>0</v>
      </c>
      <c r="E61" s="134" t="s">
        <v>197</v>
      </c>
      <c r="F61" s="135" t="s">
        <v>198</v>
      </c>
      <c r="G61" s="136" t="s">
        <v>133</v>
      </c>
      <c r="H61" s="137" t="s">
        <v>134</v>
      </c>
      <c r="I61" s="138" t="s">
        <v>199</v>
      </c>
      <c r="J61" s="139" t="s">
        <v>200</v>
      </c>
      <c r="K61" s="140" t="s">
        <v>201</v>
      </c>
      <c r="L61" s="141" t="s">
        <v>202</v>
      </c>
      <c r="M61" s="142" t="s">
        <v>203</v>
      </c>
      <c r="N61" s="143" t="s">
        <v>185</v>
      </c>
      <c r="O61" s="144" t="s">
        <v>204</v>
      </c>
      <c r="P61" s="145" t="s">
        <v>0</v>
      </c>
      <c r="Q61" s="146" t="s">
        <v>0</v>
      </c>
      <c r="R61" s="147" t="s">
        <v>0</v>
      </c>
      <c r="S61" s="148" t="s">
        <v>0</v>
      </c>
      <c r="T61" s="149" t="s">
        <v>0</v>
      </c>
      <c r="U61" s="150" t="s">
        <v>0</v>
      </c>
      <c r="V61" s="151">
        <v>5</v>
      </c>
      <c r="W61" s="152" t="s">
        <v>703</v>
      </c>
      <c r="X61" s="153" t="s">
        <v>0</v>
      </c>
      <c r="Y61" s="154">
        <v>34247</v>
      </c>
      <c r="Z61" s="155" t="s">
        <v>0</v>
      </c>
      <c r="AA61" s="156" t="s">
        <v>0</v>
      </c>
      <c r="AB61" s="157" t="s">
        <v>0</v>
      </c>
      <c r="AC61" s="158" t="s">
        <v>0</v>
      </c>
      <c r="AD61" s="159" t="s">
        <v>0</v>
      </c>
      <c r="AE61" s="160" t="s">
        <v>0</v>
      </c>
      <c r="AF61" s="161" t="s">
        <v>0</v>
      </c>
      <c r="AG61" s="162" t="s">
        <v>0</v>
      </c>
      <c r="AH61" s="163" t="s">
        <v>0</v>
      </c>
      <c r="AI61" s="164" t="s">
        <v>0</v>
      </c>
      <c r="AJ61" s="165" t="s">
        <v>0</v>
      </c>
      <c r="AK61" s="166" t="s">
        <v>696</v>
      </c>
      <c r="AL61" s="167" t="s">
        <v>0</v>
      </c>
      <c r="AM61" s="168" t="s">
        <v>0</v>
      </c>
      <c r="AN61" s="169" t="s">
        <v>250</v>
      </c>
      <c r="AO61" s="170" t="s">
        <v>704</v>
      </c>
      <c r="AP61" s="171" t="s">
        <v>0</v>
      </c>
      <c r="AQ61" s="172" t="s">
        <v>151</v>
      </c>
      <c r="AR61" s="173" t="s">
        <v>0</v>
      </c>
      <c r="AS61" s="174" t="s">
        <v>0</v>
      </c>
      <c r="AT61" s="175" t="s">
        <v>0</v>
      </c>
      <c r="AU61" s="176" t="s">
        <v>0</v>
      </c>
      <c r="AV61" s="177" t="s">
        <v>0</v>
      </c>
      <c r="AW61" s="178" t="s">
        <v>0</v>
      </c>
      <c r="AX61" s="179" t="s">
        <v>153</v>
      </c>
      <c r="AY61" s="180" t="s">
        <v>185</v>
      </c>
      <c r="AZ61" s="181" t="s">
        <v>203</v>
      </c>
      <c r="BA61" s="182" t="s">
        <v>0</v>
      </c>
      <c r="BB61" s="183" t="s">
        <v>0</v>
      </c>
      <c r="BC61" s="184" t="s">
        <v>0</v>
      </c>
      <c r="BD61" s="185" t="s">
        <v>0</v>
      </c>
      <c r="BE61" s="186" t="s">
        <v>0</v>
      </c>
      <c r="BF61" s="187" t="s">
        <v>0</v>
      </c>
      <c r="BG61" s="188" t="s">
        <v>0</v>
      </c>
      <c r="BH61" s="189" t="s">
        <v>0</v>
      </c>
      <c r="BI61" s="190" t="s">
        <v>0</v>
      </c>
      <c r="BJ61" s="191" t="s">
        <v>0</v>
      </c>
      <c r="BK61" s="192" t="s">
        <v>0</v>
      </c>
      <c r="BL61" s="193" t="s">
        <v>0</v>
      </c>
      <c r="BM61" s="194" t="s">
        <v>0</v>
      </c>
      <c r="BN61" s="195" t="s">
        <v>0</v>
      </c>
      <c r="BO61" s="196" t="s">
        <v>0</v>
      </c>
      <c r="BP61" s="197" t="s">
        <v>0</v>
      </c>
      <c r="BQ61" s="198" t="s">
        <v>0</v>
      </c>
      <c r="BR61" s="199" t="s">
        <v>0</v>
      </c>
      <c r="BS61" s="200" t="s">
        <v>0</v>
      </c>
      <c r="BT61" s="201" t="s">
        <v>0</v>
      </c>
      <c r="BU61" s="202">
        <v>122.5</v>
      </c>
      <c r="BV61" s="203" t="s">
        <v>0</v>
      </c>
      <c r="BW61" s="204">
        <v>83.9</v>
      </c>
      <c r="BX61" s="205">
        <v>6</v>
      </c>
      <c r="BY61" s="206">
        <v>18.7</v>
      </c>
      <c r="BZ61" s="207">
        <v>12.2</v>
      </c>
      <c r="CA61" s="208">
        <v>5.9</v>
      </c>
      <c r="CB61" s="209">
        <v>1993</v>
      </c>
      <c r="CC61" s="210" t="s">
        <v>0</v>
      </c>
      <c r="CD61" s="211" t="s">
        <v>0</v>
      </c>
      <c r="CE61" s="212" t="s">
        <v>0</v>
      </c>
      <c r="CF61" s="213" t="s">
        <v>0</v>
      </c>
      <c r="CG61" s="214" t="s">
        <v>0</v>
      </c>
      <c r="CH61" s="215" t="s">
        <v>0</v>
      </c>
      <c r="CI61" s="216" t="s">
        <v>0</v>
      </c>
      <c r="CJ61" s="217" t="s">
        <v>0</v>
      </c>
      <c r="CK61" s="218" t="s">
        <v>0</v>
      </c>
      <c r="CL61" s="219" t="s">
        <v>0</v>
      </c>
      <c r="CM61" s="220" t="s">
        <v>0</v>
      </c>
      <c r="CN61" s="221" t="s">
        <v>0</v>
      </c>
      <c r="CO61" s="222" t="s">
        <v>0</v>
      </c>
      <c r="CP61" s="223" t="s">
        <v>0</v>
      </c>
      <c r="CQ61" s="224" t="s">
        <v>0</v>
      </c>
      <c r="CR61" s="225" t="s">
        <v>0</v>
      </c>
      <c r="CS61" s="226" t="s">
        <v>0</v>
      </c>
      <c r="CT61" s="227">
        <v>15.27</v>
      </c>
      <c r="CU61" s="228">
        <v>20253</v>
      </c>
      <c r="CV61" s="229" t="s">
        <v>168</v>
      </c>
      <c r="CW61" s="230" t="s">
        <v>212</v>
      </c>
      <c r="CX61" s="231" t="s">
        <v>213</v>
      </c>
      <c r="CY61" s="232" t="s">
        <v>214</v>
      </c>
      <c r="CZ61" s="233" t="s">
        <v>215</v>
      </c>
      <c r="DA61" s="234" t="s">
        <v>216</v>
      </c>
      <c r="DB61" s="235" t="s">
        <v>217</v>
      </c>
      <c r="DC61" s="236" t="s">
        <v>218</v>
      </c>
      <c r="DD61" s="237" t="s">
        <v>0</v>
      </c>
      <c r="DE61" s="238" t="s">
        <v>219</v>
      </c>
      <c r="DF61" s="239">
        <v>41</v>
      </c>
      <c r="DG61" s="240">
        <v>15</v>
      </c>
      <c r="DH61" s="241">
        <v>28</v>
      </c>
      <c r="DI61" s="242" t="s">
        <v>0</v>
      </c>
      <c r="DJ61" s="243" t="s">
        <v>0</v>
      </c>
      <c r="DK61" s="244">
        <v>13</v>
      </c>
      <c r="DL61" s="245" t="s">
        <v>220</v>
      </c>
      <c r="DM61" s="246" t="s">
        <v>0</v>
      </c>
      <c r="DN61" s="247" t="s">
        <v>0</v>
      </c>
      <c r="DO61" s="248" t="s">
        <v>0</v>
      </c>
      <c r="DP61" s="249" t="s">
        <v>0</v>
      </c>
      <c r="DQ61" s="250" t="s">
        <v>0</v>
      </c>
      <c r="DR61" s="251" t="s">
        <v>0</v>
      </c>
      <c r="DS61" s="252" t="s">
        <v>0</v>
      </c>
      <c r="DT61" s="253" t="s">
        <v>0</v>
      </c>
      <c r="DU61" s="254" t="s">
        <v>0</v>
      </c>
      <c r="DV61" s="255" t="s">
        <v>0</v>
      </c>
      <c r="DW61" s="257" t="str">
        <f>HYPERLINK("https://my.pitchbook.com?c=194917-15T", "View company online")</f>
        <v>View company online</v>
      </c>
    </row>
    <row r="62" spans="1:127" ht="84" x14ac:dyDescent="0.2">
      <c r="A62" s="4" t="s">
        <v>705</v>
      </c>
      <c r="B62" s="5" t="s">
        <v>195</v>
      </c>
      <c r="C62" s="6" t="s">
        <v>196</v>
      </c>
      <c r="D62" s="7" t="s">
        <v>0</v>
      </c>
      <c r="E62" s="8" t="s">
        <v>197</v>
      </c>
      <c r="F62" s="9" t="s">
        <v>198</v>
      </c>
      <c r="G62" s="10" t="s">
        <v>133</v>
      </c>
      <c r="H62" s="11" t="s">
        <v>134</v>
      </c>
      <c r="I62" s="12" t="s">
        <v>199</v>
      </c>
      <c r="J62" s="13" t="s">
        <v>200</v>
      </c>
      <c r="K62" s="14" t="s">
        <v>201</v>
      </c>
      <c r="L62" s="15" t="s">
        <v>202</v>
      </c>
      <c r="M62" s="16" t="s">
        <v>203</v>
      </c>
      <c r="N62" s="17" t="s">
        <v>185</v>
      </c>
      <c r="O62" s="18" t="s">
        <v>204</v>
      </c>
      <c r="P62" s="19" t="s">
        <v>363</v>
      </c>
      <c r="Q62" s="20" t="s">
        <v>364</v>
      </c>
      <c r="R62" s="21" t="s">
        <v>365</v>
      </c>
      <c r="S62" s="22" t="s">
        <v>366</v>
      </c>
      <c r="T62" s="23" t="s">
        <v>367</v>
      </c>
      <c r="U62" s="24" t="s">
        <v>368</v>
      </c>
      <c r="V62" s="25">
        <v>8</v>
      </c>
      <c r="W62" s="26" t="s">
        <v>705</v>
      </c>
      <c r="X62" s="27" t="s">
        <v>0</v>
      </c>
      <c r="Y62" s="28">
        <v>40588</v>
      </c>
      <c r="Z62" s="29" t="s">
        <v>0</v>
      </c>
      <c r="AA62" s="30" t="s">
        <v>0</v>
      </c>
      <c r="AB62" s="31" t="s">
        <v>0</v>
      </c>
      <c r="AC62" s="32" t="s">
        <v>0</v>
      </c>
      <c r="AD62" s="33" t="s">
        <v>0</v>
      </c>
      <c r="AE62" s="34">
        <v>8.8000000000000007</v>
      </c>
      <c r="AF62" s="35">
        <v>800</v>
      </c>
      <c r="AG62" s="36" t="s">
        <v>0</v>
      </c>
      <c r="AH62" s="37" t="s">
        <v>0</v>
      </c>
      <c r="AI62" s="38" t="s">
        <v>0</v>
      </c>
      <c r="AJ62" s="39" t="s">
        <v>0</v>
      </c>
      <c r="AK62" s="40" t="s">
        <v>183</v>
      </c>
      <c r="AL62" s="41" t="s">
        <v>0</v>
      </c>
      <c r="AM62" s="42" t="s">
        <v>0</v>
      </c>
      <c r="AN62" s="43" t="s">
        <v>282</v>
      </c>
      <c r="AO62" s="44" t="s">
        <v>198</v>
      </c>
      <c r="AP62" s="45" t="s">
        <v>0</v>
      </c>
      <c r="AQ62" s="46" t="s">
        <v>151</v>
      </c>
      <c r="AR62" s="47" t="s">
        <v>0</v>
      </c>
      <c r="AS62" s="48" t="s">
        <v>0</v>
      </c>
      <c r="AT62" s="49" t="s">
        <v>0</v>
      </c>
      <c r="AU62" s="50" t="s">
        <v>0</v>
      </c>
      <c r="AV62" s="51" t="s">
        <v>0</v>
      </c>
      <c r="AW62" s="52" t="s">
        <v>0</v>
      </c>
      <c r="AX62" s="53" t="s">
        <v>153</v>
      </c>
      <c r="AY62" s="54" t="s">
        <v>185</v>
      </c>
      <c r="AZ62" s="55" t="s">
        <v>203</v>
      </c>
      <c r="BA62" s="56" t="s">
        <v>0</v>
      </c>
      <c r="BB62" s="57" t="s">
        <v>0</v>
      </c>
      <c r="BC62" s="58" t="s">
        <v>0</v>
      </c>
      <c r="BD62" s="59" t="s">
        <v>0</v>
      </c>
      <c r="BE62" s="60" t="s">
        <v>0</v>
      </c>
      <c r="BF62" s="61" t="s">
        <v>0</v>
      </c>
      <c r="BG62" s="62" t="s">
        <v>0</v>
      </c>
      <c r="BH62" s="63" t="s">
        <v>0</v>
      </c>
      <c r="BI62" s="64" t="s">
        <v>0</v>
      </c>
      <c r="BJ62" s="65" t="s">
        <v>0</v>
      </c>
      <c r="BK62" s="66" t="s">
        <v>0</v>
      </c>
      <c r="BL62" s="67" t="s">
        <v>706</v>
      </c>
      <c r="BM62" s="68" t="s">
        <v>0</v>
      </c>
      <c r="BN62" s="69" t="s">
        <v>0</v>
      </c>
      <c r="BO62" s="70" t="s">
        <v>0</v>
      </c>
      <c r="BP62" s="71" t="s">
        <v>0</v>
      </c>
      <c r="BQ62" s="72" t="s">
        <v>0</v>
      </c>
      <c r="BR62" s="73" t="s">
        <v>0</v>
      </c>
      <c r="BS62" s="74" t="s">
        <v>0</v>
      </c>
      <c r="BT62" s="75" t="s">
        <v>0</v>
      </c>
      <c r="BU62" s="76">
        <v>1288.45</v>
      </c>
      <c r="BV62" s="77">
        <v>46.85</v>
      </c>
      <c r="BW62" s="78">
        <v>736.22</v>
      </c>
      <c r="BX62" s="79">
        <v>96.29</v>
      </c>
      <c r="BY62" s="80">
        <v>185.58</v>
      </c>
      <c r="BZ62" s="81">
        <v>149.69999999999999</v>
      </c>
      <c r="CA62" s="82">
        <v>220.16</v>
      </c>
      <c r="CB62" s="83">
        <v>2010</v>
      </c>
      <c r="CC62" s="84" t="s">
        <v>0</v>
      </c>
      <c r="CD62" s="85" t="s">
        <v>0</v>
      </c>
      <c r="CE62" s="86" t="s">
        <v>0</v>
      </c>
      <c r="CF62" s="87" t="s">
        <v>0</v>
      </c>
      <c r="CG62" s="88" t="s">
        <v>0</v>
      </c>
      <c r="CH62" s="89" t="s">
        <v>0</v>
      </c>
      <c r="CI62" s="90" t="s">
        <v>0</v>
      </c>
      <c r="CJ62" s="91" t="s">
        <v>0</v>
      </c>
      <c r="CK62" s="92" t="s">
        <v>0</v>
      </c>
      <c r="CL62" s="93" t="s">
        <v>0</v>
      </c>
      <c r="CM62" s="94" t="s">
        <v>0</v>
      </c>
      <c r="CN62" s="95" t="s">
        <v>0</v>
      </c>
      <c r="CO62" s="96" t="s">
        <v>0</v>
      </c>
      <c r="CP62" s="97" t="s">
        <v>0</v>
      </c>
      <c r="CQ62" s="98" t="s">
        <v>0</v>
      </c>
      <c r="CR62" s="99" t="s">
        <v>0</v>
      </c>
      <c r="CS62" s="100" t="s">
        <v>0</v>
      </c>
      <c r="CT62" s="101">
        <v>14.4</v>
      </c>
      <c r="CU62" s="102">
        <v>20253</v>
      </c>
      <c r="CV62" s="103" t="s">
        <v>168</v>
      </c>
      <c r="CW62" s="104" t="s">
        <v>212</v>
      </c>
      <c r="CX62" s="105" t="s">
        <v>213</v>
      </c>
      <c r="CY62" s="106" t="s">
        <v>214</v>
      </c>
      <c r="CZ62" s="107" t="s">
        <v>215</v>
      </c>
      <c r="DA62" s="108" t="s">
        <v>216</v>
      </c>
      <c r="DB62" s="109" t="s">
        <v>217</v>
      </c>
      <c r="DC62" s="110" t="s">
        <v>218</v>
      </c>
      <c r="DD62" s="111" t="s">
        <v>0</v>
      </c>
      <c r="DE62" s="112" t="s">
        <v>219</v>
      </c>
      <c r="DF62" s="113">
        <v>41</v>
      </c>
      <c r="DG62" s="114">
        <v>15</v>
      </c>
      <c r="DH62" s="115">
        <v>28</v>
      </c>
      <c r="DI62" s="116" t="s">
        <v>0</v>
      </c>
      <c r="DJ62" s="117" t="s">
        <v>0</v>
      </c>
      <c r="DK62" s="118">
        <v>13</v>
      </c>
      <c r="DL62" s="119" t="s">
        <v>220</v>
      </c>
      <c r="DM62" s="120" t="s">
        <v>0</v>
      </c>
      <c r="DN62" s="121" t="s">
        <v>0</v>
      </c>
      <c r="DO62" s="122" t="s">
        <v>0</v>
      </c>
      <c r="DP62" s="123" t="s">
        <v>0</v>
      </c>
      <c r="DQ62" s="124" t="s">
        <v>0</v>
      </c>
      <c r="DR62" s="125" t="s">
        <v>0</v>
      </c>
      <c r="DS62" s="126" t="s">
        <v>0</v>
      </c>
      <c r="DT62" s="127" t="s">
        <v>0</v>
      </c>
      <c r="DU62" s="128" t="s">
        <v>0</v>
      </c>
      <c r="DV62" s="129" t="s">
        <v>0</v>
      </c>
      <c r="DW62" s="256" t="str">
        <f>HYPERLINK("https://my.pitchbook.com?c=201060-46T", "View company online")</f>
        <v>View company online</v>
      </c>
    </row>
    <row r="63" spans="1:127" ht="48" x14ac:dyDescent="0.2">
      <c r="A63" s="130" t="s">
        <v>707</v>
      </c>
      <c r="B63" s="131" t="s">
        <v>421</v>
      </c>
      <c r="C63" s="132" t="s">
        <v>422</v>
      </c>
      <c r="D63" s="133" t="s">
        <v>0</v>
      </c>
      <c r="E63" s="134" t="s">
        <v>423</v>
      </c>
      <c r="F63" s="135" t="s">
        <v>424</v>
      </c>
      <c r="G63" s="136" t="s">
        <v>425</v>
      </c>
      <c r="H63" s="137" t="s">
        <v>426</v>
      </c>
      <c r="I63" s="138" t="s">
        <v>427</v>
      </c>
      <c r="J63" s="139" t="s">
        <v>428</v>
      </c>
      <c r="K63" s="140" t="s">
        <v>429</v>
      </c>
      <c r="L63" s="141" t="s">
        <v>430</v>
      </c>
      <c r="M63" s="142" t="s">
        <v>337</v>
      </c>
      <c r="N63" s="143" t="s">
        <v>154</v>
      </c>
      <c r="O63" s="144" t="s">
        <v>338</v>
      </c>
      <c r="P63" s="145" t="s">
        <v>431</v>
      </c>
      <c r="Q63" s="146" t="s">
        <v>432</v>
      </c>
      <c r="R63" s="147" t="s">
        <v>0</v>
      </c>
      <c r="S63" s="148" t="s">
        <v>433</v>
      </c>
      <c r="T63" s="149" t="s">
        <v>434</v>
      </c>
      <c r="U63" s="150" t="s">
        <v>435</v>
      </c>
      <c r="V63" s="151">
        <v>2</v>
      </c>
      <c r="W63" s="152" t="s">
        <v>707</v>
      </c>
      <c r="X63" s="153" t="s">
        <v>0</v>
      </c>
      <c r="Y63" s="154">
        <v>43532</v>
      </c>
      <c r="Z63" s="155" t="s">
        <v>0</v>
      </c>
      <c r="AA63" s="156" t="s">
        <v>0</v>
      </c>
      <c r="AB63" s="157">
        <v>25</v>
      </c>
      <c r="AC63" s="158" t="s">
        <v>0</v>
      </c>
      <c r="AD63" s="159" t="s">
        <v>0</v>
      </c>
      <c r="AE63" s="160" t="s">
        <v>0</v>
      </c>
      <c r="AF63" s="161">
        <v>5</v>
      </c>
      <c r="AG63" s="162" t="s">
        <v>0</v>
      </c>
      <c r="AH63" s="163" t="s">
        <v>0</v>
      </c>
      <c r="AI63" s="164" t="s">
        <v>0</v>
      </c>
      <c r="AJ63" s="165" t="s">
        <v>0</v>
      </c>
      <c r="AK63" s="166" t="s">
        <v>620</v>
      </c>
      <c r="AL63" s="167" t="s">
        <v>0</v>
      </c>
      <c r="AM63" s="168" t="s">
        <v>0</v>
      </c>
      <c r="AN63" s="169" t="s">
        <v>555</v>
      </c>
      <c r="AO63" s="170" t="s">
        <v>708</v>
      </c>
      <c r="AP63" s="171" t="s">
        <v>0</v>
      </c>
      <c r="AQ63" s="172" t="s">
        <v>151</v>
      </c>
      <c r="AR63" s="173" t="s">
        <v>0</v>
      </c>
      <c r="AS63" s="174" t="s">
        <v>0</v>
      </c>
      <c r="AT63" s="175" t="s">
        <v>0</v>
      </c>
      <c r="AU63" s="176" t="s">
        <v>0</v>
      </c>
      <c r="AV63" s="177" t="s">
        <v>0</v>
      </c>
      <c r="AW63" s="178" t="s">
        <v>0</v>
      </c>
      <c r="AX63" s="179" t="s">
        <v>153</v>
      </c>
      <c r="AY63" s="180" t="s">
        <v>440</v>
      </c>
      <c r="AZ63" s="181" t="s">
        <v>337</v>
      </c>
      <c r="BA63" s="182" t="s">
        <v>0</v>
      </c>
      <c r="BB63" s="183">
        <v>1</v>
      </c>
      <c r="BC63" s="184" t="s">
        <v>709</v>
      </c>
      <c r="BD63" s="185">
        <v>1</v>
      </c>
      <c r="BE63" s="186" t="s">
        <v>0</v>
      </c>
      <c r="BF63" s="187" t="s">
        <v>0</v>
      </c>
      <c r="BG63" s="188" t="s">
        <v>0</v>
      </c>
      <c r="BH63" s="189" t="s">
        <v>0</v>
      </c>
      <c r="BI63" s="190" t="s">
        <v>709</v>
      </c>
      <c r="BJ63" s="191" t="s">
        <v>0</v>
      </c>
      <c r="BK63" s="192" t="s">
        <v>0</v>
      </c>
      <c r="BL63" s="193" t="s">
        <v>0</v>
      </c>
      <c r="BM63" s="194" t="s">
        <v>0</v>
      </c>
      <c r="BN63" s="195" t="s">
        <v>0</v>
      </c>
      <c r="BO63" s="196" t="s">
        <v>0</v>
      </c>
      <c r="BP63" s="197" t="s">
        <v>0</v>
      </c>
      <c r="BQ63" s="198" t="s">
        <v>0</v>
      </c>
      <c r="BR63" s="199" t="s">
        <v>0</v>
      </c>
      <c r="BS63" s="200" t="s">
        <v>0</v>
      </c>
      <c r="BT63" s="201" t="s">
        <v>0</v>
      </c>
      <c r="BU63" s="202" t="s">
        <v>0</v>
      </c>
      <c r="BV63" s="203" t="s">
        <v>0</v>
      </c>
      <c r="BW63" s="204" t="s">
        <v>0</v>
      </c>
      <c r="BX63" s="205" t="s">
        <v>0</v>
      </c>
      <c r="BY63" s="206" t="s">
        <v>0</v>
      </c>
      <c r="BZ63" s="207" t="s">
        <v>0</v>
      </c>
      <c r="CA63" s="208" t="s">
        <v>0</v>
      </c>
      <c r="CB63" s="209" t="s">
        <v>0</v>
      </c>
      <c r="CC63" s="210" t="s">
        <v>0</v>
      </c>
      <c r="CD63" s="211" t="s">
        <v>0</v>
      </c>
      <c r="CE63" s="212" t="s">
        <v>0</v>
      </c>
      <c r="CF63" s="213" t="s">
        <v>0</v>
      </c>
      <c r="CG63" s="214" t="s">
        <v>0</v>
      </c>
      <c r="CH63" s="215" t="s">
        <v>0</v>
      </c>
      <c r="CI63" s="216" t="s">
        <v>0</v>
      </c>
      <c r="CJ63" s="217" t="s">
        <v>0</v>
      </c>
      <c r="CK63" s="218" t="s">
        <v>0</v>
      </c>
      <c r="CL63" s="219" t="s">
        <v>0</v>
      </c>
      <c r="CM63" s="220" t="s">
        <v>0</v>
      </c>
      <c r="CN63" s="221" t="s">
        <v>0</v>
      </c>
      <c r="CO63" s="222" t="s">
        <v>0</v>
      </c>
      <c r="CP63" s="223" t="s">
        <v>0</v>
      </c>
      <c r="CQ63" s="224" t="s">
        <v>0</v>
      </c>
      <c r="CR63" s="225" t="s">
        <v>0</v>
      </c>
      <c r="CS63" s="226" t="s">
        <v>0</v>
      </c>
      <c r="CT63" s="227" t="s">
        <v>0</v>
      </c>
      <c r="CU63" s="228">
        <v>12</v>
      </c>
      <c r="CV63" s="229" t="s">
        <v>168</v>
      </c>
      <c r="CW63" s="230" t="s">
        <v>446</v>
      </c>
      <c r="CX63" s="231" t="s">
        <v>213</v>
      </c>
      <c r="CY63" s="232" t="s">
        <v>214</v>
      </c>
      <c r="CZ63" s="233" t="s">
        <v>447</v>
      </c>
      <c r="DA63" s="234" t="s">
        <v>448</v>
      </c>
      <c r="DB63" s="235" t="s">
        <v>449</v>
      </c>
      <c r="DC63" s="236" t="s">
        <v>218</v>
      </c>
      <c r="DD63" s="237">
        <v>2018</v>
      </c>
      <c r="DE63" s="238" t="s">
        <v>450</v>
      </c>
      <c r="DF63" s="239">
        <v>29</v>
      </c>
      <c r="DG63" s="240">
        <v>10</v>
      </c>
      <c r="DH63" s="241">
        <v>7</v>
      </c>
      <c r="DI63" s="242">
        <v>2</v>
      </c>
      <c r="DJ63" s="243" t="s">
        <v>0</v>
      </c>
      <c r="DK63" s="244">
        <v>20</v>
      </c>
      <c r="DL63" s="245" t="s">
        <v>451</v>
      </c>
      <c r="DM63" s="246" t="s">
        <v>452</v>
      </c>
      <c r="DN63" s="247" t="s">
        <v>0</v>
      </c>
      <c r="DO63" s="248" t="s">
        <v>0</v>
      </c>
      <c r="DP63" s="249" t="s">
        <v>0</v>
      </c>
      <c r="DQ63" s="250" t="s">
        <v>0</v>
      </c>
      <c r="DR63" s="251" t="s">
        <v>0</v>
      </c>
      <c r="DS63" s="252" t="s">
        <v>0</v>
      </c>
      <c r="DT63" s="253" t="s">
        <v>0</v>
      </c>
      <c r="DU63" s="254" t="s">
        <v>0</v>
      </c>
      <c r="DV63" s="255" t="s">
        <v>0</v>
      </c>
      <c r="DW63" s="257" t="str">
        <f>HYPERLINK("https://my.pitchbook.com?c=124867-27T", "View company online")</f>
        <v>View company online</v>
      </c>
    </row>
    <row r="64" spans="1:127" ht="60" x14ac:dyDescent="0.2">
      <c r="A64" s="4" t="s">
        <v>710</v>
      </c>
      <c r="B64" s="5" t="s">
        <v>711</v>
      </c>
      <c r="C64" s="6" t="s">
        <v>712</v>
      </c>
      <c r="D64" s="7" t="s">
        <v>0</v>
      </c>
      <c r="E64" s="8" t="s">
        <v>713</v>
      </c>
      <c r="F64" s="9" t="s">
        <v>714</v>
      </c>
      <c r="G64" s="10" t="s">
        <v>425</v>
      </c>
      <c r="H64" s="11" t="s">
        <v>426</v>
      </c>
      <c r="I64" s="12" t="s">
        <v>512</v>
      </c>
      <c r="J64" s="13" t="s">
        <v>715</v>
      </c>
      <c r="K64" s="14" t="s">
        <v>335</v>
      </c>
      <c r="L64" s="15" t="s">
        <v>716</v>
      </c>
      <c r="M64" s="16" t="s">
        <v>155</v>
      </c>
      <c r="N64" s="17" t="s">
        <v>154</v>
      </c>
      <c r="O64" s="18" t="s">
        <v>538</v>
      </c>
      <c r="P64" s="19" t="s">
        <v>717</v>
      </c>
      <c r="Q64" s="20" t="s">
        <v>718</v>
      </c>
      <c r="R64" s="21" t="s">
        <v>719</v>
      </c>
      <c r="S64" s="22" t="s">
        <v>720</v>
      </c>
      <c r="T64" s="23" t="s">
        <v>721</v>
      </c>
      <c r="U64" s="24" t="s">
        <v>722</v>
      </c>
      <c r="V64" s="25">
        <v>1</v>
      </c>
      <c r="W64" s="26" t="s">
        <v>710</v>
      </c>
      <c r="X64" s="27" t="s">
        <v>0</v>
      </c>
      <c r="Y64" s="28">
        <v>44448</v>
      </c>
      <c r="Z64" s="29" t="s">
        <v>0</v>
      </c>
      <c r="AA64" s="30" t="s">
        <v>0</v>
      </c>
      <c r="AB64" s="31" t="s">
        <v>0</v>
      </c>
      <c r="AC64" s="32" t="s">
        <v>0</v>
      </c>
      <c r="AD64" s="33" t="s">
        <v>0</v>
      </c>
      <c r="AE64" s="34">
        <v>100</v>
      </c>
      <c r="AF64" s="35" t="s">
        <v>0</v>
      </c>
      <c r="AG64" s="36" t="s">
        <v>0</v>
      </c>
      <c r="AH64" s="37" t="s">
        <v>0</v>
      </c>
      <c r="AI64" s="38" t="s">
        <v>0</v>
      </c>
      <c r="AJ64" s="39" t="s">
        <v>0</v>
      </c>
      <c r="AK64" s="40" t="s">
        <v>147</v>
      </c>
      <c r="AL64" s="41" t="s">
        <v>42</v>
      </c>
      <c r="AM64" s="42" t="s">
        <v>0</v>
      </c>
      <c r="AN64" s="43" t="s">
        <v>149</v>
      </c>
      <c r="AO64" s="44" t="s">
        <v>714</v>
      </c>
      <c r="AP64" s="45" t="s">
        <v>0</v>
      </c>
      <c r="AQ64" s="46" t="s">
        <v>406</v>
      </c>
      <c r="AR64" s="47" t="s">
        <v>723</v>
      </c>
      <c r="AS64" s="48" t="s">
        <v>724</v>
      </c>
      <c r="AT64" s="49" t="s">
        <v>0</v>
      </c>
      <c r="AU64" s="50" t="s">
        <v>0</v>
      </c>
      <c r="AV64" s="51" t="s">
        <v>0</v>
      </c>
      <c r="AW64" s="52" t="s">
        <v>0</v>
      </c>
      <c r="AX64" s="53" t="s">
        <v>153</v>
      </c>
      <c r="AY64" s="54" t="s">
        <v>154</v>
      </c>
      <c r="AZ64" s="55" t="s">
        <v>155</v>
      </c>
      <c r="BA64" s="56" t="s">
        <v>0</v>
      </c>
      <c r="BB64" s="57">
        <v>4</v>
      </c>
      <c r="BC64" s="58" t="s">
        <v>0</v>
      </c>
      <c r="BD64" s="59" t="s">
        <v>0</v>
      </c>
      <c r="BE64" s="60" t="s">
        <v>0</v>
      </c>
      <c r="BF64" s="61" t="s">
        <v>0</v>
      </c>
      <c r="BG64" s="62" t="s">
        <v>0</v>
      </c>
      <c r="BH64" s="63" t="s">
        <v>725</v>
      </c>
      <c r="BI64" s="64" t="s">
        <v>726</v>
      </c>
      <c r="BJ64" s="65" t="s">
        <v>0</v>
      </c>
      <c r="BK64" s="66" t="s">
        <v>727</v>
      </c>
      <c r="BL64" s="67" t="s">
        <v>0</v>
      </c>
      <c r="BM64" s="68" t="s">
        <v>0</v>
      </c>
      <c r="BN64" s="69" t="s">
        <v>0</v>
      </c>
      <c r="BO64" s="70" t="s">
        <v>728</v>
      </c>
      <c r="BP64" s="71" t="s">
        <v>0</v>
      </c>
      <c r="BQ64" s="72" t="s">
        <v>0</v>
      </c>
      <c r="BR64" s="73" t="s">
        <v>728</v>
      </c>
      <c r="BS64" s="74" t="s">
        <v>0</v>
      </c>
      <c r="BT64" s="75" t="s">
        <v>0</v>
      </c>
      <c r="BU64" s="76" t="s">
        <v>0</v>
      </c>
      <c r="BV64" s="77" t="s">
        <v>0</v>
      </c>
      <c r="BW64" s="78" t="s">
        <v>0</v>
      </c>
      <c r="BX64" s="79" t="s">
        <v>0</v>
      </c>
      <c r="BY64" s="80" t="s">
        <v>0</v>
      </c>
      <c r="BZ64" s="81" t="s">
        <v>0</v>
      </c>
      <c r="CA64" s="82" t="s">
        <v>0</v>
      </c>
      <c r="CB64" s="83" t="s">
        <v>0</v>
      </c>
      <c r="CC64" s="84" t="s">
        <v>0</v>
      </c>
      <c r="CD64" s="85" t="s">
        <v>0</v>
      </c>
      <c r="CE64" s="86" t="s">
        <v>0</v>
      </c>
      <c r="CF64" s="87" t="s">
        <v>0</v>
      </c>
      <c r="CG64" s="88" t="s">
        <v>0</v>
      </c>
      <c r="CH64" s="89" t="s">
        <v>0</v>
      </c>
      <c r="CI64" s="90" t="s">
        <v>0</v>
      </c>
      <c r="CJ64" s="91" t="s">
        <v>0</v>
      </c>
      <c r="CK64" s="92" t="s">
        <v>0</v>
      </c>
      <c r="CL64" s="93" t="s">
        <v>0</v>
      </c>
      <c r="CM64" s="94" t="s">
        <v>0</v>
      </c>
      <c r="CN64" s="95" t="s">
        <v>0</v>
      </c>
      <c r="CO64" s="96" t="s">
        <v>0</v>
      </c>
      <c r="CP64" s="97" t="s">
        <v>0</v>
      </c>
      <c r="CQ64" s="98" t="s">
        <v>0</v>
      </c>
      <c r="CR64" s="99" t="s">
        <v>0</v>
      </c>
      <c r="CS64" s="100" t="s">
        <v>0</v>
      </c>
      <c r="CT64" s="101" t="s">
        <v>0</v>
      </c>
      <c r="CU64" s="102">
        <v>26</v>
      </c>
      <c r="CV64" s="103" t="s">
        <v>168</v>
      </c>
      <c r="CW64" s="104" t="s">
        <v>729</v>
      </c>
      <c r="CX64" s="105" t="s">
        <v>213</v>
      </c>
      <c r="CY64" s="106" t="s">
        <v>214</v>
      </c>
      <c r="CZ64" s="107" t="s">
        <v>730</v>
      </c>
      <c r="DA64" s="108" t="s">
        <v>731</v>
      </c>
      <c r="DB64" s="109" t="s">
        <v>732</v>
      </c>
      <c r="DC64" s="110" t="s">
        <v>218</v>
      </c>
      <c r="DD64" s="111">
        <v>2003</v>
      </c>
      <c r="DE64" s="112" t="s">
        <v>733</v>
      </c>
      <c r="DF64" s="113">
        <v>2</v>
      </c>
      <c r="DG64" s="114" t="s">
        <v>0</v>
      </c>
      <c r="DH64" s="115">
        <v>2</v>
      </c>
      <c r="DI64" s="116" t="s">
        <v>0</v>
      </c>
      <c r="DJ64" s="117" t="s">
        <v>0</v>
      </c>
      <c r="DK64" s="118" t="s">
        <v>0</v>
      </c>
      <c r="DL64" s="119" t="s">
        <v>734</v>
      </c>
      <c r="DM64" s="120" t="s">
        <v>0</v>
      </c>
      <c r="DN64" s="121" t="s">
        <v>0</v>
      </c>
      <c r="DO64" s="122" t="s">
        <v>0</v>
      </c>
      <c r="DP64" s="123" t="s">
        <v>0</v>
      </c>
      <c r="DQ64" s="124" t="s">
        <v>0</v>
      </c>
      <c r="DR64" s="125" t="s">
        <v>0</v>
      </c>
      <c r="DS64" s="126" t="s">
        <v>0</v>
      </c>
      <c r="DT64" s="127" t="s">
        <v>0</v>
      </c>
      <c r="DU64" s="128" t="s">
        <v>0</v>
      </c>
      <c r="DV64" s="129" t="s">
        <v>0</v>
      </c>
      <c r="DW64" s="256" t="str">
        <f>HYPERLINK("https://my.pitchbook.com?c=179825-05T", "View company online")</f>
        <v>View company online</v>
      </c>
    </row>
    <row r="65" spans="1:127" ht="48" x14ac:dyDescent="0.2">
      <c r="A65" s="130" t="s">
        <v>735</v>
      </c>
      <c r="B65" s="131" t="s">
        <v>561</v>
      </c>
      <c r="C65" s="132" t="s">
        <v>562</v>
      </c>
      <c r="D65" s="133" t="s">
        <v>563</v>
      </c>
      <c r="E65" s="134" t="s">
        <v>564</v>
      </c>
      <c r="F65" s="135" t="s">
        <v>565</v>
      </c>
      <c r="G65" s="136" t="s">
        <v>425</v>
      </c>
      <c r="H65" s="137" t="s">
        <v>426</v>
      </c>
      <c r="I65" s="138" t="s">
        <v>512</v>
      </c>
      <c r="J65" s="139" t="s">
        <v>513</v>
      </c>
      <c r="K65" s="140" t="s">
        <v>388</v>
      </c>
      <c r="L65" s="141" t="s">
        <v>566</v>
      </c>
      <c r="M65" s="142" t="s">
        <v>203</v>
      </c>
      <c r="N65" s="143" t="s">
        <v>154</v>
      </c>
      <c r="O65" s="144" t="s">
        <v>338</v>
      </c>
      <c r="P65" s="145" t="s">
        <v>736</v>
      </c>
      <c r="Q65" s="146" t="s">
        <v>737</v>
      </c>
      <c r="R65" s="147" t="s">
        <v>0</v>
      </c>
      <c r="S65" s="148" t="s">
        <v>0</v>
      </c>
      <c r="T65" s="149" t="s">
        <v>738</v>
      </c>
      <c r="U65" s="150" t="s">
        <v>739</v>
      </c>
      <c r="V65" s="151">
        <v>1</v>
      </c>
      <c r="W65" s="152" t="s">
        <v>735</v>
      </c>
      <c r="X65" s="153" t="s">
        <v>0</v>
      </c>
      <c r="Y65" s="154">
        <v>41821</v>
      </c>
      <c r="Z65" s="155" t="s">
        <v>0</v>
      </c>
      <c r="AA65" s="156" t="s">
        <v>0</v>
      </c>
      <c r="AB65" s="157" t="s">
        <v>0</v>
      </c>
      <c r="AC65" s="158" t="s">
        <v>0</v>
      </c>
      <c r="AD65" s="159" t="s">
        <v>0</v>
      </c>
      <c r="AE65" s="160" t="s">
        <v>0</v>
      </c>
      <c r="AF65" s="161" t="s">
        <v>0</v>
      </c>
      <c r="AG65" s="162" t="s">
        <v>0</v>
      </c>
      <c r="AH65" s="163" t="s">
        <v>0</v>
      </c>
      <c r="AI65" s="164" t="s">
        <v>0</v>
      </c>
      <c r="AJ65" s="165" t="s">
        <v>0</v>
      </c>
      <c r="AK65" s="166" t="s">
        <v>554</v>
      </c>
      <c r="AL65" s="167" t="s">
        <v>0</v>
      </c>
      <c r="AM65" s="168" t="s">
        <v>0</v>
      </c>
      <c r="AN65" s="169" t="s">
        <v>555</v>
      </c>
      <c r="AO65" s="170" t="s">
        <v>740</v>
      </c>
      <c r="AP65" s="171" t="s">
        <v>0</v>
      </c>
      <c r="AQ65" s="172" t="s">
        <v>151</v>
      </c>
      <c r="AR65" s="173" t="s">
        <v>0</v>
      </c>
      <c r="AS65" s="174" t="s">
        <v>0</v>
      </c>
      <c r="AT65" s="175" t="s">
        <v>0</v>
      </c>
      <c r="AU65" s="176" t="s">
        <v>0</v>
      </c>
      <c r="AV65" s="177" t="s">
        <v>0</v>
      </c>
      <c r="AW65" s="178" t="s">
        <v>0</v>
      </c>
      <c r="AX65" s="179" t="s">
        <v>153</v>
      </c>
      <c r="AY65" s="180" t="s">
        <v>440</v>
      </c>
      <c r="AZ65" s="181" t="s">
        <v>224</v>
      </c>
      <c r="BA65" s="182" t="s">
        <v>0</v>
      </c>
      <c r="BB65" s="183">
        <v>1</v>
      </c>
      <c r="BC65" s="184" t="s">
        <v>741</v>
      </c>
      <c r="BD65" s="185">
        <v>1</v>
      </c>
      <c r="BE65" s="186" t="s">
        <v>0</v>
      </c>
      <c r="BF65" s="187" t="s">
        <v>0</v>
      </c>
      <c r="BG65" s="188" t="s">
        <v>0</v>
      </c>
      <c r="BH65" s="189" t="s">
        <v>742</v>
      </c>
      <c r="BI65" s="190" t="s">
        <v>741</v>
      </c>
      <c r="BJ65" s="191" t="s">
        <v>741</v>
      </c>
      <c r="BK65" s="192" t="s">
        <v>0</v>
      </c>
      <c r="BL65" s="193" t="s">
        <v>0</v>
      </c>
      <c r="BM65" s="194" t="s">
        <v>0</v>
      </c>
      <c r="BN65" s="195" t="s">
        <v>0</v>
      </c>
      <c r="BO65" s="196" t="s">
        <v>0</v>
      </c>
      <c r="BP65" s="197" t="s">
        <v>0</v>
      </c>
      <c r="BQ65" s="198" t="s">
        <v>0</v>
      </c>
      <c r="BR65" s="199" t="s">
        <v>0</v>
      </c>
      <c r="BS65" s="200" t="s">
        <v>0</v>
      </c>
      <c r="BT65" s="201" t="s">
        <v>0</v>
      </c>
      <c r="BU65" s="202" t="s">
        <v>0</v>
      </c>
      <c r="BV65" s="203" t="s">
        <v>0</v>
      </c>
      <c r="BW65" s="204" t="s">
        <v>0</v>
      </c>
      <c r="BX65" s="205" t="s">
        <v>0</v>
      </c>
      <c r="BY65" s="206" t="s">
        <v>0</v>
      </c>
      <c r="BZ65" s="207" t="s">
        <v>0</v>
      </c>
      <c r="CA65" s="208" t="s">
        <v>0</v>
      </c>
      <c r="CB65" s="209" t="s">
        <v>0</v>
      </c>
      <c r="CC65" s="210" t="s">
        <v>0</v>
      </c>
      <c r="CD65" s="211" t="s">
        <v>0</v>
      </c>
      <c r="CE65" s="212" t="s">
        <v>0</v>
      </c>
      <c r="CF65" s="213" t="s">
        <v>0</v>
      </c>
      <c r="CG65" s="214" t="s">
        <v>0</v>
      </c>
      <c r="CH65" s="215" t="s">
        <v>0</v>
      </c>
      <c r="CI65" s="216" t="s">
        <v>0</v>
      </c>
      <c r="CJ65" s="217" t="s">
        <v>0</v>
      </c>
      <c r="CK65" s="218" t="s">
        <v>0</v>
      </c>
      <c r="CL65" s="219" t="s">
        <v>0</v>
      </c>
      <c r="CM65" s="220" t="s">
        <v>0</v>
      </c>
      <c r="CN65" s="221" t="s">
        <v>0</v>
      </c>
      <c r="CO65" s="222" t="s">
        <v>0</v>
      </c>
      <c r="CP65" s="223" t="s">
        <v>0</v>
      </c>
      <c r="CQ65" s="224" t="s">
        <v>0</v>
      </c>
      <c r="CR65" s="225" t="s">
        <v>0</v>
      </c>
      <c r="CS65" s="226" t="s">
        <v>0</v>
      </c>
      <c r="CT65" s="227" t="s">
        <v>0</v>
      </c>
      <c r="CU65" s="228">
        <v>15</v>
      </c>
      <c r="CV65" s="229" t="s">
        <v>575</v>
      </c>
      <c r="CW65" s="230" t="s">
        <v>576</v>
      </c>
      <c r="CX65" s="231" t="s">
        <v>170</v>
      </c>
      <c r="CY65" s="232" t="s">
        <v>171</v>
      </c>
      <c r="CZ65" s="233" t="s">
        <v>577</v>
      </c>
      <c r="DA65" s="234" t="s">
        <v>0</v>
      </c>
      <c r="DB65" s="235" t="s">
        <v>578</v>
      </c>
      <c r="DC65" s="236" t="s">
        <v>579</v>
      </c>
      <c r="DD65" s="237" t="s">
        <v>0</v>
      </c>
      <c r="DE65" s="238" t="s">
        <v>580</v>
      </c>
      <c r="DF65" s="239">
        <v>1</v>
      </c>
      <c r="DG65" s="240">
        <v>1</v>
      </c>
      <c r="DH65" s="241" t="s">
        <v>0</v>
      </c>
      <c r="DI65" s="242" t="s">
        <v>0</v>
      </c>
      <c r="DJ65" s="243" t="s">
        <v>0</v>
      </c>
      <c r="DK65" s="244">
        <v>1</v>
      </c>
      <c r="DL65" s="245" t="s">
        <v>0</v>
      </c>
      <c r="DM65" s="246" t="s">
        <v>0</v>
      </c>
      <c r="DN65" s="247" t="s">
        <v>0</v>
      </c>
      <c r="DO65" s="248" t="s">
        <v>0</v>
      </c>
      <c r="DP65" s="249" t="s">
        <v>0</v>
      </c>
      <c r="DQ65" s="250" t="s">
        <v>0</v>
      </c>
      <c r="DR65" s="251" t="s">
        <v>0</v>
      </c>
      <c r="DS65" s="252" t="s">
        <v>0</v>
      </c>
      <c r="DT65" s="253" t="s">
        <v>0</v>
      </c>
      <c r="DU65" s="254" t="s">
        <v>0</v>
      </c>
      <c r="DV65" s="255" t="s">
        <v>0</v>
      </c>
      <c r="DW65" s="257" t="str">
        <f>HYPERLINK("https://my.pitchbook.com?c=66197-80T", "View company online")</f>
        <v>View company online</v>
      </c>
    </row>
    <row r="66" spans="1:127" ht="48" x14ac:dyDescent="0.2">
      <c r="A66" s="4" t="s">
        <v>743</v>
      </c>
      <c r="B66" s="5" t="s">
        <v>561</v>
      </c>
      <c r="C66" s="6" t="s">
        <v>562</v>
      </c>
      <c r="D66" s="7" t="s">
        <v>563</v>
      </c>
      <c r="E66" s="8" t="s">
        <v>564</v>
      </c>
      <c r="F66" s="9" t="s">
        <v>565</v>
      </c>
      <c r="G66" s="10" t="s">
        <v>425</v>
      </c>
      <c r="H66" s="11" t="s">
        <v>426</v>
      </c>
      <c r="I66" s="12" t="s">
        <v>512</v>
      </c>
      <c r="J66" s="13" t="s">
        <v>513</v>
      </c>
      <c r="K66" s="14" t="s">
        <v>388</v>
      </c>
      <c r="L66" s="15" t="s">
        <v>566</v>
      </c>
      <c r="M66" s="16" t="s">
        <v>203</v>
      </c>
      <c r="N66" s="17" t="s">
        <v>154</v>
      </c>
      <c r="O66" s="18" t="s">
        <v>338</v>
      </c>
      <c r="P66" s="19" t="s">
        <v>736</v>
      </c>
      <c r="Q66" s="20" t="s">
        <v>737</v>
      </c>
      <c r="R66" s="21" t="s">
        <v>0</v>
      </c>
      <c r="S66" s="22" t="s">
        <v>0</v>
      </c>
      <c r="T66" s="23" t="s">
        <v>738</v>
      </c>
      <c r="U66" s="24" t="s">
        <v>739</v>
      </c>
      <c r="V66" s="25">
        <v>4</v>
      </c>
      <c r="W66" s="26" t="s">
        <v>743</v>
      </c>
      <c r="X66" s="27">
        <v>42298</v>
      </c>
      <c r="Y66" s="28">
        <v>42552</v>
      </c>
      <c r="Z66" s="29" t="s">
        <v>0</v>
      </c>
      <c r="AA66" s="30" t="s">
        <v>0</v>
      </c>
      <c r="AB66" s="31" t="s">
        <v>0</v>
      </c>
      <c r="AC66" s="32" t="s">
        <v>0</v>
      </c>
      <c r="AD66" s="33" t="s">
        <v>0</v>
      </c>
      <c r="AE66" s="34" t="s">
        <v>0</v>
      </c>
      <c r="AF66" s="35" t="s">
        <v>0</v>
      </c>
      <c r="AG66" s="36" t="s">
        <v>0</v>
      </c>
      <c r="AH66" s="37" t="s">
        <v>0</v>
      </c>
      <c r="AI66" s="38" t="s">
        <v>0</v>
      </c>
      <c r="AJ66" s="39" t="s">
        <v>0</v>
      </c>
      <c r="AK66" s="40" t="s">
        <v>620</v>
      </c>
      <c r="AL66" s="41" t="s">
        <v>0</v>
      </c>
      <c r="AM66" s="42" t="s">
        <v>0</v>
      </c>
      <c r="AN66" s="43" t="s">
        <v>555</v>
      </c>
      <c r="AO66" s="44" t="s">
        <v>744</v>
      </c>
      <c r="AP66" s="45" t="s">
        <v>0</v>
      </c>
      <c r="AQ66" s="46" t="s">
        <v>151</v>
      </c>
      <c r="AR66" s="47" t="s">
        <v>0</v>
      </c>
      <c r="AS66" s="48" t="s">
        <v>0</v>
      </c>
      <c r="AT66" s="49" t="s">
        <v>0</v>
      </c>
      <c r="AU66" s="50" t="s">
        <v>0</v>
      </c>
      <c r="AV66" s="51" t="s">
        <v>0</v>
      </c>
      <c r="AW66" s="52" t="s">
        <v>0</v>
      </c>
      <c r="AX66" s="53" t="s">
        <v>153</v>
      </c>
      <c r="AY66" s="54" t="s">
        <v>440</v>
      </c>
      <c r="AZ66" s="55" t="s">
        <v>557</v>
      </c>
      <c r="BA66" s="56" t="s">
        <v>0</v>
      </c>
      <c r="BB66" s="57">
        <v>1</v>
      </c>
      <c r="BC66" s="58" t="s">
        <v>745</v>
      </c>
      <c r="BD66" s="59">
        <v>1</v>
      </c>
      <c r="BE66" s="60" t="s">
        <v>0</v>
      </c>
      <c r="BF66" s="61" t="s">
        <v>0</v>
      </c>
      <c r="BG66" s="62" t="s">
        <v>0</v>
      </c>
      <c r="BH66" s="63" t="s">
        <v>746</v>
      </c>
      <c r="BI66" s="64" t="s">
        <v>745</v>
      </c>
      <c r="BJ66" s="65" t="s">
        <v>745</v>
      </c>
      <c r="BK66" s="66" t="s">
        <v>0</v>
      </c>
      <c r="BL66" s="67" t="s">
        <v>0</v>
      </c>
      <c r="BM66" s="68" t="s">
        <v>0</v>
      </c>
      <c r="BN66" s="69" t="s">
        <v>0</v>
      </c>
      <c r="BO66" s="70" t="s">
        <v>0</v>
      </c>
      <c r="BP66" s="71" t="s">
        <v>0</v>
      </c>
      <c r="BQ66" s="72" t="s">
        <v>0</v>
      </c>
      <c r="BR66" s="73" t="s">
        <v>0</v>
      </c>
      <c r="BS66" s="74" t="s">
        <v>0</v>
      </c>
      <c r="BT66" s="75" t="s">
        <v>0</v>
      </c>
      <c r="BU66" s="76" t="s">
        <v>0</v>
      </c>
      <c r="BV66" s="77" t="s">
        <v>0</v>
      </c>
      <c r="BW66" s="78" t="s">
        <v>0</v>
      </c>
      <c r="BX66" s="79" t="s">
        <v>0</v>
      </c>
      <c r="BY66" s="80" t="s">
        <v>0</v>
      </c>
      <c r="BZ66" s="81" t="s">
        <v>0</v>
      </c>
      <c r="CA66" s="82" t="s">
        <v>0</v>
      </c>
      <c r="CB66" s="83">
        <v>2015</v>
      </c>
      <c r="CC66" s="84" t="s">
        <v>0</v>
      </c>
      <c r="CD66" s="85" t="s">
        <v>0</v>
      </c>
      <c r="CE66" s="86" t="s">
        <v>0</v>
      </c>
      <c r="CF66" s="87" t="s">
        <v>0</v>
      </c>
      <c r="CG66" s="88" t="s">
        <v>0</v>
      </c>
      <c r="CH66" s="89" t="s">
        <v>0</v>
      </c>
      <c r="CI66" s="90" t="s">
        <v>0</v>
      </c>
      <c r="CJ66" s="91" t="s">
        <v>0</v>
      </c>
      <c r="CK66" s="92" t="s">
        <v>0</v>
      </c>
      <c r="CL66" s="93" t="s">
        <v>0</v>
      </c>
      <c r="CM66" s="94" t="s">
        <v>0</v>
      </c>
      <c r="CN66" s="95" t="s">
        <v>0</v>
      </c>
      <c r="CO66" s="96" t="s">
        <v>0</v>
      </c>
      <c r="CP66" s="97" t="s">
        <v>0</v>
      </c>
      <c r="CQ66" s="98" t="s">
        <v>0</v>
      </c>
      <c r="CR66" s="99" t="s">
        <v>0</v>
      </c>
      <c r="CS66" s="100" t="s">
        <v>0</v>
      </c>
      <c r="CT66" s="101" t="s">
        <v>0</v>
      </c>
      <c r="CU66" s="102">
        <v>15</v>
      </c>
      <c r="CV66" s="103" t="s">
        <v>168</v>
      </c>
      <c r="CW66" s="104" t="s">
        <v>576</v>
      </c>
      <c r="CX66" s="105" t="s">
        <v>170</v>
      </c>
      <c r="CY66" s="106" t="s">
        <v>171</v>
      </c>
      <c r="CZ66" s="107" t="s">
        <v>577</v>
      </c>
      <c r="DA66" s="108" t="s">
        <v>0</v>
      </c>
      <c r="DB66" s="109" t="s">
        <v>578</v>
      </c>
      <c r="DC66" s="110" t="s">
        <v>579</v>
      </c>
      <c r="DD66" s="111" t="s">
        <v>0</v>
      </c>
      <c r="DE66" s="112" t="s">
        <v>580</v>
      </c>
      <c r="DF66" s="113">
        <v>1</v>
      </c>
      <c r="DG66" s="114">
        <v>1</v>
      </c>
      <c r="DH66" s="115" t="s">
        <v>0</v>
      </c>
      <c r="DI66" s="116" t="s">
        <v>0</v>
      </c>
      <c r="DJ66" s="117" t="s">
        <v>0</v>
      </c>
      <c r="DK66" s="118">
        <v>1</v>
      </c>
      <c r="DL66" s="119" t="s">
        <v>0</v>
      </c>
      <c r="DM66" s="120" t="s">
        <v>0</v>
      </c>
      <c r="DN66" s="121" t="s">
        <v>0</v>
      </c>
      <c r="DO66" s="122" t="s">
        <v>0</v>
      </c>
      <c r="DP66" s="123" t="s">
        <v>0</v>
      </c>
      <c r="DQ66" s="124" t="s">
        <v>0</v>
      </c>
      <c r="DR66" s="125" t="s">
        <v>0</v>
      </c>
      <c r="DS66" s="126" t="s">
        <v>0</v>
      </c>
      <c r="DT66" s="127" t="s">
        <v>0</v>
      </c>
      <c r="DU66" s="128" t="s">
        <v>0</v>
      </c>
      <c r="DV66" s="129" t="s">
        <v>0</v>
      </c>
      <c r="DW66" s="256" t="str">
        <f>HYPERLINK("https://my.pitchbook.com?c=66198-34T", "View company online")</f>
        <v>View company online</v>
      </c>
    </row>
    <row r="67" spans="1:127" ht="48" x14ac:dyDescent="0.2">
      <c r="A67" s="130" t="s">
        <v>747</v>
      </c>
      <c r="B67" s="131" t="s">
        <v>561</v>
      </c>
      <c r="C67" s="132" t="s">
        <v>562</v>
      </c>
      <c r="D67" s="133" t="s">
        <v>563</v>
      </c>
      <c r="E67" s="134" t="s">
        <v>564</v>
      </c>
      <c r="F67" s="135" t="s">
        <v>565</v>
      </c>
      <c r="G67" s="136" t="s">
        <v>425</v>
      </c>
      <c r="H67" s="137" t="s">
        <v>426</v>
      </c>
      <c r="I67" s="138" t="s">
        <v>512</v>
      </c>
      <c r="J67" s="139" t="s">
        <v>513</v>
      </c>
      <c r="K67" s="140" t="s">
        <v>388</v>
      </c>
      <c r="L67" s="141" t="s">
        <v>566</v>
      </c>
      <c r="M67" s="142" t="s">
        <v>203</v>
      </c>
      <c r="N67" s="143" t="s">
        <v>154</v>
      </c>
      <c r="O67" s="144" t="s">
        <v>338</v>
      </c>
      <c r="P67" s="145" t="s">
        <v>736</v>
      </c>
      <c r="Q67" s="146" t="s">
        <v>737</v>
      </c>
      <c r="R67" s="147" t="s">
        <v>0</v>
      </c>
      <c r="S67" s="148" t="s">
        <v>0</v>
      </c>
      <c r="T67" s="149" t="s">
        <v>738</v>
      </c>
      <c r="U67" s="150" t="s">
        <v>739</v>
      </c>
      <c r="V67" s="151">
        <v>2</v>
      </c>
      <c r="W67" s="152" t="s">
        <v>747</v>
      </c>
      <c r="X67" s="153" t="s">
        <v>0</v>
      </c>
      <c r="Y67" s="154">
        <v>41913</v>
      </c>
      <c r="Z67" s="155" t="s">
        <v>0</v>
      </c>
      <c r="AA67" s="156" t="s">
        <v>0</v>
      </c>
      <c r="AB67" s="157" t="s">
        <v>0</v>
      </c>
      <c r="AC67" s="158" t="s">
        <v>0</v>
      </c>
      <c r="AD67" s="159" t="s">
        <v>0</v>
      </c>
      <c r="AE67" s="160" t="s">
        <v>0</v>
      </c>
      <c r="AF67" s="161" t="s">
        <v>0</v>
      </c>
      <c r="AG67" s="162" t="s">
        <v>0</v>
      </c>
      <c r="AH67" s="163" t="s">
        <v>0</v>
      </c>
      <c r="AI67" s="164" t="s">
        <v>0</v>
      </c>
      <c r="AJ67" s="165" t="s">
        <v>0</v>
      </c>
      <c r="AK67" s="166" t="s">
        <v>620</v>
      </c>
      <c r="AL67" s="167" t="s">
        <v>0</v>
      </c>
      <c r="AM67" s="168" t="s">
        <v>0</v>
      </c>
      <c r="AN67" s="169" t="s">
        <v>555</v>
      </c>
      <c r="AO67" s="170" t="s">
        <v>748</v>
      </c>
      <c r="AP67" s="171" t="s">
        <v>0</v>
      </c>
      <c r="AQ67" s="172" t="s">
        <v>151</v>
      </c>
      <c r="AR67" s="173" t="s">
        <v>0</v>
      </c>
      <c r="AS67" s="174" t="s">
        <v>0</v>
      </c>
      <c r="AT67" s="175" t="s">
        <v>0</v>
      </c>
      <c r="AU67" s="176" t="s">
        <v>0</v>
      </c>
      <c r="AV67" s="177" t="s">
        <v>0</v>
      </c>
      <c r="AW67" s="178" t="s">
        <v>0</v>
      </c>
      <c r="AX67" s="179" t="s">
        <v>153</v>
      </c>
      <c r="AY67" s="180" t="s">
        <v>440</v>
      </c>
      <c r="AZ67" s="181" t="s">
        <v>557</v>
      </c>
      <c r="BA67" s="182" t="s">
        <v>0</v>
      </c>
      <c r="BB67" s="183">
        <v>1</v>
      </c>
      <c r="BC67" s="184" t="s">
        <v>749</v>
      </c>
      <c r="BD67" s="185">
        <v>1</v>
      </c>
      <c r="BE67" s="186" t="s">
        <v>0</v>
      </c>
      <c r="BF67" s="187" t="s">
        <v>0</v>
      </c>
      <c r="BG67" s="188" t="s">
        <v>0</v>
      </c>
      <c r="BH67" s="189" t="s">
        <v>750</v>
      </c>
      <c r="BI67" s="190" t="s">
        <v>749</v>
      </c>
      <c r="BJ67" s="191" t="s">
        <v>749</v>
      </c>
      <c r="BK67" s="192" t="s">
        <v>0</v>
      </c>
      <c r="BL67" s="193" t="s">
        <v>0</v>
      </c>
      <c r="BM67" s="194" t="s">
        <v>0</v>
      </c>
      <c r="BN67" s="195" t="s">
        <v>0</v>
      </c>
      <c r="BO67" s="196" t="s">
        <v>0</v>
      </c>
      <c r="BP67" s="197" t="s">
        <v>0</v>
      </c>
      <c r="BQ67" s="198" t="s">
        <v>0</v>
      </c>
      <c r="BR67" s="199" t="s">
        <v>0</v>
      </c>
      <c r="BS67" s="200" t="s">
        <v>0</v>
      </c>
      <c r="BT67" s="201" t="s">
        <v>0</v>
      </c>
      <c r="BU67" s="202" t="s">
        <v>0</v>
      </c>
      <c r="BV67" s="203" t="s">
        <v>0</v>
      </c>
      <c r="BW67" s="204" t="s">
        <v>0</v>
      </c>
      <c r="BX67" s="205" t="s">
        <v>0</v>
      </c>
      <c r="BY67" s="206" t="s">
        <v>0</v>
      </c>
      <c r="BZ67" s="207" t="s">
        <v>0</v>
      </c>
      <c r="CA67" s="208" t="s">
        <v>0</v>
      </c>
      <c r="CB67" s="209" t="s">
        <v>0</v>
      </c>
      <c r="CC67" s="210" t="s">
        <v>0</v>
      </c>
      <c r="CD67" s="211" t="s">
        <v>0</v>
      </c>
      <c r="CE67" s="212" t="s">
        <v>0</v>
      </c>
      <c r="CF67" s="213" t="s">
        <v>0</v>
      </c>
      <c r="CG67" s="214" t="s">
        <v>0</v>
      </c>
      <c r="CH67" s="215" t="s">
        <v>0</v>
      </c>
      <c r="CI67" s="216" t="s">
        <v>0</v>
      </c>
      <c r="CJ67" s="217" t="s">
        <v>0</v>
      </c>
      <c r="CK67" s="218" t="s">
        <v>0</v>
      </c>
      <c r="CL67" s="219" t="s">
        <v>0</v>
      </c>
      <c r="CM67" s="220" t="s">
        <v>0</v>
      </c>
      <c r="CN67" s="221" t="s">
        <v>0</v>
      </c>
      <c r="CO67" s="222" t="s">
        <v>0</v>
      </c>
      <c r="CP67" s="223" t="s">
        <v>0</v>
      </c>
      <c r="CQ67" s="224" t="s">
        <v>0</v>
      </c>
      <c r="CR67" s="225" t="s">
        <v>0</v>
      </c>
      <c r="CS67" s="226" t="s">
        <v>0</v>
      </c>
      <c r="CT67" s="227" t="s">
        <v>0</v>
      </c>
      <c r="CU67" s="228">
        <v>15</v>
      </c>
      <c r="CV67" s="229" t="s">
        <v>575</v>
      </c>
      <c r="CW67" s="230" t="s">
        <v>576</v>
      </c>
      <c r="CX67" s="231" t="s">
        <v>170</v>
      </c>
      <c r="CY67" s="232" t="s">
        <v>171</v>
      </c>
      <c r="CZ67" s="233" t="s">
        <v>577</v>
      </c>
      <c r="DA67" s="234" t="s">
        <v>0</v>
      </c>
      <c r="DB67" s="235" t="s">
        <v>578</v>
      </c>
      <c r="DC67" s="236" t="s">
        <v>579</v>
      </c>
      <c r="DD67" s="237" t="s">
        <v>0</v>
      </c>
      <c r="DE67" s="238" t="s">
        <v>580</v>
      </c>
      <c r="DF67" s="239">
        <v>1</v>
      </c>
      <c r="DG67" s="240">
        <v>1</v>
      </c>
      <c r="DH67" s="241" t="s">
        <v>0</v>
      </c>
      <c r="DI67" s="242" t="s">
        <v>0</v>
      </c>
      <c r="DJ67" s="243" t="s">
        <v>0</v>
      </c>
      <c r="DK67" s="244">
        <v>1</v>
      </c>
      <c r="DL67" s="245" t="s">
        <v>0</v>
      </c>
      <c r="DM67" s="246" t="s">
        <v>0</v>
      </c>
      <c r="DN67" s="247" t="s">
        <v>0</v>
      </c>
      <c r="DO67" s="248" t="s">
        <v>0</v>
      </c>
      <c r="DP67" s="249" t="s">
        <v>0</v>
      </c>
      <c r="DQ67" s="250" t="s">
        <v>0</v>
      </c>
      <c r="DR67" s="251" t="s">
        <v>0</v>
      </c>
      <c r="DS67" s="252" t="s">
        <v>0</v>
      </c>
      <c r="DT67" s="253" t="s">
        <v>0</v>
      </c>
      <c r="DU67" s="254" t="s">
        <v>0</v>
      </c>
      <c r="DV67" s="255" t="s">
        <v>0</v>
      </c>
      <c r="DW67" s="257" t="str">
        <f>HYPERLINK("https://my.pitchbook.com?c=66198-43T", "View company online")</f>
        <v>View company online</v>
      </c>
    </row>
    <row r="68" spans="1:127" ht="48" x14ac:dyDescent="0.2">
      <c r="A68" s="4" t="s">
        <v>751</v>
      </c>
      <c r="B68" s="5" t="s">
        <v>561</v>
      </c>
      <c r="C68" s="6" t="s">
        <v>562</v>
      </c>
      <c r="D68" s="7" t="s">
        <v>563</v>
      </c>
      <c r="E68" s="8" t="s">
        <v>564</v>
      </c>
      <c r="F68" s="9" t="s">
        <v>565</v>
      </c>
      <c r="G68" s="10" t="s">
        <v>425</v>
      </c>
      <c r="H68" s="11" t="s">
        <v>426</v>
      </c>
      <c r="I68" s="12" t="s">
        <v>512</v>
      </c>
      <c r="J68" s="13" t="s">
        <v>513</v>
      </c>
      <c r="K68" s="14" t="s">
        <v>388</v>
      </c>
      <c r="L68" s="15" t="s">
        <v>566</v>
      </c>
      <c r="M68" s="16" t="s">
        <v>203</v>
      </c>
      <c r="N68" s="17" t="s">
        <v>154</v>
      </c>
      <c r="O68" s="18" t="s">
        <v>338</v>
      </c>
      <c r="P68" s="19" t="s">
        <v>567</v>
      </c>
      <c r="Q68" s="20" t="s">
        <v>568</v>
      </c>
      <c r="R68" s="21" t="s">
        <v>0</v>
      </c>
      <c r="S68" s="22" t="s">
        <v>0</v>
      </c>
      <c r="T68" s="23" t="s">
        <v>569</v>
      </c>
      <c r="U68" s="24" t="s">
        <v>570</v>
      </c>
      <c r="V68" s="25">
        <v>6</v>
      </c>
      <c r="W68" s="26" t="s">
        <v>751</v>
      </c>
      <c r="X68" s="27" t="s">
        <v>0</v>
      </c>
      <c r="Y68" s="28">
        <v>43409</v>
      </c>
      <c r="Z68" s="29" t="s">
        <v>0</v>
      </c>
      <c r="AA68" s="30" t="s">
        <v>0</v>
      </c>
      <c r="AB68" s="31" t="s">
        <v>0</v>
      </c>
      <c r="AC68" s="32" t="s">
        <v>0</v>
      </c>
      <c r="AD68" s="33" t="s">
        <v>0</v>
      </c>
      <c r="AE68" s="34">
        <v>100</v>
      </c>
      <c r="AF68" s="35">
        <v>1.1200000000000001</v>
      </c>
      <c r="AG68" s="36" t="s">
        <v>0</v>
      </c>
      <c r="AH68" s="37" t="s">
        <v>0</v>
      </c>
      <c r="AI68" s="38" t="s">
        <v>0</v>
      </c>
      <c r="AJ68" s="39" t="s">
        <v>0</v>
      </c>
      <c r="AK68" s="40" t="s">
        <v>369</v>
      </c>
      <c r="AL68" s="41" t="s">
        <v>0</v>
      </c>
      <c r="AM68" s="42" t="s">
        <v>0</v>
      </c>
      <c r="AN68" s="43" t="s">
        <v>282</v>
      </c>
      <c r="AO68" s="44" t="s">
        <v>752</v>
      </c>
      <c r="AP68" s="45" t="s">
        <v>0</v>
      </c>
      <c r="AQ68" s="46" t="s">
        <v>151</v>
      </c>
      <c r="AR68" s="47" t="s">
        <v>0</v>
      </c>
      <c r="AS68" s="48" t="s">
        <v>0</v>
      </c>
      <c r="AT68" s="49" t="s">
        <v>0</v>
      </c>
      <c r="AU68" s="50" t="s">
        <v>0</v>
      </c>
      <c r="AV68" s="51" t="s">
        <v>0</v>
      </c>
      <c r="AW68" s="52" t="s">
        <v>0</v>
      </c>
      <c r="AX68" s="53" t="s">
        <v>153</v>
      </c>
      <c r="AY68" s="54" t="s">
        <v>154</v>
      </c>
      <c r="AZ68" s="55" t="s">
        <v>203</v>
      </c>
      <c r="BA68" s="56" t="s">
        <v>0</v>
      </c>
      <c r="BB68" s="57">
        <v>1</v>
      </c>
      <c r="BC68" s="58" t="s">
        <v>0</v>
      </c>
      <c r="BD68" s="59" t="s">
        <v>0</v>
      </c>
      <c r="BE68" s="60" t="s">
        <v>0</v>
      </c>
      <c r="BF68" s="61" t="s">
        <v>0</v>
      </c>
      <c r="BG68" s="62" t="s">
        <v>0</v>
      </c>
      <c r="BH68" s="63" t="s">
        <v>753</v>
      </c>
      <c r="BI68" s="64" t="s">
        <v>754</v>
      </c>
      <c r="BJ68" s="65" t="s">
        <v>0</v>
      </c>
      <c r="BK68" s="66" t="s">
        <v>0</v>
      </c>
      <c r="BL68" s="67" t="s">
        <v>755</v>
      </c>
      <c r="BM68" s="68" t="s">
        <v>0</v>
      </c>
      <c r="BN68" s="69" t="s">
        <v>0</v>
      </c>
      <c r="BO68" s="70" t="s">
        <v>756</v>
      </c>
      <c r="BP68" s="71" t="s">
        <v>756</v>
      </c>
      <c r="BQ68" s="72" t="s">
        <v>0</v>
      </c>
      <c r="BR68" s="73" t="s">
        <v>0</v>
      </c>
      <c r="BS68" s="74" t="s">
        <v>0</v>
      </c>
      <c r="BT68" s="75" t="s">
        <v>0</v>
      </c>
      <c r="BU68" s="76" t="s">
        <v>0</v>
      </c>
      <c r="BV68" s="77" t="s">
        <v>0</v>
      </c>
      <c r="BW68" s="78" t="s">
        <v>0</v>
      </c>
      <c r="BX68" s="79" t="s">
        <v>0</v>
      </c>
      <c r="BY68" s="80" t="s">
        <v>0</v>
      </c>
      <c r="BZ68" s="81" t="s">
        <v>0</v>
      </c>
      <c r="CA68" s="82" t="s">
        <v>0</v>
      </c>
      <c r="CB68" s="83">
        <v>2018</v>
      </c>
      <c r="CC68" s="84" t="s">
        <v>0</v>
      </c>
      <c r="CD68" s="85" t="s">
        <v>0</v>
      </c>
      <c r="CE68" s="86" t="s">
        <v>0</v>
      </c>
      <c r="CF68" s="87" t="s">
        <v>0</v>
      </c>
      <c r="CG68" s="88" t="s">
        <v>0</v>
      </c>
      <c r="CH68" s="89" t="s">
        <v>0</v>
      </c>
      <c r="CI68" s="90" t="s">
        <v>0</v>
      </c>
      <c r="CJ68" s="91" t="s">
        <v>0</v>
      </c>
      <c r="CK68" s="92" t="s">
        <v>0</v>
      </c>
      <c r="CL68" s="93" t="s">
        <v>0</v>
      </c>
      <c r="CM68" s="94" t="s">
        <v>0</v>
      </c>
      <c r="CN68" s="95" t="s">
        <v>0</v>
      </c>
      <c r="CO68" s="96" t="s">
        <v>0</v>
      </c>
      <c r="CP68" s="97" t="s">
        <v>0</v>
      </c>
      <c r="CQ68" s="98" t="s">
        <v>0</v>
      </c>
      <c r="CR68" s="99" t="s">
        <v>0</v>
      </c>
      <c r="CS68" s="100" t="s">
        <v>0</v>
      </c>
      <c r="CT68" s="101" t="s">
        <v>0</v>
      </c>
      <c r="CU68" s="102">
        <v>15</v>
      </c>
      <c r="CV68" s="103" t="s">
        <v>168</v>
      </c>
      <c r="CW68" s="104" t="s">
        <v>576</v>
      </c>
      <c r="CX68" s="105" t="s">
        <v>170</v>
      </c>
      <c r="CY68" s="106" t="s">
        <v>171</v>
      </c>
      <c r="CZ68" s="107" t="s">
        <v>577</v>
      </c>
      <c r="DA68" s="108" t="s">
        <v>0</v>
      </c>
      <c r="DB68" s="109" t="s">
        <v>578</v>
      </c>
      <c r="DC68" s="110" t="s">
        <v>579</v>
      </c>
      <c r="DD68" s="111" t="s">
        <v>0</v>
      </c>
      <c r="DE68" s="112" t="s">
        <v>580</v>
      </c>
      <c r="DF68" s="113">
        <v>1</v>
      </c>
      <c r="DG68" s="114">
        <v>1</v>
      </c>
      <c r="DH68" s="115" t="s">
        <v>0</v>
      </c>
      <c r="DI68" s="116" t="s">
        <v>0</v>
      </c>
      <c r="DJ68" s="117" t="s">
        <v>0</v>
      </c>
      <c r="DK68" s="118">
        <v>1</v>
      </c>
      <c r="DL68" s="119" t="s">
        <v>0</v>
      </c>
      <c r="DM68" s="120" t="s">
        <v>0</v>
      </c>
      <c r="DN68" s="121" t="s">
        <v>0</v>
      </c>
      <c r="DO68" s="122" t="s">
        <v>0</v>
      </c>
      <c r="DP68" s="123" t="s">
        <v>0</v>
      </c>
      <c r="DQ68" s="124" t="s">
        <v>0</v>
      </c>
      <c r="DR68" s="125" t="s">
        <v>0</v>
      </c>
      <c r="DS68" s="126" t="s">
        <v>0</v>
      </c>
      <c r="DT68" s="127" t="s">
        <v>0</v>
      </c>
      <c r="DU68" s="128" t="s">
        <v>0</v>
      </c>
      <c r="DV68" s="129" t="s">
        <v>0</v>
      </c>
      <c r="DW68" s="256" t="str">
        <f>HYPERLINK("https://my.pitchbook.com?c=113499-10T", "View company online")</f>
        <v>View company online</v>
      </c>
    </row>
    <row r="69" spans="1:127" ht="48" x14ac:dyDescent="0.2">
      <c r="A69" s="130" t="s">
        <v>757</v>
      </c>
      <c r="B69" s="131" t="s">
        <v>561</v>
      </c>
      <c r="C69" s="132" t="s">
        <v>562</v>
      </c>
      <c r="D69" s="133" t="s">
        <v>563</v>
      </c>
      <c r="E69" s="134" t="s">
        <v>564</v>
      </c>
      <c r="F69" s="135" t="s">
        <v>565</v>
      </c>
      <c r="G69" s="136" t="s">
        <v>425</v>
      </c>
      <c r="H69" s="137" t="s">
        <v>426</v>
      </c>
      <c r="I69" s="138" t="s">
        <v>512</v>
      </c>
      <c r="J69" s="139" t="s">
        <v>513</v>
      </c>
      <c r="K69" s="140" t="s">
        <v>388</v>
      </c>
      <c r="L69" s="141" t="s">
        <v>566</v>
      </c>
      <c r="M69" s="142" t="s">
        <v>203</v>
      </c>
      <c r="N69" s="143" t="s">
        <v>154</v>
      </c>
      <c r="O69" s="144" t="s">
        <v>338</v>
      </c>
      <c r="P69" s="145" t="s">
        <v>736</v>
      </c>
      <c r="Q69" s="146" t="s">
        <v>737</v>
      </c>
      <c r="R69" s="147" t="s">
        <v>0</v>
      </c>
      <c r="S69" s="148" t="s">
        <v>0</v>
      </c>
      <c r="T69" s="149" t="s">
        <v>738</v>
      </c>
      <c r="U69" s="150" t="s">
        <v>739</v>
      </c>
      <c r="V69" s="151">
        <v>3</v>
      </c>
      <c r="W69" s="152" t="s">
        <v>757</v>
      </c>
      <c r="X69" s="153" t="s">
        <v>0</v>
      </c>
      <c r="Y69" s="154">
        <v>42094</v>
      </c>
      <c r="Z69" s="155" t="s">
        <v>0</v>
      </c>
      <c r="AA69" s="156" t="s">
        <v>0</v>
      </c>
      <c r="AB69" s="157" t="s">
        <v>0</v>
      </c>
      <c r="AC69" s="158" t="s">
        <v>0</v>
      </c>
      <c r="AD69" s="159" t="s">
        <v>0</v>
      </c>
      <c r="AE69" s="160" t="s">
        <v>0</v>
      </c>
      <c r="AF69" s="161" t="s">
        <v>0</v>
      </c>
      <c r="AG69" s="162" t="s">
        <v>0</v>
      </c>
      <c r="AH69" s="163" t="s">
        <v>0</v>
      </c>
      <c r="AI69" s="164" t="s">
        <v>0</v>
      </c>
      <c r="AJ69" s="165" t="s">
        <v>0</v>
      </c>
      <c r="AK69" s="166" t="s">
        <v>758</v>
      </c>
      <c r="AL69" s="167" t="s">
        <v>0</v>
      </c>
      <c r="AM69" s="168" t="s">
        <v>0</v>
      </c>
      <c r="AN69" s="169" t="s">
        <v>282</v>
      </c>
      <c r="AO69" s="170" t="s">
        <v>759</v>
      </c>
      <c r="AP69" s="171" t="s">
        <v>0</v>
      </c>
      <c r="AQ69" s="172" t="s">
        <v>151</v>
      </c>
      <c r="AR69" s="173" t="s">
        <v>0</v>
      </c>
      <c r="AS69" s="174" t="s">
        <v>0</v>
      </c>
      <c r="AT69" s="175" t="s">
        <v>0</v>
      </c>
      <c r="AU69" s="176" t="s">
        <v>0</v>
      </c>
      <c r="AV69" s="177" t="s">
        <v>0</v>
      </c>
      <c r="AW69" s="178" t="s">
        <v>0</v>
      </c>
      <c r="AX69" s="179" t="s">
        <v>153</v>
      </c>
      <c r="AY69" s="180" t="s">
        <v>440</v>
      </c>
      <c r="AZ69" s="181" t="s">
        <v>224</v>
      </c>
      <c r="BA69" s="182" t="s">
        <v>0</v>
      </c>
      <c r="BB69" s="183" t="s">
        <v>0</v>
      </c>
      <c r="BC69" s="184" t="s">
        <v>0</v>
      </c>
      <c r="BD69" s="185" t="s">
        <v>0</v>
      </c>
      <c r="BE69" s="186" t="s">
        <v>0</v>
      </c>
      <c r="BF69" s="187" t="s">
        <v>0</v>
      </c>
      <c r="BG69" s="188" t="s">
        <v>0</v>
      </c>
      <c r="BH69" s="189" t="s">
        <v>0</v>
      </c>
      <c r="BI69" s="190" t="s">
        <v>0</v>
      </c>
      <c r="BJ69" s="191" t="s">
        <v>0</v>
      </c>
      <c r="BK69" s="192" t="s">
        <v>0</v>
      </c>
      <c r="BL69" s="193" t="s">
        <v>0</v>
      </c>
      <c r="BM69" s="194" t="s">
        <v>0</v>
      </c>
      <c r="BN69" s="195" t="s">
        <v>0</v>
      </c>
      <c r="BO69" s="196" t="s">
        <v>0</v>
      </c>
      <c r="BP69" s="197" t="s">
        <v>0</v>
      </c>
      <c r="BQ69" s="198" t="s">
        <v>0</v>
      </c>
      <c r="BR69" s="199" t="s">
        <v>0</v>
      </c>
      <c r="BS69" s="200" t="s">
        <v>0</v>
      </c>
      <c r="BT69" s="201" t="s">
        <v>0</v>
      </c>
      <c r="BU69" s="202" t="s">
        <v>0</v>
      </c>
      <c r="BV69" s="203" t="s">
        <v>0</v>
      </c>
      <c r="BW69" s="204" t="s">
        <v>0</v>
      </c>
      <c r="BX69" s="205" t="s">
        <v>0</v>
      </c>
      <c r="BY69" s="206" t="s">
        <v>0</v>
      </c>
      <c r="BZ69" s="207" t="s">
        <v>0</v>
      </c>
      <c r="CA69" s="208" t="s">
        <v>0</v>
      </c>
      <c r="CB69" s="209" t="s">
        <v>0</v>
      </c>
      <c r="CC69" s="210" t="s">
        <v>0</v>
      </c>
      <c r="CD69" s="211" t="s">
        <v>0</v>
      </c>
      <c r="CE69" s="212" t="s">
        <v>0</v>
      </c>
      <c r="CF69" s="213" t="s">
        <v>0</v>
      </c>
      <c r="CG69" s="214" t="s">
        <v>0</v>
      </c>
      <c r="CH69" s="215" t="s">
        <v>0</v>
      </c>
      <c r="CI69" s="216" t="s">
        <v>0</v>
      </c>
      <c r="CJ69" s="217" t="s">
        <v>0</v>
      </c>
      <c r="CK69" s="218" t="s">
        <v>0</v>
      </c>
      <c r="CL69" s="219" t="s">
        <v>0</v>
      </c>
      <c r="CM69" s="220" t="s">
        <v>0</v>
      </c>
      <c r="CN69" s="221" t="s">
        <v>0</v>
      </c>
      <c r="CO69" s="222" t="s">
        <v>0</v>
      </c>
      <c r="CP69" s="223" t="s">
        <v>0</v>
      </c>
      <c r="CQ69" s="224" t="s">
        <v>0</v>
      </c>
      <c r="CR69" s="225" t="s">
        <v>0</v>
      </c>
      <c r="CS69" s="226" t="s">
        <v>0</v>
      </c>
      <c r="CT69" s="227" t="s">
        <v>0</v>
      </c>
      <c r="CU69" s="228">
        <v>15</v>
      </c>
      <c r="CV69" s="229" t="s">
        <v>575</v>
      </c>
      <c r="CW69" s="230" t="s">
        <v>576</v>
      </c>
      <c r="CX69" s="231" t="s">
        <v>170</v>
      </c>
      <c r="CY69" s="232" t="s">
        <v>171</v>
      </c>
      <c r="CZ69" s="233" t="s">
        <v>577</v>
      </c>
      <c r="DA69" s="234" t="s">
        <v>0</v>
      </c>
      <c r="DB69" s="235" t="s">
        <v>578</v>
      </c>
      <c r="DC69" s="236" t="s">
        <v>579</v>
      </c>
      <c r="DD69" s="237" t="s">
        <v>0</v>
      </c>
      <c r="DE69" s="238" t="s">
        <v>580</v>
      </c>
      <c r="DF69" s="239">
        <v>1</v>
      </c>
      <c r="DG69" s="240">
        <v>1</v>
      </c>
      <c r="DH69" s="241" t="s">
        <v>0</v>
      </c>
      <c r="DI69" s="242" t="s">
        <v>0</v>
      </c>
      <c r="DJ69" s="243" t="s">
        <v>0</v>
      </c>
      <c r="DK69" s="244">
        <v>1</v>
      </c>
      <c r="DL69" s="245" t="s">
        <v>0</v>
      </c>
      <c r="DM69" s="246" t="s">
        <v>0</v>
      </c>
      <c r="DN69" s="247" t="s">
        <v>0</v>
      </c>
      <c r="DO69" s="248" t="s">
        <v>0</v>
      </c>
      <c r="DP69" s="249" t="s">
        <v>0</v>
      </c>
      <c r="DQ69" s="250" t="s">
        <v>0</v>
      </c>
      <c r="DR69" s="251" t="s">
        <v>0</v>
      </c>
      <c r="DS69" s="252" t="s">
        <v>0</v>
      </c>
      <c r="DT69" s="253" t="s">
        <v>0</v>
      </c>
      <c r="DU69" s="254" t="s">
        <v>0</v>
      </c>
      <c r="DV69" s="255" t="s">
        <v>0</v>
      </c>
      <c r="DW69" s="257" t="str">
        <f>HYPERLINK("https://my.pitchbook.com?c=244029-16T", "View company online")</f>
        <v>View company online</v>
      </c>
    </row>
    <row r="70" spans="1:127" ht="84" x14ac:dyDescent="0.2">
      <c r="A70" s="4" t="s">
        <v>760</v>
      </c>
      <c r="B70" s="5" t="s">
        <v>329</v>
      </c>
      <c r="C70" s="6" t="s">
        <v>330</v>
      </c>
      <c r="D70" s="7" t="s">
        <v>331</v>
      </c>
      <c r="E70" s="8" t="s">
        <v>332</v>
      </c>
      <c r="F70" s="9" t="s">
        <v>333</v>
      </c>
      <c r="G70" s="10" t="s">
        <v>133</v>
      </c>
      <c r="H70" s="11" t="s">
        <v>134</v>
      </c>
      <c r="I70" s="12" t="s">
        <v>199</v>
      </c>
      <c r="J70" s="13" t="s">
        <v>334</v>
      </c>
      <c r="K70" s="14" t="s">
        <v>335</v>
      </c>
      <c r="L70" s="15" t="s">
        <v>336</v>
      </c>
      <c r="M70" s="16" t="s">
        <v>337</v>
      </c>
      <c r="N70" s="17" t="s">
        <v>154</v>
      </c>
      <c r="O70" s="18" t="s">
        <v>338</v>
      </c>
      <c r="P70" s="19" t="s">
        <v>339</v>
      </c>
      <c r="Q70" s="20" t="s">
        <v>340</v>
      </c>
      <c r="R70" s="21" t="s">
        <v>341</v>
      </c>
      <c r="S70" s="22" t="s">
        <v>342</v>
      </c>
      <c r="T70" s="23" t="s">
        <v>343</v>
      </c>
      <c r="U70" s="24" t="s">
        <v>344</v>
      </c>
      <c r="V70" s="25">
        <v>2</v>
      </c>
      <c r="W70" s="26" t="s">
        <v>760</v>
      </c>
      <c r="X70" s="27" t="s">
        <v>0</v>
      </c>
      <c r="Y70" s="28" t="s">
        <v>0</v>
      </c>
      <c r="Z70" s="29" t="s">
        <v>0</v>
      </c>
      <c r="AA70" s="30" t="s">
        <v>0</v>
      </c>
      <c r="AB70" s="31" t="s">
        <v>0</v>
      </c>
      <c r="AC70" s="32" t="s">
        <v>0</v>
      </c>
      <c r="AD70" s="33" t="s">
        <v>0</v>
      </c>
      <c r="AE70" s="34" t="s">
        <v>0</v>
      </c>
      <c r="AF70" s="35" t="s">
        <v>0</v>
      </c>
      <c r="AG70" s="36" t="s">
        <v>396</v>
      </c>
      <c r="AH70" s="37" t="s">
        <v>0</v>
      </c>
      <c r="AI70" s="38" t="s">
        <v>0</v>
      </c>
      <c r="AJ70" s="39" t="s">
        <v>0</v>
      </c>
      <c r="AK70" s="40" t="s">
        <v>438</v>
      </c>
      <c r="AL70" s="41" t="s">
        <v>0</v>
      </c>
      <c r="AM70" s="42" t="s">
        <v>0</v>
      </c>
      <c r="AN70" s="43" t="s">
        <v>338</v>
      </c>
      <c r="AO70" s="44" t="s">
        <v>761</v>
      </c>
      <c r="AP70" s="45" t="s">
        <v>0</v>
      </c>
      <c r="AQ70" s="46" t="s">
        <v>151</v>
      </c>
      <c r="AR70" s="47" t="s">
        <v>0</v>
      </c>
      <c r="AS70" s="48" t="s">
        <v>0</v>
      </c>
      <c r="AT70" s="49" t="s">
        <v>0</v>
      </c>
      <c r="AU70" s="50" t="s">
        <v>0</v>
      </c>
      <c r="AV70" s="51" t="s">
        <v>0</v>
      </c>
      <c r="AW70" s="52" t="s">
        <v>0</v>
      </c>
      <c r="AX70" s="53" t="s">
        <v>153</v>
      </c>
      <c r="AY70" s="54" t="s">
        <v>440</v>
      </c>
      <c r="AZ70" s="55" t="s">
        <v>337</v>
      </c>
      <c r="BA70" s="56" t="s">
        <v>0</v>
      </c>
      <c r="BB70" s="57">
        <v>2</v>
      </c>
      <c r="BC70" s="58" t="s">
        <v>762</v>
      </c>
      <c r="BD70" s="59">
        <v>2</v>
      </c>
      <c r="BE70" s="60" t="s">
        <v>0</v>
      </c>
      <c r="BF70" s="61" t="s">
        <v>0</v>
      </c>
      <c r="BG70" s="62" t="s">
        <v>0</v>
      </c>
      <c r="BH70" s="63" t="s">
        <v>763</v>
      </c>
      <c r="BI70" s="64" t="s">
        <v>762</v>
      </c>
      <c r="BJ70" s="65" t="s">
        <v>469</v>
      </c>
      <c r="BK70" s="66" t="s">
        <v>0</v>
      </c>
      <c r="BL70" s="67" t="s">
        <v>0</v>
      </c>
      <c r="BM70" s="68" t="s">
        <v>0</v>
      </c>
      <c r="BN70" s="69" t="s">
        <v>0</v>
      </c>
      <c r="BO70" s="70" t="s">
        <v>0</v>
      </c>
      <c r="BP70" s="71" t="s">
        <v>0</v>
      </c>
      <c r="BQ70" s="72" t="s">
        <v>0</v>
      </c>
      <c r="BR70" s="73" t="s">
        <v>0</v>
      </c>
      <c r="BS70" s="74" t="s">
        <v>0</v>
      </c>
      <c r="BT70" s="75" t="s">
        <v>0</v>
      </c>
      <c r="BU70" s="76" t="s">
        <v>0</v>
      </c>
      <c r="BV70" s="77" t="s">
        <v>0</v>
      </c>
      <c r="BW70" s="78" t="s">
        <v>0</v>
      </c>
      <c r="BX70" s="79" t="s">
        <v>0</v>
      </c>
      <c r="BY70" s="80" t="s">
        <v>0</v>
      </c>
      <c r="BZ70" s="81" t="s">
        <v>0</v>
      </c>
      <c r="CA70" s="82" t="s">
        <v>0</v>
      </c>
      <c r="CB70" s="83" t="s">
        <v>0</v>
      </c>
      <c r="CC70" s="84" t="s">
        <v>0</v>
      </c>
      <c r="CD70" s="85" t="s">
        <v>0</v>
      </c>
      <c r="CE70" s="86" t="s">
        <v>0</v>
      </c>
      <c r="CF70" s="87" t="s">
        <v>0</v>
      </c>
      <c r="CG70" s="88" t="s">
        <v>0</v>
      </c>
      <c r="CH70" s="89" t="s">
        <v>0</v>
      </c>
      <c r="CI70" s="90" t="s">
        <v>0</v>
      </c>
      <c r="CJ70" s="91" t="s">
        <v>0</v>
      </c>
      <c r="CK70" s="92" t="s">
        <v>0</v>
      </c>
      <c r="CL70" s="93" t="s">
        <v>0</v>
      </c>
      <c r="CM70" s="94" t="s">
        <v>0</v>
      </c>
      <c r="CN70" s="95" t="s">
        <v>0</v>
      </c>
      <c r="CO70" s="96" t="s">
        <v>0</v>
      </c>
      <c r="CP70" s="97" t="s">
        <v>0</v>
      </c>
      <c r="CQ70" s="98" t="s">
        <v>0</v>
      </c>
      <c r="CR70" s="99" t="s">
        <v>0</v>
      </c>
      <c r="CS70" s="100" t="s">
        <v>0</v>
      </c>
      <c r="CT70" s="101" t="s">
        <v>0</v>
      </c>
      <c r="CU70" s="102">
        <v>1200</v>
      </c>
      <c r="CV70" s="103" t="s">
        <v>312</v>
      </c>
      <c r="CW70" s="104" t="s">
        <v>356</v>
      </c>
      <c r="CX70" s="105" t="s">
        <v>170</v>
      </c>
      <c r="CY70" s="106" t="s">
        <v>171</v>
      </c>
      <c r="CZ70" s="107" t="s">
        <v>357</v>
      </c>
      <c r="DA70" s="108" t="s">
        <v>358</v>
      </c>
      <c r="DB70" s="109" t="s">
        <v>359</v>
      </c>
      <c r="DC70" s="110" t="s">
        <v>175</v>
      </c>
      <c r="DD70" s="111">
        <v>2007</v>
      </c>
      <c r="DE70" s="112" t="s">
        <v>360</v>
      </c>
      <c r="DF70" s="113">
        <v>23</v>
      </c>
      <c r="DG70" s="114">
        <v>6</v>
      </c>
      <c r="DH70" s="115">
        <v>6</v>
      </c>
      <c r="DI70" s="116">
        <v>17</v>
      </c>
      <c r="DJ70" s="117" t="s">
        <v>0</v>
      </c>
      <c r="DK70" s="118" t="s">
        <v>0</v>
      </c>
      <c r="DL70" s="119" t="s">
        <v>361</v>
      </c>
      <c r="DM70" s="120" t="s">
        <v>0</v>
      </c>
      <c r="DN70" s="121" t="s">
        <v>0</v>
      </c>
      <c r="DO70" s="122" t="s">
        <v>0</v>
      </c>
      <c r="DP70" s="123" t="s">
        <v>0</v>
      </c>
      <c r="DQ70" s="124" t="s">
        <v>0</v>
      </c>
      <c r="DR70" s="125" t="s">
        <v>0</v>
      </c>
      <c r="DS70" s="126" t="s">
        <v>0</v>
      </c>
      <c r="DT70" s="127" t="s">
        <v>0</v>
      </c>
      <c r="DU70" s="128" t="s">
        <v>0</v>
      </c>
      <c r="DV70" s="129" t="s">
        <v>0</v>
      </c>
      <c r="DW70" s="256" t="str">
        <f>HYPERLINK("https://my.pitchbook.com?c=37104-13T", "View company online")</f>
        <v>View company online</v>
      </c>
    </row>
    <row r="71" spans="1:127" ht="84" x14ac:dyDescent="0.2">
      <c r="A71" s="130" t="s">
        <v>764</v>
      </c>
      <c r="B71" s="131" t="s">
        <v>329</v>
      </c>
      <c r="C71" s="132" t="s">
        <v>330</v>
      </c>
      <c r="D71" s="133" t="s">
        <v>331</v>
      </c>
      <c r="E71" s="134" t="s">
        <v>332</v>
      </c>
      <c r="F71" s="135" t="s">
        <v>333</v>
      </c>
      <c r="G71" s="136" t="s">
        <v>133</v>
      </c>
      <c r="H71" s="137" t="s">
        <v>134</v>
      </c>
      <c r="I71" s="138" t="s">
        <v>199</v>
      </c>
      <c r="J71" s="139" t="s">
        <v>334</v>
      </c>
      <c r="K71" s="140" t="s">
        <v>335</v>
      </c>
      <c r="L71" s="141" t="s">
        <v>336</v>
      </c>
      <c r="M71" s="142" t="s">
        <v>337</v>
      </c>
      <c r="N71" s="143" t="s">
        <v>154</v>
      </c>
      <c r="O71" s="144" t="s">
        <v>338</v>
      </c>
      <c r="P71" s="145" t="s">
        <v>339</v>
      </c>
      <c r="Q71" s="146" t="s">
        <v>340</v>
      </c>
      <c r="R71" s="147" t="s">
        <v>341</v>
      </c>
      <c r="S71" s="148" t="s">
        <v>342</v>
      </c>
      <c r="T71" s="149" t="s">
        <v>343</v>
      </c>
      <c r="U71" s="150" t="s">
        <v>344</v>
      </c>
      <c r="V71" s="151">
        <v>5</v>
      </c>
      <c r="W71" s="152" t="s">
        <v>764</v>
      </c>
      <c r="X71" s="153" t="s">
        <v>0</v>
      </c>
      <c r="Y71" s="154">
        <v>42695</v>
      </c>
      <c r="Z71" s="155" t="s">
        <v>0</v>
      </c>
      <c r="AA71" s="156" t="s">
        <v>0</v>
      </c>
      <c r="AB71" s="157" t="s">
        <v>0</v>
      </c>
      <c r="AC71" s="158" t="s">
        <v>0</v>
      </c>
      <c r="AD71" s="159" t="s">
        <v>0</v>
      </c>
      <c r="AE71" s="160" t="s">
        <v>0</v>
      </c>
      <c r="AF71" s="161">
        <v>13.6</v>
      </c>
      <c r="AG71" s="162" t="s">
        <v>454</v>
      </c>
      <c r="AH71" s="163" t="s">
        <v>0</v>
      </c>
      <c r="AI71" s="164" t="s">
        <v>0</v>
      </c>
      <c r="AJ71" s="165" t="s">
        <v>765</v>
      </c>
      <c r="AK71" s="166" t="s">
        <v>348</v>
      </c>
      <c r="AL71" s="167" t="s">
        <v>765</v>
      </c>
      <c r="AM71" s="168" t="s">
        <v>0</v>
      </c>
      <c r="AN71" s="169" t="s">
        <v>338</v>
      </c>
      <c r="AO71" s="170" t="s">
        <v>766</v>
      </c>
      <c r="AP71" s="171" t="s">
        <v>0</v>
      </c>
      <c r="AQ71" s="172" t="s">
        <v>151</v>
      </c>
      <c r="AR71" s="173" t="s">
        <v>0</v>
      </c>
      <c r="AS71" s="174" t="s">
        <v>0</v>
      </c>
      <c r="AT71" s="175" t="s">
        <v>0</v>
      </c>
      <c r="AU71" s="176" t="s">
        <v>0</v>
      </c>
      <c r="AV71" s="177" t="s">
        <v>0</v>
      </c>
      <c r="AW71" s="178" t="s">
        <v>0</v>
      </c>
      <c r="AX71" s="179" t="s">
        <v>153</v>
      </c>
      <c r="AY71" s="180" t="s">
        <v>154</v>
      </c>
      <c r="AZ71" s="181" t="s">
        <v>337</v>
      </c>
      <c r="BA71" s="182" t="s">
        <v>0</v>
      </c>
      <c r="BB71" s="183">
        <v>4</v>
      </c>
      <c r="BC71" s="184" t="s">
        <v>378</v>
      </c>
      <c r="BD71" s="185">
        <v>3</v>
      </c>
      <c r="BE71" s="186" t="s">
        <v>767</v>
      </c>
      <c r="BF71" s="187">
        <v>1</v>
      </c>
      <c r="BG71" s="188" t="s">
        <v>0</v>
      </c>
      <c r="BH71" s="189" t="s">
        <v>768</v>
      </c>
      <c r="BI71" s="190" t="s">
        <v>769</v>
      </c>
      <c r="BJ71" s="191" t="s">
        <v>770</v>
      </c>
      <c r="BK71" s="192" t="s">
        <v>771</v>
      </c>
      <c r="BL71" s="193" t="s">
        <v>0</v>
      </c>
      <c r="BM71" s="194" t="s">
        <v>0</v>
      </c>
      <c r="BN71" s="195" t="s">
        <v>0</v>
      </c>
      <c r="BO71" s="196" t="s">
        <v>419</v>
      </c>
      <c r="BP71" s="197" t="s">
        <v>419</v>
      </c>
      <c r="BQ71" s="198" t="s">
        <v>0</v>
      </c>
      <c r="BR71" s="199" t="s">
        <v>0</v>
      </c>
      <c r="BS71" s="200" t="s">
        <v>0</v>
      </c>
      <c r="BT71" s="201" t="s">
        <v>0</v>
      </c>
      <c r="BU71" s="202" t="s">
        <v>0</v>
      </c>
      <c r="BV71" s="203" t="s">
        <v>0</v>
      </c>
      <c r="BW71" s="204">
        <v>10.44</v>
      </c>
      <c r="BX71" s="205" t="s">
        <v>0</v>
      </c>
      <c r="BY71" s="206" t="s">
        <v>0</v>
      </c>
      <c r="BZ71" s="207" t="s">
        <v>0</v>
      </c>
      <c r="CA71" s="208" t="s">
        <v>0</v>
      </c>
      <c r="CB71" s="209">
        <v>2016</v>
      </c>
      <c r="CC71" s="210" t="s">
        <v>0</v>
      </c>
      <c r="CD71" s="211" t="s">
        <v>0</v>
      </c>
      <c r="CE71" s="212" t="s">
        <v>0</v>
      </c>
      <c r="CF71" s="213" t="s">
        <v>0</v>
      </c>
      <c r="CG71" s="214" t="s">
        <v>0</v>
      </c>
      <c r="CH71" s="215" t="s">
        <v>0</v>
      </c>
      <c r="CI71" s="216" t="s">
        <v>0</v>
      </c>
      <c r="CJ71" s="217" t="s">
        <v>0</v>
      </c>
      <c r="CK71" s="218" t="s">
        <v>0</v>
      </c>
      <c r="CL71" s="219" t="s">
        <v>0</v>
      </c>
      <c r="CM71" s="220" t="s">
        <v>0</v>
      </c>
      <c r="CN71" s="221" t="s">
        <v>0</v>
      </c>
      <c r="CO71" s="222" t="s">
        <v>0</v>
      </c>
      <c r="CP71" s="223" t="s">
        <v>0</v>
      </c>
      <c r="CQ71" s="224" t="s">
        <v>0</v>
      </c>
      <c r="CR71" s="225" t="s">
        <v>0</v>
      </c>
      <c r="CS71" s="226" t="s">
        <v>0</v>
      </c>
      <c r="CT71" s="227" t="s">
        <v>0</v>
      </c>
      <c r="CU71" s="228">
        <v>1200</v>
      </c>
      <c r="CV71" s="229" t="s">
        <v>312</v>
      </c>
      <c r="CW71" s="230" t="s">
        <v>356</v>
      </c>
      <c r="CX71" s="231" t="s">
        <v>170</v>
      </c>
      <c r="CY71" s="232" t="s">
        <v>171</v>
      </c>
      <c r="CZ71" s="233" t="s">
        <v>357</v>
      </c>
      <c r="DA71" s="234" t="s">
        <v>358</v>
      </c>
      <c r="DB71" s="235" t="s">
        <v>359</v>
      </c>
      <c r="DC71" s="236" t="s">
        <v>175</v>
      </c>
      <c r="DD71" s="237">
        <v>2007</v>
      </c>
      <c r="DE71" s="238" t="s">
        <v>360</v>
      </c>
      <c r="DF71" s="239">
        <v>23</v>
      </c>
      <c r="DG71" s="240">
        <v>6</v>
      </c>
      <c r="DH71" s="241">
        <v>6</v>
      </c>
      <c r="DI71" s="242">
        <v>17</v>
      </c>
      <c r="DJ71" s="243" t="s">
        <v>0</v>
      </c>
      <c r="DK71" s="244" t="s">
        <v>0</v>
      </c>
      <c r="DL71" s="245" t="s">
        <v>361</v>
      </c>
      <c r="DM71" s="246" t="s">
        <v>0</v>
      </c>
      <c r="DN71" s="247" t="s">
        <v>0</v>
      </c>
      <c r="DO71" s="248">
        <v>1.0900000000000001</v>
      </c>
      <c r="DP71" s="249" t="s">
        <v>0</v>
      </c>
      <c r="DQ71" s="250" t="s">
        <v>0</v>
      </c>
      <c r="DR71" s="251" t="s">
        <v>0</v>
      </c>
      <c r="DS71" s="252" t="s">
        <v>0</v>
      </c>
      <c r="DT71" s="253" t="s">
        <v>0</v>
      </c>
      <c r="DU71" s="254" t="s">
        <v>0</v>
      </c>
      <c r="DV71" s="255" t="s">
        <v>0</v>
      </c>
      <c r="DW71" s="257" t="str">
        <f>HYPERLINK("https://my.pitchbook.com?c=78740-02T", "View company online")</f>
        <v>View company online</v>
      </c>
    </row>
    <row r="72" spans="1:127" ht="84" x14ac:dyDescent="0.2">
      <c r="A72" s="4" t="s">
        <v>772</v>
      </c>
      <c r="B72" s="5" t="s">
        <v>329</v>
      </c>
      <c r="C72" s="6" t="s">
        <v>330</v>
      </c>
      <c r="D72" s="7" t="s">
        <v>331</v>
      </c>
      <c r="E72" s="8" t="s">
        <v>332</v>
      </c>
      <c r="F72" s="9" t="s">
        <v>333</v>
      </c>
      <c r="G72" s="10" t="s">
        <v>133</v>
      </c>
      <c r="H72" s="11" t="s">
        <v>134</v>
      </c>
      <c r="I72" s="12" t="s">
        <v>199</v>
      </c>
      <c r="J72" s="13" t="s">
        <v>334</v>
      </c>
      <c r="K72" s="14" t="s">
        <v>335</v>
      </c>
      <c r="L72" s="15" t="s">
        <v>336</v>
      </c>
      <c r="M72" s="16" t="s">
        <v>337</v>
      </c>
      <c r="N72" s="17" t="s">
        <v>154</v>
      </c>
      <c r="O72" s="18" t="s">
        <v>338</v>
      </c>
      <c r="P72" s="19" t="s">
        <v>339</v>
      </c>
      <c r="Q72" s="20" t="s">
        <v>340</v>
      </c>
      <c r="R72" s="21" t="s">
        <v>341</v>
      </c>
      <c r="S72" s="22" t="s">
        <v>342</v>
      </c>
      <c r="T72" s="23" t="s">
        <v>343</v>
      </c>
      <c r="U72" s="24" t="s">
        <v>344</v>
      </c>
      <c r="V72" s="25">
        <v>1</v>
      </c>
      <c r="W72" s="26" t="s">
        <v>772</v>
      </c>
      <c r="X72" s="27" t="s">
        <v>0</v>
      </c>
      <c r="Y72" s="28">
        <v>39083</v>
      </c>
      <c r="Z72" s="29" t="s">
        <v>0</v>
      </c>
      <c r="AA72" s="30" t="s">
        <v>0</v>
      </c>
      <c r="AB72" s="31" t="s">
        <v>0</v>
      </c>
      <c r="AC72" s="32" t="s">
        <v>0</v>
      </c>
      <c r="AD72" s="33" t="s">
        <v>0</v>
      </c>
      <c r="AE72" s="34" t="s">
        <v>0</v>
      </c>
      <c r="AF72" s="35" t="s">
        <v>0</v>
      </c>
      <c r="AG72" s="36" t="s">
        <v>0</v>
      </c>
      <c r="AH72" s="37" t="s">
        <v>0</v>
      </c>
      <c r="AI72" s="38" t="s">
        <v>0</v>
      </c>
      <c r="AJ72" s="39" t="s">
        <v>0</v>
      </c>
      <c r="AK72" s="40" t="s">
        <v>620</v>
      </c>
      <c r="AL72" s="41" t="s">
        <v>0</v>
      </c>
      <c r="AM72" s="42" t="s">
        <v>0</v>
      </c>
      <c r="AN72" s="43" t="s">
        <v>555</v>
      </c>
      <c r="AO72" s="44" t="s">
        <v>773</v>
      </c>
      <c r="AP72" s="45" t="s">
        <v>0</v>
      </c>
      <c r="AQ72" s="46" t="s">
        <v>151</v>
      </c>
      <c r="AR72" s="47" t="s">
        <v>0</v>
      </c>
      <c r="AS72" s="48" t="s">
        <v>0</v>
      </c>
      <c r="AT72" s="49" t="s">
        <v>0</v>
      </c>
      <c r="AU72" s="50" t="s">
        <v>0</v>
      </c>
      <c r="AV72" s="51" t="s">
        <v>0</v>
      </c>
      <c r="AW72" s="52" t="s">
        <v>0</v>
      </c>
      <c r="AX72" s="53" t="s">
        <v>153</v>
      </c>
      <c r="AY72" s="54" t="s">
        <v>440</v>
      </c>
      <c r="AZ72" s="55" t="s">
        <v>557</v>
      </c>
      <c r="BA72" s="56" t="s">
        <v>0</v>
      </c>
      <c r="BB72" s="57">
        <v>1</v>
      </c>
      <c r="BC72" s="58" t="s">
        <v>774</v>
      </c>
      <c r="BD72" s="59">
        <v>1</v>
      </c>
      <c r="BE72" s="60" t="s">
        <v>0</v>
      </c>
      <c r="BF72" s="61" t="s">
        <v>0</v>
      </c>
      <c r="BG72" s="62" t="s">
        <v>0</v>
      </c>
      <c r="BH72" s="63" t="s">
        <v>0</v>
      </c>
      <c r="BI72" s="64" t="s">
        <v>774</v>
      </c>
      <c r="BJ72" s="65" t="s">
        <v>0</v>
      </c>
      <c r="BK72" s="66" t="s">
        <v>0</v>
      </c>
      <c r="BL72" s="67" t="s">
        <v>0</v>
      </c>
      <c r="BM72" s="68" t="s">
        <v>0</v>
      </c>
      <c r="BN72" s="69" t="s">
        <v>0</v>
      </c>
      <c r="BO72" s="70" t="s">
        <v>0</v>
      </c>
      <c r="BP72" s="71" t="s">
        <v>0</v>
      </c>
      <c r="BQ72" s="72" t="s">
        <v>0</v>
      </c>
      <c r="BR72" s="73" t="s">
        <v>0</v>
      </c>
      <c r="BS72" s="74" t="s">
        <v>0</v>
      </c>
      <c r="BT72" s="75" t="s">
        <v>0</v>
      </c>
      <c r="BU72" s="76" t="s">
        <v>0</v>
      </c>
      <c r="BV72" s="77" t="s">
        <v>0</v>
      </c>
      <c r="BW72" s="78" t="s">
        <v>0</v>
      </c>
      <c r="BX72" s="79" t="s">
        <v>0</v>
      </c>
      <c r="BY72" s="80" t="s">
        <v>0</v>
      </c>
      <c r="BZ72" s="81" t="s">
        <v>0</v>
      </c>
      <c r="CA72" s="82" t="s">
        <v>0</v>
      </c>
      <c r="CB72" s="83" t="s">
        <v>0</v>
      </c>
      <c r="CC72" s="84" t="s">
        <v>0</v>
      </c>
      <c r="CD72" s="85" t="s">
        <v>0</v>
      </c>
      <c r="CE72" s="86" t="s">
        <v>0</v>
      </c>
      <c r="CF72" s="87" t="s">
        <v>0</v>
      </c>
      <c r="CG72" s="88" t="s">
        <v>0</v>
      </c>
      <c r="CH72" s="89" t="s">
        <v>0</v>
      </c>
      <c r="CI72" s="90" t="s">
        <v>0</v>
      </c>
      <c r="CJ72" s="91" t="s">
        <v>0</v>
      </c>
      <c r="CK72" s="92" t="s">
        <v>0</v>
      </c>
      <c r="CL72" s="93" t="s">
        <v>0</v>
      </c>
      <c r="CM72" s="94" t="s">
        <v>0</v>
      </c>
      <c r="CN72" s="95" t="s">
        <v>0</v>
      </c>
      <c r="CO72" s="96" t="s">
        <v>0</v>
      </c>
      <c r="CP72" s="97" t="s">
        <v>0</v>
      </c>
      <c r="CQ72" s="98" t="s">
        <v>0</v>
      </c>
      <c r="CR72" s="99" t="s">
        <v>0</v>
      </c>
      <c r="CS72" s="100" t="s">
        <v>0</v>
      </c>
      <c r="CT72" s="101" t="s">
        <v>0</v>
      </c>
      <c r="CU72" s="102">
        <v>1200</v>
      </c>
      <c r="CV72" s="103" t="s">
        <v>312</v>
      </c>
      <c r="CW72" s="104" t="s">
        <v>356</v>
      </c>
      <c r="CX72" s="105" t="s">
        <v>170</v>
      </c>
      <c r="CY72" s="106" t="s">
        <v>171</v>
      </c>
      <c r="CZ72" s="107" t="s">
        <v>357</v>
      </c>
      <c r="DA72" s="108" t="s">
        <v>358</v>
      </c>
      <c r="DB72" s="109" t="s">
        <v>359</v>
      </c>
      <c r="DC72" s="110" t="s">
        <v>175</v>
      </c>
      <c r="DD72" s="111">
        <v>2007</v>
      </c>
      <c r="DE72" s="112" t="s">
        <v>360</v>
      </c>
      <c r="DF72" s="113">
        <v>23</v>
      </c>
      <c r="DG72" s="114">
        <v>6</v>
      </c>
      <c r="DH72" s="115">
        <v>6</v>
      </c>
      <c r="DI72" s="116">
        <v>17</v>
      </c>
      <c r="DJ72" s="117" t="s">
        <v>0</v>
      </c>
      <c r="DK72" s="118" t="s">
        <v>0</v>
      </c>
      <c r="DL72" s="119" t="s">
        <v>361</v>
      </c>
      <c r="DM72" s="120" t="s">
        <v>0</v>
      </c>
      <c r="DN72" s="121" t="s">
        <v>0</v>
      </c>
      <c r="DO72" s="122" t="s">
        <v>0</v>
      </c>
      <c r="DP72" s="123" t="s">
        <v>0</v>
      </c>
      <c r="DQ72" s="124" t="s">
        <v>0</v>
      </c>
      <c r="DR72" s="125" t="s">
        <v>0</v>
      </c>
      <c r="DS72" s="126" t="s">
        <v>0</v>
      </c>
      <c r="DT72" s="127" t="s">
        <v>0</v>
      </c>
      <c r="DU72" s="128" t="s">
        <v>0</v>
      </c>
      <c r="DV72" s="129" t="s">
        <v>0</v>
      </c>
      <c r="DW72" s="256" t="str">
        <f>HYPERLINK("https://my.pitchbook.com?c=78740-11T", "View company online")</f>
        <v>View company online</v>
      </c>
    </row>
    <row r="73" spans="1:127" ht="84" x14ac:dyDescent="0.2">
      <c r="A73" s="130" t="s">
        <v>775</v>
      </c>
      <c r="B73" s="131" t="s">
        <v>329</v>
      </c>
      <c r="C73" s="132" t="s">
        <v>330</v>
      </c>
      <c r="D73" s="133" t="s">
        <v>331</v>
      </c>
      <c r="E73" s="134" t="s">
        <v>332</v>
      </c>
      <c r="F73" s="135" t="s">
        <v>333</v>
      </c>
      <c r="G73" s="136" t="s">
        <v>133</v>
      </c>
      <c r="H73" s="137" t="s">
        <v>134</v>
      </c>
      <c r="I73" s="138" t="s">
        <v>199</v>
      </c>
      <c r="J73" s="139" t="s">
        <v>334</v>
      </c>
      <c r="K73" s="140" t="s">
        <v>335</v>
      </c>
      <c r="L73" s="141" t="s">
        <v>336</v>
      </c>
      <c r="M73" s="142" t="s">
        <v>337</v>
      </c>
      <c r="N73" s="143" t="s">
        <v>154</v>
      </c>
      <c r="O73" s="144" t="s">
        <v>338</v>
      </c>
      <c r="P73" s="145" t="s">
        <v>339</v>
      </c>
      <c r="Q73" s="146" t="s">
        <v>340</v>
      </c>
      <c r="R73" s="147" t="s">
        <v>341</v>
      </c>
      <c r="S73" s="148" t="s">
        <v>342</v>
      </c>
      <c r="T73" s="149" t="s">
        <v>343</v>
      </c>
      <c r="U73" s="150" t="s">
        <v>344</v>
      </c>
      <c r="V73" s="151">
        <v>7</v>
      </c>
      <c r="W73" s="152" t="s">
        <v>775</v>
      </c>
      <c r="X73" s="153" t="s">
        <v>0</v>
      </c>
      <c r="Y73" s="154">
        <v>43395</v>
      </c>
      <c r="Z73" s="155" t="s">
        <v>0</v>
      </c>
      <c r="AA73" s="156" t="s">
        <v>0</v>
      </c>
      <c r="AB73" s="157" t="s">
        <v>0</v>
      </c>
      <c r="AC73" s="158" t="s">
        <v>0</v>
      </c>
      <c r="AD73" s="159" t="s">
        <v>0</v>
      </c>
      <c r="AE73" s="160" t="s">
        <v>0</v>
      </c>
      <c r="AF73" s="161">
        <v>51.6</v>
      </c>
      <c r="AG73" s="162" t="s">
        <v>776</v>
      </c>
      <c r="AH73" s="163" t="s">
        <v>0</v>
      </c>
      <c r="AI73" s="164" t="s">
        <v>0</v>
      </c>
      <c r="AJ73" s="165" t="s">
        <v>777</v>
      </c>
      <c r="AK73" s="166" t="s">
        <v>348</v>
      </c>
      <c r="AL73" s="167" t="s">
        <v>777</v>
      </c>
      <c r="AM73" s="168" t="s">
        <v>0</v>
      </c>
      <c r="AN73" s="169" t="s">
        <v>338</v>
      </c>
      <c r="AO73" s="170" t="s">
        <v>778</v>
      </c>
      <c r="AP73" s="171" t="s">
        <v>0</v>
      </c>
      <c r="AQ73" s="172" t="s">
        <v>151</v>
      </c>
      <c r="AR73" s="173" t="s">
        <v>0</v>
      </c>
      <c r="AS73" s="174" t="s">
        <v>0</v>
      </c>
      <c r="AT73" s="175" t="s">
        <v>0</v>
      </c>
      <c r="AU73" s="176" t="s">
        <v>0</v>
      </c>
      <c r="AV73" s="177" t="s">
        <v>0</v>
      </c>
      <c r="AW73" s="178" t="s">
        <v>0</v>
      </c>
      <c r="AX73" s="179" t="s">
        <v>153</v>
      </c>
      <c r="AY73" s="180" t="s">
        <v>154</v>
      </c>
      <c r="AZ73" s="181" t="s">
        <v>337</v>
      </c>
      <c r="BA73" s="182" t="s">
        <v>0</v>
      </c>
      <c r="BB73" s="183">
        <v>1</v>
      </c>
      <c r="BC73" s="184" t="s">
        <v>779</v>
      </c>
      <c r="BD73" s="185">
        <v>1</v>
      </c>
      <c r="BE73" s="186" t="s">
        <v>0</v>
      </c>
      <c r="BF73" s="187" t="s">
        <v>0</v>
      </c>
      <c r="BG73" s="188" t="s">
        <v>0</v>
      </c>
      <c r="BH73" s="189" t="s">
        <v>780</v>
      </c>
      <c r="BI73" s="190" t="s">
        <v>779</v>
      </c>
      <c r="BJ73" s="191" t="s">
        <v>0</v>
      </c>
      <c r="BK73" s="192" t="s">
        <v>0</v>
      </c>
      <c r="BL73" s="193" t="s">
        <v>0</v>
      </c>
      <c r="BM73" s="194" t="s">
        <v>0</v>
      </c>
      <c r="BN73" s="195" t="s">
        <v>0</v>
      </c>
      <c r="BO73" s="196" t="s">
        <v>355</v>
      </c>
      <c r="BP73" s="197" t="s">
        <v>355</v>
      </c>
      <c r="BQ73" s="198" t="s">
        <v>0</v>
      </c>
      <c r="BR73" s="199" t="s">
        <v>0</v>
      </c>
      <c r="BS73" s="200" t="s">
        <v>0</v>
      </c>
      <c r="BT73" s="201" t="s">
        <v>0</v>
      </c>
      <c r="BU73" s="202">
        <v>27.67</v>
      </c>
      <c r="BV73" s="203">
        <v>61.08</v>
      </c>
      <c r="BW73" s="204">
        <v>25.18</v>
      </c>
      <c r="BX73" s="205">
        <v>-5.62</v>
      </c>
      <c r="BY73" s="206">
        <v>-5.19</v>
      </c>
      <c r="BZ73" s="207">
        <v>-5.62</v>
      </c>
      <c r="CA73" s="208">
        <v>0</v>
      </c>
      <c r="CB73" s="209">
        <v>2018</v>
      </c>
      <c r="CC73" s="210" t="s">
        <v>0</v>
      </c>
      <c r="CD73" s="211" t="s">
        <v>0</v>
      </c>
      <c r="CE73" s="212" t="s">
        <v>0</v>
      </c>
      <c r="CF73" s="213" t="s">
        <v>0</v>
      </c>
      <c r="CG73" s="214" t="s">
        <v>0</v>
      </c>
      <c r="CH73" s="215" t="s">
        <v>0</v>
      </c>
      <c r="CI73" s="216" t="s">
        <v>0</v>
      </c>
      <c r="CJ73" s="217" t="s">
        <v>0</v>
      </c>
      <c r="CK73" s="218" t="s">
        <v>0</v>
      </c>
      <c r="CL73" s="219" t="s">
        <v>0</v>
      </c>
      <c r="CM73" s="220" t="s">
        <v>0</v>
      </c>
      <c r="CN73" s="221" t="s">
        <v>0</v>
      </c>
      <c r="CO73" s="222" t="s">
        <v>0</v>
      </c>
      <c r="CP73" s="223" t="s">
        <v>0</v>
      </c>
      <c r="CQ73" s="224" t="s">
        <v>0</v>
      </c>
      <c r="CR73" s="225" t="s">
        <v>0</v>
      </c>
      <c r="CS73" s="226" t="s">
        <v>0</v>
      </c>
      <c r="CT73" s="227">
        <v>-18.75</v>
      </c>
      <c r="CU73" s="228">
        <v>1200</v>
      </c>
      <c r="CV73" s="229" t="s">
        <v>312</v>
      </c>
      <c r="CW73" s="230" t="s">
        <v>356</v>
      </c>
      <c r="CX73" s="231" t="s">
        <v>170</v>
      </c>
      <c r="CY73" s="232" t="s">
        <v>171</v>
      </c>
      <c r="CZ73" s="233" t="s">
        <v>357</v>
      </c>
      <c r="DA73" s="234" t="s">
        <v>358</v>
      </c>
      <c r="DB73" s="235" t="s">
        <v>359</v>
      </c>
      <c r="DC73" s="236" t="s">
        <v>175</v>
      </c>
      <c r="DD73" s="237">
        <v>2007</v>
      </c>
      <c r="DE73" s="238" t="s">
        <v>360</v>
      </c>
      <c r="DF73" s="239">
        <v>23</v>
      </c>
      <c r="DG73" s="240">
        <v>6</v>
      </c>
      <c r="DH73" s="241">
        <v>6</v>
      </c>
      <c r="DI73" s="242">
        <v>17</v>
      </c>
      <c r="DJ73" s="243" t="s">
        <v>0</v>
      </c>
      <c r="DK73" s="244" t="s">
        <v>0</v>
      </c>
      <c r="DL73" s="245" t="s">
        <v>361</v>
      </c>
      <c r="DM73" s="246" t="s">
        <v>0</v>
      </c>
      <c r="DN73" s="247" t="s">
        <v>0</v>
      </c>
      <c r="DO73" s="248">
        <v>0.36</v>
      </c>
      <c r="DP73" s="249" t="s">
        <v>0</v>
      </c>
      <c r="DQ73" s="250" t="s">
        <v>0</v>
      </c>
      <c r="DR73" s="251" t="s">
        <v>0</v>
      </c>
      <c r="DS73" s="252" t="s">
        <v>0</v>
      </c>
      <c r="DT73" s="253" t="s">
        <v>0</v>
      </c>
      <c r="DU73" s="254" t="s">
        <v>0</v>
      </c>
      <c r="DV73" s="255" t="s">
        <v>0</v>
      </c>
      <c r="DW73" s="257" t="str">
        <f>HYPERLINK("https://my.pitchbook.com?c=131041-54T", "View company online")</f>
        <v>View company online</v>
      </c>
    </row>
    <row r="74" spans="1:127" ht="48" x14ac:dyDescent="0.2">
      <c r="A74" s="4" t="s">
        <v>781</v>
      </c>
      <c r="B74" s="5" t="s">
        <v>593</v>
      </c>
      <c r="C74" s="6" t="s">
        <v>594</v>
      </c>
      <c r="D74" s="7" t="s">
        <v>0</v>
      </c>
      <c r="E74" s="8" t="s">
        <v>595</v>
      </c>
      <c r="F74" s="9" t="s">
        <v>596</v>
      </c>
      <c r="G74" s="10" t="s">
        <v>133</v>
      </c>
      <c r="H74" s="11" t="s">
        <v>134</v>
      </c>
      <c r="I74" s="12" t="s">
        <v>199</v>
      </c>
      <c r="J74" s="13" t="s">
        <v>597</v>
      </c>
      <c r="K74" s="14" t="s">
        <v>514</v>
      </c>
      <c r="L74" s="15" t="s">
        <v>598</v>
      </c>
      <c r="M74" s="16" t="s">
        <v>337</v>
      </c>
      <c r="N74" s="17" t="s">
        <v>154</v>
      </c>
      <c r="O74" s="18" t="s">
        <v>338</v>
      </c>
      <c r="P74" s="19" t="s">
        <v>599</v>
      </c>
      <c r="Q74" s="20" t="s">
        <v>600</v>
      </c>
      <c r="R74" s="21" t="s">
        <v>601</v>
      </c>
      <c r="S74" s="22" t="s">
        <v>602</v>
      </c>
      <c r="T74" s="23" t="s">
        <v>603</v>
      </c>
      <c r="U74" s="24" t="s">
        <v>0</v>
      </c>
      <c r="V74" s="25">
        <v>3</v>
      </c>
      <c r="W74" s="26" t="s">
        <v>781</v>
      </c>
      <c r="X74" s="27" t="s">
        <v>0</v>
      </c>
      <c r="Y74" s="28" t="s">
        <v>0</v>
      </c>
      <c r="Z74" s="29" t="s">
        <v>0</v>
      </c>
      <c r="AA74" s="30" t="s">
        <v>0</v>
      </c>
      <c r="AB74" s="31" t="s">
        <v>0</v>
      </c>
      <c r="AC74" s="32" t="s">
        <v>0</v>
      </c>
      <c r="AD74" s="33" t="s">
        <v>0</v>
      </c>
      <c r="AE74" s="34" t="s">
        <v>0</v>
      </c>
      <c r="AF74" s="35" t="s">
        <v>0</v>
      </c>
      <c r="AG74" s="36" t="s">
        <v>436</v>
      </c>
      <c r="AH74" s="37" t="s">
        <v>0</v>
      </c>
      <c r="AI74" s="38" t="s">
        <v>0</v>
      </c>
      <c r="AJ74" s="39" t="s">
        <v>0</v>
      </c>
      <c r="AK74" s="40" t="s">
        <v>588</v>
      </c>
      <c r="AL74" s="41" t="s">
        <v>588</v>
      </c>
      <c r="AM74" s="42" t="s">
        <v>0</v>
      </c>
      <c r="AN74" s="43" t="s">
        <v>338</v>
      </c>
      <c r="AO74" s="44" t="s">
        <v>782</v>
      </c>
      <c r="AP74" s="45" t="s">
        <v>0</v>
      </c>
      <c r="AQ74" s="46" t="s">
        <v>151</v>
      </c>
      <c r="AR74" s="47" t="s">
        <v>0</v>
      </c>
      <c r="AS74" s="48" t="s">
        <v>0</v>
      </c>
      <c r="AT74" s="49" t="s">
        <v>0</v>
      </c>
      <c r="AU74" s="50" t="s">
        <v>0</v>
      </c>
      <c r="AV74" s="51" t="s">
        <v>0</v>
      </c>
      <c r="AW74" s="52" t="s">
        <v>0</v>
      </c>
      <c r="AX74" s="53" t="s">
        <v>783</v>
      </c>
      <c r="AY74" s="54" t="s">
        <v>154</v>
      </c>
      <c r="AZ74" s="55" t="s">
        <v>784</v>
      </c>
      <c r="BA74" s="56" t="s">
        <v>0</v>
      </c>
      <c r="BB74" s="57" t="s">
        <v>0</v>
      </c>
      <c r="BC74" s="58" t="s">
        <v>0</v>
      </c>
      <c r="BD74" s="59" t="s">
        <v>0</v>
      </c>
      <c r="BE74" s="60" t="s">
        <v>0</v>
      </c>
      <c r="BF74" s="61" t="s">
        <v>0</v>
      </c>
      <c r="BG74" s="62" t="s">
        <v>0</v>
      </c>
      <c r="BH74" s="63" t="s">
        <v>0</v>
      </c>
      <c r="BI74" s="64" t="s">
        <v>0</v>
      </c>
      <c r="BJ74" s="65" t="s">
        <v>0</v>
      </c>
      <c r="BK74" s="66" t="s">
        <v>0</v>
      </c>
      <c r="BL74" s="67" t="s">
        <v>0</v>
      </c>
      <c r="BM74" s="68" t="s">
        <v>0</v>
      </c>
      <c r="BN74" s="69" t="s">
        <v>0</v>
      </c>
      <c r="BO74" s="70" t="s">
        <v>0</v>
      </c>
      <c r="BP74" s="71" t="s">
        <v>0</v>
      </c>
      <c r="BQ74" s="72" t="s">
        <v>0</v>
      </c>
      <c r="BR74" s="73" t="s">
        <v>0</v>
      </c>
      <c r="BS74" s="74" t="s">
        <v>0</v>
      </c>
      <c r="BT74" s="75" t="s">
        <v>0</v>
      </c>
      <c r="BU74" s="76" t="s">
        <v>0</v>
      </c>
      <c r="BV74" s="77" t="s">
        <v>0</v>
      </c>
      <c r="BW74" s="78" t="s">
        <v>0</v>
      </c>
      <c r="BX74" s="79" t="s">
        <v>0</v>
      </c>
      <c r="BY74" s="80" t="s">
        <v>0</v>
      </c>
      <c r="BZ74" s="81" t="s">
        <v>0</v>
      </c>
      <c r="CA74" s="82" t="s">
        <v>0</v>
      </c>
      <c r="CB74" s="83" t="s">
        <v>0</v>
      </c>
      <c r="CC74" s="84" t="s">
        <v>0</v>
      </c>
      <c r="CD74" s="85" t="s">
        <v>0</v>
      </c>
      <c r="CE74" s="86" t="s">
        <v>0</v>
      </c>
      <c r="CF74" s="87" t="s">
        <v>0</v>
      </c>
      <c r="CG74" s="88" t="s">
        <v>0</v>
      </c>
      <c r="CH74" s="89" t="s">
        <v>0</v>
      </c>
      <c r="CI74" s="90" t="s">
        <v>0</v>
      </c>
      <c r="CJ74" s="91" t="s">
        <v>0</v>
      </c>
      <c r="CK74" s="92" t="s">
        <v>0</v>
      </c>
      <c r="CL74" s="93" t="s">
        <v>0</v>
      </c>
      <c r="CM74" s="94" t="s">
        <v>0</v>
      </c>
      <c r="CN74" s="95" t="s">
        <v>0</v>
      </c>
      <c r="CO74" s="96" t="s">
        <v>0</v>
      </c>
      <c r="CP74" s="97" t="s">
        <v>0</v>
      </c>
      <c r="CQ74" s="98" t="s">
        <v>0</v>
      </c>
      <c r="CR74" s="99" t="s">
        <v>0</v>
      </c>
      <c r="CS74" s="100" t="s">
        <v>0</v>
      </c>
      <c r="CT74" s="101" t="s">
        <v>0</v>
      </c>
      <c r="CU74" s="102">
        <v>22</v>
      </c>
      <c r="CV74" s="103" t="s">
        <v>575</v>
      </c>
      <c r="CW74" s="104" t="s">
        <v>609</v>
      </c>
      <c r="CX74" s="105" t="s">
        <v>170</v>
      </c>
      <c r="CY74" s="106" t="s">
        <v>548</v>
      </c>
      <c r="CZ74" s="107" t="s">
        <v>610</v>
      </c>
      <c r="DA74" s="108" t="s">
        <v>0</v>
      </c>
      <c r="DB74" s="109" t="s">
        <v>611</v>
      </c>
      <c r="DC74" s="110" t="s">
        <v>612</v>
      </c>
      <c r="DD74" s="111">
        <v>2017</v>
      </c>
      <c r="DE74" s="112" t="s">
        <v>613</v>
      </c>
      <c r="DF74" s="113" t="s">
        <v>0</v>
      </c>
      <c r="DG74" s="114" t="s">
        <v>0</v>
      </c>
      <c r="DH74" s="115" t="s">
        <v>0</v>
      </c>
      <c r="DI74" s="116" t="s">
        <v>0</v>
      </c>
      <c r="DJ74" s="117" t="s">
        <v>0</v>
      </c>
      <c r="DK74" s="118" t="s">
        <v>0</v>
      </c>
      <c r="DL74" s="119" t="s">
        <v>0</v>
      </c>
      <c r="DM74" s="120" t="s">
        <v>0</v>
      </c>
      <c r="DN74" s="121" t="s">
        <v>0</v>
      </c>
      <c r="DO74" s="122" t="s">
        <v>0</v>
      </c>
      <c r="DP74" s="123" t="s">
        <v>0</v>
      </c>
      <c r="DQ74" s="124" t="s">
        <v>0</v>
      </c>
      <c r="DR74" s="125" t="s">
        <v>0</v>
      </c>
      <c r="DS74" s="126" t="s">
        <v>0</v>
      </c>
      <c r="DT74" s="127" t="s">
        <v>0</v>
      </c>
      <c r="DU74" s="128" t="s">
        <v>0</v>
      </c>
      <c r="DV74" s="129" t="s">
        <v>0</v>
      </c>
      <c r="DW74" s="256" t="str">
        <f>HYPERLINK("https://my.pitchbook.com?c=158773-87T", "View company online")</f>
        <v>View company online</v>
      </c>
    </row>
    <row r="75" spans="1:127" ht="48" x14ac:dyDescent="0.2">
      <c r="A75" s="130" t="s">
        <v>785</v>
      </c>
      <c r="B75" s="131" t="s">
        <v>593</v>
      </c>
      <c r="C75" s="132" t="s">
        <v>594</v>
      </c>
      <c r="D75" s="133" t="s">
        <v>0</v>
      </c>
      <c r="E75" s="134" t="s">
        <v>595</v>
      </c>
      <c r="F75" s="135" t="s">
        <v>596</v>
      </c>
      <c r="G75" s="136" t="s">
        <v>133</v>
      </c>
      <c r="H75" s="137" t="s">
        <v>134</v>
      </c>
      <c r="I75" s="138" t="s">
        <v>199</v>
      </c>
      <c r="J75" s="139" t="s">
        <v>597</v>
      </c>
      <c r="K75" s="140" t="s">
        <v>514</v>
      </c>
      <c r="L75" s="141" t="s">
        <v>598</v>
      </c>
      <c r="M75" s="142" t="s">
        <v>337</v>
      </c>
      <c r="N75" s="143" t="s">
        <v>154</v>
      </c>
      <c r="O75" s="144" t="s">
        <v>338</v>
      </c>
      <c r="P75" s="145" t="s">
        <v>599</v>
      </c>
      <c r="Q75" s="146" t="s">
        <v>600</v>
      </c>
      <c r="R75" s="147" t="s">
        <v>601</v>
      </c>
      <c r="S75" s="148" t="s">
        <v>602</v>
      </c>
      <c r="T75" s="149" t="s">
        <v>603</v>
      </c>
      <c r="U75" s="150" t="s">
        <v>0</v>
      </c>
      <c r="V75" s="151">
        <v>2</v>
      </c>
      <c r="W75" s="152" t="s">
        <v>785</v>
      </c>
      <c r="X75" s="153">
        <v>43101</v>
      </c>
      <c r="Y75" s="154">
        <v>43831</v>
      </c>
      <c r="Z75" s="155" t="s">
        <v>0</v>
      </c>
      <c r="AA75" s="156" t="s">
        <v>0</v>
      </c>
      <c r="AB75" s="157" t="s">
        <v>0</v>
      </c>
      <c r="AC75" s="158" t="s">
        <v>0</v>
      </c>
      <c r="AD75" s="159" t="s">
        <v>0</v>
      </c>
      <c r="AE75" s="160" t="s">
        <v>0</v>
      </c>
      <c r="AF75" s="161">
        <v>0.09</v>
      </c>
      <c r="AG75" s="162" t="s">
        <v>0</v>
      </c>
      <c r="AH75" s="163" t="s">
        <v>0</v>
      </c>
      <c r="AI75" s="164" t="s">
        <v>0</v>
      </c>
      <c r="AJ75" s="165" t="s">
        <v>0</v>
      </c>
      <c r="AK75" s="166" t="s">
        <v>554</v>
      </c>
      <c r="AL75" s="167" t="s">
        <v>0</v>
      </c>
      <c r="AM75" s="168" t="s">
        <v>0</v>
      </c>
      <c r="AN75" s="169" t="s">
        <v>555</v>
      </c>
      <c r="AO75" s="170" t="s">
        <v>786</v>
      </c>
      <c r="AP75" s="171" t="s">
        <v>0</v>
      </c>
      <c r="AQ75" s="172" t="s">
        <v>151</v>
      </c>
      <c r="AR75" s="173" t="s">
        <v>0</v>
      </c>
      <c r="AS75" s="174" t="s">
        <v>0</v>
      </c>
      <c r="AT75" s="175" t="s">
        <v>0</v>
      </c>
      <c r="AU75" s="176" t="s">
        <v>0</v>
      </c>
      <c r="AV75" s="177" t="s">
        <v>0</v>
      </c>
      <c r="AW75" s="178" t="s">
        <v>0</v>
      </c>
      <c r="AX75" s="179" t="s">
        <v>153</v>
      </c>
      <c r="AY75" s="180" t="s">
        <v>154</v>
      </c>
      <c r="AZ75" s="181" t="s">
        <v>337</v>
      </c>
      <c r="BA75" s="182" t="s">
        <v>0</v>
      </c>
      <c r="BB75" s="183">
        <v>1</v>
      </c>
      <c r="BC75" s="184" t="s">
        <v>787</v>
      </c>
      <c r="BD75" s="185">
        <v>1</v>
      </c>
      <c r="BE75" s="186" t="s">
        <v>0</v>
      </c>
      <c r="BF75" s="187" t="s">
        <v>0</v>
      </c>
      <c r="BG75" s="188" t="s">
        <v>0</v>
      </c>
      <c r="BH75" s="189" t="s">
        <v>788</v>
      </c>
      <c r="BI75" s="190" t="s">
        <v>787</v>
      </c>
      <c r="BJ75" s="191" t="s">
        <v>0</v>
      </c>
      <c r="BK75" s="192" t="s">
        <v>0</v>
      </c>
      <c r="BL75" s="193" t="s">
        <v>0</v>
      </c>
      <c r="BM75" s="194" t="s">
        <v>0</v>
      </c>
      <c r="BN75" s="195" t="s">
        <v>0</v>
      </c>
      <c r="BO75" s="196" t="s">
        <v>0</v>
      </c>
      <c r="BP75" s="197" t="s">
        <v>0</v>
      </c>
      <c r="BQ75" s="198" t="s">
        <v>0</v>
      </c>
      <c r="BR75" s="199" t="s">
        <v>0</v>
      </c>
      <c r="BS75" s="200" t="s">
        <v>0</v>
      </c>
      <c r="BT75" s="201" t="s">
        <v>0</v>
      </c>
      <c r="BU75" s="202">
        <v>0.23</v>
      </c>
      <c r="BV75" s="203" t="s">
        <v>0</v>
      </c>
      <c r="BW75" s="204">
        <v>-0.01</v>
      </c>
      <c r="BX75" s="205">
        <v>-0.03</v>
      </c>
      <c r="BY75" s="206" t="s">
        <v>0</v>
      </c>
      <c r="BZ75" s="207">
        <v>-0.02</v>
      </c>
      <c r="CA75" s="208">
        <v>0</v>
      </c>
      <c r="CB75" s="209">
        <v>2019</v>
      </c>
      <c r="CC75" s="210" t="s">
        <v>0</v>
      </c>
      <c r="CD75" s="211" t="s">
        <v>0</v>
      </c>
      <c r="CE75" s="212" t="s">
        <v>0</v>
      </c>
      <c r="CF75" s="213" t="s">
        <v>0</v>
      </c>
      <c r="CG75" s="214" t="s">
        <v>0</v>
      </c>
      <c r="CH75" s="215" t="s">
        <v>0</v>
      </c>
      <c r="CI75" s="216" t="s">
        <v>0</v>
      </c>
      <c r="CJ75" s="217" t="s">
        <v>0</v>
      </c>
      <c r="CK75" s="218" t="s">
        <v>0</v>
      </c>
      <c r="CL75" s="219" t="s">
        <v>0</v>
      </c>
      <c r="CM75" s="220" t="s">
        <v>0</v>
      </c>
      <c r="CN75" s="221" t="s">
        <v>0</v>
      </c>
      <c r="CO75" s="222" t="s">
        <v>0</v>
      </c>
      <c r="CP75" s="223" t="s">
        <v>0</v>
      </c>
      <c r="CQ75" s="224" t="s">
        <v>0</v>
      </c>
      <c r="CR75" s="225" t="s">
        <v>0</v>
      </c>
      <c r="CS75" s="226" t="s">
        <v>0</v>
      </c>
      <c r="CT75" s="227" t="s">
        <v>0</v>
      </c>
      <c r="CU75" s="228">
        <v>22</v>
      </c>
      <c r="CV75" s="229" t="s">
        <v>575</v>
      </c>
      <c r="CW75" s="230" t="s">
        <v>609</v>
      </c>
      <c r="CX75" s="231" t="s">
        <v>170</v>
      </c>
      <c r="CY75" s="232" t="s">
        <v>548</v>
      </c>
      <c r="CZ75" s="233" t="s">
        <v>610</v>
      </c>
      <c r="DA75" s="234" t="s">
        <v>0</v>
      </c>
      <c r="DB75" s="235" t="s">
        <v>611</v>
      </c>
      <c r="DC75" s="236" t="s">
        <v>612</v>
      </c>
      <c r="DD75" s="237">
        <v>2017</v>
      </c>
      <c r="DE75" s="238" t="s">
        <v>613</v>
      </c>
      <c r="DF75" s="239" t="s">
        <v>0</v>
      </c>
      <c r="DG75" s="240" t="s">
        <v>0</v>
      </c>
      <c r="DH75" s="241" t="s">
        <v>0</v>
      </c>
      <c r="DI75" s="242" t="s">
        <v>0</v>
      </c>
      <c r="DJ75" s="243" t="s">
        <v>0</v>
      </c>
      <c r="DK75" s="244" t="s">
        <v>0</v>
      </c>
      <c r="DL75" s="245" t="s">
        <v>0</v>
      </c>
      <c r="DM75" s="246" t="s">
        <v>0</v>
      </c>
      <c r="DN75" s="247" t="s">
        <v>0</v>
      </c>
      <c r="DO75" s="248" t="s">
        <v>0</v>
      </c>
      <c r="DP75" s="249" t="s">
        <v>0</v>
      </c>
      <c r="DQ75" s="250" t="s">
        <v>0</v>
      </c>
      <c r="DR75" s="251" t="s">
        <v>0</v>
      </c>
      <c r="DS75" s="252" t="s">
        <v>0</v>
      </c>
      <c r="DT75" s="253" t="s">
        <v>0</v>
      </c>
      <c r="DU75" s="254" t="s">
        <v>0</v>
      </c>
      <c r="DV75" s="255" t="s">
        <v>0</v>
      </c>
      <c r="DW75" s="257" t="str">
        <f>HYPERLINK("https://my.pitchbook.com?c=171220-96T", "View company online")</f>
        <v>View company online</v>
      </c>
    </row>
    <row r="76" spans="1:127" ht="48" x14ac:dyDescent="0.2">
      <c r="A76" s="4" t="s">
        <v>789</v>
      </c>
      <c r="B76" s="5" t="s">
        <v>532</v>
      </c>
      <c r="C76" s="6" t="s">
        <v>533</v>
      </c>
      <c r="D76" s="7" t="s">
        <v>0</v>
      </c>
      <c r="E76" s="8" t="s">
        <v>534</v>
      </c>
      <c r="F76" s="9" t="s">
        <v>535</v>
      </c>
      <c r="G76" s="10" t="s">
        <v>133</v>
      </c>
      <c r="H76" s="11" t="s">
        <v>134</v>
      </c>
      <c r="I76" s="12" t="s">
        <v>199</v>
      </c>
      <c r="J76" s="13" t="s">
        <v>334</v>
      </c>
      <c r="K76" s="14" t="s">
        <v>536</v>
      </c>
      <c r="L76" s="15" t="s">
        <v>537</v>
      </c>
      <c r="M76" s="16" t="s">
        <v>155</v>
      </c>
      <c r="N76" s="17" t="s">
        <v>154</v>
      </c>
      <c r="O76" s="18" t="s">
        <v>538</v>
      </c>
      <c r="P76" s="19" t="s">
        <v>539</v>
      </c>
      <c r="Q76" s="20" t="s">
        <v>540</v>
      </c>
      <c r="R76" s="21" t="s">
        <v>0</v>
      </c>
      <c r="S76" s="22" t="s">
        <v>541</v>
      </c>
      <c r="T76" s="23" t="s">
        <v>542</v>
      </c>
      <c r="U76" s="24" t="s">
        <v>543</v>
      </c>
      <c r="V76" s="25">
        <v>3</v>
      </c>
      <c r="W76" s="26" t="s">
        <v>789</v>
      </c>
      <c r="X76" s="27" t="s">
        <v>0</v>
      </c>
      <c r="Y76" s="28">
        <v>42284</v>
      </c>
      <c r="Z76" s="29" t="s">
        <v>0</v>
      </c>
      <c r="AA76" s="30" t="s">
        <v>0</v>
      </c>
      <c r="AB76" s="31" t="s">
        <v>0</v>
      </c>
      <c r="AC76" s="32" t="s">
        <v>0</v>
      </c>
      <c r="AD76" s="33" t="s">
        <v>0</v>
      </c>
      <c r="AE76" s="34">
        <v>63</v>
      </c>
      <c r="AF76" s="35">
        <v>0.25</v>
      </c>
      <c r="AG76" s="36" t="s">
        <v>0</v>
      </c>
      <c r="AH76" s="37" t="s">
        <v>0</v>
      </c>
      <c r="AI76" s="38" t="s">
        <v>0</v>
      </c>
      <c r="AJ76" s="39" t="s">
        <v>0</v>
      </c>
      <c r="AK76" s="40" t="s">
        <v>147</v>
      </c>
      <c r="AL76" s="41" t="s">
        <v>42</v>
      </c>
      <c r="AM76" s="42" t="s">
        <v>0</v>
      </c>
      <c r="AN76" s="43" t="s">
        <v>149</v>
      </c>
      <c r="AO76" s="44" t="s">
        <v>790</v>
      </c>
      <c r="AP76" s="45" t="s">
        <v>0</v>
      </c>
      <c r="AQ76" s="46" t="s">
        <v>406</v>
      </c>
      <c r="AR76" s="47" t="s">
        <v>791</v>
      </c>
      <c r="AS76" s="48" t="s">
        <v>792</v>
      </c>
      <c r="AT76" s="49" t="s">
        <v>0</v>
      </c>
      <c r="AU76" s="50" t="s">
        <v>0</v>
      </c>
      <c r="AV76" s="51" t="s">
        <v>0</v>
      </c>
      <c r="AW76" s="52" t="s">
        <v>0</v>
      </c>
      <c r="AX76" s="53" t="s">
        <v>153</v>
      </c>
      <c r="AY76" s="54" t="s">
        <v>154</v>
      </c>
      <c r="AZ76" s="55" t="s">
        <v>155</v>
      </c>
      <c r="BA76" s="56" t="s">
        <v>0</v>
      </c>
      <c r="BB76" s="57">
        <v>4</v>
      </c>
      <c r="BC76" s="58" t="s">
        <v>0</v>
      </c>
      <c r="BD76" s="59" t="s">
        <v>0</v>
      </c>
      <c r="BE76" s="60" t="s">
        <v>0</v>
      </c>
      <c r="BF76" s="61" t="s">
        <v>0</v>
      </c>
      <c r="BG76" s="62" t="s">
        <v>0</v>
      </c>
      <c r="BH76" s="63" t="s">
        <v>793</v>
      </c>
      <c r="BI76" s="64" t="s">
        <v>794</v>
      </c>
      <c r="BJ76" s="65" t="s">
        <v>0</v>
      </c>
      <c r="BK76" s="66" t="s">
        <v>0</v>
      </c>
      <c r="BL76" s="67" t="s">
        <v>795</v>
      </c>
      <c r="BM76" s="68" t="s">
        <v>0</v>
      </c>
      <c r="BN76" s="69" t="s">
        <v>0</v>
      </c>
      <c r="BO76" s="70" t="s">
        <v>0</v>
      </c>
      <c r="BP76" s="71" t="s">
        <v>0</v>
      </c>
      <c r="BQ76" s="72" t="s">
        <v>0</v>
      </c>
      <c r="BR76" s="73" t="s">
        <v>0</v>
      </c>
      <c r="BS76" s="74" t="s">
        <v>0</v>
      </c>
      <c r="BT76" s="75" t="s">
        <v>0</v>
      </c>
      <c r="BU76" s="76" t="s">
        <v>0</v>
      </c>
      <c r="BV76" s="77" t="s">
        <v>0</v>
      </c>
      <c r="BW76" s="78" t="s">
        <v>0</v>
      </c>
      <c r="BX76" s="79" t="s">
        <v>0</v>
      </c>
      <c r="BY76" s="80" t="s">
        <v>0</v>
      </c>
      <c r="BZ76" s="81" t="s">
        <v>0</v>
      </c>
      <c r="CA76" s="82" t="s">
        <v>0</v>
      </c>
      <c r="CB76" s="83" t="s">
        <v>0</v>
      </c>
      <c r="CC76" s="84" t="s">
        <v>0</v>
      </c>
      <c r="CD76" s="85" t="s">
        <v>0</v>
      </c>
      <c r="CE76" s="86" t="s">
        <v>0</v>
      </c>
      <c r="CF76" s="87" t="s">
        <v>0</v>
      </c>
      <c r="CG76" s="88" t="s">
        <v>0</v>
      </c>
      <c r="CH76" s="89" t="s">
        <v>0</v>
      </c>
      <c r="CI76" s="90" t="s">
        <v>0</v>
      </c>
      <c r="CJ76" s="91" t="s">
        <v>0</v>
      </c>
      <c r="CK76" s="92" t="s">
        <v>0</v>
      </c>
      <c r="CL76" s="93" t="s">
        <v>0</v>
      </c>
      <c r="CM76" s="94" t="s">
        <v>0</v>
      </c>
      <c r="CN76" s="95" t="s">
        <v>0</v>
      </c>
      <c r="CO76" s="96" t="s">
        <v>0</v>
      </c>
      <c r="CP76" s="97" t="s">
        <v>0</v>
      </c>
      <c r="CQ76" s="98" t="s">
        <v>0</v>
      </c>
      <c r="CR76" s="99" t="s">
        <v>0</v>
      </c>
      <c r="CS76" s="100" t="s">
        <v>0</v>
      </c>
      <c r="CT76" s="101" t="s">
        <v>0</v>
      </c>
      <c r="CU76" s="102">
        <v>70</v>
      </c>
      <c r="CV76" s="103" t="s">
        <v>168</v>
      </c>
      <c r="CW76" s="104" t="s">
        <v>547</v>
      </c>
      <c r="CX76" s="105" t="s">
        <v>170</v>
      </c>
      <c r="CY76" s="106" t="s">
        <v>548</v>
      </c>
      <c r="CZ76" s="107" t="s">
        <v>549</v>
      </c>
      <c r="DA76" s="108" t="s">
        <v>0</v>
      </c>
      <c r="DB76" s="109" t="s">
        <v>550</v>
      </c>
      <c r="DC76" s="110" t="s">
        <v>551</v>
      </c>
      <c r="DD76" s="111">
        <v>2009</v>
      </c>
      <c r="DE76" s="112" t="s">
        <v>552</v>
      </c>
      <c r="DF76" s="113" t="s">
        <v>0</v>
      </c>
      <c r="DG76" s="114" t="s">
        <v>0</v>
      </c>
      <c r="DH76" s="115" t="s">
        <v>0</v>
      </c>
      <c r="DI76" s="116" t="s">
        <v>0</v>
      </c>
      <c r="DJ76" s="117" t="s">
        <v>0</v>
      </c>
      <c r="DK76" s="118" t="s">
        <v>0</v>
      </c>
      <c r="DL76" s="119" t="s">
        <v>0</v>
      </c>
      <c r="DM76" s="120" t="s">
        <v>0</v>
      </c>
      <c r="DN76" s="121" t="s">
        <v>0</v>
      </c>
      <c r="DO76" s="122" t="s">
        <v>0</v>
      </c>
      <c r="DP76" s="123" t="s">
        <v>0</v>
      </c>
      <c r="DQ76" s="124" t="s">
        <v>0</v>
      </c>
      <c r="DR76" s="125" t="s">
        <v>0</v>
      </c>
      <c r="DS76" s="126" t="s">
        <v>0</v>
      </c>
      <c r="DT76" s="127" t="s">
        <v>0</v>
      </c>
      <c r="DU76" s="128" t="s">
        <v>0</v>
      </c>
      <c r="DV76" s="129" t="s">
        <v>0</v>
      </c>
      <c r="DW76" s="256" t="str">
        <f>HYPERLINK("https://my.pitchbook.com?c=58994-20T", "View company online")</f>
        <v>View company online</v>
      </c>
    </row>
    <row r="78" spans="1:127" x14ac:dyDescent="0.2">
      <c r="B78"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Kothari, Jay (kotharjy)</cp:lastModifiedBy>
  <dcterms:created xsi:type="dcterms:W3CDTF">2010-12-15T16:54:07Z</dcterms:created>
  <dcterms:modified xsi:type="dcterms:W3CDTF">2024-01-28T00:06:03Z</dcterms:modified>
</cp:coreProperties>
</file>