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hidePivotFieldList="1" defaultThemeVersion="166925"/>
  <mc:AlternateContent xmlns:mc="http://schemas.openxmlformats.org/markup-compatibility/2006">
    <mc:Choice Requires="x15">
      <x15ac:absPath xmlns:x15ac="http://schemas.microsoft.com/office/spreadsheetml/2010/11/ac" url="D:\UCI Data Analytics Bootcamp\UCI Lessons\20180118-02-Homework\01-Excel\Instructions\"/>
    </mc:Choice>
  </mc:AlternateContent>
  <bookViews>
    <workbookView xWindow="0" yWindow="0" windowWidth="14376" windowHeight="12780" activeTab="5"/>
  </bookViews>
  <sheets>
    <sheet name="Dataset" sheetId="1" r:id="rId1"/>
    <sheet name="Category Stats" sheetId="2" r:id="rId2"/>
    <sheet name="Subcategory Stats" sheetId="3" r:id="rId3"/>
    <sheet name="Outcomes Based On Launch Date" sheetId="4" r:id="rId4"/>
    <sheet name="Outcomes Based On Goals" sheetId="5" r:id="rId5"/>
    <sheet name="Dashboard" sheetId="6" r:id="rId6"/>
  </sheets>
  <definedNames>
    <definedName name="Slicer_country">#N/A</definedName>
    <definedName name="Slicer_state">#N/A</definedName>
    <definedName name="Slicer_Years">#N/A</definedName>
  </definedNames>
  <calcPr calcId="162913"/>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2" i="5"/>
  <c r="F3" i="5"/>
  <c r="F4" i="5"/>
  <c r="F5" i="5"/>
  <c r="F6" i="5"/>
  <c r="F7" i="5"/>
  <c r="F8" i="5"/>
  <c r="F9" i="5"/>
  <c r="F10" i="5"/>
  <c r="F11" i="5"/>
  <c r="F12" i="5"/>
  <c r="F13" i="5"/>
  <c r="E3" i="5"/>
  <c r="E4" i="5"/>
  <c r="E5" i="5"/>
  <c r="E6" i="5"/>
  <c r="E7" i="5"/>
  <c r="E8" i="5"/>
  <c r="E9" i="5"/>
  <c r="E10" i="5"/>
  <c r="E11" i="5"/>
  <c r="E12" i="5"/>
  <c r="E13" i="5"/>
  <c r="E2" i="5"/>
  <c r="D13" i="5"/>
  <c r="D12" i="5"/>
  <c r="D11" i="5"/>
  <c r="D10" i="5"/>
  <c r="D9" i="5"/>
  <c r="D8" i="5"/>
  <c r="D7" i="5"/>
  <c r="D6" i="5"/>
  <c r="D5" i="5"/>
  <c r="D4" i="5"/>
  <c r="D3" i="5"/>
  <c r="D2" i="5"/>
  <c r="C13" i="5"/>
  <c r="C12" i="5"/>
  <c r="C11" i="5"/>
  <c r="C10" i="5"/>
  <c r="C9" i="5"/>
  <c r="C8" i="5"/>
  <c r="C7" i="5"/>
  <c r="C6" i="5"/>
  <c r="C5" i="5"/>
  <c r="C4" i="5"/>
  <c r="C3" i="5"/>
  <c r="C2" i="5"/>
  <c r="B13" i="5"/>
  <c r="B12" i="5"/>
  <c r="B11" i="5"/>
  <c r="B10" i="5"/>
  <c r="B9" i="5"/>
  <c r="B8" i="5"/>
  <c r="B7" i="5"/>
  <c r="B6" i="5"/>
  <c r="B5" i="5"/>
  <c r="B4" i="5"/>
  <c r="B3" i="5"/>
  <c r="B2"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79"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<sst xmlns="http://schemas.openxmlformats.org/spreadsheetml/2006/main" count="24821" uniqueCount="8400">
  <si>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</si>
  <si>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</si>
  <si>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</si>
  <si>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</si>
  <si>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</si>
  <si>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</si>
  <si>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</si>
  <si>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</si>
  <si>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</si>
  <si>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</si>
  <si>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</si>
  <si>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</si>
  <si>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</si>
  <si>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</si>
  <si>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</si>
  <si>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</si>
  <si>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</si>
  <si>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</si>
  <si>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</si>
  <si>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</si>
  <si>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</si>
  <si>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</si>
  <si>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</si>
  <si>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</si>
  <si>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</si>
  <si>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</si>
  <si>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</si>
  <si>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</si>
  <si>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</si>
  <si>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</si>
  <si>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</si>
  <si>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</si>
  <si>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</si>
  <si>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</si>
  <si>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</si>
  <si>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</si>
  <si>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</si>
  <si>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</si>
  <si>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</si>
  <si>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</si>
  <si>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</si>
  <si>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</si>
  <si>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</si>
  <si>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</si>
  <si>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</si>
  <si>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</si>
  <si>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</si>
  <si>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</si>
  <si>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</si>
  <si>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</si>
  <si>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</si>
  <si>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</si>
  <si>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</si>
  <si>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</si>
  <si>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</si>
  <si>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</si>
  <si>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</si>
  <si>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</si>
  <si>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</si>
  <si>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</si>
  <si>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</si>
  <si>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</si>
  <si>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</si>
  <si>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</si>
  <si>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</si>
  <si>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</si>
  <si>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</si>
  <si>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</si>
  <si>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</si>
  <si>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</si>
  <si>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</si>
  <si>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</si>
  <si>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</si>
  <si>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</si>
  <si>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</si>
  <si>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</si>
  <si>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</si>
  <si>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</si>
  <si>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</si>
  <si>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</si>
  <si>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</si>
  <si>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</si>
  <si>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</si>
  <si>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</si>
  <si>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</si>
  <si>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</si>
  <si>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</si>
  <si>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</si>
  <si>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</si>
  <si>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</si>
  <si>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</si>
  <si>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</si>
  <si>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</si>
  <si>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</si>
  <si>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</si>
  <si>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</si>
  <si>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</si>
  <si>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</si>
  <si>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</si>
  <si>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</si>
  <si>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</si>
  <si>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</si>
  <si>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</si>
  <si>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</si>
  <si>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</si>
  <si>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</si>
  <si>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</si>
  <si>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</si>
  <si>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</si>
  <si>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</si>
  <si>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</si>
  <si>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</si>
  <si>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</si>
  <si>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</si>
  <si>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</si>
  <si>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</si>
  <si>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</si>
  <si>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</si>
  <si>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</si>
  <si>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</si>
  <si>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</si>
  <si>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</si>
  <si>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</si>
  <si>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</si>
  <si>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</si>
  <si>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</si>
  <si>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</si>
  <si>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</si>
  <si>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</si>
  <si>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</si>
  <si>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</si>
  <si>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</si>
  <si>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</si>
  <si>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</si>
  <si>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</si>
  <si>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</si>
  <si>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</si>
  <si>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</si>
  <si>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</si>
  <si>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</si>
  <si>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</si>
  <si>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</si>
  <si>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</si>
  <si>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</si>
  <si>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</si>
  <si>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</si>
  <si>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</si>
  <si>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</si>
  <si>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</si>
  <si>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</si>
  <si>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</si>
  <si>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</si>
  <si>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</si>
  <si>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</si>
  <si>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</si>
  <si>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</si>
  <si>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</si>
  <si>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</si>
  <si>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</si>
  <si>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</si>
  <si>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</si>
  <si>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</si>
  <si>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</si>
  <si>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</si>
  <si>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</si>
  <si>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</si>
  <si>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</si>
  <si>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</si>
  <si>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</si>
  <si>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</si>
  <si>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</si>
  <si>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</si>
  <si>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</si>
  <si>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</si>
  <si>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</si>
  <si>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</si>
  <si>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</si>
  <si>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</si>
  <si>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</si>
  <si>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</si>
  <si>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</si>
  <si>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</si>
  <si>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</si>
  <si>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</si>
  <si>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</si>
  <si>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</si>
  <si>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</si>
  <si>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</si>
  <si>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</si>
  <si>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</si>
  <si>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</si>
  <si>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</si>
  <si>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</si>
  <si>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</si>
  <si>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</si>
  <si>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</si>
  <si>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</si>
  <si>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</si>
  <si>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</si>
  <si>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</si>
  <si>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</si>
  <si>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</si>
  <si>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</si>
  <si>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</si>
  <si>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</si>
  <si>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</si>
  <si>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</si>
  <si>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</si>
  <si>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</si>
  <si>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</si>
  <si>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</si>
  <si>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</si>
  <si>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</si>
  <si>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</si>
  <si>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</si>
  <si>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</si>
  <si>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</si>
  <si>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</si>
  <si>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</si>
  <si>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</si>
  <si>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</si>
  <si>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</si>
  <si>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</si>
  <si>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</si>
  <si>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</si>
  <si>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</si>
  <si>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</si>
  <si>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</si>
  <si>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</si>
  <si>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</si>
  <si>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</si>
  <si>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</si>
  <si>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</si>
  <si>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</si>
  <si>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</si>
  <si>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</si>
  <si>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</si>
  <si>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</si>
  <si>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</si>
  <si>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</si>
  <si>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</si>
  <si>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</si>
  <si>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</si>
  <si>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</si>
  <si>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</si>
  <si>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</si>
  <si>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</si>
  <si>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</si>
  <si>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</si>
  <si>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</si>
  <si>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</si>
  <si>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</si>
  <si>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</si>
  <si>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</si>
  <si>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</si>
  <si>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</si>
  <si>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</si>
  <si>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</si>
  <si>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</si>
  <si>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</si>
  <si>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</si>
  <si>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</si>
  <si>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</si>
  <si>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</si>
  <si>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</si>
  <si>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</si>
  <si>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</si>
  <si>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</si>
  <si>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</si>
  <si>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</si>
  <si>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</si>
  <si>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</si>
  <si>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</si>
  <si>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</si>
  <si>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</si>
  <si>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</si>
  <si>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</si>
  <si>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</si>
  <si>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</si>
  <si>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</si>
  <si>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</si>
  <si>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</si>
  <si>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</si>
  <si>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</si>
  <si>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</si>
  <si>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</si>
  <si>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</si>
  <si>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</si>
  <si>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</si>
  <si>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</si>
  <si>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</si>
  <si>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</si>
  <si>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</si>
  <si>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</si>
  <si>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</si>
  <si>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</si>
  <si>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</si>
  <si>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</si>
  <si>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</si>
  <si>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</si>
  <si>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</si>
  <si>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</si>
  <si>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</si>
  <si>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</si>
  <si>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</si>
  <si>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</si>
  <si>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</si>
  <si>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</si>
  <si>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</si>
  <si>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</si>
  <si>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</si>
  <si>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</si>
  <si>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</si>
  <si>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</si>
  <si>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</si>
  <si>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</si>
  <si>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</si>
  <si>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</si>
  <si>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</si>
  <si>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</si>
  <si>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</si>
  <si>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</si>
  <si>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</si>
  <si>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</si>
  <si>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</si>
  <si>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</si>
  <si>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</si>
  <si>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</si>
  <si>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</si>
  <si>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</si>
  <si>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</si>
  <si>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</si>
  <si>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</si>
  <si>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</si>
  <si>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</si>
  <si>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</si>
  <si>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</si>
  <si>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</si>
  <si>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</si>
  <si>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</si>
  <si>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</si>
  <si>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</si>
  <si>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</si>
  <si>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</si>
  <si>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</si>
  <si>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</si>
  <si>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</si>
  <si>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</si>
  <si>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</si>
  <si>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</si>
  <si>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</si>
  <si>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</si>
  <si>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</si>
  <si>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</si>
  <si>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</si>
  <si>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</si>
  <si>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</si>
  <si>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</si>
  <si>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</si>
  <si>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</si>
  <si>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</si>
  <si>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</si>
  <si>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</si>
  <si>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</si>
  <si>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</si>
  <si>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</si>
  <si>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</si>
  <si>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</si>
  <si>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</si>
  <si>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</si>
  <si>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</si>
  <si>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</si>
  <si>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</si>
  <si>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</si>
  <si>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</si>
  <si>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</si>
  <si>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</si>
  <si>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</si>
  <si>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</si>
  <si>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</si>
  <si>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</si>
  <si>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</si>
  <si>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</si>
  <si>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</si>
  <si>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</si>
  <si>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</si>
  <si>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</si>
  <si>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</si>
  <si>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</si>
  <si>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</si>
  <si>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</si>
  <si>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</si>
  <si>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</si>
  <si>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</si>
  <si>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</si>
  <si>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</si>
  <si>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</si>
  <si>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</si>
  <si>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</si>
  <si>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</si>
  <si>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</si>
  <si>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</si>
  <si>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</si>
  <si>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</si>
  <si>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</si>
  <si>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</si>
  <si>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</si>
  <si>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</si>
  <si>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</si>
  <si>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</si>
  <si>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</si>
  <si>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</si>
  <si>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</si>
  <si>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</si>
  <si>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</si>
  <si>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</si>
  <si>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</si>
  <si>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</si>
  <si>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</si>
  <si>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</si>
  <si>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</si>
  <si>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</si>
  <si>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</si>
  <si>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</si>
  <si>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</si>
  <si>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</si>
  <si>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</si>
  <si>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</si>
  <si>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</si>
  <si>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</si>
  <si>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</si>
  <si>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</si>
  <si>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</si>
  <si>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</si>
  <si>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</si>
  <si>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</si>
  <si>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</si>
  <si>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</si>
  <si>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</si>
  <si>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</si>
  <si>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</si>
  <si>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</si>
  <si>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</si>
  <si>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</si>
  <si>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</si>
  <si>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</si>
  <si>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</si>
  <si>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</si>
  <si>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</si>
  <si>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</si>
  <si>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</si>
  <si>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</si>
  <si>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</si>
  <si>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</si>
  <si>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</si>
  <si>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</si>
  <si>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</si>
  <si>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</si>
  <si>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</si>
  <si>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</si>
  <si>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</si>
  <si>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</si>
  <si>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</si>
  <si>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</si>
  <si>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</si>
  <si>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</si>
  <si>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</si>
  <si>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</si>
  <si>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</si>
  <si>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</si>
  <si>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</si>
  <si>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</si>
  <si>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</si>
  <si>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</si>
  <si>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</si>
  <si>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</si>
  <si>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</si>
  <si>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</si>
  <si>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</si>
  <si>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</si>
  <si>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</si>
  <si>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</si>
  <si>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</si>
  <si>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</si>
  <si>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</si>
  <si>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</si>
  <si>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</si>
  <si>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</si>
  <si>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</si>
  <si>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</si>
  <si>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</si>
  <si>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</si>
  <si>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</si>
  <si>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</si>
  <si>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</si>
  <si>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</si>
  <si>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</si>
  <si>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</si>
  <si>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</si>
  <si>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</si>
  <si>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</si>
  <si>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</si>
  <si>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</si>
  <si>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</si>
  <si>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</si>
  <si>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</si>
  <si>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</si>
  <si>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</si>
  <si>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</si>
  <si>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</si>
  <si>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</si>
  <si>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</si>
  <si>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</si>
  <si>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</si>
  <si>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</si>
  <si>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</si>
  <si>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</si>
  <si>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</si>
  <si>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</si>
  <si>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</si>
  <si>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</si>
  <si>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</si>
  <si>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</si>
  <si>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</si>
  <si>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</si>
  <si>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</si>
  <si>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</si>
  <si>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</si>
  <si>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</si>
  <si>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</si>
  <si>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</si>
  <si>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</si>
  <si>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</si>
  <si>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</si>
  <si>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</si>
  <si>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</si>
  <si>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</si>
  <si>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</si>
  <si>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</si>
  <si>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</si>
  <si>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</si>
  <si>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</si>
  <si>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</si>
  <si>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</si>
  <si>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</si>
  <si>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</si>
  <si>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</si>
  <si>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</si>
  <si>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</si>
  <si>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</si>
  <si>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</si>
  <si>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</si>
  <si>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</si>
  <si>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</si>
  <si>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</si>
  <si>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</si>
  <si>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</si>
  <si>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</si>
  <si>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</si>
  <si>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</si>
  <si>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</si>
  <si>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</si>
  <si>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</si>
  <si>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</si>
  <si>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</si>
  <si>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</si>
  <si>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</si>
  <si>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</si>
  <si>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</si>
  <si>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</si>
  <si>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</si>
  <si>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</si>
  <si>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</si>
  <si>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</si>
  <si>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</si>
  <si>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</si>
  <si>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</si>
  <si>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</si>
  <si>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</si>
  <si>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</si>
  <si>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</si>
  <si>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</si>
  <si>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</si>
  <si>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</si>
  <si>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</si>
  <si>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</si>
  <si>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</si>
  <si>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</si>
  <si>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</si>
  <si>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</si>
  <si>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</si>
  <si>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</si>
  <si>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</si>
  <si>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</si>
  <si>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</si>
  <si>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</si>
  <si>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</si>
  <si>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</si>
  <si>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</si>
  <si>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</si>
  <si>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</si>
  <si>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</si>
  <si>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</si>
  <si>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</si>
  <si>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</si>
  <si>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</si>
  <si>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</si>
  <si>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</si>
  <si>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</si>
  <si>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</si>
  <si>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</si>
  <si>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</si>
  <si>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</si>
  <si>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</si>
  <si>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</si>
  <si>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</si>
  <si>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</si>
  <si>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</si>
  <si>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</si>
  <si>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</si>
  <si>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</si>
  <si>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</si>
  <si>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</si>
  <si>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</si>
  <si>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</si>
  <si>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</si>
  <si>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</si>
  <si>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</si>
  <si>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</si>
  <si>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</si>
  <si>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</si>
  <si>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</si>
  <si>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</si>
  <si>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</si>
  <si>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</si>
  <si>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</si>
  <si>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</si>
  <si>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</si>
  <si>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</si>
  <si>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</si>
  <si>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</si>
  <si>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</si>
  <si>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</si>
  <si>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</si>
  <si>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</si>
  <si>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</si>
  <si>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</si>
  <si>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</si>
  <si>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</si>
  <si>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</si>
  <si>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</si>
  <si>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</si>
  <si>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</si>
  <si>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</si>
  <si>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</si>
  <si>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</si>
  <si>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</si>
  <si>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</si>
  <si>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</si>
  <si>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</si>
  <si>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</si>
  <si>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</si>
  <si>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</si>
  <si>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</si>
  <si>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</si>
  <si>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</si>
  <si>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</si>
  <si>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</si>
  <si>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</si>
  <si>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</si>
  <si>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</si>
  <si>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</si>
  <si>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</si>
  <si>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</si>
  <si>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</si>
  <si>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</si>
  <si>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</si>
  <si>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</si>
  <si>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</si>
  <si>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</si>
  <si>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</si>
  <si>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</si>
  <si>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</si>
  <si>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</si>
  <si>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</si>
  <si>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</si>
  <si>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</si>
  <si>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</si>
  <si>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</si>
  <si>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</si>
  <si>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</si>
  <si>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</si>
  <si>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</si>
  <si>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</si>
  <si>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</si>
  <si>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</si>
  <si>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</si>
  <si>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</si>
  <si>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</si>
  <si>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</si>
  <si>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</si>
  <si>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</si>
  <si>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</si>
  <si>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</si>
  <si>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</si>
  <si>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</si>
  <si>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</si>
  <si>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</si>
  <si>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</si>
  <si>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</si>
  <si>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</si>
  <si>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</si>
  <si>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</si>
  <si>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</si>
  <si>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</si>
  <si>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</si>
  <si>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</si>
  <si>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</si>
  <si>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</si>
  <si>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</si>
  <si>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</si>
  <si>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</si>
  <si>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</si>
  <si>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</si>
  <si>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</si>
  <si>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</si>
  <si>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</si>
  <si>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</si>
  <si>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</si>
  <si>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</si>
  <si>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</si>
  <si>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</si>
  <si>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</si>
  <si>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</si>
  <si>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</si>
  <si>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</si>
  <si>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</si>
  <si>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</si>
  <si>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</si>
  <si>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</si>
  <si>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</si>
  <si>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</si>
  <si>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</si>
  <si>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</si>
  <si>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</si>
  <si>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</si>
  <si>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</si>
  <si>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</si>
  <si>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</si>
  <si>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</si>
  <si>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</si>
  <si>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</si>
  <si>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</si>
  <si>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</si>
  <si>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</si>
  <si>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</si>
  <si>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</si>
  <si>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</si>
  <si>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</si>
  <si>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</si>
  <si>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</si>
  <si>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</si>
  <si>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</si>
  <si>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</si>
  <si>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</si>
  <si>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</si>
  <si>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</si>
  <si>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</si>
  <si>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</si>
  <si>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</si>
  <si>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</si>
  <si>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</si>
  <si>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</si>
  <si>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</si>
  <si>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</si>
  <si>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</si>
  <si>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</si>
  <si>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</si>
  <si>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</si>
  <si>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</si>
  <si>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</si>
  <si>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</si>
  <si>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</si>
  <si>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</si>
  <si>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</si>
  <si>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</si>
  <si>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</si>
  <si>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</si>
  <si>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</si>
  <si>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</si>
  <si>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</si>
  <si>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</si>
  <si>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</si>
  <si>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</si>
  <si>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</si>
  <si>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</si>
  <si>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</si>
  <si>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</si>
  <si>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</si>
  <si>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</si>
  <si>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</si>
  <si>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</si>
  <si>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</si>
  <si>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</si>
  <si>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</si>
  <si>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</si>
  <si>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</si>
  <si>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</si>
  <si>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</si>
  <si>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</si>
  <si>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</si>
  <si>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</si>
  <si>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</si>
  <si>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</si>
  <si>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</si>
  <si>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</si>
  <si>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</si>
  <si>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</si>
  <si>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</si>
  <si>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</si>
  <si>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</si>
  <si>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</si>
  <si>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</si>
  <si>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</si>
  <si>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</si>
  <si>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</si>
  <si>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</si>
  <si>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</si>
  <si>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</si>
  <si>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</si>
  <si>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</si>
  <si>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</si>
  <si>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</si>
  <si>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</si>
  <si>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</si>
  <si>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</si>
  <si>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</si>
  <si>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</si>
  <si>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</si>
  <si>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</si>
  <si>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</si>
  <si>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</si>
  <si>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</si>
  <si>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</si>
  <si>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</si>
  <si>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</si>
  <si>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</si>
  <si>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</si>
  <si>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</si>
  <si>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</si>
  <si>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</si>
  <si>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</si>
  <si>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</si>
  <si>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</si>
  <si>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</si>
  <si>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</si>
  <si>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</si>
  <si>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</si>
  <si>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</si>
  <si>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</si>
  <si>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</si>
  <si>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</si>
  <si>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</si>
  <si>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</si>
  <si>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</si>
  <si>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</si>
  <si>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</si>
  <si>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</si>
  <si>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</si>
  <si>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</si>
  <si>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</si>
  <si>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</si>
  <si>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</si>
  <si>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</si>
  <si>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</si>
  <si>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</si>
  <si>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</si>
  <si>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</si>
  <si>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</si>
  <si>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</si>
  <si>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</si>
  <si>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</si>
  <si>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</si>
  <si>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</si>
  <si>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</si>
  <si>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</si>
  <si>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</si>
  <si>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</si>
  <si>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</si>
  <si>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</si>
  <si>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</si>
  <si>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</si>
  <si>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</si>
  <si>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</si>
  <si>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</si>
  <si>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</si>
  <si>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</si>
  <si>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</si>
  <si>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</si>
  <si>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</si>
  <si>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</si>
  <si>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</si>
  <si>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</si>
  <si>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</si>
  <si>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</si>
  <si>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</si>
  <si>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</si>
  <si>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</si>
  <si>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</si>
  <si>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</si>
  <si>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</si>
  <si>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</si>
  <si>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</si>
  <si>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</si>
  <si>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</si>
  <si>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</si>
  <si>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</si>
  <si>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</si>
  <si>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</si>
  <si>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</si>
  <si>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</si>
  <si>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</si>
  <si>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</si>
  <si>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</si>
  <si>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</si>
  <si>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</si>
  <si>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</si>
  <si>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</si>
  <si>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</si>
  <si>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</si>
  <si>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</si>
  <si>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</si>
  <si>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</si>
  <si>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</si>
  <si>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</si>
  <si>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</si>
  <si>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</si>
  <si>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</si>
  <si>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</si>
  <si>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</si>
  <si>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</si>
  <si>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</si>
  <si>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</si>
  <si>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</si>
  <si>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</si>
  <si>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</si>
  <si>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</si>
  <si>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</si>
  <si>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</si>
  <si>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</si>
  <si>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</si>
  <si>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</si>
  <si>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</si>
  <si>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</si>
  <si>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</si>
  <si>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</si>
  <si>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</si>
  <si>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</si>
  <si>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</si>
  <si>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</si>
  <si>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</si>
  <si>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</si>
  <si>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</si>
  <si>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</si>
  <si>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</si>
  <si>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</si>
  <si>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</si>
  <si>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</si>
  <si>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</si>
  <si>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</si>
  <si>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</si>
  <si>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</si>
  <si>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</si>
  <si>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</si>
  <si>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</si>
  <si>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</si>
  <si>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</si>
  <si>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</si>
  <si>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</si>
  <si>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</si>
  <si>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</si>
  <si>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</si>
  <si>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</si>
  <si>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</si>
  <si>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</si>
  <si>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</si>
  <si>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</si>
  <si>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</si>
  <si>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</si>
  <si>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</si>
  <si>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</si>
  <si>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</si>
  <si>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</si>
  <si>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</si>
  <si>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</si>
  <si>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</si>
  <si>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</si>
  <si>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</si>
  <si>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</si>
  <si>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</si>
  <si>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</si>
  <si>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</si>
  <si>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</si>
  <si>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</si>
  <si>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</si>
  <si>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</si>
  <si>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</si>
  <si>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</si>
  <si>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</si>
  <si>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</si>
  <si>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</si>
  <si>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</si>
  <si>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</si>
  <si>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</si>
  <si>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</si>
  <si>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</si>
  <si>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</si>
  <si>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</si>
  <si>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</si>
  <si>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</si>
  <si>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</si>
  <si>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</si>
  <si>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</si>
  <si>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</si>
  <si>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</si>
  <si>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</si>
  <si>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</si>
  <si>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</si>
  <si>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</si>
  <si>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</si>
  <si>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</si>
  <si>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</si>
  <si>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</si>
  <si>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</si>
  <si>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</si>
  <si>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</si>
  <si>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</si>
  <si>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</si>
  <si>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</si>
  <si>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</si>
  <si>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</si>
  <si>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</si>
  <si>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</si>
  <si>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</si>
  <si>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</si>
  <si>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</si>
  <si>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</si>
  <si>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</si>
  <si>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</si>
  <si>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</si>
  <si>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</si>
  <si>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</si>
  <si>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</si>
  <si>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</si>
  <si>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</si>
  <si>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</si>
  <si>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</si>
  <si>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</si>
  <si>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</si>
  <si>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</si>
  <si>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</si>
  <si>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</si>
  <si>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</si>
  <si>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</si>
  <si>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</si>
  <si>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</si>
  <si>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</si>
  <si>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</si>
  <si>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</si>
  <si>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</si>
  <si>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</si>
  <si>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</si>
  <si>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</si>
  <si>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</si>
  <si>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</si>
  <si>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</si>
  <si>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</si>
  <si>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</si>
  <si>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</si>
  <si>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</si>
  <si>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</si>
  <si>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</si>
  <si>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</si>
  <si>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</si>
  <si>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</si>
  <si>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</si>
  <si>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</si>
  <si>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</si>
  <si>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</si>
  <si>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</si>
  <si>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</si>
  <si>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</si>
  <si>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</si>
  <si>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</si>
  <si>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</si>
  <si>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</si>
  <si>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</si>
  <si>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</si>
  <si>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</si>
  <si>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</si>
  <si>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</si>
  <si>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</si>
  <si>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</si>
  <si>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</si>
  <si>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</si>
  <si>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</si>
  <si>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</si>
  <si>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</si>
  <si>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</si>
  <si>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</si>
  <si>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</si>
  <si>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</si>
  <si>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</si>
  <si>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</si>
  <si>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</si>
  <si>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</si>
  <si>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</si>
  <si>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</si>
  <si>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</si>
  <si>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</si>
  <si>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</si>
  <si>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</si>
  <si>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</si>
  <si>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</si>
  <si>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</si>
  <si>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</si>
  <si>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</si>
  <si>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</si>
  <si>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</si>
  <si>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</si>
  <si>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</si>
  <si>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</si>
  <si>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</si>
  <si>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</si>
  <si>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</si>
  <si>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</si>
  <si>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</si>
  <si>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</si>
  <si>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</si>
  <si>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</si>
  <si>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</si>
  <si>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</si>
  <si>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</si>
  <si>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</si>
  <si>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</si>
  <si>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</si>
  <si>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</si>
  <si>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</si>
  <si>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</si>
  <si>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</si>
  <si>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</si>
  <si>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</si>
  <si>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</si>
  <si>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</si>
  <si>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</si>
  <si>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</si>
  <si>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</si>
  <si>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</si>
  <si>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</si>
  <si>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</si>
  <si>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</si>
  <si>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</si>
  <si>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</si>
  <si>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</si>
  <si>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</si>
  <si>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</si>
  <si>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</si>
  <si>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</si>
  <si>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</si>
  <si>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</si>
  <si>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</si>
  <si>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</si>
  <si>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</si>
  <si>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</si>
  <si>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</si>
  <si>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</si>
  <si>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</si>
  <si>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</si>
  <si>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</si>
  <si>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</si>
  <si>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</si>
  <si>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</si>
  <si>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</si>
  <si>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</si>
  <si>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</si>
  <si>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</si>
  <si>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</si>
  <si>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</si>
  <si>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</si>
  <si>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</si>
  <si>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</si>
  <si>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</si>
  <si>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</si>
  <si>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</si>
  <si>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</si>
  <si>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</si>
  <si>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</si>
  <si>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</si>
  <si>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</si>
  <si>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</si>
  <si>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</si>
  <si>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</si>
  <si>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</si>
  <si>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</si>
  <si>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</si>
  <si>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</si>
  <si>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</si>
  <si>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</si>
  <si>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</si>
  <si>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</si>
  <si>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</si>
  <si>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</si>
  <si>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</si>
  <si>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</si>
  <si>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</si>
  <si>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</si>
  <si>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</si>
  <si>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</si>
  <si>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</si>
  <si>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</si>
  <si>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</si>
  <si>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</si>
  <si>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</si>
  <si>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</si>
  <si>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</si>
  <si>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</si>
  <si>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</si>
  <si>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</si>
  <si>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</si>
  <si>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</si>
  <si>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</si>
  <si>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</si>
  <si>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</si>
  <si>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</si>
  <si>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</si>
  <si>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</si>
  <si>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</si>
  <si>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</si>
  <si>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</si>
  <si>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</si>
  <si>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</si>
  <si>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</si>
  <si>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</si>
  <si>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</si>
  <si>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</si>
  <si>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</si>
  <si>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</si>
  <si>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</si>
  <si>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</si>
  <si>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</si>
  <si>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</si>
  <si>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</si>
  <si>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</si>
  <si>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</si>
  <si>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</si>
  <si>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</si>
  <si>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</si>
  <si>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</si>
  <si>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</si>
  <si>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</si>
  <si>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</si>
  <si>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</si>
  <si>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</si>
  <si>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</si>
  <si>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</si>
  <si>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</si>
  <si>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</si>
  <si>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</si>
  <si>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</si>
  <si>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</si>
  <si>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</si>
  <si>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</si>
  <si>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</si>
  <si>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</si>
  <si>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</si>
  <si>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</si>
  <si>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</si>
  <si>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</si>
  <si>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</si>
  <si>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</si>
  <si>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</si>
  <si>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</si>
  <si>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</si>
  <si>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</si>
  <si>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</si>
  <si>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</si>
  <si>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</si>
  <si>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</si>
  <si>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</si>
  <si>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</si>
  <si>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</si>
  <si>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</si>
  <si>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</si>
  <si>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</si>
  <si>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</si>
  <si>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</si>
  <si>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</si>
  <si>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</si>
  <si>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</si>
  <si>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</si>
  <si>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</si>
  <si>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</si>
  <si>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</si>
  <si>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</si>
  <si>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</si>
  <si>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</si>
  <si>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</si>
  <si>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</si>
  <si>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</si>
  <si>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</si>
  <si>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</si>
  <si>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</si>
  <si>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</si>
  <si>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</si>
  <si>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</si>
  <si>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</si>
  <si>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</si>
  <si>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</si>
  <si>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</si>
  <si>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</si>
  <si>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</si>
  <si>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</si>
  <si>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</si>
  <si>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</si>
  <si>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</si>
  <si>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</si>
  <si>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</si>
  <si>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</si>
  <si>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</si>
  <si>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</si>
  <si>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</si>
  <si>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</si>
  <si>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</si>
  <si>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</si>
  <si>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</si>
  <si>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</si>
  <si>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</si>
  <si>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</si>
  <si>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</si>
  <si>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</si>
  <si>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</si>
  <si>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</si>
  <si>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</si>
  <si>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</si>
  <si>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</si>
  <si>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</si>
  <si>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</si>
  <si>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</si>
  <si>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</si>
  <si>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</si>
  <si>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</si>
  <si>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</si>
  <si>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</si>
  <si>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</si>
  <si>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</si>
  <si>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</si>
  <si>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</si>
  <si>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</si>
  <si>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</si>
  <si>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</si>
  <si>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</si>
  <si>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</si>
  <si>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</si>
  <si>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</si>
  <si>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</si>
  <si>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</si>
  <si>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</si>
  <si>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</si>
  <si>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</si>
  <si>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</si>
  <si>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</si>
  <si>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</si>
  <si>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</si>
  <si>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</si>
  <si>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</si>
  <si>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</si>
  <si>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</si>
  <si>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</si>
  <si>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</si>
  <si>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</si>
  <si>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</si>
  <si>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</si>
  <si>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</si>
  <si>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</si>
  <si>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</si>
  <si>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</si>
  <si>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</si>
  <si>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</si>
  <si>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</si>
  <si>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</si>
  <si>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</si>
  <si>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</si>
  <si>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</si>
  <si>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</si>
  <si>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</si>
  <si>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</si>
  <si>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</si>
  <si>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</si>
  <si>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</si>
  <si>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</si>
  <si>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</si>
  <si>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</si>
  <si>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</si>
  <si>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</si>
  <si>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</si>
  <si>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</si>
  <si>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</si>
  <si>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</si>
  <si>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</si>
  <si>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</si>
  <si>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</si>
  <si>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</si>
  <si>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</si>
  <si>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</si>
  <si>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</si>
  <si>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</si>
  <si>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</si>
  <si>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</si>
  <si>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</si>
  <si>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</si>
  <si>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</si>
  <si>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</si>
  <si>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</si>
  <si>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</si>
  <si>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</si>
  <si>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</si>
  <si>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</si>
  <si>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</si>
  <si>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</si>
  <si>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</si>
  <si>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</si>
  <si>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</si>
  <si>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</si>
  <si>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</si>
  <si>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</si>
  <si>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</si>
  <si>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</si>
  <si>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</si>
  <si>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</si>
  <si>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</si>
  <si>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</si>
  <si>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</si>
  <si>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</si>
  <si>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</si>
  <si>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</si>
  <si>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</si>
  <si>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</si>
  <si>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</si>
  <si>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</si>
  <si>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</si>
  <si>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</si>
  <si>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</si>
  <si>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</si>
  <si>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</si>
  <si>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</si>
  <si>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</si>
  <si>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</si>
  <si>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</si>
  <si>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</si>
  <si>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</si>
  <si>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</si>
  <si>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</si>
  <si>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</si>
  <si>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</si>
  <si>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</si>
  <si>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</si>
  <si>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</si>
  <si>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</si>
  <si>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</si>
  <si>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</si>
  <si>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</si>
  <si>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</si>
  <si>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</si>
  <si>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</si>
  <si>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</si>
  <si>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</si>
  <si>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</si>
  <si>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</si>
  <si>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</si>
  <si>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</si>
  <si>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</si>
  <si>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</si>
  <si>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</si>
  <si>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</si>
  <si>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</si>
  <si>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</si>
  <si>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</si>
  <si>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</si>
  <si>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</si>
  <si>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</si>
  <si>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</si>
  <si>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</si>
  <si>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</si>
  <si>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</si>
  <si>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</si>
  <si>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</si>
  <si>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</si>
  <si>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</si>
  <si>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</si>
  <si>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</si>
  <si>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</si>
  <si>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</si>
  <si>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</si>
  <si>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</si>
  <si>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</si>
  <si>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</si>
  <si>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</si>
  <si>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</si>
  <si>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</si>
  <si>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</si>
  <si>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</si>
  <si>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</si>
  <si>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</si>
  <si>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</si>
  <si>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</si>
  <si>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</si>
  <si>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</si>
  <si>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</si>
  <si>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</si>
  <si>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</si>
  <si>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</si>
  <si>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</si>
  <si>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</si>
  <si>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</si>
  <si>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</si>
  <si>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</si>
  <si>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</si>
  <si>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</si>
  <si>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</si>
  <si>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</si>
  <si>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</si>
  <si>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</si>
  <si>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</si>
  <si>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</si>
  <si>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</si>
  <si>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</si>
  <si>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</si>
  <si>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</si>
  <si>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</si>
  <si>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</si>
  <si>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</si>
  <si>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</si>
  <si>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</si>
  <si>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</si>
  <si>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</si>
  <si>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</si>
  <si>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</si>
  <si>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</si>
  <si>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</si>
  <si>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</si>
  <si>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</si>
  <si>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</si>
  <si>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</si>
  <si>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</si>
  <si>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</si>
  <si>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</si>
  <si>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</si>
  <si>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</si>
  <si>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</si>
  <si>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</si>
  <si>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</si>
  <si>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</si>
  <si>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</si>
  <si>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</si>
  <si>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</si>
  <si>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</si>
  <si>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</si>
  <si>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</si>
  <si>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</si>
  <si>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</si>
  <si>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</si>
  <si>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</si>
  <si>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</si>
  <si>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</si>
  <si>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</si>
  <si>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</si>
  <si>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</si>
  <si>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</si>
  <si>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</si>
  <si>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</si>
  <si>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</si>
  <si>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</si>
  <si>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</si>
  <si>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</si>
  <si>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</si>
  <si>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</si>
  <si>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</si>
  <si>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</si>
  <si>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</si>
  <si>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</si>
  <si>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</si>
  <si>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</si>
  <si>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</si>
  <si>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</si>
  <si>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</si>
  <si>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</si>
  <si>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</si>
  <si>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</si>
  <si>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</si>
  <si>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</si>
  <si>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</si>
  <si>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</si>
  <si>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</si>
  <si>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</si>
  <si>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</si>
  <si>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</si>
  <si>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</si>
  <si>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</si>
  <si>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</si>
  <si>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</si>
  <si>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</si>
  <si>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</si>
  <si>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</si>
  <si>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</si>
  <si>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</si>
  <si>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</si>
  <si>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</si>
  <si>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</si>
  <si>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</si>
  <si>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</si>
  <si>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</si>
  <si>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</si>
  <si>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</si>
  <si>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</si>
  <si>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</si>
  <si>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</si>
  <si>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</si>
  <si>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</si>
  <si>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</si>
  <si>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</si>
  <si>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</si>
  <si>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</si>
  <si>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</si>
  <si>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</si>
  <si>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</si>
  <si>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</si>
  <si>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</si>
  <si>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</si>
  <si>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</si>
  <si>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</si>
  <si>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</si>
  <si>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</si>
  <si>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</si>
  <si>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</si>
  <si>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</si>
  <si>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</si>
  <si>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</si>
  <si>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</si>
  <si>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</si>
  <si>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</si>
  <si>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</si>
  <si>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</si>
  <si>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</si>
  <si>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</si>
  <si>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</si>
  <si>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</si>
  <si>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</si>
  <si>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</si>
  <si>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</si>
  <si>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</si>
  <si>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</si>
  <si>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</si>
  <si>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</si>
  <si>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</si>
  <si>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</si>
  <si>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</si>
  <si>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</si>
  <si>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</si>
  <si>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</si>
  <si>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</si>
  <si>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</si>
  <si>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</si>
  <si>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</si>
  <si>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</si>
  <si>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</si>
  <si>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</si>
  <si>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</si>
  <si>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</si>
  <si>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</si>
  <si>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</si>
  <si>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</si>
  <si>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</si>
  <si>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</si>
  <si>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</si>
  <si>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</si>
  <si>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</si>
  <si>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</si>
  <si>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</si>
  <si>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</si>
  <si>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</si>
  <si>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</si>
  <si>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</si>
  <si>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</si>
  <si>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</si>
  <si>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</si>
  <si>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</si>
  <si>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</si>
  <si>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</si>
  <si>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</si>
  <si>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</si>
  <si>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</si>
  <si>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</si>
  <si>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</si>
  <si>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</si>
  <si>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</si>
  <si>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</si>
  <si>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</si>
  <si>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</si>
  <si>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</si>
  <si>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</si>
  <si>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</si>
  <si>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</si>
  <si>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</si>
  <si>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</si>
  <si>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</si>
  <si>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</si>
  <si>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</si>
  <si>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</si>
  <si>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</si>
  <si>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</si>
  <si>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</si>
  <si>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</si>
  <si>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</si>
  <si>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</si>
  <si>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</si>
  <si>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</si>
  <si>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</si>
  <si>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</si>
  <si>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</si>
  <si>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</si>
  <si>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</si>
  <si>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</si>
  <si>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</si>
  <si>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</si>
  <si>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</si>
  <si>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</si>
  <si>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</si>
  <si>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</si>
  <si>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</si>
  <si>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</si>
  <si>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</si>
  <si>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</si>
  <si>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</si>
  <si>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</si>
  <si>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</si>
  <si>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</si>
  <si>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</si>
  <si>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</si>
  <si>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</si>
  <si>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</si>
  <si>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</si>
  <si>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</si>
  <si>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</si>
  <si>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</si>
  <si>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</si>
  <si>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</si>
  <si>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</si>
  <si>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</si>
  <si>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</si>
  <si>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</si>
  <si>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</si>
  <si>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</si>
  <si>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</si>
  <si>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</si>
  <si>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</si>
  <si>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</si>
  <si>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</si>
  <si>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</si>
  <si>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</si>
  <si>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</si>
  <si>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</si>
  <si>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</si>
  <si>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</si>
  <si>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</si>
  <si>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</si>
  <si>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</si>
  <si>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</si>
  <si>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</si>
  <si>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</si>
  <si>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</si>
  <si>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</si>
  <si>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</si>
  <si>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</si>
  <si>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</si>
  <si>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</si>
  <si>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</si>
  <si>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</si>
  <si>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</si>
  <si>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</si>
  <si>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</si>
  <si>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</si>
  <si>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</si>
  <si>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</si>
  <si>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</si>
  <si>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</si>
  <si>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</si>
  <si>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</si>
  <si>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</si>
  <si>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</si>
  <si>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</si>
  <si>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</si>
  <si>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</si>
  <si>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</si>
  <si>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</si>
  <si>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</si>
  <si>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</si>
  <si>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</si>
  <si>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</si>
  <si>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</si>
  <si>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</si>
  <si>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</si>
  <si>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</si>
  <si>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</si>
  <si>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</si>
  <si>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</si>
  <si>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</si>
  <si>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</si>
  <si>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</si>
  <si>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</si>
  <si>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</si>
  <si>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</si>
  <si>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</si>
  <si>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</si>
  <si>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</si>
  <si>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</si>
  <si>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</si>
  <si>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</si>
  <si>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</si>
  <si>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</si>
  <si>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</si>
  <si>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</si>
  <si>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</si>
  <si>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</si>
  <si>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</si>
  <si>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</si>
  <si>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</si>
  <si>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</si>
  <si>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</si>
  <si>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</si>
  <si>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</si>
  <si>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</si>
  <si>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</si>
  <si>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</si>
  <si>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</si>
  <si>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</si>
  <si>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</si>
  <si>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</si>
  <si>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</si>
  <si>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</si>
  <si>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</si>
  <si>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</si>
  <si>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</si>
  <si>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</si>
  <si>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</si>
  <si>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</si>
  <si>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</si>
  <si>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</si>
  <si>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</si>
  <si>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</si>
  <si>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</si>
  <si>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</si>
  <si>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</si>
  <si>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</si>
  <si>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</si>
  <si>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</si>
  <si>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</si>
  <si>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</si>
  <si>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</si>
  <si>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</si>
  <si>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</si>
  <si>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</si>
  <si>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</si>
  <si>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</si>
  <si>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</si>
  <si>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</si>
  <si>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</si>
  <si>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</si>
  <si>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</si>
  <si>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</si>
  <si>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</si>
  <si>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</si>
  <si>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</si>
  <si>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</si>
  <si>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</si>
  <si>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</si>
  <si>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</si>
  <si>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</si>
  <si>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</si>
  <si>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</si>
  <si>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</si>
  <si>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</si>
  <si>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</si>
  <si>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</si>
  <si>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</si>
  <si>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</si>
  <si>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</si>
  <si>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</si>
  <si>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</si>
  <si>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</si>
  <si>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</si>
  <si>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</si>
  <si>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</si>
  <si>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</si>
  <si>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</si>
  <si>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</si>
  <si>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</si>
  <si>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</si>
  <si>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</si>
  <si>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</si>
  <si>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</si>
  <si>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</si>
  <si>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</si>
  <si>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</si>
  <si>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</si>
  <si>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</si>
  <si>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</si>
  <si>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</si>
  <si>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</si>
  <si>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</si>
  <si>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</si>
  <si>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</si>
  <si>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</si>
  <si>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</si>
  <si>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</si>
  <si>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</si>
  <si>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</si>
  <si>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</si>
  <si>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</si>
  <si>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</si>
  <si>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</si>
  <si>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</si>
  <si>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</si>
  <si>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</si>
  <si>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</si>
  <si>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</si>
  <si>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</si>
  <si>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</si>
  <si>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</si>
  <si>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</si>
  <si>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</si>
  <si>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</si>
  <si>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</si>
  <si>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</si>
  <si>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</si>
  <si>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</si>
  <si>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</si>
  <si>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</si>
  <si>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</si>
  <si>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</si>
  <si>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</si>
  <si>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</si>
  <si>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</si>
  <si>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</si>
  <si>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</si>
  <si>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</si>
  <si>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</si>
  <si>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</si>
  <si>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</si>
  <si>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</si>
  <si>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</si>
  <si>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</si>
  <si>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</si>
  <si>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</si>
  <si>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</si>
  <si>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</si>
  <si>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</si>
  <si>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</si>
  <si>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</si>
  <si>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</si>
  <si>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</si>
  <si>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</si>
  <si>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</si>
  <si>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</si>
  <si>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</si>
  <si>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</si>
  <si>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</si>
  <si>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</si>
  <si>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</si>
  <si>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</si>
  <si>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</si>
  <si>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</si>
  <si>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</si>
  <si>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</si>
  <si>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</si>
  <si>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</si>
  <si>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</si>
  <si>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</si>
  <si>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</si>
  <si>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</si>
  <si>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</si>
  <si>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</si>
  <si>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</si>
  <si>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</si>
  <si>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</si>
  <si>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</si>
  <si>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</si>
  <si>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</si>
  <si>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</si>
  <si>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</si>
  <si>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</si>
  <si>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</si>
  <si>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</si>
  <si>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</si>
  <si>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</si>
  <si>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</si>
  <si>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</si>
  <si>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</si>
  <si>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</si>
  <si>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</si>
  <si>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</si>
  <si>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</si>
  <si>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</si>
  <si>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</si>
  <si>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</si>
  <si>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</si>
  <si>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</si>
  <si>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</si>
  <si>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</si>
  <si>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</si>
  <si>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</si>
  <si>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</si>
  <si>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</si>
  <si>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</si>
  <si>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</si>
  <si>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</si>
  <si>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</si>
  <si>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</si>
  <si>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</si>
  <si>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</si>
  <si>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</si>
  <si>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</si>
  <si>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</si>
  <si>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</si>
  <si>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</si>
  <si>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</si>
  <si>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</si>
  <si>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</si>
  <si>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</si>
  <si>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</si>
  <si>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</si>
  <si>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</si>
  <si>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</si>
  <si>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</si>
  <si>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</si>
  <si>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</si>
  <si>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</si>
  <si>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</si>
  <si>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</si>
  <si>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</si>
  <si>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</si>
  <si>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</si>
  <si>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</si>
  <si>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</si>
  <si>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</si>
  <si>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</si>
  <si>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</si>
  <si>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</si>
  <si>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</si>
  <si>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</si>
  <si>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</si>
  <si>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</si>
  <si>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</si>
  <si>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</si>
  <si>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</si>
  <si>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</si>
  <si>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</si>
  <si>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</si>
  <si>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</si>
  <si>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</si>
  <si>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</si>
  <si>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</si>
  <si>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</si>
  <si>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</si>
  <si>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</si>
  <si>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</si>
  <si>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</si>
  <si>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</si>
  <si>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</si>
  <si>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</si>
  <si>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</si>
  <si>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</si>
  <si>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</si>
  <si>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</si>
  <si>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</si>
  <si>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</si>
  <si>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</si>
  <si>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</si>
  <si>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</si>
  <si>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</si>
  <si>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</si>
  <si>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</si>
  <si>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</si>
  <si>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</si>
  <si>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</si>
  <si>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</si>
  <si>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</si>
  <si>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</si>
  <si>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</si>
  <si>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</si>
  <si>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</si>
  <si>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</si>
  <si>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</si>
  <si>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</si>
  <si>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</si>
  <si>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</si>
  <si>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</si>
  <si>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</si>
  <si>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</si>
  <si>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</si>
  <si>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</si>
  <si>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</si>
  <si>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</si>
  <si>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</si>
  <si>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</si>
  <si>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</si>
  <si>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</si>
  <si>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</si>
  <si>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</si>
  <si>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</si>
  <si>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</si>
  <si>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</si>
  <si>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</si>
  <si>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</si>
  <si>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</si>
  <si>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</si>
  <si>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</si>
  <si>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</si>
  <si>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</si>
  <si>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</si>
  <si>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</si>
  <si>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</si>
  <si>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</si>
  <si>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</si>
  <si>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</si>
  <si>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</si>
  <si>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</si>
  <si>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</si>
  <si>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</si>
  <si>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</si>
  <si>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</si>
  <si>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</si>
  <si>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</si>
  <si>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</si>
  <si>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</si>
  <si>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</si>
  <si>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</si>
  <si>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</si>
  <si>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</si>
  <si>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</si>
  <si>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</si>
  <si>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</si>
  <si>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</si>
  <si>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</si>
  <si>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</si>
  <si>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</si>
  <si>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</si>
  <si>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</si>
  <si>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</si>
  <si>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</si>
  <si>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</si>
  <si>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</si>
  <si>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</si>
  <si>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</si>
  <si>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</si>
  <si>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</si>
  <si>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</si>
  <si>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</si>
  <si>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</si>
  <si>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</si>
  <si>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</si>
  <si>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</si>
  <si>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</si>
  <si>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</si>
  <si>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</si>
  <si>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</si>
  <si>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</si>
  <si>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</si>
  <si>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</si>
  <si>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</si>
  <si>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</si>
  <si>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</si>
  <si>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</si>
  <si>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</si>
  <si>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</si>
  <si>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</si>
  <si>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</si>
  <si>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</si>
  <si>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</si>
  <si>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</si>
  <si>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</si>
  <si>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</si>
  <si>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</si>
  <si>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</si>
  <si>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</si>
  <si>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</si>
  <si>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</si>
  <si>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</si>
  <si>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</si>
  <si>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</si>
  <si>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</si>
  <si>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</si>
  <si>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</si>
  <si>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</si>
  <si>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</si>
  <si>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</si>
  <si>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</si>
  <si>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</si>
  <si>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</si>
  <si>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</si>
  <si>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</si>
  <si>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</si>
  <si>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</si>
  <si>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</si>
  <si>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</si>
  <si>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</si>
  <si>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</si>
  <si>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</si>
  <si>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</si>
  <si>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</si>
  <si>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</si>
  <si>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</si>
  <si>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</si>
  <si>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</si>
  <si>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</si>
  <si>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</si>
  <si>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</si>
  <si>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</si>
  <si>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</si>
  <si>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</si>
  <si>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</si>
  <si>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</si>
  <si>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</si>
  <si>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</si>
  <si>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</si>
  <si>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</si>
  <si>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</si>
  <si>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</si>
  <si>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</si>
  <si>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</si>
  <si>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</si>
  <si>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</si>
  <si>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</si>
  <si>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</si>
  <si>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</si>
  <si>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</si>
  <si>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</si>
  <si>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</si>
  <si>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</si>
  <si>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</si>
  <si>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</si>
  <si>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</si>
  <si>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</si>
  <si>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</si>
  <si>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</si>
  <si>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</si>
  <si>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</si>
  <si>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</si>
  <si>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</si>
  <si>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</si>
  <si>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</si>
  <si>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</si>
  <si>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</si>
  <si>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</si>
  <si>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</si>
  <si>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</si>
  <si>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</si>
  <si>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</si>
  <si>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</si>
  <si>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</si>
  <si>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</si>
  <si>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</si>
  <si>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</si>
  <si>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</si>
  <si>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</si>
  <si>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</si>
  <si>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</si>
  <si>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</si>
  <si>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</si>
  <si>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</si>
  <si>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</si>
  <si>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</si>
  <si>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</si>
  <si>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</si>
  <si>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</si>
  <si>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</si>
  <si>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</si>
  <si>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</si>
  <si>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</si>
  <si>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</si>
  <si>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</si>
  <si>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</si>
  <si>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</si>
  <si>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</si>
  <si>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</si>
  <si>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</si>
  <si>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</si>
  <si>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</si>
  <si>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</si>
  <si>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</si>
  <si>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</si>
  <si>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</si>
  <si>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</si>
  <si>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</si>
  <si>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</si>
  <si>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</si>
  <si>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</si>
  <si>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</si>
  <si>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</si>
  <si>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</si>
  <si>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</si>
  <si>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</si>
  <si>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</si>
  <si>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</si>
  <si>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</si>
  <si>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</si>
  <si>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</si>
  <si>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</si>
  <si>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</si>
  <si>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</si>
  <si>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</si>
  <si>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</si>
  <si>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</si>
  <si>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</si>
  <si>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</si>
  <si>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</si>
  <si>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</si>
  <si>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</si>
  <si>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</si>
  <si>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</si>
  <si>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</si>
  <si>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</si>
  <si>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</si>
  <si>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</si>
  <si>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</si>
  <si>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</si>
  <si>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</si>
  <si>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</si>
  <si>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</si>
  <si>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</si>
  <si>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</si>
  <si>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</si>
  <si>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</si>
  <si>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</si>
  <si>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</si>
  <si>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</si>
  <si>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</si>
  <si>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</si>
  <si>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</si>
  <si>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</si>
  <si>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</si>
  <si>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</si>
  <si>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</si>
  <si>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</si>
  <si>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</si>
  <si>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</si>
  <si>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</si>
  <si>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</si>
  <si>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</si>
  <si>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</si>
  <si>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</si>
  <si>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</si>
  <si>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</si>
  <si>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</si>
  <si>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</si>
  <si>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</si>
  <si>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</si>
  <si>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</si>
  <si>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</si>
  <si>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</si>
  <si>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</si>
  <si>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</si>
  <si>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</si>
  <si>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</si>
  <si>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</si>
  <si>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</si>
  <si>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</si>
  <si>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</si>
  <si>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</si>
  <si>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</si>
  <si>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</si>
  <si>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</si>
  <si>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</si>
  <si>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</si>
  <si>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</si>
  <si>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</si>
  <si>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</si>
  <si>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</si>
  <si>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</si>
  <si>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</si>
  <si>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</si>
  <si>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</si>
  <si>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</si>
  <si>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</si>
  <si>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</si>
  <si>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</si>
  <si>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</si>
  <si>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</si>
  <si>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</si>
  <si>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</si>
  <si>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</si>
  <si>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</si>
  <si>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</si>
  <si>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</si>
  <si>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</si>
  <si>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</si>
  <si>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</si>
  <si>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</si>
  <si>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</si>
  <si>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</si>
  <si>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</si>
  <si>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</si>
  <si>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</si>
  <si>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</si>
  <si>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</si>
  <si>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</si>
  <si>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</si>
  <si>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</si>
  <si>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</si>
  <si>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</si>
  <si>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</si>
  <si>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</si>
  <si>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</si>
  <si>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</si>
  <si>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</si>
  <si>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</si>
  <si>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</si>
  <si>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</si>
  <si>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</si>
  <si>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</si>
  <si>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</si>
  <si>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</si>
  <si>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</si>
  <si>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</si>
  <si>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</si>
  <si>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</si>
  <si>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</si>
  <si>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</si>
  <si>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</si>
  <si>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</si>
  <si>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</si>
  <si>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</si>
  <si>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</si>
  <si>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</si>
  <si>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</si>
  <si>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</si>
  <si>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</si>
  <si>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</si>
  <si>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</si>
  <si>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</si>
  <si>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</si>
  <si>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</si>
  <si>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</si>
  <si>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</si>
  <si>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</si>
  <si>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</si>
  <si>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</si>
  <si>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</si>
  <si>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</si>
  <si>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</si>
  <si>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</si>
  <si>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</si>
  <si>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</si>
  <si>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</si>
  <si>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</si>
  <si>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</si>
  <si>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</si>
  <si>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</si>
  <si>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</si>
  <si>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</si>
  <si>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</si>
  <si>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</si>
  <si>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</si>
  <si>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</si>
  <si>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</si>
  <si>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</si>
  <si>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</si>
  <si>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</si>
  <si>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</si>
  <si>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</si>
  <si>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</si>
  <si>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</si>
  <si>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</si>
  <si>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</si>
  <si>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</si>
  <si>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</si>
  <si>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</si>
  <si>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</si>
  <si>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</si>
  <si>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</si>
  <si>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</si>
  <si>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</si>
  <si>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</si>
  <si>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</si>
  <si>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</si>
  <si>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</si>
  <si>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</si>
  <si>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</si>
  <si>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</si>
  <si>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</si>
  <si>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</si>
  <si>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</si>
  <si>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</si>
  <si>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</si>
  <si>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</si>
  <si>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</si>
  <si>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</si>
  <si>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</si>
  <si>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</si>
  <si>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</si>
  <si>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</si>
  <si>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</si>
  <si>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</si>
  <si>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</si>
  <si>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</si>
  <si>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</si>
  <si>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</si>
  <si>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</si>
  <si>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</si>
  <si>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</si>
  <si>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</si>
  <si>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</si>
  <si>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</si>
  <si>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</si>
  <si>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</si>
  <si>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</si>
  <si>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</si>
  <si>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</si>
  <si>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</si>
  <si>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</si>
  <si>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</si>
  <si>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</si>
  <si>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</si>
  <si>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</si>
  <si>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</si>
  <si>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</si>
  <si>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</si>
  <si>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</si>
  <si>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</si>
  <si>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</si>
  <si>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</si>
  <si>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</si>
  <si>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</si>
  <si>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</si>
  <si>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</si>
  <si>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</si>
  <si>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</si>
  <si>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</si>
  <si>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</si>
  <si>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</si>
  <si>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</si>
  <si>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</si>
  <si>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</si>
  <si>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</si>
  <si>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</si>
  <si>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</si>
  <si>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</si>
  <si>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</si>
  <si>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</si>
  <si>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</si>
  <si>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</si>
  <si>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</si>
  <si>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</si>
  <si>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</si>
  <si>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</si>
  <si>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</si>
  <si>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</si>
  <si>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</si>
  <si>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</si>
  <si>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</si>
  <si>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</si>
  <si>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</si>
  <si>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</si>
  <si>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</si>
  <si>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</si>
  <si>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</si>
  <si>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</si>
  <si>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</si>
  <si>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</si>
  <si>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</si>
  <si>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</si>
  <si>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</si>
  <si>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</si>
  <si>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</si>
  <si>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</si>
  <si>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</si>
  <si>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</si>
  <si>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</si>
  <si>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</si>
  <si>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</si>
  <si>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</si>
  <si>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</si>
  <si>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</si>
  <si>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</si>
  <si>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</si>
  <si>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</si>
  <si>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</si>
  <si>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</si>
  <si>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</si>
  <si>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</si>
  <si>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</si>
  <si>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</si>
  <si>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</si>
  <si>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</si>
  <si>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</si>
  <si>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</si>
  <si>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</si>
  <si>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</si>
  <si>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</si>
  <si>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</si>
  <si>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</si>
  <si>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</si>
  <si>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</si>
  <si>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</si>
  <si>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</si>
  <si>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</si>
  <si>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</si>
  <si>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</si>
  <si>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</si>
  <si>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</si>
  <si>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</si>
  <si>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</si>
  <si>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</si>
  <si>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</si>
  <si>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</si>
  <si>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</si>
  <si>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</si>
  <si>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</si>
  <si>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</si>
  <si>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</si>
  <si>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</si>
  <si>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</si>
  <si>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</si>
  <si>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</si>
  <si>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</si>
  <si>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</si>
  <si>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</si>
  <si>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</si>
  <si>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</si>
  <si>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</si>
  <si>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</si>
  <si>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</si>
  <si>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</si>
  <si>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</si>
  <si>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</si>
  <si>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</si>
  <si>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</si>
  <si>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</si>
  <si>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</si>
  <si>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</si>
  <si>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</si>
  <si>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</si>
  <si>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</si>
  <si>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</si>
  <si>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</si>
  <si>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</si>
  <si>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</si>
  <si>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</si>
  <si>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</si>
  <si>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</si>
  <si>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</si>
  <si>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</si>
  <si>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</si>
  <si>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</si>
  <si>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</si>
  <si>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</si>
  <si>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</si>
  <si>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</si>
  <si>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</si>
  <si>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</si>
  <si>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</si>
  <si>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</si>
  <si>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</si>
  <si>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</si>
  <si>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</si>
  <si>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</si>
  <si>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</si>
  <si>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</si>
  <si>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</si>
  <si>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</si>
  <si>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</si>
  <si>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</si>
  <si>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</si>
  <si>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</si>
  <si>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</si>
  <si>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</si>
  <si>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</si>
  <si>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</si>
  <si>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</si>
  <si>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</si>
  <si>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</si>
  <si>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</si>
  <si>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</si>
  <si>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</si>
  <si>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</si>
  <si>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</si>
  <si>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</si>
  <si>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</si>
  <si>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</si>
  <si>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</si>
  <si>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</si>
  <si>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</si>
  <si>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</si>
  <si>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</si>
  <si>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</si>
  <si>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</si>
  <si>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</si>
  <si>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</si>
  <si>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</si>
  <si>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</si>
  <si>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</si>
  <si>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</si>
  <si>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</si>
  <si>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</si>
  <si>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</si>
  <si>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</si>
  <si>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</si>
  <si>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</si>
  <si>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</si>
  <si>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</si>
  <si>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</si>
  <si>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</si>
  <si>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</si>
  <si>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</si>
  <si>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</si>
  <si>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</si>
  <si>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</si>
  <si>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</si>
  <si>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</si>
  <si>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</si>
  <si>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</si>
  <si>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</si>
  <si>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</si>
  <si>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</si>
  <si>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</si>
  <si>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</si>
  <si>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</si>
  <si>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</si>
  <si>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</si>
  <si>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</si>
  <si>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</si>
  <si>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</si>
  <si>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</si>
  <si>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</si>
  <si>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</si>
  <si>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</si>
  <si>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</si>
  <si>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</si>
  <si>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</si>
  <si>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</si>
  <si>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</si>
  <si>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</si>
  <si>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</si>
  <si>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</si>
  <si>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</si>
  <si>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</si>
  <si>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</si>
  <si>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</si>
  <si>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</si>
  <si>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</si>
  <si>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</si>
  <si>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</si>
  <si>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</si>
  <si>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</si>
  <si>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</si>
  <si>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</si>
  <si>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</si>
  <si>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</si>
  <si>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</si>
  <si>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</si>
  <si>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</si>
  <si>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</si>
  <si>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</si>
  <si>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</si>
  <si>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</si>
  <si>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</si>
  <si>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</si>
  <si>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</si>
  <si>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</si>
  <si>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</si>
  <si>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</si>
  <si>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</si>
  <si>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</si>
  <si>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</si>
  <si>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</si>
  <si>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</si>
  <si>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</si>
  <si>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</si>
  <si>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</si>
  <si>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</si>
  <si>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</si>
  <si>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</si>
  <si>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</si>
  <si>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</si>
  <si>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</si>
  <si>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</si>
  <si>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</si>
  <si>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</si>
  <si>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</si>
  <si>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</si>
  <si>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</si>
  <si>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</si>
  <si>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</si>
  <si>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</si>
  <si>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</si>
  <si>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</si>
  <si>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</si>
  <si>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</si>
  <si>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</si>
  <si>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</si>
  <si>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</si>
  <si>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</si>
  <si>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</si>
  <si>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</si>
  <si>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</si>
  <si>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</si>
  <si>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</si>
  <si>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</si>
  <si>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</si>
  <si>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</si>
  <si>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</si>
  <si>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</si>
  <si>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</si>
  <si>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</si>
  <si>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</si>
  <si>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</si>
  <si>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</si>
  <si>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</si>
  <si>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</si>
  <si>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</si>
  <si>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</si>
  <si>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</si>
  <si>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</si>
  <si>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</si>
  <si>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</si>
  <si>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</si>
  <si>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</si>
  <si>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</si>
  <si>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</si>
  <si>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</si>
  <si>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</si>
  <si>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</si>
  <si>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</si>
  <si>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</si>
  <si>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</si>
  <si>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</si>
  <si>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</si>
  <si>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</si>
  <si>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</si>
  <si>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</si>
  <si>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</si>
  <si>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</si>
  <si>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</si>
  <si>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</si>
  <si>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</si>
  <si>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</si>
  <si>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</si>
  <si>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</si>
  <si>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</si>
  <si>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</si>
  <si>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</si>
  <si>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</si>
  <si>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</si>
  <si>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</si>
  <si>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</si>
  <si>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</si>
  <si>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</si>
  <si>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</si>
  <si>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</si>
  <si>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</si>
  <si>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</si>
  <si>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</si>
  <si>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</si>
  <si>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</si>
  <si>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</si>
  <si>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</si>
  <si>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</si>
  <si>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</si>
  <si>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</si>
  <si>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</si>
  <si>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</si>
  <si>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</si>
  <si>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</si>
  <si>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</si>
  <si>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</si>
  <si>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</si>
  <si>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</si>
  <si>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</si>
  <si>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</si>
  <si>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</si>
  <si>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</si>
  <si>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</si>
  <si>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</si>
  <si>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</si>
  <si>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</si>
  <si>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</si>
  <si>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</si>
  <si>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</si>
  <si>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</si>
  <si>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</si>
  <si>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</si>
  <si>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</si>
  <si>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</si>
  <si>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</si>
  <si>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</si>
  <si>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</si>
  <si>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</si>
  <si>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</si>
  <si>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</si>
  <si>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</si>
  <si>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</si>
  <si>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</si>
  <si>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</si>
  <si>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</si>
  <si>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</si>
  <si>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</si>
  <si>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</si>
  <si>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</si>
  <si>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</si>
  <si>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</si>
  <si>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</si>
  <si>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</si>
  <si>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</si>
  <si>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</si>
  <si>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</si>
  <si>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</si>
  <si>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</si>
  <si>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</si>
  <si>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</si>
  <si>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</si>
  <si>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</si>
  <si>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</si>
  <si>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</si>
  <si>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</si>
  <si>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</si>
  <si>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</si>
  <si>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</si>
  <si>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</si>
  <si>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</si>
  <si>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</si>
  <si>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</si>
  <si>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</si>
  <si>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</si>
  <si>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</si>
  <si>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</si>
  <si>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</si>
  <si>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</si>
  <si>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</si>
  <si>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</si>
  <si>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</si>
  <si>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</si>
  <si>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</si>
  <si>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</si>
  <si>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</si>
  <si>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</si>
  <si>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</si>
  <si>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</si>
  <si>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</si>
  <si>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</si>
  <si>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</si>
  <si>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</si>
  <si>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</si>
  <si>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</si>
  <si>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</si>
  <si>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</si>
  <si>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</si>
  <si>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</si>
  <si>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</si>
  <si>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</si>
  <si>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</si>
  <si>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</si>
  <si>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</si>
  <si>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</si>
  <si>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</si>
  <si>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</si>
  <si>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</si>
  <si>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</si>
  <si>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</si>
  <si>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</si>
  <si>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</si>
  <si>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</si>
  <si>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</si>
  <si>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</si>
  <si>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</si>
  <si>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</si>
  <si>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</si>
  <si>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</si>
  <si>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</si>
  <si>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</si>
  <si>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</si>
  <si>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</si>
  <si>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</si>
  <si>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</si>
  <si>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</si>
  <si>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</si>
  <si>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</si>
  <si>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</si>
  <si>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</si>
  <si>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</si>
  <si>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</si>
  <si>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</si>
  <si>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</si>
  <si>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</si>
  <si>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</si>
  <si>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</si>
  <si>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</si>
  <si>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</si>
  <si>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</si>
  <si>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</si>
  <si>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</si>
  <si>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</si>
  <si>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</si>
  <si>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</si>
  <si>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</si>
  <si>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</si>
  <si>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</si>
  <si>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</si>
  <si>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</si>
  <si>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</si>
  <si>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</si>
  <si>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</si>
  <si>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</si>
  <si>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</si>
  <si>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</si>
  <si>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</si>
  <si>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</si>
  <si>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</si>
  <si>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</si>
  <si>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</si>
  <si>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</si>
  <si>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</si>
  <si>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</si>
  <si>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</si>
  <si>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</si>
  <si>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</si>
  <si>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</si>
  <si>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</si>
  <si>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</si>
  <si>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</si>
  <si>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</si>
  <si>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</si>
  <si>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</si>
  <si>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</si>
  <si>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</si>
  <si>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</si>
  <si>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</si>
  <si>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</si>
  <si>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</si>
  <si>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</si>
  <si>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</si>
  <si>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</si>
  <si>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</si>
  <si>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</si>
  <si>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</si>
  <si>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</si>
  <si>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</si>
  <si>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</si>
  <si>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</si>
  <si>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</si>
  <si>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</si>
  <si>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</si>
  <si>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</si>
  <si>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</si>
  <si>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</si>
  <si>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</si>
  <si>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</si>
  <si>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</si>
  <si>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</si>
  <si>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</si>
  <si>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</si>
  <si>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</si>
  <si>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</si>
  <si>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</si>
  <si>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</si>
  <si>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</si>
  <si>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</si>
  <si>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</si>
  <si>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</si>
  <si>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</si>
  <si>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</si>
  <si>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</si>
  <si>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</si>
  <si>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</si>
  <si>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</si>
  <si>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</si>
  <si>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</si>
  <si>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</si>
  <si>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</si>
  <si>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</si>
  <si>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</si>
  <si>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</si>
  <si>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</si>
  <si>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</si>
  <si>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</si>
  <si>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</si>
  <si>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</si>
  <si>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</si>
  <si>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</si>
  <si>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</si>
  <si>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</si>
  <si>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</si>
  <si>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</si>
  <si>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</si>
  <si>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</si>
  <si>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</si>
  <si>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</si>
  <si>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</si>
  <si>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</si>
  <si>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</si>
  <si>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</si>
  <si>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</si>
  <si>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</si>
  <si>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</si>
  <si>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</si>
  <si>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</si>
  <si>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</si>
  <si>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</si>
  <si>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</si>
  <si>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</si>
  <si>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</si>
  <si>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</si>
  <si>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</si>
  <si>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</si>
  <si>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</si>
  <si>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</si>
  <si>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</si>
  <si>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</si>
  <si>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</si>
  <si>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</si>
  <si>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</si>
  <si>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</si>
  <si>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</si>
  <si>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</si>
  <si>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</si>
  <si>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</si>
  <si>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</si>
  <si>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</si>
  <si>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</si>
  <si>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</si>
  <si>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</si>
  <si>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</si>
  <si>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</si>
  <si>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</si>
  <si>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</si>
  <si>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</si>
  <si>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</si>
  <si>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</si>
  <si>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</si>
  <si>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</si>
  <si>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</si>
  <si>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</si>
  <si>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</si>
  <si>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</si>
  <si>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</si>
  <si>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</si>
  <si>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</si>
  <si>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</si>
  <si>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</si>
  <si>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</si>
  <si>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</si>
  <si>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</si>
  <si>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</si>
  <si>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</si>
  <si>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</si>
  <si>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</si>
  <si>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</si>
  <si>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</si>
  <si>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</si>
  <si>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</si>
  <si>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</si>
  <si>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</si>
  <si>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</si>
  <si>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</si>
  <si>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</si>
  <si>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</si>
  <si>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</si>
  <si>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</si>
  <si>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</si>
  <si>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</si>
  <si>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</si>
  <si>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</si>
  <si>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</si>
  <si>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</si>
  <si>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</si>
  <si>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</si>
  <si>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</si>
  <si>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</si>
  <si>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</si>
  <si>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</si>
  <si>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</si>
  <si>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</si>
  <si>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</si>
  <si>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</si>
  <si>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</si>
  <si>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</si>
  <si>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</si>
  <si>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</si>
  <si>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</si>
  <si>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</si>
  <si>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</si>
  <si>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</si>
  <si>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</si>
  <si>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</si>
  <si>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</si>
  <si>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</si>
  <si>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</si>
  <si>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</si>
  <si>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</si>
  <si>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</si>
  <si>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</si>
  <si>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</si>
  <si>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</si>
  <si>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</si>
  <si>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</si>
  <si>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</si>
  <si>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</si>
  <si>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</si>
  <si>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</si>
  <si>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</si>
  <si>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</si>
  <si>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</si>
  <si>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</si>
  <si>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</si>
  <si>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</si>
  <si>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</si>
  <si>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</si>
  <si>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</si>
  <si>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</si>
  <si>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</si>
  <si>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</si>
  <si>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</si>
  <si>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</si>
  <si>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</si>
  <si>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</si>
  <si>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</si>
  <si>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</si>
  <si>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</si>
  <si>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</si>
  <si>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</si>
  <si>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</si>
  <si>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</si>
  <si>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</si>
  <si>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</si>
  <si>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</si>
  <si>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</si>
  <si>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</si>
  <si>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</si>
  <si>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</si>
  <si>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</si>
  <si>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</si>
  <si>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</si>
  <si>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</si>
  <si>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</si>
  <si>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</si>
  <si>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</si>
  <si>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</si>
  <si>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</si>
  <si>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</si>
  <si>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</si>
  <si>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</si>
  <si>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</si>
  <si>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</si>
  <si>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</si>
  <si>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</si>
  <si>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</si>
  <si>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</si>
  <si>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</si>
  <si>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</si>
  <si>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</si>
  <si>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</si>
  <si>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</si>
  <si>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</si>
  <si>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</si>
  <si>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</si>
  <si>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</si>
  <si>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</si>
  <si>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</si>
  <si>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</si>
  <si>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</si>
  <si>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</si>
  <si>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</si>
  <si>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</si>
  <si>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</si>
  <si>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</si>
  <si>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</si>
  <si>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</si>
  <si>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</si>
  <si>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</si>
  <si>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</si>
  <si>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</si>
  <si>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</si>
  <si>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</si>
  <si>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</si>
  <si>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</si>
  <si>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</si>
  <si>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</si>
  <si>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</si>
  <si>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</si>
  <si>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</si>
  <si>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</si>
  <si>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</si>
  <si>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</si>
  <si>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</si>
  <si>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</si>
  <si>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</si>
  <si>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</si>
  <si>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</si>
  <si>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</si>
  <si>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</si>
  <si>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</si>
  <si>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</si>
  <si>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</si>
  <si>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</si>
  <si>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</si>
  <si>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</si>
  <si>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</si>
  <si>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</si>
  <si>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</si>
  <si>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</si>
  <si>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</si>
  <si>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</si>
  <si>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</si>
  <si>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</si>
  <si>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</si>
  <si>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</si>
  <si>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</si>
  <si>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</si>
  <si>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</si>
  <si>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</si>
  <si>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</si>
  <si>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</si>
  <si>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</si>
  <si>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</si>
  <si>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</si>
  <si>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</si>
  <si>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</si>
  <si>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</si>
  <si>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</si>
  <si>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</si>
  <si>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</si>
  <si>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</si>
  <si>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</si>
  <si>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</si>
  <si>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</si>
  <si>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</si>
  <si>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</si>
  <si>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</si>
  <si>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</si>
  <si>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</si>
  <si>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</si>
  <si>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</si>
  <si>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</si>
  <si>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</si>
  <si>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</si>
  <si>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</si>
  <si>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</si>
  <si>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</si>
  <si>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</si>
  <si>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</si>
  <si>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</si>
  <si>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</si>
  <si>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</si>
  <si>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</si>
  <si>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</si>
  <si>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</si>
  <si>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</si>
  <si>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</si>
  <si>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</si>
  <si>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</si>
  <si>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</si>
  <si>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</si>
  <si>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</si>
  <si>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</si>
  <si>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</si>
  <si>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</si>
  <si>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</si>
  <si>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</si>
  <si>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</si>
  <si>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</si>
  <si>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</si>
  <si>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</si>
  <si>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</si>
  <si>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</si>
  <si>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</si>
  <si>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</si>
  <si>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</si>
  <si>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</si>
  <si>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</si>
  <si>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</si>
  <si>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</si>
  <si>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</si>
  <si>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</si>
  <si>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</si>
  <si>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</si>
  <si>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</si>
  <si>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</si>
  <si>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</si>
  <si>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</si>
  <si>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</si>
  <si>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</si>
  <si>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</si>
  <si>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</si>
  <si>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</si>
  <si>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</si>
  <si>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</si>
  <si>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</si>
  <si>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</si>
  <si>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</si>
  <si>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</si>
  <si>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</si>
  <si>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</si>
  <si>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</si>
  <si>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</si>
  <si>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</si>
  <si>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</si>
  <si>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</si>
  <si>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</si>
  <si>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</si>
  <si>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</si>
  <si>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</si>
  <si>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</si>
  <si>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</si>
  <si>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</si>
  <si>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</si>
  <si>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</si>
  <si>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</si>
  <si>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</si>
  <si>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</si>
  <si>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</si>
  <si>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</si>
  <si>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</si>
  <si>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</si>
  <si>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</si>
  <si>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</si>
  <si>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</si>
  <si>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</si>
  <si>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</si>
  <si>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</si>
  <si>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</si>
  <si>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</si>
  <si>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</si>
  <si>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</si>
  <si>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</si>
  <si>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</si>
  <si>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</si>
  <si>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</si>
  <si>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</si>
  <si>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</si>
  <si>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</si>
  <si>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</si>
  <si>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</si>
  <si>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</si>
  <si>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</si>
  <si>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</si>
  <si>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</si>
  <si>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</si>
  <si>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</si>
  <si>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</si>
  <si>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</si>
  <si>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</si>
  <si>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</si>
  <si>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</si>
  <si>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</si>
  <si>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</si>
  <si>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</si>
  <si>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</si>
  <si>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</si>
  <si>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</si>
  <si>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</si>
  <si>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</si>
  <si>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</si>
  <si>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</si>
  <si>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</si>
  <si>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</si>
  <si>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</si>
  <si>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</si>
  <si>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</si>
  <si>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</si>
  <si>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</si>
  <si>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</si>
  <si>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</si>
  <si>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</si>
  <si>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</si>
  <si>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</si>
  <si>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</si>
  <si>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</si>
  <si>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</si>
  <si>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</si>
  <si>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</si>
  <si>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</si>
  <si>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</si>
  <si>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</si>
  <si>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</si>
  <si>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</si>
  <si>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</si>
  <si>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</si>
  <si>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</si>
  <si>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</si>
  <si>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</si>
  <si>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</si>
  <si>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</si>
  <si>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</si>
  <si>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</si>
  <si>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</si>
  <si>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</si>
  <si>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</si>
  <si>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</si>
  <si>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</si>
  <si>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</si>
  <si>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</si>
  <si>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</si>
  <si>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</si>
  <si>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</si>
  <si>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</si>
  <si>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</si>
  <si>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</si>
  <si>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</si>
  <si>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</si>
  <si>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</si>
  <si>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</si>
  <si>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</si>
  <si>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</si>
  <si>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</si>
  <si>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</si>
  <si>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</si>
  <si>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</si>
  <si>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</si>
  <si>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</si>
  <si>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</si>
  <si>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</si>
  <si>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</si>
  <si>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</si>
  <si>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</si>
  <si>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</si>
  <si>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</si>
  <si>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</si>
  <si>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</si>
  <si>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</si>
  <si>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</si>
  <si>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</si>
  <si>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</si>
  <si>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</si>
  <si>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</si>
  <si>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</si>
  <si>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</si>
  <si>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</si>
  <si>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</si>
  <si>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</si>
  <si>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</si>
  <si>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</si>
  <si>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</si>
  <si>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</si>
  <si>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</si>
  <si>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</si>
  <si>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</si>
  <si>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</si>
  <si>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</si>
  <si>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</si>
  <si>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</si>
  <si>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</si>
  <si>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</si>
  <si>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</si>
  <si>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</si>
  <si>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</si>
  <si>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</si>
  <si>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</si>
  <si>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</si>
  <si>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</si>
  <si>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</si>
  <si>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</si>
  <si>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</si>
  <si>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</si>
  <si>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</si>
  <si>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</si>
  <si>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</si>
  <si>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</si>
  <si>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</si>
  <si>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</si>
  <si>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</si>
  <si>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</si>
  <si>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</si>
  <si>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</si>
  <si>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</si>
  <si>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</si>
  <si>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</si>
  <si>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</si>
  <si>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</si>
  <si>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</si>
  <si>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</si>
  <si>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</si>
  <si>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</si>
  <si>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</si>
  <si>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</si>
  <si>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</si>
  <si>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</si>
  <si>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</si>
  <si>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</si>
  <si>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</si>
  <si>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</si>
  <si>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</si>
  <si>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</si>
  <si>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</si>
  <si>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</si>
  <si>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</si>
  <si>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</si>
  <si>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</si>
  <si>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</si>
  <si>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</si>
  <si>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</si>
  <si>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</si>
  <si>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</si>
  <si>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</si>
  <si>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</si>
  <si>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</si>
  <si>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</si>
  <si>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</si>
  <si>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</si>
  <si>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</si>
  <si>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</si>
  <si>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</si>
  <si>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</si>
  <si>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</si>
  <si>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</si>
  <si>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</si>
  <si>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</si>
  <si>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</si>
  <si>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</si>
  <si>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</si>
  <si>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</si>
  <si>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</si>
  <si>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</si>
  <si>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</si>
  <si>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</si>
  <si>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</si>
  <si>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</si>
  <si>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</si>
  <si>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</si>
  <si>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</si>
  <si>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</si>
  <si>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</si>
  <si>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</si>
  <si>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</si>
  <si>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</si>
  <si>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</si>
  <si>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</si>
  <si>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</si>
  <si>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</si>
  <si>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</si>
  <si>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</si>
  <si>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</si>
  <si>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</si>
  <si>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</si>
  <si>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</si>
  <si>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</si>
  <si>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</si>
  <si>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</si>
  <si>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</si>
  <si>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</si>
  <si>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</si>
  <si>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</si>
  <si>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</si>
  <si>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</si>
  <si>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</si>
  <si>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</si>
  <si>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</si>
  <si>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</si>
  <si>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</si>
  <si>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</si>
  <si>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</si>
  <si>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</si>
  <si>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</si>
  <si>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</si>
  <si>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</si>
  <si>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</si>
  <si>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</si>
  <si>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</si>
  <si>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</si>
  <si>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</si>
  <si>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</si>
  <si>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</si>
  <si>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</si>
  <si>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</si>
  <si>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</si>
  <si>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</si>
  <si>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</si>
  <si>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</si>
  <si>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</si>
  <si>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</si>
  <si>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</si>
  <si>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</si>
  <si>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</si>
  <si>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</si>
  <si>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</si>
  <si>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</si>
  <si>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</si>
  <si>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</si>
  <si>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</si>
  <si>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</si>
  <si>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</si>
  <si>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</si>
  <si>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</si>
  <si>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</si>
  <si>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</si>
  <si>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</si>
  <si>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</si>
  <si>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</si>
  <si>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</si>
  <si>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</si>
  <si>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</si>
  <si>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</si>
  <si>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</si>
  <si>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</si>
  <si>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</si>
  <si>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</si>
  <si>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</si>
  <si>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</si>
  <si>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</si>
  <si>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</si>
  <si>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</si>
  <si>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</si>
  <si>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</si>
  <si>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</si>
  <si>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</si>
  <si>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</si>
  <si>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</si>
  <si>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</si>
  <si>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</si>
  <si>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</si>
  <si>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</si>
  <si>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</si>
  <si>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</si>
  <si>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</si>
  <si>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</si>
  <si>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</si>
  <si>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</si>
  <si>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</si>
  <si>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</si>
  <si>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</si>
  <si>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</si>
  <si>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</si>
  <si>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</si>
  <si>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</si>
  <si>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</si>
  <si>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</si>
  <si>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</si>
  <si>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</si>
  <si>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</si>
  <si>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</si>
  <si>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</si>
  <si>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</si>
  <si>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</si>
  <si>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</si>
  <si>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</si>
  <si>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</si>
  <si>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</si>
  <si>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</si>
  <si>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</si>
  <si>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</si>
  <si>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</si>
  <si>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</si>
  <si>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</si>
  <si>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</si>
  <si>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</si>
  <si>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</si>
  <si>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</si>
  <si>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</si>
  <si>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</si>
  <si>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</si>
  <si>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</si>
  <si>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</si>
  <si>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</si>
  <si>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</si>
  <si>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</si>
  <si>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</si>
  <si>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</si>
  <si>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</si>
  <si>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</si>
  <si>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</si>
  <si>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</si>
  <si>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</si>
  <si>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</si>
  <si>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</si>
  <si>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</si>
  <si>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</si>
  <si>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</si>
  <si>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</si>
  <si>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</si>
  <si>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</si>
  <si>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</si>
  <si>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</si>
  <si>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</si>
  <si>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</si>
  <si>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</si>
  <si>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</si>
  <si>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</si>
  <si>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</si>
  <si>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</si>
  <si>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</si>
  <si>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</si>
  <si>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</si>
  <si>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</si>
  <si>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</si>
  <si>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</si>
  <si>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</si>
  <si>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</si>
  <si>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</si>
  <si>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</si>
  <si>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</si>
  <si>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</si>
  <si>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</si>
  <si>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</si>
  <si>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</si>
  <si>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</si>
  <si>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</si>
  <si>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</si>
  <si>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</si>
  <si>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</si>
  <si>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</si>
  <si>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</si>
  <si>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</si>
  <si>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</si>
  <si>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</si>
  <si>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</si>
  <si>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</si>
  <si>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</si>
  <si>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</si>
  <si>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</si>
  <si>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</si>
  <si>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</si>
  <si>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</si>
  <si>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</si>
  <si>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</si>
  <si>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</si>
  <si>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</si>
  <si>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</si>
  <si>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</si>
  <si>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</si>
  <si>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</si>
  <si>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</si>
  <si>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</si>
  <si>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</si>
  <si>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</si>
  <si>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</si>
  <si>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</si>
  <si>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</si>
  <si>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</si>
  <si>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</si>
  <si>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</si>
  <si>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</si>
  <si>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</si>
  <si>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</si>
  <si>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</si>
  <si>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</si>
  <si>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</si>
  <si>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</si>
  <si>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</si>
  <si>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</si>
  <si>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</si>
  <si>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</si>
  <si>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</si>
  <si>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</si>
  <si>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</si>
  <si>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</si>
  <si>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</si>
  <si>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</si>
  <si>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</si>
  <si>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</si>
  <si>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</si>
  <si>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</si>
  <si>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</si>
  <si>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</si>
  <si>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</si>
  <si>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</si>
  <si>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</si>
  <si>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</si>
  <si>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</si>
  <si>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</si>
  <si>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</si>
  <si>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</si>
  <si>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</si>
  <si>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</si>
  <si>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</si>
  <si>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</si>
  <si>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</si>
  <si>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</si>
  <si>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</si>
  <si>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</si>
  <si>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</si>
  <si>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</si>
  <si>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</si>
  <si>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</si>
  <si>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</si>
  <si>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</si>
  <si>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</si>
  <si>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</si>
  <si>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</si>
  <si>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</si>
  <si>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</si>
  <si>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</si>
  <si>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</si>
  <si>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</si>
  <si>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</si>
  <si>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</si>
  <si>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</si>
  <si>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</si>
  <si>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</si>
  <si>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</si>
  <si>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</si>
  <si>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</si>
  <si>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</si>
  <si>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</si>
  <si>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</si>
  <si>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</si>
  <si>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</si>
  <si>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</si>
  <si>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</si>
  <si>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</si>
  <si>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</si>
  <si>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</si>
  <si>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</si>
  <si>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</si>
  <si>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</si>
  <si>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</si>
  <si>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</si>
  <si>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</si>
  <si>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</si>
  <si>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</si>
  <si>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</si>
  <si>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</si>
  <si>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</si>
  <si>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</si>
  <si>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</si>
  <si>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</si>
  <si>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</si>
  <si>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</si>
  <si>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</si>
  <si>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</si>
  <si>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</si>
  <si>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</si>
  <si>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</si>
  <si>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</si>
  <si>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</si>
  <si>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</si>
  <si>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</si>
  <si>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</si>
  <si>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</si>
  <si>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</si>
  <si>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</si>
  <si>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</si>
  <si>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</si>
  <si>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</si>
  <si>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</si>
  <si>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</si>
  <si>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</si>
  <si>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</si>
  <si>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</si>
  <si>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</si>
  <si>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</si>
  <si>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</si>
  <si>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</si>
  <si>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</si>
  <si>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</si>
  <si>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</si>
  <si>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</si>
  <si>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</si>
  <si>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</si>
  <si>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</si>
  <si>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</si>
  <si>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</si>
  <si>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</si>
  <si>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</si>
  <si>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</si>
  <si>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</si>
  <si>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</si>
  <si>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</si>
  <si>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</si>
  <si>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</si>
  <si>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</si>
  <si>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</si>
  <si>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</si>
  <si>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</si>
  <si>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</si>
  <si>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</si>
  <si>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</si>
  <si>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</si>
  <si>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</si>
  <si>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</si>
  <si>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</si>
  <si>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</si>
  <si>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</si>
  <si>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</si>
  <si>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</si>
  <si>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</si>
  <si>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</si>
  <si>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</si>
  <si>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</si>
  <si>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</si>
  <si>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</si>
  <si>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</si>
  <si>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</si>
  <si>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</si>
  <si>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</si>
  <si>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</si>
  <si>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</si>
  <si>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</si>
  <si>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</si>
  <si>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</si>
  <si>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</si>
  <si>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</si>
  <si>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</si>
  <si>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</si>
  <si>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</si>
  <si>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</si>
  <si>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</si>
  <si>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</si>
  <si>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</si>
  <si>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</si>
  <si>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</si>
  <si>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</si>
  <si>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</si>
  <si>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</si>
  <si>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</si>
  <si>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</si>
  <si>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</si>
  <si>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</si>
  <si>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</si>
  <si>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</si>
  <si>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</si>
  <si>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</si>
  <si>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</si>
  <si>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</si>
  <si>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</si>
  <si>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</si>
  <si>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</si>
  <si>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</si>
  <si>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</si>
  <si>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</si>
  <si>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</si>
  <si>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</si>
  <si>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</si>
  <si>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</si>
  <si>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</si>
  <si>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</si>
  <si>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</si>
  <si>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</si>
  <si>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</si>
  <si>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</si>
  <si>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</si>
  <si>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</si>
  <si>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</si>
  <si>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</si>
  <si>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</si>
  <si>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</si>
  <si>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</si>
  <si>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</si>
  <si>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</si>
  <si>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</si>
  <si>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</si>
  <si>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</si>
  <si>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</si>
  <si>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</si>
  <si>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</si>
  <si>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</si>
  <si>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</si>
  <si>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</si>
  <si>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</si>
  <si>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</si>
  <si>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</si>
  <si>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</si>
  <si>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</si>
  <si>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</si>
  <si>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</si>
  <si>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</si>
  <si>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</si>
  <si>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</si>
  <si>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</si>
  <si>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</si>
  <si>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</si>
  <si>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</si>
  <si>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</si>
  <si>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</si>
  <si>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</si>
  <si>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</si>
  <si>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</si>
  <si>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</si>
  <si>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</si>
  <si>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</si>
  <si>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</si>
  <si>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</si>
  <si>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</si>
  <si>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</si>
  <si>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</si>
  <si>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</si>
  <si>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</si>
  <si>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</si>
  <si>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</si>
  <si>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</si>
  <si>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</si>
  <si>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</si>
  <si>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</si>
  <si>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</si>
  <si>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</si>
  <si>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</si>
  <si>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</si>
  <si>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</si>
  <si>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</si>
  <si>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</si>
  <si>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</si>
  <si>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</si>
  <si>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</si>
  <si>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</si>
  <si>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</si>
  <si>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</si>
  <si>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</si>
  <si>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</si>
  <si>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</si>
  <si>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</si>
  <si>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</si>
  <si>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</si>
  <si>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</si>
  <si>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</si>
  <si>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</si>
  <si>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</si>
  <si>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</si>
  <si>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</si>
  <si>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</si>
  <si>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</si>
  <si>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</si>
  <si>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</si>
  <si>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</si>
  <si>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</si>
  <si>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</si>
  <si>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</si>
  <si>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</si>
  <si>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</si>
  <si>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</si>
  <si>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</si>
  <si>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</si>
  <si>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</si>
  <si>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</si>
  <si>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</si>
  <si>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</si>
  <si>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</si>
  <si>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</si>
  <si>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</si>
  <si>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</si>
  <si>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</si>
  <si>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</si>
  <si>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</si>
  <si>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</si>
  <si>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</si>
  <si>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</si>
  <si>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</si>
  <si>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</si>
  <si>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</si>
  <si>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</si>
  <si>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</si>
  <si>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</si>
  <si>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</si>
  <si>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</si>
  <si>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</si>
  <si>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</si>
  <si>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</si>
  <si>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</si>
  <si>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</si>
  <si>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</si>
  <si>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</si>
  <si>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</si>
  <si>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</si>
  <si>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</si>
  <si>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</si>
  <si>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</si>
  <si>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</si>
  <si>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</si>
  <si>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</si>
  <si>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</si>
  <si>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</si>
  <si>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</si>
  <si>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</si>
  <si>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</si>
  <si>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</si>
  <si>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</si>
  <si>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</si>
  <si>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</si>
  <si>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</si>
  <si>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</si>
  <si>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</si>
  <si>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</si>
  <si>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</si>
  <si>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</si>
  <si>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</si>
  <si>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</si>
  <si>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</si>
  <si>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</si>
  <si>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</si>
  <si>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</si>
  <si>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</si>
  <si>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</si>
  <si>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</si>
  <si>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</si>
  <si>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</si>
  <si>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</si>
  <si>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</si>
  <si>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</si>
  <si>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</si>
  <si>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</si>
  <si>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</si>
  <si>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</si>
  <si>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</si>
  <si>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</si>
  <si>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</si>
  <si>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</si>
  <si>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</si>
  <si>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</si>
  <si>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</si>
  <si>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</si>
  <si>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</si>
  <si>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</si>
  <si>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</si>
  <si>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</si>
  <si>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</si>
  <si>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</si>
  <si>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</si>
  <si>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</si>
  <si>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</si>
  <si>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</si>
  <si>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</si>
  <si>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</si>
  <si>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</si>
  <si>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</si>
  <si>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</si>
  <si>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</si>
  <si>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</si>
  <si>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</si>
  <si>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</si>
  <si>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</si>
  <si>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</si>
  <si>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</si>
  <si>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</si>
  <si>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</si>
  <si>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</si>
  <si>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</si>
  <si>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</si>
  <si>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</si>
  <si>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</si>
  <si>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</si>
  <si>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</si>
  <si>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</si>
  <si>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</si>
  <si>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</si>
  <si>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</si>
  <si>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</si>
  <si>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</si>
  <si>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</si>
  <si>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</si>
  <si>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</si>
  <si>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</si>
  <si>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</si>
  <si>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</si>
  <si>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</si>
  <si>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</si>
  <si>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</si>
  <si>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</si>
  <si>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</si>
  <si>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</si>
  <si>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</si>
  <si>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</si>
  <si>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</si>
  <si>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</si>
  <si>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</si>
  <si>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</si>
  <si>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</si>
  <si>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</si>
  <si>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</si>
  <si>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</si>
  <si>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</si>
  <si>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</si>
  <si>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</si>
  <si>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</si>
  <si>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</si>
  <si>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</si>
  <si>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</si>
  <si>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</si>
  <si>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</si>
  <si>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</si>
  <si>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</si>
  <si>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</si>
  <si>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</si>
  <si>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</si>
  <si>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</si>
  <si>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</si>
  <si>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</si>
  <si>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</si>
  <si>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</si>
  <si>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</si>
  <si>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</si>
  <si>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</si>
  <si>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</si>
  <si>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</si>
  <si>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</si>
  <si>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</si>
  <si>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</si>
  <si>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</si>
  <si>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</si>
  <si>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</si>
  <si>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</si>
  <si>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</si>
  <si>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</si>
  <si>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</si>
  <si>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</si>
  <si>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</si>
  <si>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</si>
  <si>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</si>
  <si>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</si>
  <si>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</si>
  <si>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</si>
  <si>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</si>
  <si>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</si>
  <si>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</si>
  <si>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</si>
  <si>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</si>
  <si>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</si>
  <si>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</si>
  <si>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</si>
  <si>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</si>
  <si>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</si>
  <si>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</si>
  <si>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</si>
  <si>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</si>
  <si>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</si>
  <si>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</si>
  <si>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</si>
  <si>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</si>
  <si>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</si>
  <si>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</si>
  <si>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</si>
  <si>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</si>
  <si>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</si>
  <si>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</si>
  <si>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</si>
  <si>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</si>
  <si>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</si>
  <si>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</si>
  <si>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</si>
  <si>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</si>
  <si>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</si>
  <si>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</si>
  <si>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</si>
  <si>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</si>
  <si>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</si>
  <si>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</si>
  <si>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</si>
  <si>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</si>
  <si>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</si>
  <si>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</si>
  <si>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</si>
  <si>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</si>
  <si>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</si>
  <si>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</si>
  <si>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</si>
  <si>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</si>
  <si>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</si>
  <si>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</si>
  <si>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</si>
  <si>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</si>
  <si>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</si>
  <si>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</si>
  <si>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</si>
  <si>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</si>
  <si>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</si>
  <si>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</si>
  <si>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</si>
  <si>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</si>
  <si>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</si>
  <si>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</si>
  <si>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</si>
  <si>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</si>
  <si>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</si>
  <si>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</si>
  <si>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</si>
  <si>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</si>
  <si>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</si>
  <si>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</si>
  <si>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</si>
  <si>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</si>
  <si>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</si>
  <si>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</si>
  <si>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</si>
  <si>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</si>
  <si>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</si>
  <si>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</si>
  <si>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</si>
  <si>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</si>
  <si>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</si>
  <si>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</si>
  <si>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</si>
  <si>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</si>
  <si>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</si>
  <si>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</si>
  <si>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</si>
  <si>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</si>
  <si>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</si>
  <si>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</si>
  <si>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</si>
  <si>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</si>
  <si>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</si>
  <si>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</si>
  <si>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</si>
  <si>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</si>
  <si>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</si>
  <si>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</si>
  <si>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</si>
  <si>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</si>
  <si>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</si>
  <si>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</si>
  <si>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</si>
  <si>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</si>
  <si>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</si>
  <si>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</si>
  <si>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</si>
  <si>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</si>
  <si>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</si>
  <si>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</si>
  <si>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</si>
  <si>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</si>
  <si>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</si>
  <si>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</si>
  <si>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</si>
  <si>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</si>
  <si>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</si>
  <si>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</si>
  <si>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</si>
  <si>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</si>
  <si>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</si>
  <si>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</si>
  <si>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</si>
  <si>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</si>
  <si>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</si>
  <si>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</si>
  <si>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</si>
  <si>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</si>
  <si>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</si>
  <si>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</si>
  <si>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</si>
  <si>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</si>
  <si>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</si>
  <si>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</si>
  <si>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</si>
  <si>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</si>
  <si>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</si>
  <si>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</si>
  <si>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</si>
  <si>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</si>
  <si>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</si>
  <si>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</si>
  <si>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</si>
  <si>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</si>
  <si>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</si>
  <si>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</si>
  <si>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</si>
  <si>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</si>
  <si>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</si>
  <si>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</si>
  <si>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</si>
  <si>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</si>
  <si>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</si>
  <si>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</si>
  <si>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</si>
  <si>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</si>
  <si>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</si>
  <si>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</si>
  <si>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</si>
  <si>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</si>
  <si>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</si>
  <si>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</si>
  <si>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</si>
  <si>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</si>
  <si>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</si>
  <si>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</si>
  <si>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</si>
  <si>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</si>
  <si>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</si>
  <si>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</si>
  <si>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</si>
  <si>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</si>
  <si>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</si>
  <si>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</si>
  <si>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</si>
  <si>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</si>
  <si>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</si>
  <si>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</si>
  <si>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</si>
  <si>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</si>
  <si>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</si>
  <si>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</si>
  <si>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</si>
  <si>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</si>
  <si>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</si>
  <si>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</si>
  <si>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</si>
  <si>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</si>
  <si>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</si>
  <si>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</si>
  <si>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</si>
  <si>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</si>
  <si>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</si>
  <si>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</si>
  <si>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</si>
  <si>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</si>
  <si>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</si>
  <si>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</si>
  <si>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</si>
  <si>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</si>
  <si>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</si>
  <si>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</si>
  <si>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</si>
  <si>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</si>
  <si>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</si>
  <si>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</si>
  <si>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</si>
  <si>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</si>
  <si>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</si>
  <si>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</si>
  <si>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</si>
  <si>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</si>
  <si>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</si>
  <si>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</si>
  <si>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</si>
  <si>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</si>
  <si>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</si>
  <si>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</si>
  <si>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</si>
  <si>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</si>
  <si>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</si>
  <si>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</si>
  <si>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</si>
  <si>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</si>
  <si>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</si>
  <si>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</si>
  <si>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</si>
  <si>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</si>
  <si>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</si>
  <si>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</si>
  <si>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</si>
  <si>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</si>
  <si>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</si>
  <si>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</si>
  <si>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</si>
  <si>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</si>
  <si>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</si>
  <si>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</si>
  <si>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</si>
  <si>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</si>
  <si>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</si>
  <si>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</si>
  <si>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</si>
  <si>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</si>
  <si>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</si>
  <si>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</si>
  <si>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</si>
  <si>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</si>
  <si>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</si>
  <si>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</si>
  <si>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</si>
  <si>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</si>
  <si>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</si>
  <si>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</si>
  <si>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</si>
  <si>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</si>
  <si>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</si>
  <si>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</si>
  <si>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</si>
  <si>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</si>
  <si>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</si>
  <si>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</si>
  <si>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</si>
  <si>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</si>
  <si>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</si>
  <si>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</si>
  <si>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</si>
  <si>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</si>
  <si>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</si>
  <si>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</si>
  <si>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</si>
  <si>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</si>
  <si>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</si>
  <si>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</si>
  <si>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</si>
  <si>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</si>
  <si>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</si>
  <si>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</si>
  <si>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</si>
  <si>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</si>
  <si>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</si>
  <si>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</si>
  <si>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</si>
  <si>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</si>
  <si>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</si>
  <si>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</si>
  <si>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</si>
  <si>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</si>
  <si>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</si>
  <si>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</si>
  <si>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</si>
  <si>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</si>
  <si>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</si>
  <si>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</si>
  <si>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</si>
  <si>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</si>
  <si>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</si>
  <si>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</si>
  <si>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</si>
  <si>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</si>
  <si>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</si>
  <si>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</si>
  <si>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</si>
  <si>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</si>
  <si>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</si>
  <si>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</si>
  <si>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</si>
  <si>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</si>
  <si>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</si>
  <si>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</si>
  <si>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</si>
  <si>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</si>
  <si>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</si>
  <si>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</si>
  <si>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</si>
  <si>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</si>
  <si>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</si>
  <si>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</si>
  <si>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</si>
  <si>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</si>
  <si>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</si>
  <si>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</si>
  <si>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</si>
  <si>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</si>
  <si>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</si>
  <si>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</si>
  <si>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</si>
  <si>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</si>
  <si>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</si>
  <si>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</si>
  <si>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</si>
  <si>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</si>
  <si>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</si>
  <si>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</si>
  <si>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</si>
  <si>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</si>
  <si>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</si>
  <si>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</si>
  <si>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</si>
  <si>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</si>
  <si>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</si>
  <si>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</si>
  <si>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</si>
  <si>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</si>
  <si>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</si>
  <si>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</si>
  <si>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</si>
  <si>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</si>
  <si>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</si>
  <si>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</si>
  <si>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</si>
  <si>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</si>
  <si>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</si>
  <si>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</si>
  <si>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</si>
  <si>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</si>
  <si>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</si>
  <si>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</si>
  <si>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</si>
  <si>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</si>
  <si>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</si>
  <si>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</si>
  <si>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</si>
  <si>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</si>
  <si>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</si>
  <si>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</si>
  <si>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</si>
  <si>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</si>
  <si>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</si>
  <si>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</si>
  <si>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</si>
  <si>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</si>
  <si>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</si>
  <si>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</si>
  <si>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</si>
  <si>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</si>
  <si>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</si>
  <si>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</si>
  <si>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</si>
  <si>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</si>
  <si>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</si>
  <si>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</si>
  <si>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</si>
  <si>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</si>
  <si>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</si>
  <si>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</si>
  <si>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</si>
  <si>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</si>
  <si>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</si>
  <si>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</si>
  <si>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</si>
  <si>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</si>
  <si>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</si>
  <si>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</si>
  <si>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</si>
  <si>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</si>
  <si>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</si>
  <si>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</si>
  <si>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</si>
  <si>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</si>
  <si>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</si>
  <si>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</si>
  <si>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</si>
  <si>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</si>
  <si>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</si>
  <si>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</si>
  <si>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</si>
  <si>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</si>
  <si>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</si>
  <si>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</si>
  <si>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</si>
  <si>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</si>
  <si>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</si>
  <si>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</si>
  <si>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</si>
  <si>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</si>
  <si>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</si>
  <si>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</si>
  <si>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</si>
  <si>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</si>
  <si>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</si>
  <si>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</si>
  <si>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</si>
  <si>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</si>
  <si>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</si>
  <si>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</si>
  <si>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</si>
  <si>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</si>
  <si>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</si>
  <si>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</si>
  <si>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</si>
  <si>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</si>
  <si>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</si>
  <si>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</si>
  <si>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</si>
  <si>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</si>
  <si>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</si>
  <si>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</si>
  <si>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</si>
  <si>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</si>
  <si>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</si>
  <si>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</si>
  <si>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</si>
  <si>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</si>
  <si>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</si>
  <si>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</si>
  <si>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</si>
  <si>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</si>
  <si>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</si>
  <si>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</si>
  <si>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</si>
  <si>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</si>
  <si>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</si>
  <si>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</si>
  <si>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</si>
  <si>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</si>
  <si>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</si>
  <si>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</si>
  <si>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</si>
  <si>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</si>
  <si>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</si>
  <si>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</si>
  <si>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</si>
  <si>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</si>
  <si>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</si>
  <si>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</si>
  <si>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</si>
  <si>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</si>
  <si>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</si>
  <si>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</si>
  <si>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</si>
  <si>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</si>
  <si>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</si>
  <si>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</si>
  <si>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</si>
  <si>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</si>
  <si>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</si>
  <si>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</si>
  <si>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</si>
  <si>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</si>
  <si>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</si>
  <si>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</si>
  <si>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</si>
  <si>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</si>
  <si>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</si>
  <si>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</si>
  <si>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</si>
  <si>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</si>
  <si>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</si>
  <si>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</si>
  <si>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</si>
  <si>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</si>
  <si>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</si>
  <si>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</si>
  <si>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</si>
  <si>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</si>
  <si>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</si>
  <si>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</si>
  <si>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</si>
  <si>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</si>
  <si>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</si>
  <si>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</si>
  <si>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</si>
  <si>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</si>
  <si>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</si>
  <si>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</si>
  <si>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</si>
  <si>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</si>
  <si>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</si>
  <si>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</si>
  <si>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</si>
  <si>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</si>
  <si>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</si>
  <si>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</si>
  <si>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</si>
  <si>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</si>
  <si>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</si>
  <si>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</si>
  <si>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</si>
  <si>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</si>
  <si>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</si>
  <si>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</si>
  <si>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</si>
  <si>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</si>
  <si>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</si>
  <si>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</si>
  <si>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</si>
  <si>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</si>
  <si>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</si>
  <si>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</si>
  <si>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</si>
  <si>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</si>
  <si>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</si>
  <si>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</si>
  <si>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</si>
  <si>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</si>
  <si>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</si>
  <si>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</si>
  <si>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</si>
  <si>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</si>
  <si>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</si>
  <si>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</si>
  <si>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</si>
  <si>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</si>
  <si>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</si>
  <si>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</si>
  <si>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</si>
  <si>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</si>
  <si>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</si>
  <si>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</si>
  <si>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</si>
  <si>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</si>
  <si>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</si>
  <si>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</si>
  <si>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</si>
  <si>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</si>
  <si>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</si>
  <si>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</si>
  <si>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</si>
  <si>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</si>
  <si>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</si>
  <si>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</si>
  <si>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</si>
  <si>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</si>
  <si>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</si>
  <si>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</si>
  <si>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</si>
  <si>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</si>
  <si>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</si>
  <si>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</si>
  <si>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</si>
  <si>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</si>
  <si>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</si>
  <si>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</si>
  <si>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</si>
  <si>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</si>
  <si>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</si>
  <si>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</si>
  <si>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</si>
  <si>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</si>
  <si>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</si>
  <si>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</si>
  <si>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</si>
  <si>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</si>
  <si>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</si>
  <si>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</si>
  <si>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</si>
  <si>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</si>
  <si>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</si>
  <si>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</si>
  <si>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</si>
  <si>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</si>
  <si>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</si>
  <si>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</si>
  <si>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</si>
  <si>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</si>
  <si>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</si>
  <si>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</si>
  <si>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</si>
  <si>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</si>
  <si>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</si>
  <si>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</si>
  <si>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</si>
  <si>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</si>
  <si>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</si>
  <si>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</si>
  <si>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</si>
  <si>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</si>
  <si>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</si>
  <si>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</si>
  <si>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</si>
  <si>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</si>
  <si>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</si>
  <si>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</si>
  <si>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</si>
  <si>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</si>
  <si>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</si>
  <si>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</si>
  <si>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</si>
  <si>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</si>
  <si>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</si>
  <si>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</si>
  <si>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</si>
  <si>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</si>
  <si>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</si>
  <si>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</si>
  <si>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</si>
  <si>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</si>
  <si>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</si>
  <si>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</si>
  <si>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</si>
  <si>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</si>
  <si>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</si>
  <si>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</si>
  <si>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</si>
  <si>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</si>
  <si>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</si>
  <si>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</si>
  <si>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</si>
  <si>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</si>
  <si>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</si>
  <si>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</si>
  <si>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</si>
  <si>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</si>
  <si>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</si>
  <si>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</si>
  <si>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</si>
  <si>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</si>
  <si>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</si>
  <si>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</si>
  <si>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</si>
  <si>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</si>
  <si>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</si>
  <si>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</si>
  <si>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</si>
  <si>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</si>
  <si>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</si>
  <si>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</si>
  <si>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</si>
  <si>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</si>
  <si>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</si>
  <si>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</si>
  <si>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</si>
  <si>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</si>
  <si>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</si>
  <si>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</si>
  <si>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</si>
  <si>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</si>
  <si>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</si>
  <si>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</si>
  <si>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</si>
  <si>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</si>
  <si>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</si>
  <si>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</si>
  <si>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</si>
  <si>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</si>
  <si>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</si>
  <si>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</si>
  <si>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</si>
  <si>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</si>
  <si>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</si>
  <si>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</si>
  <si>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</si>
  <si>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</si>
  <si>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</si>
  <si>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</si>
  <si>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</si>
  <si>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</si>
  <si>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</si>
  <si>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</si>
  <si>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</si>
  <si>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</si>
  <si>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</si>
  <si>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</si>
  <si>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</si>
  <si>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</si>
  <si>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</si>
  <si>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</si>
  <si>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</si>
  <si>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</si>
  <si>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</si>
  <si>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</si>
  <si>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</si>
  <si>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</si>
  <si>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</si>
  <si>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</si>
  <si>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</si>
  <si>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</si>
  <si>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</si>
  <si>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</si>
  <si>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</si>
  <si>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</si>
  <si>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</si>
  <si>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</si>
  <si>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</si>
  <si>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</si>
  <si>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</si>
  <si>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</si>
  <si>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</si>
  <si>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</si>
  <si>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</si>
  <si>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</si>
  <si>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</si>
  <si>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</si>
  <si>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</si>
  <si>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</si>
  <si>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</si>
  <si>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</si>
  <si>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</si>
  <si>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</si>
  <si>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</si>
  <si>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</si>
  <si>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</si>
  <si>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</si>
  <si>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</si>
  <si>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</si>
  <si>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</si>
  <si>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</si>
  <si>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</si>
  <si>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</si>
  <si>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</si>
  <si>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</si>
  <si>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</si>
  <si>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</si>
  <si>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</si>
  <si>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</si>
  <si>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</si>
  <si>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</si>
  <si>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</si>
  <si>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</si>
  <si>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</si>
  <si>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</si>
  <si>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</si>
  <si>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</si>
  <si>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</si>
  <si>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</si>
  <si>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</si>
  <si>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</si>
  <si>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</si>
  <si>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</si>
  <si>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</si>
  <si>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</si>
  <si>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</si>
  <si>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</si>
  <si>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</si>
  <si>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</si>
  <si>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</si>
  <si>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</si>
  <si>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</si>
  <si>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</si>
  <si>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</si>
  <si>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</si>
  <si>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</si>
  <si>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</si>
  <si>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</si>
  <si>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</si>
  <si>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</si>
  <si>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</si>
  <si>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</si>
  <si>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</si>
  <si>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</si>
  <si>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</si>
  <si>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</si>
  <si>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</si>
  <si>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</si>
  <si>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</si>
  <si>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</si>
  <si>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</si>
  <si>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</si>
  <si>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</si>
  <si>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</si>
  <si>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</si>
  <si>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</si>
  <si>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</si>
  <si>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</si>
  <si>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</si>
  <si>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</si>
  <si>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</si>
  <si>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</si>
  <si>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</si>
  <si>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</si>
  <si>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</si>
  <si>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</si>
  <si>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</si>
  <si>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</si>
  <si>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</si>
  <si>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</si>
  <si>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</si>
  <si>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</si>
  <si>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</si>
  <si>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</si>
  <si>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</si>
  <si>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</si>
  <si>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</si>
  <si>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</si>
  <si>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</si>
  <si>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</si>
  <si>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</si>
  <si>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</si>
  <si>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</si>
  <si>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</si>
  <si>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</si>
  <si>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</si>
  <si>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</si>
  <si>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</si>
  <si>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</si>
  <si>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</si>
  <si>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</si>
  <si>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</si>
  <si>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</si>
  <si>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</si>
  <si>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</si>
  <si>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</si>
  <si>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</si>
  <si>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</si>
  <si>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</si>
  <si>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</si>
  <si>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</si>
  <si>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</si>
  <si>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</si>
  <si>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</si>
  <si>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</si>
  <si>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</si>
  <si>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</si>
  <si>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</si>
  <si>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</si>
  <si>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</si>
  <si>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</si>
  <si>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</si>
  <si>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</si>
  <si>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</si>
  <si>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</si>
  <si>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</si>
  <si>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</si>
  <si>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</si>
  <si>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</si>
  <si>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</si>
  <si>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</si>
  <si>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</si>
  <si>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</si>
  <si>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</si>
  <si>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</si>
  <si>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</si>
  <si>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</si>
  <si>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</si>
  <si>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</si>
  <si>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</si>
  <si>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</si>
  <si>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</si>
  <si>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</si>
  <si>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</si>
  <si>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</si>
  <si>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</si>
  <si>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</si>
  <si>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</si>
  <si>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</si>
  <si>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</si>
  <si>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</si>
  <si>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</si>
  <si>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</si>
  <si>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</si>
  <si>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</si>
  <si>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</si>
  <si>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</si>
  <si>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</si>
  <si>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</si>
  <si>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</si>
  <si>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</si>
  <si>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</si>
  <si>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</si>
  <si>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</si>
  <si>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</si>
  <si>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</si>
  <si>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</si>
  <si>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</si>
  <si>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</si>
  <si>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</si>
  <si>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</si>
  <si>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</si>
  <si>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</si>
  <si>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</si>
  <si>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</si>
  <si>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</si>
  <si>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</si>
  <si>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</si>
  <si>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</si>
  <si>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</si>
  <si>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</si>
  <si>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</si>
  <si>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</si>
  <si>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</si>
  <si>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</si>
  <si>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</si>
  <si>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</si>
  <si>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</si>
  <si>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</si>
  <si>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</si>
  <si>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</si>
  <si>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</si>
  <si>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</si>
  <si>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</si>
  <si>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</si>
  <si>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</si>
  <si>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</si>
  <si>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</si>
  <si>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</si>
  <si>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</si>
  <si>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</si>
  <si>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</si>
  <si>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</si>
  <si>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</si>
  <si>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</si>
  <si>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</si>
  <si>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</si>
  <si>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</si>
  <si>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</si>
  <si>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</si>
  <si>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</si>
  <si>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</si>
  <si>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</si>
  <si>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</si>
  <si>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</si>
  <si>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</si>
  <si>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</si>
  <si>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</si>
  <si>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</si>
  <si>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</si>
  <si>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</si>
  <si>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</si>
  <si>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</si>
  <si>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</si>
  <si>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</si>
  <si>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</si>
  <si>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</si>
  <si>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</si>
  <si>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</si>
  <si>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</si>
  <si>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</si>
  <si>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</si>
  <si>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</si>
  <si>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</si>
  <si>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</si>
  <si>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</si>
  <si>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</si>
  <si>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</si>
  <si>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</si>
  <si>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</si>
  <si>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</si>
  <si>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</si>
  <si>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</si>
  <si>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</si>
  <si>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</si>
  <si>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</si>
  <si>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</si>
  <si>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</si>
  <si>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</si>
  <si>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</si>
  <si>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</si>
  <si>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</si>
  <si>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</si>
  <si>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</si>
  <si>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</si>
  <si>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</si>
  <si>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</si>
  <si>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</si>
  <si>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</si>
  <si>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</si>
  <si>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</si>
  <si>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</si>
  <si>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</si>
  <si>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</si>
  <si>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</si>
  <si>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</si>
  <si>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</si>
  <si>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</si>
  <si>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</si>
  <si>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</si>
  <si>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</si>
  <si>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</si>
  <si>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</si>
  <si>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</si>
  <si>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</si>
  <si>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</si>
  <si>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</si>
  <si>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</si>
  <si>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</si>
  <si>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</si>
  <si>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</si>
  <si>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</si>
  <si>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</si>
  <si>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</si>
  <si>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</si>
  <si>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</si>
  <si>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</si>
  <si>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</si>
  <si>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</si>
  <si>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</si>
  <si>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</si>
  <si>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</si>
  <si>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</si>
  <si>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</si>
  <si>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</si>
  <si>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</si>
  <si>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</si>
  <si>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</si>
  <si>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</si>
  <si>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</si>
  <si>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</si>
  <si>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</si>
  <si>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</si>
  <si>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</si>
  <si>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</si>
  <si>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</si>
  <si>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</si>
  <si>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</si>
  <si>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</si>
  <si>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</si>
  <si>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</si>
  <si>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</si>
  <si>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</si>
  <si>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</si>
  <si>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</si>
  <si>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</si>
  <si>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</si>
  <si>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</si>
  <si>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</si>
  <si>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</si>
  <si>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</si>
  <si>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</si>
  <si>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</si>
  <si>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</si>
  <si>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</si>
  <si>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</si>
  <si>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</si>
  <si>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</si>
  <si>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</si>
  <si>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</si>
  <si>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</si>
  <si>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</si>
  <si>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</si>
  <si>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</si>
  <si>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</si>
  <si>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</si>
  <si>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</si>
  <si>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</si>
  <si>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</si>
  <si>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</si>
  <si>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</si>
  <si>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</si>
  <si>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</si>
  <si>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</si>
  <si>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</si>
  <si>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</si>
  <si>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</si>
  <si>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</si>
  <si>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</si>
  <si>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</si>
  <si>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</si>
  <si>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</si>
  <si>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</si>
  <si>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</si>
  <si>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</si>
  <si>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</si>
  <si>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</si>
  <si>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</si>
  <si>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</si>
  <si>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</si>
  <si>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</si>
  <si>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</si>
  <si>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</si>
  <si>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</si>
  <si>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</si>
  <si>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</si>
  <si>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</si>
  <si>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</si>
  <si>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</si>
  <si>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</si>
  <si>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</si>
  <si>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</si>
  <si>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</si>
  <si>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</si>
  <si>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</si>
  <si>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</si>
  <si>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</si>
  <si>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</si>
  <si>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</si>
  <si>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</si>
  <si>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</si>
  <si>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</si>
  <si>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</si>
  <si>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</si>
  <si>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</si>
  <si>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</si>
  <si>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</si>
  <si>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</si>
  <si>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</si>
  <si>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</si>
  <si>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</si>
  <si>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</si>
  <si>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</si>
  <si>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</si>
  <si>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</si>
  <si>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</si>
  <si>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</si>
  <si>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</si>
  <si>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</si>
  <si>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</si>
  <si>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</si>
  <si>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</si>
  <si>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</si>
  <si>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</si>
  <si>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</si>
  <si>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</si>
  <si>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</si>
  <si>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</si>
  <si>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</si>
  <si>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</si>
  <si>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</si>
  <si>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</si>
  <si>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</si>
  <si>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</si>
  <si>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</si>
  <si>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</si>
  <si>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</si>
  <si>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</si>
  <si>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</si>
  <si>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</si>
  <si>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</si>
  <si>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</si>
  <si>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</si>
  <si>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</si>
  <si>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</si>
  <si>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</si>
  <si>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</si>
  <si>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</si>
  <si>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</si>
  <si>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</si>
  <si>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</si>
  <si>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</si>
  <si>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</si>
  <si>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</si>
  <si>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</si>
  <si>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</si>
  <si>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</si>
  <si>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</si>
  <si>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</si>
  <si>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</si>
  <si>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</si>
  <si>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</si>
  <si>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</si>
  <si>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</si>
  <si>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</si>
  <si>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</si>
  <si>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</si>
  <si>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</si>
  <si>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</si>
  <si>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</si>
  <si>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</si>
  <si>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</si>
  <si>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</si>
  <si>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</si>
  <si>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</si>
  <si>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</si>
  <si>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</si>
  <si>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</si>
  <si>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</si>
  <si>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</si>
  <si>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</si>
  <si>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</si>
  <si>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</si>
  <si>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</si>
  <si>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</si>
  <si>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</si>
  <si>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</si>
  <si>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</si>
  <si>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</si>
  <si>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</si>
  <si>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</si>
  <si>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</si>
  <si>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</si>
  <si>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</si>
  <si>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</si>
  <si>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</si>
  <si>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</si>
  <si>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</si>
  <si>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</si>
  <si>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</si>
  <si>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</si>
  <si>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</si>
  <si>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</si>
  <si>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</si>
  <si>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</si>
  <si>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</si>
  <si>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</si>
  <si>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</si>
  <si>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</si>
  <si>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</si>
  <si>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</si>
  <si>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</si>
  <si>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</si>
  <si>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</si>
  <si>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</si>
  <si>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</si>
  <si>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</si>
  <si>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</si>
  <si>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</si>
  <si>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</si>
  <si>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</si>
  <si>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</si>
  <si>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</si>
  <si>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</si>
  <si>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</si>
  <si>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</si>
  <si>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</si>
  <si>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</si>
  <si>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</si>
  <si>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</si>
  <si>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</si>
  <si>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</si>
  <si>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</si>
  <si>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</si>
  <si>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</si>
  <si>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</si>
  <si>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</si>
  <si>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</si>
  <si>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</si>
  <si>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</si>
  <si>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</si>
  <si>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</si>
  <si>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</si>
  <si>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</si>
  <si>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</si>
  <si>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</si>
  <si>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</si>
  <si>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</si>
  <si>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</si>
  <si>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</si>
  <si>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</si>
  <si>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</si>
  <si>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</si>
  <si>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</si>
  <si>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</si>
  <si>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</si>
  <si>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</si>
  <si>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</si>
  <si>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</si>
  <si>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</si>
  <si>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</si>
  <si>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</si>
  <si>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</si>
  <si>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</si>
  <si>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</si>
  <si>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</si>
  <si>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</si>
  <si>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</si>
  <si>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</si>
  <si>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</si>
  <si>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</si>
  <si>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</si>
  <si>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</si>
  <si>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</si>
  <si>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</si>
  <si>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</si>
  <si>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</si>
  <si>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</si>
  <si>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</si>
  <si>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</si>
  <si>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</si>
  <si>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</si>
  <si>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</si>
  <si>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</si>
  <si>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</si>
  <si>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</si>
  <si>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</si>
  <si>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</si>
  <si>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</si>
  <si>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</si>
  <si>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</si>
  <si>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</si>
  <si>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</si>
  <si>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</si>
  <si>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</si>
  <si>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</si>
  <si>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</si>
  <si>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</si>
  <si>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</si>
  <si>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</si>
  <si>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</si>
  <si>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</si>
  <si>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</si>
  <si>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</si>
  <si>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</si>
  <si>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</si>
  <si>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</si>
  <si>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</si>
  <si>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</si>
  <si>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</si>
  <si>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</si>
  <si>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</si>
  <si>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</si>
  <si>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</si>
  <si>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</si>
  <si>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</si>
  <si>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</si>
  <si>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</si>
  <si>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</si>
  <si>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</si>
  <si>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</si>
  <si>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</si>
  <si>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</si>
  <si>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</si>
  <si>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</si>
  <si>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</si>
  <si>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</si>
  <si>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</si>
  <si>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</si>
  <si>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</si>
  <si>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</si>
  <si>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</si>
  <si>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</si>
  <si>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</si>
  <si>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</si>
  <si>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</si>
  <si>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</si>
  <si>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</si>
  <si>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</si>
  <si>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</si>
  <si>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</si>
  <si>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</si>
  <si>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</si>
  <si>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</si>
  <si>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</si>
  <si>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</si>
  <si>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</si>
  <si>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</si>
  <si>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</si>
  <si>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</si>
  <si>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</si>
  <si>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</si>
  <si>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</si>
  <si>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</si>
  <si>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</si>
  <si>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</si>
  <si>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</si>
  <si>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</si>
  <si>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</si>
  <si>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</si>
  <si>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</si>
  <si>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</si>
  <si>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</si>
  <si>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</si>
  <si>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</si>
  <si>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</si>
  <si>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</si>
  <si>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</si>
  <si>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</si>
  <si>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</si>
  <si>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</si>
  <si>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</si>
  <si>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</si>
  <si>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</si>
  <si>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</si>
  <si>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</si>
  <si>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</si>
  <si>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</si>
  <si>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</si>
  <si>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</si>
  <si>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</si>
  <si>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</si>
  <si>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</si>
  <si>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</si>
  <si>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</si>
  <si>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</si>
  <si>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</si>
  <si>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</si>
  <si>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</si>
  <si>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</si>
  <si>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</si>
  <si>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</si>
  <si>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</si>
  <si>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</si>
  <si>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</si>
  <si>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</si>
  <si>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</si>
  <si>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</si>
  <si>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</si>
  <si>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</si>
  <si>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</si>
  <si>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</si>
  <si>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</si>
  <si>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</si>
  <si>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</si>
  <si>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</si>
  <si>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</si>
  <si>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</si>
  <si>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</si>
  <si>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</si>
  <si>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</si>
  <si>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</si>
  <si>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</si>
  <si>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</si>
  <si>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</si>
  <si>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</si>
  <si>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</si>
  <si>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</si>
  <si>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</si>
  <si>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</si>
  <si>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</si>
  <si>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</si>
  <si>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</si>
  <si>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</si>
  <si>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</si>
  <si>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</si>
  <si>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</si>
  <si>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</si>
  <si>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</si>
  <si>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</si>
  <si>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</si>
  <si>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</si>
  <si>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</si>
  <si>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</si>
  <si>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</si>
  <si>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</si>
  <si>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</si>
  <si>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</si>
  <si>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</si>
  <si>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</si>
  <si>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</si>
  <si>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</si>
  <si>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</si>
  <si>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</si>
  <si>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</si>
  <si>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</si>
  <si>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</si>
  <si>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</si>
  <si>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</si>
  <si>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</si>
  <si>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</si>
  <si>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</si>
  <si>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</si>
  <si>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</si>
  <si>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</si>
  <si>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</si>
  <si>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</si>
  <si>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</si>
  <si>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</si>
  <si>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</si>
  <si>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</si>
  <si>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</si>
  <si>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</si>
  <si>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</si>
  <si>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</si>
  <si>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</si>
  <si>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</si>
  <si>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</si>
  <si>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</si>
  <si>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</si>
  <si>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</si>
  <si>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</si>
  <si>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</si>
  <si>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</si>
  <si>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</si>
  <si>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</si>
  <si>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</si>
  <si>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</si>
  <si>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</si>
  <si>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</si>
  <si>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</si>
  <si>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</si>
  <si>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</si>
  <si>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</si>
  <si>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</si>
  <si>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</si>
  <si>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</si>
  <si>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</si>
  <si>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</si>
  <si>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</si>
  <si>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</si>
  <si>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</si>
  <si>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</si>
  <si>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</si>
  <si>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</si>
  <si>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</si>
  <si>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</si>
  <si>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</si>
  <si>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</si>
  <si>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</si>
  <si>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</si>
  <si>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</si>
  <si>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</si>
  <si>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</si>
  <si>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</si>
  <si>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</si>
  <si>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</si>
  <si>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</si>
  <si>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</si>
  <si>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</si>
  <si>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</si>
  <si>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</si>
  <si>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</si>
  <si>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</si>
  <si>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</si>
  <si>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</si>
  <si>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</si>
  <si>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</si>
  <si>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</si>
  <si>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</si>
  <si>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</si>
  <si>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</si>
  <si>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</si>
  <si>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</si>
  <si>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</si>
  <si>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</si>
  <si>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</si>
  <si>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</si>
  <si>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</si>
  <si>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</si>
  <si>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</si>
  <si>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</si>
  <si>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</si>
  <si>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</si>
  <si>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</si>
  <si>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</si>
  <si>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</si>
  <si>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</si>
  <si>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</si>
  <si>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</si>
  <si>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</si>
  <si>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</si>
  <si>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</si>
  <si>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</si>
  <si>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</si>
  <si>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</si>
  <si>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</si>
  <si>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</si>
  <si>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</si>
  <si>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</si>
  <si>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</si>
  <si>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</si>
  <si>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</si>
  <si>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</si>
  <si>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</si>
  <si>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</si>
  <si>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</si>
  <si>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</si>
  <si>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</si>
  <si>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</si>
  <si>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</si>
  <si>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</si>
  <si>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</si>
  <si>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</si>
  <si>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</si>
  <si>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</si>
  <si>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</si>
  <si>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</si>
  <si>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</si>
  <si>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</si>
  <si>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</si>
  <si>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</si>
  <si>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</si>
  <si>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</si>
  <si>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</si>
  <si>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</si>
  <si>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</si>
  <si>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</si>
  <si>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</si>
  <si>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</si>
  <si>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</si>
  <si>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</si>
  <si>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</si>
  <si>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</si>
  <si>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</si>
  <si>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</si>
  <si>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</si>
  <si>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</si>
  <si>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</si>
  <si>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</si>
  <si>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</si>
  <si>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</si>
  <si>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</si>
  <si>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</si>
  <si>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</si>
  <si>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</si>
  <si>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</si>
  <si>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</si>
  <si>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</si>
  <si>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</si>
  <si>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</si>
  <si>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</si>
  <si>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</si>
  <si>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</si>
  <si>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</si>
  <si>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</si>
  <si>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</si>
  <si>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</si>
  <si>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</si>
  <si>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</si>
  <si>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</si>
  <si>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</si>
  <si>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</si>
  <si>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</si>
  <si>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</si>
  <si>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</si>
  <si>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</si>
  <si>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</si>
  <si>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</si>
  <si>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</si>
  <si>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</si>
  <si>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</si>
  <si>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</si>
  <si>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</si>
  <si>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</si>
  <si>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</si>
  <si>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</si>
  <si>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</si>
  <si>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</si>
  <si>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</si>
  <si>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</si>
  <si>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</si>
  <si>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</si>
  <si>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</si>
  <si>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</si>
  <si>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</si>
  <si>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</si>
  <si>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</si>
  <si>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</si>
  <si>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</si>
  <si>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</si>
  <si>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</si>
  <si>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</si>
  <si>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</si>
  <si>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</si>
  <si>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</si>
  <si>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</si>
  <si>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</si>
  <si>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</si>
  <si>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</si>
  <si>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</si>
  <si>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</si>
  <si>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</si>
  <si>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</si>
  <si>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</si>
  <si>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</si>
  <si>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</si>
  <si>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</si>
  <si>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</si>
  <si>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</si>
  <si>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</si>
  <si>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</si>
  <si>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</si>
  <si>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</si>
  <si>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</si>
  <si>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</si>
  <si>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</si>
  <si>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</si>
  <si>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</si>
  <si>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</si>
  <si>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</si>
  <si>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</si>
  <si>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</si>
  <si>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</si>
  <si>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</si>
  <si>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</si>
  <si>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</si>
  <si>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</si>
  <si>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</si>
  <si>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</si>
  <si>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</si>
  <si>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</si>
  <si>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</si>
  <si>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</si>
  <si>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</si>
  <si>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</si>
  <si>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</si>
  <si>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</si>
  <si>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</si>
  <si>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</si>
  <si>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</si>
  <si>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</si>
  <si>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</si>
  <si>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</si>
  <si>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</si>
  <si>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</si>
  <si>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</si>
  <si>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</si>
  <si>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</si>
  <si>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</si>
  <si>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</si>
  <si>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</si>
  <si>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</si>
  <si>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</si>
  <si>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</si>
  <si>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</si>
  <si>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</si>
  <si>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</si>
  <si>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</si>
  <si>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</si>
  <si>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</si>
  <si>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</si>
  <si>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</si>
  <si>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</si>
  <si>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</si>
  <si>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</si>
  <si>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</si>
  <si>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</si>
  <si>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</si>
  <si>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</si>
  <si>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</si>
  <si>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</si>
  <si>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</si>
  <si>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</si>
  <si>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</si>
  <si>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</si>
  <si>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</si>
  <si>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</si>
  <si>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</si>
  <si>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</si>
  <si>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</si>
  <si>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</si>
  <si>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</si>
  <si>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</si>
  <si>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</si>
  <si>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</si>
  <si>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</si>
  <si>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</si>
  <si>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</si>
  <si>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</si>
  <si>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</si>
  <si>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</si>
  <si>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</si>
  <si>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</si>
  <si>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</si>
  <si>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</si>
  <si>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</si>
  <si>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</si>
  <si>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</si>
  <si>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</si>
  <si>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</si>
  <si>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</si>
  <si>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</si>
  <si>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</si>
  <si>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</si>
  <si>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</si>
  <si>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</si>
  <si>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</si>
  <si>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</si>
  <si>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</si>
  <si>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</si>
  <si>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</si>
  <si>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</si>
  <si>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</si>
  <si>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</si>
  <si>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</si>
  <si>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</si>
  <si>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</si>
  <si>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</si>
  <si>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</si>
  <si>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</si>
  <si>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</si>
  <si>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</si>
  <si>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</si>
  <si>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</si>
  <si>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</si>
  <si>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</si>
  <si>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</si>
  <si>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</si>
  <si>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</si>
  <si>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</si>
  <si>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</si>
  <si>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</si>
  <si>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</si>
  <si>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</si>
  <si>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</si>
  <si>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</si>
  <si>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</si>
  <si>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</si>
  <si>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</si>
  <si>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</si>
  <si>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</si>
  <si>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</si>
  <si>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</si>
  <si>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</si>
  <si>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</si>
  <si>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</si>
  <si>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</si>
  <si>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</si>
  <si>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</si>
  <si>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</si>
  <si>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</si>
  <si>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</si>
  <si>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</si>
  <si>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</si>
  <si>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</si>
  <si>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</si>
  <si>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</si>
  <si>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</si>
  <si>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</si>
  <si>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</si>
  <si>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</si>
  <si>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</si>
  <si>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</si>
  <si>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</si>
  <si>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</si>
  <si>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</si>
  <si>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</si>
  <si>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</si>
  <si>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</si>
  <si>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</si>
  <si>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</si>
  <si>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</si>
  <si>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</si>
  <si>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</si>
  <si>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</si>
  <si>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</si>
  <si>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</si>
  <si>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</si>
  <si>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</si>
  <si>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</si>
  <si>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</si>
  <si>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</si>
  <si>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</si>
  <si>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</si>
  <si>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</si>
  <si>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</si>
  <si>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</si>
  <si>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</si>
  <si>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</si>
  <si>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</si>
  <si>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</si>
  <si>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</si>
  <si>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</si>
  <si>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</si>
  <si>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</si>
  <si>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</si>
  <si>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</si>
  <si>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</si>
  <si>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</si>
  <si>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</si>
  <si>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</si>
  <si>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</si>
  <si>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</si>
  <si>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</si>
  <si>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</si>
  <si>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</si>
  <si>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</si>
  <si>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</si>
  <si>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</si>
  <si>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</si>
  <si>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</si>
  <si>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</si>
  <si>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</si>
  <si>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</si>
  <si>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</si>
  <si>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</si>
  <si>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</si>
  <si>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</si>
  <si>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</si>
  <si>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</si>
  <si>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</si>
  <si>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</si>
  <si>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</si>
  <si>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</si>
  <si>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</si>
  <si>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</si>
  <si>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</si>
  <si>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</si>
  <si>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</si>
  <si>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</si>
  <si>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</si>
  <si>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</si>
  <si>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</si>
  <si>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</si>
  <si>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</si>
  <si>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</si>
  <si>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</si>
  <si>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</si>
  <si>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</si>
  <si>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</si>
  <si>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</si>
  <si>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</si>
  <si>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</si>
  <si>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</si>
  <si>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</si>
  <si>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</si>
  <si>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</si>
  <si>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</si>
  <si>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</si>
  <si>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</si>
  <si>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</si>
  <si>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</si>
  <si>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</si>
  <si>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</si>
  <si>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</si>
  <si>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</si>
  <si>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</si>
  <si>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</si>
  <si>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</si>
  <si>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</si>
  <si>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</si>
  <si>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</si>
  <si>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</si>
  <si>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</si>
  <si>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</si>
  <si>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</si>
  <si>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</si>
  <si>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</si>
  <si>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</si>
  <si>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</si>
  <si>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</si>
  <si>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</si>
  <si>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</si>
  <si>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</si>
  <si>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</si>
  <si>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</si>
  <si>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</si>
  <si>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</si>
  <si>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</si>
  <si>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</si>
  <si>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</si>
  <si>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</si>
  <si>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</si>
  <si>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</si>
  <si>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</si>
  <si>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</si>
  <si>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</si>
  <si>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</si>
  <si>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</si>
  <si>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</si>
  <si>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</si>
  <si>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</si>
  <si>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</si>
  <si>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</si>
  <si>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</si>
  <si>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</si>
  <si>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</si>
  <si>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</si>
  <si>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</si>
  <si>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</si>
  <si>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</si>
  <si>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</si>
  <si>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</si>
  <si>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</si>
  <si>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</si>
  <si>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</si>
  <si>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</si>
  <si>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</si>
  <si>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</si>
  <si>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</si>
  <si>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</si>
  <si>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</si>
  <si>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</si>
  <si>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</si>
  <si>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</si>
  <si>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</si>
  <si>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</si>
  <si>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</si>
  <si>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</si>
  <si>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</si>
  <si>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</si>
  <si>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</si>
  <si>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</si>
  <si>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</si>
  <si>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</si>
  <si>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</si>
  <si>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</si>
  <si>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</si>
  <si>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</si>
  <si>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</si>
  <si>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</si>
  <si>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</si>
  <si>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</si>
  <si>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</si>
  <si>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</si>
  <si>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</si>
  <si>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</si>
  <si>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</si>
  <si>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</si>
  <si>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</si>
  <si>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</si>
  <si>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</si>
  <si>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</si>
  <si>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</si>
  <si>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</si>
  <si>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</si>
  <si>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</si>
  <si>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</si>
  <si>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</si>
  <si>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</si>
  <si>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</si>
  <si>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</si>
  <si>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</si>
  <si>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</si>
  <si>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</si>
  <si>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</si>
  <si>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</si>
  <si>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</si>
  <si>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</si>
  <si>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</si>
  <si>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</si>
  <si>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</si>
  <si>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</si>
  <si>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</si>
  <si>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</si>
  <si>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</si>
  <si>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</si>
  <si>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</si>
  <si>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</si>
  <si>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</si>
  <si>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</si>
  <si>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</si>
  <si>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</si>
  <si>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</si>
  <si>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</si>
  <si>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</si>
  <si>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</si>
  <si>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</si>
  <si>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</si>
  <si>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</si>
  <si>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</si>
  <si>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</si>
  <si>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</si>
  <si>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</si>
  <si>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</si>
  <si>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</si>
  <si>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</si>
  <si>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</si>
  <si>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</si>
  <si>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</si>
  <si>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</si>
  <si>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</si>
  <si>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</si>
  <si>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</si>
  <si>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</si>
  <si>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</si>
  <si>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</si>
  <si>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</si>
  <si>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</si>
  <si>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</si>
  <si>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</si>
  <si>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</si>
  <si>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</si>
  <si>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</si>
  <si>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</si>
  <si>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</si>
  <si>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</si>
  <si>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</si>
  <si>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</si>
  <si>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</si>
  <si>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</si>
  <si>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</si>
  <si>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</si>
  <si>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</si>
  <si>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</si>
  <si>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</si>
  <si>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</si>
  <si>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</si>
  <si>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</si>
  <si>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</si>
  <si>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</si>
  <si>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</si>
  <si>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</si>
  <si>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</si>
  <si>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</si>
  <si>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</si>
  <si>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</si>
  <si>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</si>
  <si>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</si>
  <si>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</si>
  <si>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</si>
  <si>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</si>
  <si>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</si>
  <si>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</si>
  <si>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</si>
  <si>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</si>
  <si>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</si>
  <si>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</si>
  <si>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</si>
  <si>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</si>
  <si>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</si>
  <si>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</si>
  <si>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</si>
  <si>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</si>
  <si>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</si>
  <si>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</si>
  <si>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</si>
  <si>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</si>
  <si>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</si>
  <si>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</si>
  <si>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</si>
  <si>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</si>
  <si>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</si>
  <si>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</si>
  <si>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</si>
  <si>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</si>
  <si>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</si>
  <si>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</si>
  <si>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</si>
  <si>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</si>
  <si>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</si>
  <si>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</si>
  <si>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</si>
  <si>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</si>
  <si>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</si>
  <si>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</si>
  <si>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</si>
  <si>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</si>
  <si>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</si>
  <si>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</si>
  <si>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</si>
  <si>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</si>
  <si>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</si>
  <si>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</si>
  <si>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</si>
  <si>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</si>
  <si>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</si>
  <si>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</si>
  <si>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</si>
  <si>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</si>
  <si>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</si>
  <si>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</si>
  <si>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</si>
  <si>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</si>
  <si>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</si>
  <si>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</si>
  <si>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</si>
  <si>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</si>
  <si>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</si>
  <si>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</si>
  <si>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</si>
  <si>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</si>
  <si>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</si>
  <si>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</si>
  <si>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</si>
  <si>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</si>
  <si>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</si>
  <si>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</si>
  <si>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</si>
  <si>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</si>
  <si>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</si>
  <si>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</si>
  <si>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</si>
  <si>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</si>
  <si>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</si>
  <si>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</si>
  <si>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</si>
  <si>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</si>
  <si>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</si>
  <si>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</si>
  <si>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</si>
  <si>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</si>
  <si>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</si>
  <si>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</si>
  <si>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</si>
  <si>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</si>
  <si>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</si>
  <si>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</si>
  <si>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</si>
  <si>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</si>
  <si>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</si>
  <si>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</si>
  <si>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</si>
  <si>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</si>
  <si>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</si>
  <si>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</si>
  <si>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</si>
  <si>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</si>
  <si>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</si>
  <si>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</si>
  <si>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</si>
  <si>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</si>
  <si>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</si>
  <si>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</si>
  <si>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</si>
  <si>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</si>
  <si>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</si>
  <si>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</si>
  <si>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</si>
  <si>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</si>
  <si>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</si>
  <si>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</si>
  <si>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</si>
  <si>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</si>
  <si>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</si>
  <si>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</si>
  <si>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</si>
  <si>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</si>
  <si>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</si>
  <si>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</si>
  <si>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</si>
  <si>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</si>
  <si>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</si>
  <si>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</si>
  <si>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</si>
  <si>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</si>
  <si>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</si>
  <si>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</si>
  <si>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</si>
  <si>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</si>
  <si>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</si>
  <si>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</si>
  <si>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</si>
  <si>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</si>
  <si>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</si>
  <si>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</si>
  <si>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</si>
  <si>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</si>
  <si>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</si>
  <si>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</si>
  <si>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</si>
  <si>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</si>
  <si>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</si>
  <si>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</si>
  <si>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</si>
  <si>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</si>
  <si>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</si>
  <si>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</si>
  <si>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</si>
  <si>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</si>
  <si>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</si>
  <si>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</si>
  <si>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</si>
  <si>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</si>
  <si>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</si>
  <si>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</si>
  <si>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</si>
  <si>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</si>
  <si>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</si>
  <si>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</si>
  <si>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</si>
  <si>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</si>
  <si>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</si>
  <si>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</si>
  <si>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</si>
  <si>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</si>
  <si>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</si>
  <si>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</si>
  <si>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</si>
  <si>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</si>
  <si>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</si>
  <si>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</si>
  <si>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</si>
  <si>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</si>
  <si>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</si>
  <si>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</si>
  <si>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</si>
  <si>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</si>
  <si>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</si>
  <si>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</si>
  <si>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</si>
  <si>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</si>
  <si>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</si>
  <si>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</si>
  <si>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</si>
  <si>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</si>
  <si>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</si>
  <si>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</si>
  <si>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</si>
  <si>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</si>
  <si>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</si>
  <si>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</si>
  <si>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</si>
  <si>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</si>
  <si>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</si>
  <si>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</si>
  <si>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</si>
  <si>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</si>
  <si>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</si>
  <si>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</si>
  <si>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</si>
  <si>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</si>
  <si>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</si>
  <si>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</si>
  <si>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</si>
  <si>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</si>
  <si>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</si>
  <si>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</si>
  <si>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</si>
  <si>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</si>
  <si>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</si>
  <si>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</si>
  <si>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</si>
  <si>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</si>
  <si>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</si>
  <si>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</si>
  <si>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</si>
  <si>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</si>
  <si>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</si>
  <si>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</si>
  <si>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</si>
  <si>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</si>
  <si>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</si>
  <si>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</si>
  <si>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</si>
  <si>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</si>
  <si>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</si>
  <si>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</si>
  <si>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</si>
  <si>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</si>
  <si>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</si>
  <si>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</si>
  <si>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</si>
  <si>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</si>
  <si>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</si>
  <si>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</si>
  <si>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</si>
  <si>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</si>
  <si>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</si>
  <si>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</si>
  <si>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</si>
  <si>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</si>
  <si>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</si>
  <si>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</si>
  <si>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</si>
  <si>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</si>
  <si>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</si>
  <si>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</si>
  <si>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</si>
  <si>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</si>
  <si>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</si>
  <si>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</si>
  <si>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</si>
  <si>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</si>
  <si>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</si>
  <si>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</si>
  <si>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</si>
  <si>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</si>
  <si>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</si>
  <si>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</si>
  <si>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</si>
  <si>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</si>
  <si>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</si>
  <si>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</si>
  <si>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</si>
  <si>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</si>
  <si>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</si>
  <si>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</si>
  <si>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</si>
  <si>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</si>
  <si>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</si>
  <si>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</si>
  <si>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</si>
  <si>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</si>
  <si>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</si>
  <si>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</si>
  <si>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</si>
  <si>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</si>
  <si>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</si>
  <si>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</si>
  <si>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</si>
  <si>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</si>
  <si>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</si>
  <si>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</si>
  <si>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</si>
  <si>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</si>
  <si>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</si>
  <si>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</si>
  <si>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</si>
  <si>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</si>
  <si>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</si>
  <si>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</si>
  <si>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</si>
  <si>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</si>
  <si>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</si>
  <si>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</si>
  <si>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</si>
  <si>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</si>
  <si>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</si>
  <si>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</si>
  <si>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</si>
  <si>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</si>
  <si>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</si>
  <si>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</si>
  <si>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</si>
  <si>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</si>
  <si>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</si>
  <si>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</si>
  <si>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</si>
  <si>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</si>
  <si>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</si>
  <si>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</si>
  <si>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</si>
  <si>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</si>
  <si>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</si>
  <si>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</si>
  <si>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</si>
  <si>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</si>
  <si>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</si>
  <si>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</si>
  <si>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</si>
  <si>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</si>
  <si>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</si>
  <si>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</si>
  <si>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</si>
  <si>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</si>
  <si>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</si>
  <si>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</si>
  <si>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</si>
  <si>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</si>
  <si>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</si>
  <si>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</si>
  <si>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</si>
  <si>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</si>
  <si>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</si>
  <si>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</si>
  <si>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</si>
  <si>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</si>
  <si>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</si>
  <si>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</si>
  <si>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</si>
  <si>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</si>
  <si>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</si>
  <si>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</si>
  <si>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</si>
  <si>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</si>
  <si>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</si>
  <si>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</si>
  <si>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</si>
  <si>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</si>
  <si>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</si>
  <si>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</si>
  <si>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</si>
  <si>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</si>
  <si>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</si>
  <si>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</si>
  <si>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</si>
  <si>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</si>
  <si>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</si>
  <si>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</si>
  <si>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</si>
  <si>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</si>
  <si>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</si>
  <si>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</si>
  <si>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</si>
  <si>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</si>
  <si>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</si>
  <si>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</si>
  <si>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</si>
  <si>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</si>
  <si>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</si>
  <si>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</si>
  <si>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</si>
  <si>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</si>
  <si>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</si>
  <si>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</si>
  <si>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</si>
  <si>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</si>
  <si>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</si>
  <si>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</si>
  <si>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</si>
  <si>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</si>
  <si>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</si>
  <si>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</si>
  <si>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</si>
  <si>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</si>
  <si>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</si>
  <si>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</si>
  <si>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</si>
  <si>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</si>
  <si>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</si>
  <si>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</si>
  <si>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</si>
  <si>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</si>
  <si>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</si>
  <si>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</si>
  <si>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</si>
  <si>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</si>
  <si>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</si>
  <si>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</si>
  <si>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</si>
  <si>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</si>
  <si>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</si>
  <si>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</si>
  <si>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</si>
  <si>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</si>
  <si>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</si>
  <si>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</si>
  <si>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</si>
  <si>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</si>
  <si>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</si>
  <si>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</si>
  <si>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</si>
  <si>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</si>
  <si>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</si>
  <si>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</si>
  <si>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</si>
  <si>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</si>
  <si>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</si>
  <si>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</si>
  <si>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</si>
  <si>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</si>
  <si>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</si>
  <si>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</si>
  <si>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</si>
  <si>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</si>
  <si>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</si>
  <si>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</si>
  <si>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</si>
  <si>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</si>
  <si>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</si>
  <si>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</si>
  <si>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</si>
  <si>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</si>
  <si>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</si>
  <si>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</si>
  <si>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</si>
  <si>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</si>
  <si>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</si>
  <si>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</si>
  <si>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</si>
  <si>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</si>
  <si>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</si>
  <si>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</si>
  <si>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</si>
  <si>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</si>
  <si>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</si>
  <si>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</si>
  <si>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</si>
  <si>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</si>
  <si>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</si>
  <si>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</si>
  <si>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</si>
  <si>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</si>
  <si>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</si>
  <si>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</si>
  <si>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</si>
  <si>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</si>
  <si>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</si>
  <si>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</si>
  <si>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</si>
  <si>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</si>
  <si>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</si>
  <si>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</si>
  <si>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</si>
  <si>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</si>
  <si>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</si>
  <si>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</si>
  <si>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</si>
  <si>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</si>
  <si>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</si>
  <si>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</si>
  <si>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</si>
  <si>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</si>
  <si>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</si>
  <si>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</si>
  <si>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</si>
  <si>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</si>
  <si>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</si>
  <si>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</si>
  <si>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</si>
  <si>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</si>
  <si>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</si>
  <si>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</si>
  <si>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</si>
  <si>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</si>
  <si>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</si>
  <si>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</si>
  <si>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</si>
  <si>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</si>
  <si>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</si>
  <si>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</si>
  <si>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</si>
  <si>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</si>
  <si>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</si>
  <si>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</si>
  <si>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</si>
  <si>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</si>
  <si>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</si>
  <si>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</si>
  <si>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</si>
  <si>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</si>
  <si>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</si>
  <si>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</si>
  <si>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</si>
  <si>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</si>
  <si>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</si>
  <si>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</si>
  <si>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</si>
  <si>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</si>
  <si>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</si>
  <si>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</si>
  <si>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</si>
  <si>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</si>
  <si>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</si>
  <si>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</si>
  <si>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</si>
  <si>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</si>
  <si>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</si>
  <si>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</si>
  <si>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</si>
  <si>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</si>
  <si>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</si>
  <si>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</si>
  <si>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</si>
  <si>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</si>
  <si>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</si>
  <si>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</si>
  <si>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</si>
  <si>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</si>
  <si>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</si>
  <si>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</si>
  <si>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</si>
  <si>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</si>
  <si>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</si>
  <si>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</si>
  <si>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</si>
  <si>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</si>
  <si>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</si>
  <si>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</si>
  <si>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</si>
  <si>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</si>
  <si>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</si>
  <si>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</si>
  <si>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</si>
  <si>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</si>
  <si>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</si>
  <si>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</si>
  <si>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</si>
  <si>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</si>
  <si>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</si>
  <si>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</si>
  <si>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</si>
  <si>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</si>
  <si>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</si>
  <si>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</si>
  <si>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</si>
  <si>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</si>
  <si>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</si>
  <si>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</si>
  <si>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</si>
  <si>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</si>
  <si>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</si>
  <si>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</si>
  <si>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</si>
  <si>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</si>
  <si>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</si>
  <si>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</si>
  <si>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</si>
  <si>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</si>
  <si>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</si>
  <si>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</si>
  <si>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</si>
  <si>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</si>
  <si>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</si>
  <si>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</si>
  <si>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</si>
  <si>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</si>
  <si>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</si>
  <si>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</si>
  <si>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</si>
  <si>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</si>
  <si>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</si>
  <si>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</si>
  <si>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</si>
  <si>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</si>
  <si>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</si>
  <si>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</si>
  <si>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</si>
  <si>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</si>
  <si>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</si>
  <si>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</si>
  <si>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</si>
  <si>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</si>
  <si>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</si>
  <si>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</si>
  <si>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</si>
  <si>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</si>
  <si>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</si>
  <si>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</si>
  <si>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</si>
  <si>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</si>
  <si>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</si>
  <si>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</si>
  <si>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</si>
  <si>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</si>
  <si>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</si>
  <si>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</si>
  <si>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</si>
  <si>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</si>
  <si>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</si>
  <si>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</si>
  <si>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</si>
  <si>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</si>
  <si>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</si>
  <si>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</si>
  <si>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</si>
  <si>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</si>
  <si>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</si>
  <si>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</si>
  <si>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</si>
  <si>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</si>
  <si>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</si>
  <si>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</si>
  <si>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</si>
  <si>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</si>
  <si>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</si>
  <si>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</si>
  <si>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</si>
  <si>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</si>
  <si>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</si>
  <si>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</si>
  <si>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</si>
  <si>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</si>
  <si>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</si>
  <si>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</si>
  <si>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</si>
  <si>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</si>
  <si>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</si>
  <si>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</si>
  <si>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</si>
  <si>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</si>
  <si>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</si>
  <si>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</si>
  <si>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</si>
  <si>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</si>
  <si>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</si>
  <si>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</si>
  <si>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</si>
  <si>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</si>
  <si>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</si>
  <si>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</si>
  <si>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</si>
  <si>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</si>
  <si>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</si>
  <si>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</si>
  <si>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</si>
  <si>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</si>
  <si>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</si>
  <si>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</si>
  <si>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</si>
  <si>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</si>
  <si>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</si>
  <si>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</si>
  <si>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</si>
  <si>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</si>
  <si>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</si>
  <si>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</si>
  <si>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</si>
  <si>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</si>
  <si>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</si>
  <si>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</si>
  <si>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</si>
  <si>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</si>
  <si>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</si>
  <si>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</si>
  <si>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</si>
  <si>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</si>
  <si>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</si>
  <si>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</si>
  <si>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</si>
  <si>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</si>
  <si>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</si>
  <si>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</si>
  <si>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</si>
  <si>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</si>
  <si>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</si>
  <si>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</si>
  <si>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</si>
  <si>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</si>
  <si>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</si>
  <si>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</si>
  <si>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</si>
  <si>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</si>
  <si>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</si>
  <si>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</si>
  <si>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</si>
  <si>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</si>
  <si>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</si>
  <si>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</si>
  <si>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</si>
  <si>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</si>
  <si>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</si>
  <si>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</si>
  <si>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</si>
  <si>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</si>
  <si>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</si>
  <si>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</si>
  <si>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</si>
  <si>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</si>
  <si>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</si>
  <si>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</si>
  <si>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</si>
  <si>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</si>
  <si>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</si>
  <si>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</si>
  <si>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</si>
  <si>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</si>
  <si>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</si>
  <si>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</si>
  <si>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</si>
  <si>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</si>
  <si>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</si>
  <si>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</si>
  <si>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</si>
  <si>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</si>
  <si>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</si>
  <si>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</si>
  <si>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</si>
  <si>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</si>
  <si>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</si>
  <si>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</si>
  <si>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</si>
  <si>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</si>
  <si>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</si>
  <si>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</si>
  <si>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</si>
  <si>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</si>
  <si>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</si>
  <si>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</si>
  <si>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</si>
  <si>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</si>
  <si>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</si>
  <si>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</si>
  <si>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</si>
  <si>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</si>
  <si>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</si>
  <si>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</si>
  <si>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</si>
  <si>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</si>
  <si>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</si>
  <si>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</si>
  <si>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</si>
  <si>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</si>
  <si>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</si>
  <si>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</si>
  <si>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</si>
  <si>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</si>
  <si>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</si>
  <si>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</si>
  <si>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</si>
  <si>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</si>
  <si>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</si>
  <si>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</si>
  <si>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</si>
  <si>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</si>
  <si>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</si>
  <si>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</si>
  <si>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</si>
  <si>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</si>
  <si>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</si>
  <si>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</si>
  <si>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</si>
  <si>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</si>
  <si>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</si>
  <si>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</si>
  <si>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</si>
  <si>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</si>
  <si>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</si>
  <si>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</si>
  <si>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</si>
  <si>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</si>
  <si>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</si>
  <si>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</si>
  <si>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</si>
  <si>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</si>
  <si>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</si>
  <si>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</si>
  <si>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</si>
  <si>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</si>
  <si>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</si>
  <si>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</si>
  <si>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</si>
  <si>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</si>
  <si>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</si>
  <si>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</si>
  <si>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</si>
  <si>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</si>
  <si>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</si>
  <si>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</si>
  <si>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</si>
  <si>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</si>
  <si>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</si>
  <si>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</si>
  <si>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</si>
  <si>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</si>
  <si>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</si>
  <si>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</si>
  <si>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</si>
  <si>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</si>
  <si>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</si>
  <si>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</si>
  <si>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</si>
  <si>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</si>
  <si>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</si>
  <si>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</si>
  <si>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</si>
  <si>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</si>
  <si>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</si>
  <si>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</si>
  <si>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</si>
  <si>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</si>
  <si>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</si>
  <si>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</si>
  <si>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</si>
  <si>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</si>
  <si>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</si>
  <si>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</si>
  <si>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</si>
  <si>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</si>
  <si>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</si>
  <si>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</si>
  <si>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</si>
  <si>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</si>
  <si>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</si>
  <si>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</si>
  <si>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</si>
  <si>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</si>
  <si>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</si>
  <si>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</si>
  <si>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</si>
  <si>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</si>
  <si>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</si>
  <si>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</si>
  <si>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</si>
  <si>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</si>
  <si>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</si>
  <si>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</si>
  <si>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</si>
  <si>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</si>
  <si>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</si>
  <si>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</si>
  <si>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</si>
  <si>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</si>
  <si>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</si>
  <si>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</si>
  <si>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</si>
  <si>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</si>
  <si>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</si>
  <si>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</si>
  <si>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</si>
  <si>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</si>
  <si>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</si>
  <si>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</si>
  <si>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</si>
  <si>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</si>
  <si>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</si>
  <si>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</si>
  <si>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</si>
  <si>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</si>
  <si>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</si>
  <si>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</si>
  <si>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</si>
  <si>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</si>
  <si>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</si>
  <si>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</si>
  <si>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</si>
  <si>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</si>
  <si>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</si>
  <si>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</si>
  <si>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</si>
  <si>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</si>
  <si>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</si>
  <si>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</si>
  <si>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</si>
  <si>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</si>
  <si>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</si>
  <si>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</si>
  <si>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</si>
  <si>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</si>
  <si>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</si>
  <si>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</si>
  <si>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</si>
  <si>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</si>
  <si>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</si>
  <si>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</si>
  <si>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</si>
  <si>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</si>
  <si>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</si>
  <si>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</si>
  <si>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</si>
  <si>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</si>
  <si>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</si>
  <si>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</si>
  <si>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</si>
  <si>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</si>
  <si>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</si>
  <si>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</si>
  <si>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</si>
  <si>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</si>
  <si>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</si>
  <si>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</si>
  <si>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</si>
  <si>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</si>
  <si>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</si>
  <si>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</si>
  <si>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</si>
  <si>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</si>
  <si>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</si>
  <si>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</si>
  <si>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</si>
  <si>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</si>
  <si>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</si>
  <si>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</si>
  <si>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</si>
  <si>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</si>
  <si>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</si>
  <si>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</si>
  <si>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</si>
  <si>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</si>
  <si>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</si>
  <si>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</si>
  <si>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</si>
  <si>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</si>
  <si>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</si>
  <si>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</si>
  <si>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</si>
  <si>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</si>
  <si>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</si>
  <si>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</si>
  <si>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</si>
  <si>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</si>
  <si>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</si>
  <si>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</si>
  <si>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</si>
  <si>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</si>
  <si>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</si>
  <si>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</si>
  <si>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</si>
  <si>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</si>
  <si>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</si>
  <si>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</si>
  <si>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</si>
  <si>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</si>
  <si>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</si>
  <si>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</si>
  <si>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</si>
  <si>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</si>
  <si>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</si>
  <si>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</si>
  <si>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</si>
  <si>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</si>
  <si>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</si>
  <si>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</si>
  <si>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</si>
  <si>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</si>
  <si>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</si>
  <si>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</si>
  <si>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</si>
  <si>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</si>
  <si>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</si>
  <si>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</si>
  <si>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</si>
  <si>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</si>
  <si>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</si>
  <si>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</si>
  <si>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</si>
  <si>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</si>
  <si>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</si>
  <si>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</si>
  <si>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</si>
  <si>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</si>
  <si>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</si>
  <si>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</si>
  <si>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</si>
  <si>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</si>
  <si>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</si>
  <si>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</si>
  <si>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</si>
  <si>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</si>
  <si>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</si>
  <si>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</si>
  <si>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</si>
  <si>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</si>
  <si>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</si>
  <si>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</si>
  <si>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</si>
  <si>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</si>
  <si>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</si>
  <si>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</si>
  <si>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</si>
  <si>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</si>
  <si>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</si>
  <si>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</si>
  <si>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</si>
  <si>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</si>
  <si>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</si>
  <si>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</si>
  <si>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</si>
  <si>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</si>
  <si>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</si>
  <si>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</si>
  <si>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</si>
  <si>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</si>
  <si>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</si>
  <si>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</si>
  <si>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</si>
  <si>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</si>
  <si>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</si>
  <si>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</si>
  <si>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</si>
  <si>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</si>
  <si>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</si>
  <si>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</si>
  <si>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</si>
  <si>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</si>
  <si>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</si>
  <si>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</si>
  <si>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</si>
  <si>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</si>
  <si>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</si>
  <si>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</si>
  <si>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</si>
  <si>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</si>
  <si>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</si>
  <si>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</si>
  <si>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</si>
  <si>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</si>
  <si>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</si>
  <si>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</si>
  <si>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</si>
  <si>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</si>
  <si>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</si>
  <si>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</si>
  <si>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</si>
  <si>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</si>
  <si>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</si>
  <si>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</si>
  <si>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</si>
  <si>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</si>
  <si>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</si>
  <si>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</si>
  <si>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</si>
  <si>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</si>
  <si>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</si>
  <si>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</si>
  <si>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</si>
  <si>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</si>
  <si>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</si>
  <si>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</si>
  <si>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</si>
  <si>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</si>
  <si>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</si>
  <si>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</si>
  <si>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</si>
  <si>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</si>
  <si>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</si>
  <si>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</si>
  <si>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</si>
  <si>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</si>
  <si>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</si>
  <si>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</si>
  <si>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</si>
  <si>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</si>
  <si>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</si>
  <si>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</si>
  <si>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</si>
  <si>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</si>
  <si>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</si>
  <si>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</si>
  <si>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</si>
  <si>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</si>
  <si>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</si>
  <si>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</si>
  <si>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</si>
  <si>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</si>
  <si>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</si>
  <si>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</si>
  <si>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</si>
  <si>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</si>
  <si>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</si>
  <si>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</si>
  <si>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</si>
  <si>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</si>
  <si>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</si>
  <si>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</si>
  <si>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</si>
  <si>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</si>
  <si>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</si>
  <si>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</si>
  <si>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</si>
  <si>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</si>
  <si>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</si>
  <si>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</si>
  <si>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</si>
  <si>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</si>
  <si>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</si>
  <si>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</si>
  <si>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</si>
  <si>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</si>
  <si>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</si>
  <si>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</si>
  <si>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</si>
  <si>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</si>
  <si>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</si>
  <si>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</si>
  <si>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</si>
  <si>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</si>
  <si>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</si>
  <si>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</si>
  <si>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</si>
  <si>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</si>
  <si>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</si>
  <si>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</si>
  <si>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</si>
  <si>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</si>
  <si>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</si>
  <si>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</si>
  <si>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</si>
  <si>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</si>
  <si>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</si>
  <si>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</si>
  <si>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</si>
  <si>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</si>
  <si>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</si>
  <si>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</si>
  <si>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</si>
  <si>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</si>
  <si>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</si>
  <si>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</si>
  <si>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</si>
  <si>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</si>
  <si>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</si>
  <si>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</si>
  <si>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</si>
  <si>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</si>
  <si>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</si>
  <si>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</si>
  <si>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</si>
  <si>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</si>
  <si>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</si>
  <si>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</si>
  <si>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</si>
  <si>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</si>
  <si>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</si>
  <si>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</si>
  <si>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</si>
  <si>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</si>
  <si>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</si>
  <si>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</si>
  <si>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</si>
  <si>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</si>
  <si>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</si>
  <si>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</si>
  <si>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</si>
  <si>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</si>
  <si>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</si>
  <si>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</si>
  <si>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</si>
  <si>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</si>
  <si>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</si>
  <si>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</si>
  <si>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</si>
  <si>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</si>
  <si>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</si>
  <si>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</si>
  <si>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</si>
  <si>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</si>
  <si>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</si>
  <si>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</si>
  <si>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</si>
  <si>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</si>
  <si>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</si>
  <si>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</si>
  <si>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</si>
  <si>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</si>
  <si>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</si>
  <si>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</si>
  <si>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</si>
  <si>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</si>
  <si>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</si>
  <si>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</si>
  <si>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</si>
  <si>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</si>
  <si>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</si>
  <si>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</si>
  <si>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</si>
  <si>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</si>
  <si>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</si>
  <si>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</si>
  <si>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</si>
  <si>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</si>
  <si>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</si>
  <si>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</si>
  <si>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</si>
  <si>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</si>
  <si>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</si>
  <si>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</si>
  <si>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</si>
  <si>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</si>
  <si>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</si>
  <si>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</si>
  <si>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</si>
  <si>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</si>
  <si>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</si>
  <si>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</si>
  <si>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</si>
  <si>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</si>
  <si>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</si>
  <si>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</si>
  <si>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</si>
  <si>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</si>
  <si>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</si>
  <si>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</si>
  <si>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</si>
  <si>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</si>
  <si>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</si>
  <si>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</si>
  <si>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</si>
  <si>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</si>
  <si>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</si>
  <si>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</si>
  <si>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</si>
  <si>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</si>
  <si>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</si>
  <si>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</si>
  <si>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</si>
  <si>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</si>
  <si>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</si>
  <si>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</si>
  <si>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</si>
  <si>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</si>
  <si>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</si>
  <si>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</si>
  <si>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</si>
  <si>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</si>
  <si>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</si>
  <si>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</si>
  <si>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</si>
  <si>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</si>
  <si>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</si>
  <si>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</si>
  <si>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</si>
  <si>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</si>
  <si>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</si>
  <si>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</si>
  <si>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</si>
  <si>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</si>
  <si>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</si>
  <si>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</si>
  <si>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</si>
  <si>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</si>
  <si>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</si>
  <si>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</si>
  <si>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</si>
  <si>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</si>
  <si>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</si>
  <si>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</si>
  <si>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</si>
  <si>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</si>
  <si>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</si>
  <si>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</si>
  <si>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</si>
  <si>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</si>
  <si>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</si>
  <si>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</si>
  <si>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</si>
  <si>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</si>
  <si>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</si>
  <si>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</si>
  <si>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</si>
  <si>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</si>
  <si>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</si>
  <si>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</si>
  <si>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</si>
  <si>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</si>
  <si>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</si>
  <si>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</si>
  <si>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</si>
  <si>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</si>
  <si>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</si>
  <si>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</si>
  <si>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</si>
  <si>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</si>
  <si>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</si>
  <si>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</si>
  <si>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</si>
  <si>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</si>
  <si>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</si>
  <si>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</si>
  <si>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</si>
  <si>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</si>
  <si>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</si>
  <si>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</si>
  <si>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</si>
  <si>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</si>
  <si>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</si>
  <si>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</si>
  <si>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</si>
  <si>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</si>
  <si>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</si>
  <si>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</si>
  <si>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</si>
  <si>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</si>
  <si>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</si>
  <si>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</si>
  <si>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</si>
  <si>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</si>
  <si>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</si>
  <si>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</si>
  <si>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</si>
  <si>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</si>
  <si>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</si>
  <si>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</si>
  <si>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</si>
  <si>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</si>
  <si>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</si>
  <si>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</si>
  <si>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</si>
  <si>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</si>
  <si>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</si>
  <si>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</si>
  <si>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</si>
  <si>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</si>
  <si>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</si>
  <si>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</si>
  <si>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</si>
  <si>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</si>
  <si>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</si>
  <si>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</si>
  <si>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</si>
  <si>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</si>
  <si>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</si>
  <si>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</si>
  <si>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</si>
  <si>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</si>
  <si>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</si>
  <si>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</si>
  <si>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</si>
  <si>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</si>
  <si>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</si>
  <si>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</si>
  <si>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</si>
  <si>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</si>
  <si>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</si>
  <si>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</si>
  <si>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</si>
  <si>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</si>
  <si>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</si>
  <si>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</si>
  <si>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</si>
  <si>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</si>
  <si>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</si>
  <si>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</si>
  <si>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</si>
  <si>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</si>
  <si>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</si>
  <si>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</si>
  <si>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</si>
  <si>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</si>
  <si>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</si>
  <si>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</si>
  <si>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</si>
  <si>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</si>
  <si>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</si>
  <si>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</si>
  <si>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</si>
  <si>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</si>
  <si>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</si>
  <si>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</si>
  <si>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</si>
  <si>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</si>
  <si>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</si>
  <si>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</si>
  <si>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</si>
  <si>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</si>
  <si>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</si>
  <si>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</si>
  <si>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</si>
  <si>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</si>
  <si>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</si>
  <si>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</si>
  <si>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</si>
  <si>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</si>
  <si>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</si>
  <si>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</si>
  <si>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</si>
  <si>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</si>
  <si>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</si>
  <si>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</si>
  <si>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</si>
  <si>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</si>
  <si>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</si>
  <si>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</si>
  <si>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</si>
  <si>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</si>
  <si>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</si>
  <si>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</si>
  <si>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</si>
  <si>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</si>
  <si>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</si>
  <si>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</si>
  <si>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</si>
  <si>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</si>
  <si>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</si>
  <si>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</si>
  <si>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</si>
  <si>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</si>
  <si>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</si>
  <si>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</si>
  <si>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</si>
  <si>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</si>
  <si>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</si>
  <si>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</si>
  <si>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</si>
  <si>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</si>
  <si>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</si>
  <si>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</si>
  <si>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</si>
  <si>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</si>
  <si>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</si>
  <si>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</si>
  <si>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</si>
  <si>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</si>
  <si>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</si>
  <si>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</si>
  <si>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</si>
  <si>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</si>
  <si>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</si>
  <si>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</si>
  <si>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</si>
  <si>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</si>
  <si>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</si>
  <si>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</si>
  <si>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</si>
  <si>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</si>
  <si>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</si>
  <si>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</si>
  <si>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</si>
  <si>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</si>
  <si>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</si>
  <si>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</si>
  <si>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</si>
  <si>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</si>
  <si>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</si>
  <si>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</si>
  <si>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</si>
  <si>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</si>
  <si>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</si>
  <si>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</si>
  <si>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</si>
  <si>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</si>
  <si>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</si>
  <si>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</si>
  <si>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</si>
  <si>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</si>
  <si>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</si>
  <si>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</si>
  <si>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</si>
  <si>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</si>
  <si>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</si>
  <si>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</si>
  <si>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</si>
  <si>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</si>
  <si>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</si>
  <si>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</si>
  <si>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</si>
  <si>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</si>
  <si>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</si>
  <si>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</si>
  <si>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</si>
  <si>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</si>
  <si>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</si>
  <si>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</si>
  <si>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</si>
  <si>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</si>
  <si>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</si>
  <si>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</si>
  <si>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</si>
  <si>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</si>
  <si>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</si>
  <si>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</si>
  <si>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</si>
  <si>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</si>
  <si>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</si>
  <si>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</si>
  <si>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</si>
  <si>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</si>
  <si>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</si>
  <si>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</si>
  <si>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</si>
  <si>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</si>
  <si>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</si>
  <si>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</si>
  <si>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</si>
  <si>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</si>
  <si>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</si>
  <si>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</si>
  <si>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</si>
  <si>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</si>
  <si>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</si>
  <si>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</si>
  <si>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</si>
  <si>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</si>
  <si>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</si>
  <si>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</si>
  <si>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</si>
  <si>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</si>
  <si>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</si>
  <si>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</si>
  <si>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</si>
  <si>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</si>
  <si>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</si>
  <si>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</si>
  <si>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</si>
  <si>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</si>
  <si>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</si>
  <si>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</si>
  <si>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</si>
  <si>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</si>
  <si>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</si>
  <si>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</si>
  <si>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</si>
  <si>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</si>
  <si>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</si>
  <si>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</si>
  <si>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</si>
  <si>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</si>
  <si>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</si>
  <si>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</si>
  <si>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</si>
  <si>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</si>
  <si>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</si>
  <si>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</si>
  <si>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</si>
  <si>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</si>
  <si>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</si>
  <si>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</si>
  <si>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</si>
  <si>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</si>
  <si>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</si>
  <si>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</si>
  <si>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</si>
  <si>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</si>
  <si>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</si>
  <si>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</si>
  <si>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</si>
  <si>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</si>
  <si>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</si>
  <si>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</si>
  <si>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</si>
  <si>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</si>
  <si>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</si>
  <si>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</si>
  <si>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</si>
  <si>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</si>
  <si>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</si>
  <si>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</si>
  <si>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</si>
  <si>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</si>
  <si>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</si>
  <si>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</si>
  <si>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</si>
  <si>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</si>
  <si>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</si>
  <si>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</si>
  <si>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</si>
  <si>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</si>
  <si>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</si>
  <si>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</si>
  <si>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</si>
  <si>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</si>
  <si>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</si>
  <si>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</si>
  <si>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</si>
  <si>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</si>
  <si>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</si>
  <si>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</si>
  <si>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</si>
  <si>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</si>
  <si>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</si>
  <si>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</si>
  <si>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</si>
  <si>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</si>
  <si>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</si>
  <si>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</si>
  <si>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</si>
  <si>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</si>
  <si>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</si>
  <si>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</si>
  <si>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</si>
  <si>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</si>
  <si>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</si>
  <si>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</si>
  <si>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</si>
  <si>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</si>
  <si>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</si>
  <si>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</si>
  <si>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</si>
  <si>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</si>
  <si>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</si>
  <si>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</si>
  <si>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</si>
  <si>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</si>
  <si>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</si>
  <si>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</si>
  <si>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</si>
  <si>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</si>
  <si>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</si>
  <si>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</si>
  <si>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</si>
  <si>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</si>
  <si>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</si>
  <si>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</si>
  <si>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</si>
  <si>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</si>
  <si>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</si>
  <si>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</si>
  <si>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</si>
  <si>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</si>
  <si>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</si>
  <si>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</si>
  <si>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</si>
  <si>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</si>
  <si>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</si>
  <si>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</si>
  <si>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</si>
  <si>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</si>
  <si>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</si>
  <si>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</si>
  <si>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</si>
  <si>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</si>
  <si>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</si>
  <si>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</si>
  <si>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</si>
  <si>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</si>
  <si>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</si>
  <si>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</si>
  <si>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</si>
  <si>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</si>
  <si>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</si>
  <si>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</si>
  <si>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</si>
  <si>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</si>
  <si>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</si>
  <si>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</si>
  <si>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</si>
  <si>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</si>
  <si>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</si>
  <si>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</si>
  <si>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</si>
  <si>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</si>
  <si>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</si>
  <si>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</si>
  <si>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</si>
  <si>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</si>
  <si>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</si>
  <si>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</si>
  <si>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</si>
  <si>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</si>
  <si>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</si>
  <si>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</si>
  <si>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</si>
  <si>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</si>
  <si>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</si>
  <si>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</si>
  <si>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</si>
  <si>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</si>
  <si>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</si>
  <si>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</si>
  <si>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</si>
  <si>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</si>
  <si>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</si>
  <si>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</si>
  <si>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</si>
  <si>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</si>
  <si>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</si>
  <si>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</si>
  <si>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</si>
  <si>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</si>
  <si>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</si>
  <si>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</si>
  <si>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</si>
  <si>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</si>
  <si>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</si>
  <si>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</si>
  <si>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</si>
  <si>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</si>
  <si>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</si>
  <si>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</si>
  <si>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</si>
  <si>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</si>
  <si>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</si>
  <si>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</si>
  <si>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</si>
  <si>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</si>
  <si>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</si>
  <si>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</si>
  <si>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</si>
  <si>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</si>
  <si>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</si>
  <si>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</si>
  <si>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</si>
  <si>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</si>
  <si>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</si>
  <si>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</si>
  <si>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</si>
  <si>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</si>
  <si>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</si>
  <si>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</si>
  <si>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</si>
  <si>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</si>
  <si>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</si>
  <si>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</si>
  <si>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</si>
  <si>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</si>
  <si>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</si>
  <si>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</si>
  <si>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</si>
  <si>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</si>
  <si>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</si>
  <si>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</si>
  <si>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</si>
  <si>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</si>
  <si>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</si>
  <si>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</si>
  <si>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</si>
  <si>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</si>
  <si>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</si>
  <si>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</si>
  <si>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</si>
  <si>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</si>
  <si>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</si>
  <si>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</si>
  <si>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</si>
  <si>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</si>
  <si>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</si>
  <si>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</si>
  <si>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</si>
  <si>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</si>
  <si>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</si>
  <si>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</si>
  <si>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</si>
  <si>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</si>
  <si>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</si>
  <si>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</si>
  <si>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</si>
  <si>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</si>
  <si>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</si>
  <si>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</si>
  <si>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</si>
  <si>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</si>
  <si>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</si>
  <si>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</si>
  <si>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</si>
  <si>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</si>
  <si>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</si>
  <si>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</si>
  <si>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</si>
  <si>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</si>
  <si>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</si>
  <si>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</si>
  <si>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</si>
  <si>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</si>
  <si>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</si>
  <si>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</si>
  <si>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</si>
  <si>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</si>
  <si>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</si>
  <si>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</si>
  <si>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</si>
  <si>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</si>
  <si>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</si>
  <si>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</si>
  <si>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</si>
  <si>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</si>
  <si>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</si>
  <si>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</si>
  <si>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</si>
  <si>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</si>
  <si>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</si>
  <si>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</si>
  <si>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</si>
  <si>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</si>
  <si>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</si>
  <si>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</si>
  <si>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</si>
  <si>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</si>
  <si>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</si>
  <si>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</si>
  <si>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</si>
  <si>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</si>
  <si>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</si>
  <si>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</si>
  <si>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</si>
  <si>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</si>
  <si>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</si>
  <si>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</si>
  <si>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</si>
  <si>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</si>
  <si>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</si>
  <si>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</si>
  <si>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</si>
  <si>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</si>
  <si>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</si>
  <si>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</si>
  <si>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</si>
  <si>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</si>
  <si>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</si>
  <si>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</si>
  <si>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</si>
  <si>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</si>
  <si>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</si>
  <si>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</si>
  <si>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</si>
  <si>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</si>
  <si>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</si>
  <si>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</si>
  <si>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</si>
  <si>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</si>
  <si>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</si>
  <si>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</si>
  <si>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</si>
  <si>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</si>
  <si>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</si>
  <si>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</si>
  <si>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</si>
  <si>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</si>
  <si>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</si>
  <si>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</si>
  <si>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</si>
  <si>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</si>
  <si>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</si>
  <si>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</si>
  <si>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</si>
  <si>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</si>
  <si>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</si>
  <si>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</si>
  <si>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</si>
  <si>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</si>
  <si>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</si>
  <si>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</si>
  <si>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</si>
  <si>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</si>
  <si>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</si>
  <si>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</si>
  <si>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</si>
  <si>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</si>
  <si>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</si>
  <si>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</si>
  <si>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</si>
  <si>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</si>
  <si>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</si>
  <si>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</si>
  <si>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</si>
  <si>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</si>
  <si>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</si>
  <si>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</si>
  <si>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</si>
  <si>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</si>
  <si>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</si>
  <si>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</si>
  <si>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</si>
  <si>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</si>
  <si>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</si>
  <si>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</si>
  <si>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</si>
  <si>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</si>
  <si>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</si>
  <si>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</si>
  <si>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</si>
  <si>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</si>
  <si>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</si>
  <si>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</si>
  <si>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</si>
  <si>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</si>
  <si>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</si>
  <si>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</si>
  <si>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</si>
  <si>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</si>
  <si>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</si>
  <si>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</si>
  <si>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</si>
  <si>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</si>
  <si>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</si>
  <si>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</si>
  <si>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</si>
  <si>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</si>
  <si>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</si>
  <si>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</si>
  <si>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</si>
  <si>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</si>
  <si>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</si>
  <si>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</si>
  <si>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</si>
  <si>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</si>
  <si>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</si>
  <si>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</si>
  <si>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</si>
  <si>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</si>
  <si>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fiction</t>
  </si>
  <si>
    <t>film &amp; video</t>
  </si>
  <si>
    <t>television</t>
  </si>
  <si>
    <t>shorts</t>
  </si>
  <si>
    <t>science fiction</t>
  </si>
  <si>
    <t>drama</t>
  </si>
  <si>
    <t>documentary</t>
  </si>
  <si>
    <t>animation</t>
  </si>
  <si>
    <t>theater</t>
  </si>
  <si>
    <t>plays</t>
  </si>
  <si>
    <t>technology</t>
  </si>
  <si>
    <t>web</t>
  </si>
  <si>
    <t>wearables</t>
  </si>
  <si>
    <t>publishing</t>
  </si>
  <si>
    <t>nonfiction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</si>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</sst>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0" fontId="2" fillId="0" borderId="0" xfId="0" applyFont="1"/>
    <xf numFmtId="0" fontId="2" fillId="0" borderId="0" xfId="0" applyFont="1" applyAlignment="1">
      <alignment vertical="center"/>
    </xf>
    <xf numFmtId="10" fontId="2" fillId="0" borderId="0" xfId="0" applyNumberFormat="1" applyFont="1"/>
  </cellXfs>
  <cellStyles count="1">
    <cellStyle name="Normal" xfId="0" builtinId="0"/>
  </cellStyles>
  <dxfs count="4">
    <dxf>
      <fill>
        <patternFill>
          <bgColor rgb="FF7EC234"/>
        </patternFill>
      </fill>
    </dxf>
    <dxf>
      <fill>
        <patternFill>
          <bgColor rgb="FFFFCC29"/>
        </patternFill>
      </fill>
    </dxf>
    <dxf>
      <fill>
        <patternFill>
          <bgColor rgb="FFFF2525"/>
        </patternFill>
      </fill>
    </dxf>
    <dxf>
      <fill>
        <patternFill>
          <bgColor rgb="FF3F89CD"/>
        </patternFill>
      </fill>
    </dxf>
  </dxfs>
  <tableStyles count="0" defaultTableStyle="TableStyleMedium2" defaultPivotStyle="PivotStyleLight16"/>
  <colors>
    <mruColors>
      <color rgb="FFD60000"/>
      <color rgb="FFFF3333"/>
      <color rgb="FF1414FF"/>
      <color rgb="FF009400"/>
      <color rgb="FF008000"/>
      <color rgb="FFFF1414"/>
      <color rgb="FFFFCC29"/>
      <color rgb="FFFFD03B"/>
      <color rgb="FF3F89CD"/>
      <color rgb="FF7EC2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 Draft.xlsx]Category Stats!PivotTable1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C50-4705-A2CF-BA27CB585384}"/>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D1D7-4F1D-A356-6AD24161DD6D}"/>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D1D7-4F1D-A356-6AD24161DD6D}"/>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2-D1D7-4F1D-A356-6AD24161DD6D}"/>
            </c:ext>
          </c:extLst>
        </c:ser>
        <c:dLbls>
          <c:showLegendKey val="0"/>
          <c:showVal val="0"/>
          <c:showCatName val="0"/>
          <c:showSerName val="0"/>
          <c:showPercent val="0"/>
          <c:showBubbleSize val="0"/>
        </c:dLbls>
        <c:gapWidth val="150"/>
        <c:overlap val="100"/>
        <c:axId val="576861168"/>
        <c:axId val="576867728"/>
      </c:barChart>
      <c:catAx>
        <c:axId val="57686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867728"/>
        <c:crosses val="autoZero"/>
        <c:auto val="1"/>
        <c:lblAlgn val="ctr"/>
        <c:lblOffset val="100"/>
        <c:noMultiLvlLbl val="0"/>
      </c:catAx>
      <c:valAx>
        <c:axId val="57686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86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 Draft.xlsx]Subcategory Stats!PivotTable2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5F4-4A06-8404-AE61999A911B}"/>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5208-4995-AF4A-2F5CD7A87330}"/>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5208-4995-AF4A-2F5CD7A87330}"/>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208-4995-AF4A-2F5CD7A87330}"/>
            </c:ext>
          </c:extLst>
        </c:ser>
        <c:dLbls>
          <c:showLegendKey val="0"/>
          <c:showVal val="0"/>
          <c:showCatName val="0"/>
          <c:showSerName val="0"/>
          <c:showPercent val="0"/>
          <c:showBubbleSize val="0"/>
        </c:dLbls>
        <c:gapWidth val="150"/>
        <c:overlap val="100"/>
        <c:axId val="539075968"/>
        <c:axId val="539075312"/>
      </c:barChart>
      <c:catAx>
        <c:axId val="53907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75312"/>
        <c:crosses val="autoZero"/>
        <c:auto val="1"/>
        <c:lblAlgn val="ctr"/>
        <c:lblOffset val="100"/>
        <c:noMultiLvlLbl val="0"/>
      </c:catAx>
      <c:valAx>
        <c:axId val="539075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7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 Draft.xlsx]Outcomes Based On Launch Date!PivotTable3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a:t>
            </a:r>
            <a:r>
              <a:rPr lang="en-US" baseline="0"/>
              <a:t>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0-7BF3-4320-8A09-84FF7A6E9268}"/>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7BF3-4320-8A09-84FF7A6E9268}"/>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2-7BF3-4320-8A09-84FF7A6E9268}"/>
            </c:ext>
          </c:extLst>
        </c:ser>
        <c:ser>
          <c:idx val="3"/>
          <c:order val="3"/>
          <c:tx>
            <c:strRef>
              <c:f>'Outcomes Based On Launch Date'!$E$4:$E$5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4-7BF3-4320-8A09-84FF7A6E9268}"/>
            </c:ext>
          </c:extLst>
        </c:ser>
        <c:dLbls>
          <c:showLegendKey val="0"/>
          <c:showVal val="0"/>
          <c:showCatName val="0"/>
          <c:showSerName val="0"/>
          <c:showPercent val="0"/>
          <c:showBubbleSize val="0"/>
        </c:dLbls>
        <c:marker val="1"/>
        <c:smooth val="0"/>
        <c:axId val="540198640"/>
        <c:axId val="540198968"/>
      </c:lineChart>
      <c:catAx>
        <c:axId val="5401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198968"/>
        <c:crosses val="autoZero"/>
        <c:auto val="1"/>
        <c:lblAlgn val="ctr"/>
        <c:lblOffset val="100"/>
        <c:noMultiLvlLbl val="0"/>
      </c:catAx>
      <c:valAx>
        <c:axId val="540198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1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a:t>
            </a:r>
            <a:r>
              <a:rPr lang="en-US" baseline="0"/>
              <a:t>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Goals'!$F$2:$F$13</c:f>
              <c:numCache>
                <c:formatCode>0.00%</c:formatCode>
                <c:ptCount val="12"/>
                <c:pt idx="0">
                  <c:v>0.71081677704194257</c:v>
                </c:pt>
                <c:pt idx="1">
                  <c:v>0.66584967320261434</c:v>
                </c:pt>
                <c:pt idx="2">
                  <c:v>0.55155875299760193</c:v>
                </c:pt>
                <c:pt idx="3">
                  <c:v>0.47794117647058826</c:v>
                </c:pt>
                <c:pt idx="4">
                  <c:v>0.51351351351351349</c:v>
                </c:pt>
                <c:pt idx="5">
                  <c:v>0.51428571428571423</c:v>
                </c:pt>
                <c:pt idx="6">
                  <c:v>0.33333333333333331</c:v>
                </c:pt>
                <c:pt idx="7">
                  <c:v>0.46153846153846156</c:v>
                </c:pt>
                <c:pt idx="8">
                  <c:v>0.2857142857142857</c:v>
                </c:pt>
                <c:pt idx="9">
                  <c:v>0.625</c:v>
                </c:pt>
                <c:pt idx="10">
                  <c:v>0.3</c:v>
                </c:pt>
                <c:pt idx="11">
                  <c:v>0.19369369369369369</c:v>
                </c:pt>
              </c:numCache>
            </c:numRef>
          </c:val>
          <c:smooth val="0"/>
          <c:extLst>
            <c:ext xmlns:c16="http://schemas.microsoft.com/office/drawing/2014/chart" uri="{C3380CC4-5D6E-409C-BE32-E72D297353CC}">
              <c16:uniqueId val="{00000000-1300-4FDF-8D68-FE185D2F1AB6}"/>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Goals'!$G$2:$G$13</c:f>
              <c:numCache>
                <c:formatCode>0.00%</c:formatCode>
                <c:ptCount val="12"/>
                <c:pt idx="0">
                  <c:v>0.24944812362030905</c:v>
                </c:pt>
                <c:pt idx="1">
                  <c:v>0.29166666666666669</c:v>
                </c:pt>
                <c:pt idx="2">
                  <c:v>0.38369304556354916</c:v>
                </c:pt>
                <c:pt idx="3">
                  <c:v>0.43382352941176472</c:v>
                </c:pt>
                <c:pt idx="4">
                  <c:v>0.43243243243243246</c:v>
                </c:pt>
                <c:pt idx="5">
                  <c:v>0.45714285714285713</c:v>
                </c:pt>
                <c:pt idx="6">
                  <c:v>0.625</c:v>
                </c:pt>
                <c:pt idx="7">
                  <c:v>0.46153846153846156</c:v>
                </c:pt>
                <c:pt idx="8">
                  <c:v>0.5714285714285714</c:v>
                </c:pt>
                <c:pt idx="9">
                  <c:v>0.375</c:v>
                </c:pt>
                <c:pt idx="10">
                  <c:v>0.5</c:v>
                </c:pt>
                <c:pt idx="11">
                  <c:v>0.58108108108108103</c:v>
                </c:pt>
              </c:numCache>
            </c:numRef>
          </c:val>
          <c:smooth val="0"/>
          <c:extLst>
            <c:ext xmlns:c16="http://schemas.microsoft.com/office/drawing/2014/chart" uri="{C3380CC4-5D6E-409C-BE32-E72D297353CC}">
              <c16:uniqueId val="{00000001-1300-4FDF-8D68-FE185D2F1AB6}"/>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Goals'!$H$2:$H$13</c:f>
              <c:numCache>
                <c:formatCode>0.00%</c:formatCode>
                <c:ptCount val="12"/>
                <c:pt idx="0">
                  <c:v>3.9735099337748346E-2</c:v>
                </c:pt>
                <c:pt idx="1">
                  <c:v>4.2483660130718956E-2</c:v>
                </c:pt>
                <c:pt idx="2">
                  <c:v>6.4748201438848921E-2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0.22522522522522523</c:v>
                </c:pt>
              </c:numCache>
            </c:numRef>
          </c:val>
          <c:smooth val="0"/>
          <c:extLst>
            <c:ext xmlns:c16="http://schemas.microsoft.com/office/drawing/2014/chart" uri="{C3380CC4-5D6E-409C-BE32-E72D297353CC}">
              <c16:uniqueId val="{00000002-1300-4FDF-8D68-FE185D2F1AB6}"/>
            </c:ext>
          </c:extLst>
        </c:ser>
        <c:dLbls>
          <c:showLegendKey val="0"/>
          <c:showVal val="0"/>
          <c:showCatName val="0"/>
          <c:showSerName val="0"/>
          <c:showPercent val="0"/>
          <c:showBubbleSize val="0"/>
        </c:dLbls>
        <c:marker val="1"/>
        <c:smooth val="0"/>
        <c:axId val="634609552"/>
        <c:axId val="634605944"/>
      </c:lineChart>
      <c:catAx>
        <c:axId val="63460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05944"/>
        <c:crosses val="autoZero"/>
        <c:auto val="1"/>
        <c:lblAlgn val="ctr"/>
        <c:lblOffset val="100"/>
        <c:noMultiLvlLbl val="0"/>
      </c:catAx>
      <c:valAx>
        <c:axId val="634605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09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 Draft.xlsx]Category Stats!PivotTable1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427-4EA5-87C6-B8AAAE925F63}"/>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868E-48CD-AD54-692EE9272783}"/>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868E-48CD-AD54-692EE9272783}"/>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2-868E-48CD-AD54-692EE9272783}"/>
            </c:ext>
          </c:extLst>
        </c:ser>
        <c:dLbls>
          <c:showLegendKey val="0"/>
          <c:showVal val="0"/>
          <c:showCatName val="0"/>
          <c:showSerName val="0"/>
          <c:showPercent val="0"/>
          <c:showBubbleSize val="0"/>
        </c:dLbls>
        <c:gapWidth val="150"/>
        <c:overlap val="100"/>
        <c:axId val="576861168"/>
        <c:axId val="576867728"/>
      </c:barChart>
      <c:catAx>
        <c:axId val="57686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867728"/>
        <c:crosses val="autoZero"/>
        <c:auto val="1"/>
        <c:lblAlgn val="ctr"/>
        <c:lblOffset val="100"/>
        <c:noMultiLvlLbl val="0"/>
      </c:catAx>
      <c:valAx>
        <c:axId val="57686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86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 Draft.xlsx]Subcategory Stats!PivotTable2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628-4C20-B3D5-2F7B0504FDED}"/>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C282-43EC-AB0F-F25AF7C928FC}"/>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C282-43EC-AB0F-F25AF7C928FC}"/>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C282-43EC-AB0F-F25AF7C928FC}"/>
            </c:ext>
          </c:extLst>
        </c:ser>
        <c:dLbls>
          <c:showLegendKey val="0"/>
          <c:showVal val="0"/>
          <c:showCatName val="0"/>
          <c:showSerName val="0"/>
          <c:showPercent val="0"/>
          <c:showBubbleSize val="0"/>
        </c:dLbls>
        <c:gapWidth val="150"/>
        <c:overlap val="100"/>
        <c:axId val="539075968"/>
        <c:axId val="539075312"/>
      </c:barChart>
      <c:catAx>
        <c:axId val="53907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75312"/>
        <c:crosses val="autoZero"/>
        <c:auto val="1"/>
        <c:lblAlgn val="ctr"/>
        <c:lblOffset val="100"/>
        <c:noMultiLvlLbl val="0"/>
      </c:catAx>
      <c:valAx>
        <c:axId val="539075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7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 Draft.xlsx]Outcomes Based On Launch Date!PivotTable3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a:t>
            </a:r>
            <a:r>
              <a:rPr lang="en-US" baseline="0"/>
              <a:t>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0-A308-4941-BEBB-3443A0B93906}"/>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A308-4941-BEBB-3443A0B93906}"/>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2-A308-4941-BEBB-3443A0B93906}"/>
            </c:ext>
          </c:extLst>
        </c:ser>
        <c:ser>
          <c:idx val="3"/>
          <c:order val="3"/>
          <c:tx>
            <c:strRef>
              <c:f>'Outcomes Based On Launch Date'!$E$4:$E$5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A308-4941-BEBB-3443A0B93906}"/>
            </c:ext>
          </c:extLst>
        </c:ser>
        <c:dLbls>
          <c:showLegendKey val="0"/>
          <c:showVal val="0"/>
          <c:showCatName val="0"/>
          <c:showSerName val="0"/>
          <c:showPercent val="0"/>
          <c:showBubbleSize val="0"/>
        </c:dLbls>
        <c:marker val="1"/>
        <c:smooth val="0"/>
        <c:axId val="540198640"/>
        <c:axId val="540198968"/>
      </c:lineChart>
      <c:catAx>
        <c:axId val="5401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198968"/>
        <c:crosses val="autoZero"/>
        <c:auto val="1"/>
        <c:lblAlgn val="ctr"/>
        <c:lblOffset val="100"/>
        <c:noMultiLvlLbl val="0"/>
      </c:catAx>
      <c:valAx>
        <c:axId val="540198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1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a:t>
            </a:r>
            <a:r>
              <a:rPr lang="en-US" baseline="0"/>
              <a:t>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Goals'!$F$2:$F$13</c:f>
              <c:numCache>
                <c:formatCode>0.00%</c:formatCode>
                <c:ptCount val="12"/>
                <c:pt idx="0">
                  <c:v>0.71081677704194257</c:v>
                </c:pt>
                <c:pt idx="1">
                  <c:v>0.66584967320261434</c:v>
                </c:pt>
                <c:pt idx="2">
                  <c:v>0.55155875299760193</c:v>
                </c:pt>
                <c:pt idx="3">
                  <c:v>0.47794117647058826</c:v>
                </c:pt>
                <c:pt idx="4">
                  <c:v>0.51351351351351349</c:v>
                </c:pt>
                <c:pt idx="5">
                  <c:v>0.51428571428571423</c:v>
                </c:pt>
                <c:pt idx="6">
                  <c:v>0.33333333333333331</c:v>
                </c:pt>
                <c:pt idx="7">
                  <c:v>0.46153846153846156</c:v>
                </c:pt>
                <c:pt idx="8">
                  <c:v>0.2857142857142857</c:v>
                </c:pt>
                <c:pt idx="9">
                  <c:v>0.625</c:v>
                </c:pt>
                <c:pt idx="10">
                  <c:v>0.3</c:v>
                </c:pt>
                <c:pt idx="11">
                  <c:v>0.19369369369369369</c:v>
                </c:pt>
              </c:numCache>
            </c:numRef>
          </c:val>
          <c:smooth val="0"/>
          <c:extLst>
            <c:ext xmlns:c16="http://schemas.microsoft.com/office/drawing/2014/chart" uri="{C3380CC4-5D6E-409C-BE32-E72D297353CC}">
              <c16:uniqueId val="{00000000-FB0F-4452-8896-A100666185FC}"/>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Goals'!$G$2:$G$13</c:f>
              <c:numCache>
                <c:formatCode>0.00%</c:formatCode>
                <c:ptCount val="12"/>
                <c:pt idx="0">
                  <c:v>0.24944812362030905</c:v>
                </c:pt>
                <c:pt idx="1">
                  <c:v>0.29166666666666669</c:v>
                </c:pt>
                <c:pt idx="2">
                  <c:v>0.38369304556354916</c:v>
                </c:pt>
                <c:pt idx="3">
                  <c:v>0.43382352941176472</c:v>
                </c:pt>
                <c:pt idx="4">
                  <c:v>0.43243243243243246</c:v>
                </c:pt>
                <c:pt idx="5">
                  <c:v>0.45714285714285713</c:v>
                </c:pt>
                <c:pt idx="6">
                  <c:v>0.625</c:v>
                </c:pt>
                <c:pt idx="7">
                  <c:v>0.46153846153846156</c:v>
                </c:pt>
                <c:pt idx="8">
                  <c:v>0.5714285714285714</c:v>
                </c:pt>
                <c:pt idx="9">
                  <c:v>0.375</c:v>
                </c:pt>
                <c:pt idx="10">
                  <c:v>0.5</c:v>
                </c:pt>
                <c:pt idx="11">
                  <c:v>0.58108108108108103</c:v>
                </c:pt>
              </c:numCache>
            </c:numRef>
          </c:val>
          <c:smooth val="0"/>
          <c:extLst>
            <c:ext xmlns:c16="http://schemas.microsoft.com/office/drawing/2014/chart" uri="{C3380CC4-5D6E-409C-BE32-E72D297353CC}">
              <c16:uniqueId val="{00000001-FB0F-4452-8896-A100666185FC}"/>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Goals'!$H$2:$H$13</c:f>
              <c:numCache>
                <c:formatCode>0.00%</c:formatCode>
                <c:ptCount val="12"/>
                <c:pt idx="0">
                  <c:v>3.9735099337748346E-2</c:v>
                </c:pt>
                <c:pt idx="1">
                  <c:v>4.2483660130718956E-2</c:v>
                </c:pt>
                <c:pt idx="2">
                  <c:v>6.4748201438848921E-2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0.22522522522522523</c:v>
                </c:pt>
              </c:numCache>
            </c:numRef>
          </c:val>
          <c:smooth val="0"/>
          <c:extLst>
            <c:ext xmlns:c16="http://schemas.microsoft.com/office/drawing/2014/chart" uri="{C3380CC4-5D6E-409C-BE32-E72D297353CC}">
              <c16:uniqueId val="{00000002-FB0F-4452-8896-A100666185FC}"/>
            </c:ext>
          </c:extLst>
        </c:ser>
        <c:dLbls>
          <c:showLegendKey val="0"/>
          <c:showVal val="0"/>
          <c:showCatName val="0"/>
          <c:showSerName val="0"/>
          <c:showPercent val="0"/>
          <c:showBubbleSize val="0"/>
        </c:dLbls>
        <c:marker val="1"/>
        <c:smooth val="0"/>
        <c:axId val="634609552"/>
        <c:axId val="634605944"/>
      </c:lineChart>
      <c:catAx>
        <c:axId val="63460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05944"/>
        <c:crosses val="autoZero"/>
        <c:auto val="1"/>
        <c:lblAlgn val="ctr"/>
        <c:lblOffset val="100"/>
        <c:noMultiLvlLbl val="0"/>
      </c:catAx>
      <c:valAx>
        <c:axId val="634605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609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236220</xdr:colOff>
      <xdr:row>4</xdr:row>
      <xdr:rowOff>99060</xdr:rowOff>
    </xdr:from>
    <xdr:to>
      <xdr:col>16</xdr:col>
      <xdr:colOff>381000</xdr:colOff>
      <xdr:row>24</xdr:row>
      <xdr:rowOff>95250</xdr:rowOff>
    </xdr:to>
    <xdr:graphicFrame macro="">
      <xdr:nvGraphicFramePr>
        <xdr:cNvPr id="2" name="Chart 1">
          <a:extLst>
            <a:ext uri="{FF2B5EF4-FFF2-40B4-BE49-F238E27FC236}">
              <a16:creationId xmlns:a16="http://schemas.microsoft.com/office/drawing/2014/main" id="{71A3EF38-0003-4F90-B2CE-F5638DA61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213360</xdr:colOff>
      <xdr:row>7</xdr:row>
      <xdr:rowOff>7620</xdr:rowOff>
    </xdr:from>
    <xdr:to>
      <xdr:col>17</xdr:col>
      <xdr:colOff>137160</xdr:colOff>
      <xdr:row>28</xdr:row>
      <xdr:rowOff>64770</xdr:rowOff>
    </xdr:to>
    <xdr:graphicFrame macro="">
      <xdr:nvGraphicFramePr>
        <xdr:cNvPr id="3" name="Chart 2">
          <a:extLst>
            <a:ext uri="{FF2B5EF4-FFF2-40B4-BE49-F238E27FC236}">
              <a16:creationId xmlns:a16="http://schemas.microsoft.com/office/drawing/2014/main" id="{B883780F-DE7F-432E-A8CB-859B45010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220980</xdr:colOff>
      <xdr:row>5</xdr:row>
      <xdr:rowOff>121920</xdr:rowOff>
    </xdr:from>
    <xdr:to>
      <xdr:col>15</xdr:col>
      <xdr:colOff>304800</xdr:colOff>
      <xdr:row>23</xdr:row>
      <xdr:rowOff>125730</xdr:rowOff>
    </xdr:to>
    <xdr:graphicFrame macro="">
      <xdr:nvGraphicFramePr>
        <xdr:cNvPr id="3" name="Chart 2">
          <a:extLst>
            <a:ext uri="{FF2B5EF4-FFF2-40B4-BE49-F238E27FC236}">
              <a16:creationId xmlns:a16="http://schemas.microsoft.com/office/drawing/2014/main" id="{6940D0ED-17C1-41BF-BF81-2C7C5E937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91440</xdr:colOff>
      <xdr:row>13</xdr:row>
      <xdr:rowOff>80010</xdr:rowOff>
    </xdr:from>
    <xdr:to>
      <xdr:col>6</xdr:col>
      <xdr:colOff>335280</xdr:colOff>
      <xdr:row>31</xdr:row>
      <xdr:rowOff>99060</xdr:rowOff>
    </xdr:to>
    <xdr:graphicFrame macro="">
      <xdr:nvGraphicFramePr>
        <xdr:cNvPr id="3" name="Chart 2">
          <a:extLst>
            <a:ext uri="{FF2B5EF4-FFF2-40B4-BE49-F238E27FC236}">
              <a16:creationId xmlns:a16="http://schemas.microsoft.com/office/drawing/2014/main" id="{4A026FFD-12F8-4F7C-9837-1FC9B9D8A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129540</xdr:colOff>
      <xdr:row>0</xdr:row>
      <xdr:rowOff>91440</xdr:rowOff>
    </xdr:from>
    <xdr:to>
      <xdr:col>9</xdr:col>
      <xdr:colOff>495300</xdr:colOff>
      <xdr:row>19</xdr:row>
      <xdr:rowOff>91440</xdr:rowOff>
    </xdr:to>
    <xdr:graphicFrame macro="">
      <xdr:nvGraphicFramePr>
        <xdr:cNvPr id="2" name="Chart 1">
          <a:extLst>
            <a:ext uri="{FF2B5EF4-FFF2-40B4-BE49-F238E27FC236}">
              <a16:creationId xmlns:a16="http://schemas.microsoft.com/office/drawing/2014/main" id="{67B740F3-CCF8-4569-BC9E-AD4E46DA7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562535</xdr:colOff>
      <xdr:row>0</xdr:row>
      <xdr:rowOff>92784</xdr:rowOff>
    </xdr:from>
    <xdr:to>
      <xdr:col>19</xdr:col>
      <xdr:colOff>318695</xdr:colOff>
      <xdr:row>19</xdr:row>
      <xdr:rowOff>92784</xdr:rowOff>
    </xdr:to>
    <xdr:graphicFrame macro="">
      <xdr:nvGraphicFramePr>
        <xdr:cNvPr id="3" name="Chart 2">
          <a:extLst>
            <a:ext uri="{FF2B5EF4-FFF2-40B4-BE49-F238E27FC236}">
              <a16:creationId xmlns:a16="http://schemas.microsoft.com/office/drawing/2014/main" id="{558828C8-CEFB-4F6B-AA0E-A64E20D98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124609</xdr:colOff>
      <xdr:row>19</xdr:row>
      <xdr:rowOff>144780</xdr:rowOff>
    </xdr:from>
    <xdr:to>
      <xdr:col>9</xdr:col>
      <xdr:colOff>490369</xdr:colOff>
      <xdr:row>38</xdr:row>
      <xdr:rowOff>144780</xdr:rowOff>
    </xdr:to>
    <xdr:graphicFrame macro="">
      <xdr:nvGraphicFramePr>
        <xdr:cNvPr id="4" name="Chart 3">
          <a:extLst>
            <a:ext uri="{FF2B5EF4-FFF2-40B4-BE49-F238E27FC236}">
              <a16:creationId xmlns:a16="http://schemas.microsoft.com/office/drawing/2014/main" id="{E596E5CE-4502-427D-9166-D43EC562C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573742</xdr:colOff>
      <xdr:row>19</xdr:row>
      <xdr:rowOff>155537</xdr:rowOff>
    </xdr:from>
    <xdr:to>
      <xdr:col>19</xdr:col>
      <xdr:colOff>329902</xdr:colOff>
      <xdr:row>38</xdr:row>
      <xdr:rowOff>155538</xdr:rowOff>
    </xdr:to>
    <xdr:graphicFrame macro="">
      <xdr:nvGraphicFramePr>
        <xdr:cNvPr id="5" name="Chart 4">
          <a:extLst>
            <a:ext uri="{FF2B5EF4-FFF2-40B4-BE49-F238E27FC236}">
              <a16:creationId xmlns:a16="http://schemas.microsoft.com/office/drawing/2014/main" id="{F5B17433-BB3C-41EA-ACA1-D375C9D36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115645</xdr:colOff>
      <xdr:row>1</xdr:row>
      <xdr:rowOff>67685</xdr:rowOff>
    </xdr:from>
    <xdr:to>
      <xdr:col>23</xdr:col>
      <xdr:colOff>115645</xdr:colOff>
      <xdr:row>17</xdr:row>
      <xdr:rowOff>123154</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9E6AC0B4-CF47-4037-A494-C2256795C5F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307645" y="246979"/>
              <a:ext cx="1828800" cy="2924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124609</xdr:colOff>
      <xdr:row>18</xdr:row>
      <xdr:rowOff>85613</xdr:rowOff>
    </xdr:from>
    <xdr:to>
      <xdr:col>23</xdr:col>
      <xdr:colOff>124609</xdr:colOff>
      <xdr:row>34</xdr:row>
      <xdr:rowOff>141082</xdr:rowOff>
    </xdr:to>
    <mc:AlternateContent xmlns:mc="http://schemas.openxmlformats.org/markup-compatibility/2006" xmlns:a14="http://schemas.microsoft.com/office/drawing/2010/main">
      <mc:Choice Requires="a14">
        <xdr:graphicFrame macro="">
          <xdr:nvGraphicFramePr>
            <xdr:cNvPr id="9" name="Years">
              <a:extLst>
                <a:ext uri="{FF2B5EF4-FFF2-40B4-BE49-F238E27FC236}">
                  <a16:creationId xmlns:a16="http://schemas.microsoft.com/office/drawing/2014/main" id="{E8957B2A-857B-4EEF-BA1B-BBB7E7757AB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316609" y="3312907"/>
              <a:ext cx="1828800" cy="2924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312868</xdr:colOff>
      <xdr:row>12</xdr:row>
      <xdr:rowOff>166297</xdr:rowOff>
    </xdr:from>
    <xdr:to>
      <xdr:col>26</xdr:col>
      <xdr:colOff>312868</xdr:colOff>
      <xdr:row>22</xdr:row>
      <xdr:rowOff>44824</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893AC809-23EA-40C6-9FD9-B4663A3D796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333668" y="2317826"/>
              <a:ext cx="1828800" cy="1671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ustin" refreshedDate="43119.415091319446" createdVersion="6" refreshedVersion="6" minRefreshableVersion="3" recordCount="4114">
  <cacheSource type="worksheet">
    <worksheetSource ref="A1:R4115" sheet="Data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Justin" refreshedDate="43119.437887499997" createdVersion="6" refreshedVersion="6" minRefreshableVersion="3" recordCount="4114">
  <cacheSource type="worksheet">
    <worksheetSource ref="A1:T4115" sheet="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1:26:00" maxDate="2017-05-03T11:12:00"/>
    </cacheField>
    <cacheField name="Quarters" numFmtId="0" databaseField="0">
      <fieldGroup base="18">
        <rangePr groupBy="quarters" startDate="2009-05-16T19:55:13" endDate="2017-03-15T07:30:07"/>
        <groupItems count="6">
          <s v="&lt;5/16/2009"/>
          <s v="Qtr1"/>
          <s v="Qtr2"/>
          <s v="Qtr3"/>
          <s v="Qtr4"/>
          <s v="&gt;3/15/2017"/>
        </groupItems>
      </fieldGroup>
    </cacheField>
    <cacheField name="Years" numFmtId="0" databaseField="0">
      <fieldGroup base="18">
        <rangePr groupBy="years" startDate="2009-05-16T19:55:13" endDate="2017-03-15T07: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x v="0"/>
    <n v="8500"/>
    <n v="11633"/>
    <x v="0"/>
    <x v="0"/>
    <s v="USD"/>
    <n v="1437620400"/>
    <n v="1434931811"/>
    <b v="0"/>
    <n v="182"/>
    <b v="1"/>
    <s v="film &amp; video/television"/>
    <n v="1.3685882352941177"/>
    <n v="63.917582417582416"/>
    <x v="0"/>
    <x v="0"/>
  </r>
  <r>
    <n v="1"/>
    <s v="FannibalFest Fan Convention"/>
    <x v="1"/>
    <n v="10275"/>
    <n v="14653"/>
    <x v="0"/>
    <x v="0"/>
    <s v="USD"/>
    <n v="1488464683"/>
    <n v="1485872683"/>
    <b v="0"/>
    <n v="79"/>
    <b v="1"/>
    <s v="film &amp; video/television"/>
    <n v="1.4260827250608272"/>
    <n v="185.48101265822785"/>
    <x v="0"/>
    <x v="0"/>
  </r>
  <r>
    <n v="2"/>
    <s v="Charlie teaser completion"/>
    <x v="2"/>
    <n v="500"/>
    <n v="525"/>
    <x v="0"/>
    <x v="1"/>
    <s v="GBP"/>
    <n v="1455555083"/>
    <n v="1454691083"/>
    <b v="0"/>
    <n v="35"/>
    <b v="1"/>
    <s v="film &amp; video/television"/>
    <n v="1.05"/>
    <n v="15"/>
    <x v="0"/>
    <x v="0"/>
  </r>
  <r>
    <n v="3"/>
    <s v="Unsure/Positive: A Dramedy Series About Life with HIV"/>
    <x v="3"/>
    <n v="10000"/>
    <n v="10390"/>
    <x v="0"/>
    <x v="0"/>
    <s v="USD"/>
    <n v="1407414107"/>
    <n v="1404822107"/>
    <b v="0"/>
    <n v="150"/>
    <b v="1"/>
    <s v="film &amp; video/television"/>
    <n v="1.0389999999999999"/>
    <n v="69.266666666666666"/>
    <x v="0"/>
    <x v="0"/>
  </r>
  <r>
    <n v="4"/>
    <s v="Party Monsters"/>
    <x v="4"/>
    <n v="44000"/>
    <n v="54116.28"/>
    <x v="0"/>
    <x v="0"/>
    <s v="USD"/>
    <n v="1450555279"/>
    <n v="1447963279"/>
    <b v="0"/>
    <n v="284"/>
    <b v="1"/>
    <s v="film &amp; video/television"/>
    <n v="1.2299154545454545"/>
    <n v="190.55028169014085"/>
    <x v="0"/>
    <x v="0"/>
  </r>
  <r>
    <n v="5"/>
    <s v="Terry Matthews to be the NEXT star on the Network Television"/>
    <x v="5"/>
    <n v="3999"/>
    <n v="4390"/>
    <x v="0"/>
    <x v="0"/>
    <s v="USD"/>
    <n v="1469770500"/>
    <n v="1468362207"/>
    <b v="0"/>
    <n v="47"/>
    <b v="1"/>
    <s v="film &amp; video/television"/>
    <n v="1.0977744436109027"/>
    <n v="93.40425531914893"/>
    <x v="0"/>
    <x v="0"/>
  </r>
  <r>
    <n v="6"/>
    <s v="POINT HOPE"/>
    <x v="6"/>
    <n v="8000"/>
    <n v="8519"/>
    <x v="0"/>
    <x v="0"/>
    <s v="USD"/>
    <n v="1402710250"/>
    <n v="1401846250"/>
    <b v="0"/>
    <n v="58"/>
    <b v="1"/>
    <s v="film &amp; video/television"/>
    <n v="1.064875"/>
    <n v="146.87931034482759"/>
    <x v="0"/>
    <x v="0"/>
  </r>
  <r>
    <n v="7"/>
    <s v="Skin: Film Production By 14 Year Old Aniya Wolfe"/>
    <x v="7"/>
    <n v="9000"/>
    <n v="9110"/>
    <x v="0"/>
    <x v="0"/>
    <s v="USD"/>
    <n v="1467680867"/>
    <n v="1464224867"/>
    <b v="0"/>
    <n v="57"/>
    <b v="1"/>
    <s v="film &amp; video/television"/>
    <n v="1.0122222222222221"/>
    <n v="159.82456140350877"/>
    <x v="0"/>
    <x v="0"/>
  </r>
  <r>
    <n v="8"/>
    <s v="Sizzling in the Kitchen Flynn Style"/>
    <x v="8"/>
    <n v="3500"/>
    <n v="3501.52"/>
    <x v="0"/>
    <x v="0"/>
    <s v="USD"/>
    <n v="1460754000"/>
    <n v="1460155212"/>
    <b v="0"/>
    <n v="12"/>
    <b v="1"/>
    <s v="film &amp; video/television"/>
    <n v="1.0004342857142856"/>
    <n v="291.79333333333335"/>
    <x v="0"/>
    <x v="0"/>
  </r>
  <r>
    <n v="9"/>
    <s v="The Academy: Mockumentary Sitcom TV Pilot"/>
    <x v="9"/>
    <n v="500"/>
    <n v="629.99"/>
    <x v="0"/>
    <x v="0"/>
    <s v="USD"/>
    <n v="1460860144"/>
    <n v="1458268144"/>
    <b v="0"/>
    <n v="20"/>
    <b v="1"/>
    <s v="film &amp; video/television"/>
    <n v="1.2599800000000001"/>
    <n v="31.499500000000001"/>
    <x v="0"/>
    <x v="0"/>
  </r>
  <r>
    <n v="10"/>
    <s v="Big in Beijing. A reality tv show about eccentric Beijing."/>
    <x v="10"/>
    <n v="3000"/>
    <n v="3015"/>
    <x v="0"/>
    <x v="0"/>
    <s v="USD"/>
    <n v="1403660279"/>
    <n v="1400636279"/>
    <b v="0"/>
    <n v="19"/>
    <b v="1"/>
    <s v="film &amp; video/television"/>
    <n v="1.0049999999999999"/>
    <n v="158.68421052631578"/>
    <x v="0"/>
    <x v="0"/>
  </r>
  <r>
    <n v="11"/>
    <s v="2016 TAPR DCC Video on HamRadioNow"/>
    <x v="11"/>
    <n v="5000"/>
    <n v="6025"/>
    <x v="0"/>
    <x v="0"/>
    <s v="USD"/>
    <n v="1471834800"/>
    <n v="1469126462"/>
    <b v="0"/>
    <n v="75"/>
    <b v="1"/>
    <s v="film &amp; video/television"/>
    <n v="1.2050000000000001"/>
    <n v="80.333333333333329"/>
    <x v="0"/>
    <x v="0"/>
  </r>
  <r>
    <n v="12"/>
    <s v="Spinward Traveller (T.V. Pilot)"/>
    <x v="12"/>
    <n v="30000"/>
    <n v="49588"/>
    <x v="0"/>
    <x v="0"/>
    <s v="USD"/>
    <n v="1405479600"/>
    <n v="1401642425"/>
    <b v="0"/>
    <n v="827"/>
    <b v="1"/>
    <s v="film &amp; video/television"/>
    <n v="1.6529333333333334"/>
    <n v="59.961305925030231"/>
    <x v="0"/>
    <x v="0"/>
  </r>
  <r>
    <n v="13"/>
    <s v="Can't Go Home"/>
    <x v="13"/>
    <n v="3500"/>
    <n v="5599"/>
    <x v="0"/>
    <x v="0"/>
    <s v="USD"/>
    <n v="1466713620"/>
    <n v="1463588109"/>
    <b v="0"/>
    <n v="51"/>
    <b v="1"/>
    <s v="film &amp; video/television"/>
    <n v="1.5997142857142856"/>
    <n v="109.78431372549019"/>
    <x v="0"/>
    <x v="0"/>
  </r>
  <r>
    <n v="14"/>
    <s v="3010 | Sci-fi Series"/>
    <x v="14"/>
    <n v="6000"/>
    <n v="6056"/>
    <x v="0"/>
    <x v="2"/>
    <s v="AUD"/>
    <n v="1405259940"/>
    <n v="1403051888"/>
    <b v="0"/>
    <n v="41"/>
    <b v="1"/>
    <s v="film &amp; video/television"/>
    <n v="1.0093333333333334"/>
    <n v="147.70731707317074"/>
    <x v="0"/>
    <x v="0"/>
  </r>
  <r>
    <n v="15"/>
    <s v="Cien&amp;Cia"/>
    <x v="15"/>
    <n v="2000"/>
    <n v="2132"/>
    <x v="0"/>
    <x v="3"/>
    <s v="EUR"/>
    <n v="1443384840"/>
    <n v="1441790658"/>
    <b v="0"/>
    <n v="98"/>
    <b v="1"/>
    <s v="film &amp; video/television"/>
    <n v="1.0660000000000001"/>
    <n v="21.755102040816325"/>
    <x v="0"/>
    <x v="0"/>
  </r>
  <r>
    <n v="16"/>
    <s v="ArtMoose TV Series"/>
    <x v="16"/>
    <n v="12000"/>
    <n v="12029"/>
    <x v="0"/>
    <x v="0"/>
    <s v="USD"/>
    <n v="1402896600"/>
    <n v="1398971211"/>
    <b v="0"/>
    <n v="70"/>
    <b v="1"/>
    <s v="film &amp; video/television"/>
    <n v="1.0024166666666667"/>
    <n v="171.84285714285716"/>
    <x v="0"/>
    <x v="0"/>
  </r>
  <r>
    <n v="17"/>
    <s v="Humble Pie"/>
    <x v="17"/>
    <n v="1500"/>
    <n v="1510"/>
    <x v="0"/>
    <x v="1"/>
    <s v="GBP"/>
    <n v="1415126022"/>
    <n v="1412530422"/>
    <b v="0"/>
    <n v="36"/>
    <b v="1"/>
    <s v="film &amp; video/television"/>
    <n v="1.0066666666666666"/>
    <n v="41.944444444444443"/>
    <x v="0"/>
    <x v="0"/>
  </r>
  <r>
    <n v="18"/>
    <s v="Indian As Apple Pie TV"/>
    <x v="18"/>
    <n v="30000"/>
    <n v="31896.33"/>
    <x v="0"/>
    <x v="0"/>
    <s v="USD"/>
    <n v="1410958856"/>
    <n v="1408366856"/>
    <b v="0"/>
    <n v="342"/>
    <b v="1"/>
    <s v="film &amp; video/television"/>
    <n v="1.0632110000000001"/>
    <n v="93.264122807017543"/>
    <x v="0"/>
    <x v="0"/>
  </r>
  <r>
    <n v="19"/>
    <s v="Brouhaha (an Original Sitcom)"/>
    <x v="19"/>
    <n v="850"/>
    <n v="1235"/>
    <x v="0"/>
    <x v="0"/>
    <s v="USD"/>
    <n v="1437420934"/>
    <n v="1434828934"/>
    <b v="0"/>
    <n v="22"/>
    <b v="1"/>
    <s v="film &amp; video/television"/>
    <n v="1.4529411764705882"/>
    <n v="56.136363636363633"/>
    <x v="0"/>
    <x v="0"/>
  </r>
  <r>
    <n v="20"/>
    <s v="Finding Kylie Hard Read Fund"/>
    <x v="20"/>
    <n v="2000"/>
    <n v="2004"/>
    <x v="0"/>
    <x v="0"/>
    <s v="USD"/>
    <n v="1442167912"/>
    <n v="1436983912"/>
    <b v="0"/>
    <n v="25"/>
    <b v="1"/>
    <s v="film &amp; video/television"/>
    <n v="1.002"/>
    <n v="80.16"/>
    <x v="0"/>
    <x v="0"/>
  </r>
  <r>
    <n v="21"/>
    <s v="Life of an Ingredient: The Pilot Episode"/>
    <x v="21"/>
    <n v="18500"/>
    <n v="20190"/>
    <x v="0"/>
    <x v="0"/>
    <s v="USD"/>
    <n v="1411743789"/>
    <n v="1409151789"/>
    <b v="0"/>
    <n v="101"/>
    <b v="1"/>
    <s v="film &amp; video/television"/>
    <n v="1.0913513513513513"/>
    <n v="199.9009900990099"/>
    <x v="0"/>
    <x v="0"/>
  </r>
  <r>
    <n v="22"/>
    <s v="CREATURES OF HABIT!"/>
    <x v="22"/>
    <n v="350"/>
    <n v="410"/>
    <x v="0"/>
    <x v="0"/>
    <s v="USD"/>
    <n v="1420099140"/>
    <n v="1418766740"/>
    <b v="0"/>
    <n v="8"/>
    <b v="1"/>
    <s v="film &amp; video/television"/>
    <n v="1.1714285714285715"/>
    <n v="51.25"/>
    <x v="0"/>
    <x v="0"/>
  </r>
  <r>
    <n v="23"/>
    <s v="Bad Boy of Beauty and Bride Crashers!"/>
    <x v="23"/>
    <n v="2000"/>
    <n v="2370"/>
    <x v="0"/>
    <x v="0"/>
    <s v="USD"/>
    <n v="1430407200"/>
    <n v="1428086501"/>
    <b v="0"/>
    <n v="23"/>
    <b v="1"/>
    <s v="film &amp; video/television"/>
    <n v="1.1850000000000001"/>
    <n v="103.04347826086956"/>
    <x v="0"/>
    <x v="0"/>
  </r>
  <r>
    <n v="24"/>
    <s v="Bring STL Up Late to TV"/>
    <x v="24"/>
    <n v="35000"/>
    <n v="38082.69"/>
    <x v="0"/>
    <x v="0"/>
    <s v="USD"/>
    <n v="1442345940"/>
    <n v="1439494863"/>
    <b v="0"/>
    <n v="574"/>
    <b v="1"/>
    <s v="film &amp; video/television"/>
    <n v="1.0880768571428572"/>
    <n v="66.346149825783982"/>
    <x v="0"/>
    <x v="0"/>
  </r>
  <r>
    <n v="25"/>
    <s v="RAM- An independent writer's breakthrough tv production"/>
    <x v="25"/>
    <n v="600"/>
    <n v="800"/>
    <x v="0"/>
    <x v="0"/>
    <s v="USD"/>
    <n v="1452299761"/>
    <n v="1447115761"/>
    <b v="0"/>
    <n v="14"/>
    <b v="1"/>
    <s v="film &amp; video/television"/>
    <n v="1.3333333333333333"/>
    <n v="57.142857142857146"/>
    <x v="0"/>
    <x v="0"/>
  </r>
  <r>
    <n v="26"/>
    <s v="You, Me &amp; Sicily:  Part I Editing"/>
    <x v="26"/>
    <n v="1250"/>
    <n v="1940"/>
    <x v="0"/>
    <x v="0"/>
    <s v="USD"/>
    <n v="1408278144"/>
    <n v="1404822144"/>
    <b v="0"/>
    <n v="19"/>
    <b v="1"/>
    <s v="film &amp; video/television"/>
    <n v="1.552"/>
    <n v="102.10526315789474"/>
    <x v="0"/>
    <x v="0"/>
  </r>
  <r>
    <n v="27"/>
    <s v="B-Rabbit TV Comedy Pilot"/>
    <x v="27"/>
    <n v="20000"/>
    <n v="22345"/>
    <x v="0"/>
    <x v="4"/>
    <s v="NZD"/>
    <n v="1416113833"/>
    <n v="1413518233"/>
    <b v="0"/>
    <n v="150"/>
    <b v="1"/>
    <s v="film &amp; video/television"/>
    <n v="1.1172500000000001"/>
    <n v="148.96666666666667"/>
    <x v="0"/>
    <x v="0"/>
  </r>
  <r>
    <n v="28"/>
    <s v="John Earle Dog Training Concept Development Reel"/>
    <x v="28"/>
    <n v="12000"/>
    <n v="12042"/>
    <x v="0"/>
    <x v="0"/>
    <s v="USD"/>
    <n v="1450307284"/>
    <n v="1447715284"/>
    <b v="0"/>
    <n v="71"/>
    <b v="1"/>
    <s v="film &amp; video/television"/>
    <n v="1.0035000000000001"/>
    <n v="169.6056338028169"/>
    <x v="0"/>
    <x v="0"/>
  </r>
  <r>
    <n v="29"/>
    <s v="The JOB Prelude."/>
    <x v="29"/>
    <n v="3000"/>
    <n v="3700"/>
    <x v="0"/>
    <x v="1"/>
    <s v="GBP"/>
    <n v="1406045368"/>
    <n v="1403453368"/>
    <b v="0"/>
    <n v="117"/>
    <b v="1"/>
    <s v="film &amp; video/television"/>
    <n v="1.2333333333333334"/>
    <n v="31.623931623931625"/>
    <x v="0"/>
    <x v="0"/>
  </r>
  <r>
    <n v="30"/>
    <s v="Introverts Web Series"/>
    <x v="30"/>
    <n v="4000"/>
    <n v="4051.99"/>
    <x v="0"/>
    <x v="0"/>
    <s v="USD"/>
    <n v="1408604515"/>
    <n v="1406012515"/>
    <b v="0"/>
    <n v="53"/>
    <b v="1"/>
    <s v="film &amp; video/television"/>
    <n v="1.0129975"/>
    <n v="76.45264150943396"/>
    <x v="0"/>
    <x v="0"/>
  </r>
  <r>
    <n v="31"/>
    <s v="The Alan Katz Show"/>
    <x v="31"/>
    <n v="13"/>
    <n v="13"/>
    <x v="0"/>
    <x v="0"/>
    <s v="USD"/>
    <n v="1453748434"/>
    <n v="1452193234"/>
    <b v="0"/>
    <n v="1"/>
    <b v="1"/>
    <s v="film &amp; video/television"/>
    <n v="1"/>
    <n v="13"/>
    <x v="0"/>
    <x v="0"/>
  </r>
  <r>
    <n v="32"/>
    <s v="Over &amp; Out"/>
    <x v="32"/>
    <n v="28450"/>
    <n v="28520"/>
    <x v="0"/>
    <x v="0"/>
    <s v="USD"/>
    <n v="1463111940"/>
    <n v="1459523017"/>
    <b v="0"/>
    <n v="89"/>
    <b v="1"/>
    <s v="film &amp; video/television"/>
    <n v="1.0024604569420035"/>
    <n v="320.44943820224717"/>
    <x v="0"/>
    <x v="0"/>
  </r>
  <r>
    <n v="33"/>
    <s v="Imaginary Problems"/>
    <x v="33"/>
    <n v="5250"/>
    <n v="5360"/>
    <x v="0"/>
    <x v="0"/>
    <s v="USD"/>
    <n v="1447001501"/>
    <n v="1444405901"/>
    <b v="0"/>
    <n v="64"/>
    <b v="1"/>
    <s v="film &amp; video/television"/>
    <n v="1.0209523809523811"/>
    <n v="83.75"/>
    <x v="0"/>
    <x v="0"/>
  </r>
  <r>
    <n v="34"/>
    <s v="#Josh: T.V. Show Sizzle Reel"/>
    <x v="34"/>
    <n v="2600"/>
    <n v="3392"/>
    <x v="0"/>
    <x v="0"/>
    <s v="USD"/>
    <n v="1407224601"/>
    <n v="1405928601"/>
    <b v="0"/>
    <n v="68"/>
    <b v="1"/>
    <s v="film &amp; video/television"/>
    <n v="1.3046153846153845"/>
    <n v="49.882352941176471"/>
    <x v="0"/>
    <x v="0"/>
  </r>
  <r>
    <n v="35"/>
    <s v="Why Adam? A TV show about the science behind everyday life!"/>
    <x v="35"/>
    <n v="1000"/>
    <n v="1665"/>
    <x v="0"/>
    <x v="0"/>
    <s v="USD"/>
    <n v="1430179200"/>
    <n v="1428130814"/>
    <b v="0"/>
    <n v="28"/>
    <b v="1"/>
    <s v="film &amp; video/television"/>
    <n v="1.665"/>
    <n v="59.464285714285715"/>
    <x v="0"/>
    <x v="0"/>
  </r>
  <r>
    <n v="36"/>
    <s v="THE LISTENING BOX"/>
    <x v="36"/>
    <n v="6000"/>
    <n v="8529"/>
    <x v="0"/>
    <x v="0"/>
    <s v="USD"/>
    <n v="1428128525"/>
    <n v="1425540125"/>
    <b v="0"/>
    <n v="44"/>
    <b v="1"/>
    <s v="film &amp; video/television"/>
    <n v="1.4215"/>
    <n v="193.84090909090909"/>
    <x v="0"/>
    <x v="0"/>
  </r>
  <r>
    <n v="37"/>
    <s v="The Journey"/>
    <x v="37"/>
    <n v="22000"/>
    <n v="40357"/>
    <x v="0"/>
    <x v="0"/>
    <s v="USD"/>
    <n v="1425055079"/>
    <n v="1422463079"/>
    <b v="0"/>
    <n v="253"/>
    <b v="1"/>
    <s v="film &amp; video/television"/>
    <n v="1.8344090909090909"/>
    <n v="159.51383399209487"/>
    <x v="0"/>
    <x v="0"/>
  </r>
  <r>
    <n v="38"/>
    <s v="Brewz Brothers TV"/>
    <x v="38"/>
    <n v="2500"/>
    <n v="2751"/>
    <x v="0"/>
    <x v="0"/>
    <s v="USD"/>
    <n v="1368235344"/>
    <n v="1365643344"/>
    <b v="0"/>
    <n v="66"/>
    <b v="1"/>
    <s v="film &amp; video/television"/>
    <n v="1.1004"/>
    <n v="41.68181818181818"/>
    <x v="0"/>
    <x v="0"/>
  </r>
  <r>
    <n v="39"/>
    <s v="Deep Cuts - Series"/>
    <x v="39"/>
    <n v="25000"/>
    <n v="32745"/>
    <x v="0"/>
    <x v="1"/>
    <s v="GBP"/>
    <n v="1401058740"/>
    <n v="1398388068"/>
    <b v="0"/>
    <n v="217"/>
    <b v="1"/>
    <s v="film &amp; video/television"/>
    <n v="1.3098000000000001"/>
    <n v="150.89861751152074"/>
    <x v="0"/>
    <x v="0"/>
  </r>
  <r>
    <n v="40"/>
    <s v="Regal Fare Season One"/>
    <x v="40"/>
    <n v="2000"/>
    <n v="2027"/>
    <x v="0"/>
    <x v="0"/>
    <s v="USD"/>
    <n v="1403150400"/>
    <n v="1401426488"/>
    <b v="0"/>
    <n v="16"/>
    <b v="1"/>
    <s v="film &amp; video/television"/>
    <n v="1.0135000000000001"/>
    <n v="126.6875"/>
    <x v="0"/>
    <x v="0"/>
  </r>
  <r>
    <n v="41"/>
    <s v="Up on High Ground TV series"/>
    <x v="41"/>
    <n v="2000"/>
    <n v="2000"/>
    <x v="0"/>
    <x v="0"/>
    <s v="USD"/>
    <n v="1412516354"/>
    <n v="1409924354"/>
    <b v="0"/>
    <n v="19"/>
    <b v="1"/>
    <s v="film &amp; video/television"/>
    <n v="1"/>
    <n v="105.26315789473684"/>
    <x v="0"/>
    <x v="0"/>
  </r>
  <r>
    <n v="42"/>
    <s v="BROS TV Pilot (Iraq)"/>
    <x v="42"/>
    <n v="14000"/>
    <n v="19860"/>
    <x v="0"/>
    <x v="0"/>
    <s v="USD"/>
    <n v="1419780026"/>
    <n v="1417188026"/>
    <b v="0"/>
    <n v="169"/>
    <b v="1"/>
    <s v="film &amp; video/television"/>
    <n v="1.4185714285714286"/>
    <n v="117.51479289940828"/>
    <x v="0"/>
    <x v="0"/>
  </r>
  <r>
    <n v="43"/>
    <s v="Anglicon 2015: A Doctor Who &amp; British media fan convention"/>
    <x v="43"/>
    <n v="10000"/>
    <n v="30866"/>
    <x v="0"/>
    <x v="0"/>
    <s v="USD"/>
    <n v="1405209600"/>
    <n v="1402599486"/>
    <b v="0"/>
    <n v="263"/>
    <b v="1"/>
    <s v="film &amp; video/television"/>
    <n v="3.0865999999999998"/>
    <n v="117.36121673003802"/>
    <x v="0"/>
    <x v="0"/>
  </r>
  <r>
    <n v="44"/>
    <s v="BIG WHISKEY TV Show"/>
    <x v="44"/>
    <n v="2000"/>
    <n v="2000"/>
    <x v="0"/>
    <x v="0"/>
    <s v="USD"/>
    <n v="1412648537"/>
    <n v="1408760537"/>
    <b v="0"/>
    <n v="15"/>
    <b v="1"/>
    <s v="film &amp; video/television"/>
    <n v="1"/>
    <n v="133.33333333333334"/>
    <x v="0"/>
    <x v="0"/>
  </r>
  <r>
    <n v="45"/>
    <s v="The Art of the Lift"/>
    <x v="45"/>
    <n v="5000"/>
    <n v="6000"/>
    <x v="0"/>
    <x v="0"/>
    <s v="USD"/>
    <n v="1461769107"/>
    <n v="1459177107"/>
    <b v="0"/>
    <n v="61"/>
    <b v="1"/>
    <s v="film &amp; video/television"/>
    <n v="1.2"/>
    <n v="98.360655737704917"/>
    <x v="0"/>
    <x v="0"/>
  </r>
  <r>
    <n v="46"/>
    <s v="New equipment for Joy's World!"/>
    <x v="46"/>
    <n v="8400"/>
    <n v="8750"/>
    <x v="0"/>
    <x v="2"/>
    <s v="AUD"/>
    <n v="1450220974"/>
    <n v="1447628974"/>
    <b v="0"/>
    <n v="45"/>
    <b v="1"/>
    <s v="film &amp; video/television"/>
    <n v="1.0416666666666667"/>
    <n v="194.44444444444446"/>
    <x v="0"/>
    <x v="0"/>
  </r>
  <r>
    <n v="47"/>
    <s v="Jane Don't Date - TV pilot (sitcom)"/>
    <x v="47"/>
    <n v="5000"/>
    <n v="5380.55"/>
    <x v="0"/>
    <x v="0"/>
    <s v="USD"/>
    <n v="1419021607"/>
    <n v="1413834007"/>
    <b v="0"/>
    <n v="70"/>
    <b v="1"/>
    <s v="film &amp; video/television"/>
    <n v="1.0761100000000001"/>
    <n v="76.865000000000009"/>
    <x v="0"/>
    <x v="0"/>
  </r>
  <r>
    <n v="48"/>
    <s v="'Noir' A New Independant Tech-Noir TV Pilot"/>
    <x v="48"/>
    <n v="2000"/>
    <n v="2159"/>
    <x v="0"/>
    <x v="1"/>
    <s v="GBP"/>
    <n v="1425211200"/>
    <n v="1422534260"/>
    <b v="0"/>
    <n v="38"/>
    <b v="1"/>
    <s v="film &amp; video/television"/>
    <n v="1.0794999999999999"/>
    <n v="56.815789473684212"/>
    <x v="0"/>
    <x v="0"/>
  </r>
  <r>
    <n v="49"/>
    <s v="Driving Jersey - Season Five"/>
    <x v="49"/>
    <n v="12000"/>
    <n v="12000"/>
    <x v="0"/>
    <x v="0"/>
    <s v="USD"/>
    <n v="1445660045"/>
    <n v="1443068045"/>
    <b v="0"/>
    <n v="87"/>
    <b v="1"/>
    <s v="film &amp; video/television"/>
    <n v="1"/>
    <n v="137.93103448275863"/>
    <x v="0"/>
    <x v="0"/>
  </r>
  <r>
    <n v="50"/>
    <s v="The Love Lounge"/>
    <x v="50"/>
    <n v="600"/>
    <n v="600"/>
    <x v="0"/>
    <x v="1"/>
    <s v="GBP"/>
    <n v="1422637200"/>
    <n v="1419271458"/>
    <b v="0"/>
    <n v="22"/>
    <b v="1"/>
    <s v="film &amp; video/television"/>
    <n v="1"/>
    <n v="27.272727272727273"/>
    <x v="0"/>
    <x v="0"/>
  </r>
  <r>
    <n v="51"/>
    <s v="SKY CITY HAYA"/>
    <x v="51"/>
    <n v="11000"/>
    <n v="14082"/>
    <x v="0"/>
    <x v="0"/>
    <s v="USD"/>
    <n v="1439245037"/>
    <n v="1436653037"/>
    <b v="0"/>
    <n v="119"/>
    <b v="1"/>
    <s v="film &amp; video/television"/>
    <n v="1.2801818181818181"/>
    <n v="118.33613445378151"/>
    <x v="0"/>
    <x v="0"/>
  </r>
  <r>
    <n v="52"/>
    <s v="Kode Orange - New TV Series"/>
    <x v="52"/>
    <n v="10000"/>
    <n v="11621"/>
    <x v="0"/>
    <x v="0"/>
    <s v="USD"/>
    <n v="1405615846"/>
    <n v="1403023846"/>
    <b v="0"/>
    <n v="52"/>
    <b v="1"/>
    <s v="film &amp; video/television"/>
    <n v="1.1620999999999999"/>
    <n v="223.48076923076923"/>
    <x v="0"/>
    <x v="0"/>
  </r>
  <r>
    <n v="53"/>
    <s v="Rolling out Vegan Mashup's Season 2"/>
    <x v="53"/>
    <n v="3000"/>
    <n v="3289"/>
    <x v="0"/>
    <x v="0"/>
    <s v="USD"/>
    <n v="1396648800"/>
    <n v="1395407445"/>
    <b v="0"/>
    <n v="117"/>
    <b v="1"/>
    <s v="film &amp; video/television"/>
    <n v="1.0963333333333334"/>
    <n v="28.111111111111111"/>
    <x v="0"/>
    <x v="0"/>
  </r>
  <r>
    <n v="54"/>
    <s v="&quot;Stand-In&quot; Television Pilot"/>
    <x v="54"/>
    <n v="10000"/>
    <n v="10100"/>
    <x v="0"/>
    <x v="0"/>
    <s v="USD"/>
    <n v="1451063221"/>
    <n v="1448471221"/>
    <b v="0"/>
    <n v="52"/>
    <b v="1"/>
    <s v="film &amp; video/television"/>
    <n v="1.01"/>
    <n v="194.23076923076923"/>
    <x v="0"/>
    <x v="0"/>
  </r>
  <r>
    <n v="55"/>
    <s v="Di FAMILY"/>
    <x v="55"/>
    <n v="8600"/>
    <n v="11090"/>
    <x v="0"/>
    <x v="0"/>
    <s v="USD"/>
    <n v="1464390916"/>
    <n v="1462576516"/>
    <b v="0"/>
    <n v="86"/>
    <b v="1"/>
    <s v="film &amp; video/television"/>
    <n v="1.2895348837209302"/>
    <n v="128.95348837209303"/>
    <x v="0"/>
    <x v="0"/>
  </r>
  <r>
    <n v="56"/>
    <s v="Voxwomen Cycling Show"/>
    <x v="56"/>
    <n v="8000"/>
    <n v="8581"/>
    <x v="0"/>
    <x v="1"/>
    <s v="GBP"/>
    <n v="1433779200"/>
    <n v="1432559424"/>
    <b v="0"/>
    <n v="174"/>
    <b v="1"/>
    <s v="film &amp; video/television"/>
    <n v="1.0726249999999999"/>
    <n v="49.316091954022987"/>
    <x v="0"/>
    <x v="0"/>
  </r>
  <r>
    <n v="57"/>
    <s v="Our Gay Group - Quality Online Programming For the Gay Man"/>
    <x v="57"/>
    <n v="15000"/>
    <n v="15285"/>
    <x v="0"/>
    <x v="0"/>
    <s v="USD"/>
    <n v="1429991962"/>
    <n v="1427399962"/>
    <b v="0"/>
    <n v="69"/>
    <b v="1"/>
    <s v="film &amp; video/television"/>
    <n v="1.0189999999999999"/>
    <n v="221.52173913043478"/>
    <x v="0"/>
    <x v="0"/>
  </r>
  <r>
    <n v="58"/>
    <s v="Gloaming"/>
    <x v="58"/>
    <n v="10000"/>
    <n v="10291"/>
    <x v="0"/>
    <x v="0"/>
    <s v="USD"/>
    <n v="1416423172"/>
    <n v="1413827572"/>
    <b v="0"/>
    <n v="75"/>
    <b v="1"/>
    <s v="film &amp; video/television"/>
    <n v="1.0290999999999999"/>
    <n v="137.21333333333334"/>
    <x v="0"/>
    <x v="0"/>
  </r>
  <r>
    <n v="59"/>
    <s v="&quot;Momentum&quot; - The Series"/>
    <x v="59"/>
    <n v="20000"/>
    <n v="20025.14"/>
    <x v="0"/>
    <x v="0"/>
    <s v="USD"/>
    <n v="1442264400"/>
    <n v="1439530776"/>
    <b v="0"/>
    <n v="33"/>
    <b v="1"/>
    <s v="film &amp; video/television"/>
    <n v="1.0012570000000001"/>
    <n v="606.82242424242418"/>
    <x v="0"/>
    <x v="0"/>
  </r>
  <r>
    <n v="60"/>
    <s v="Ever Since - Short Film"/>
    <x v="60"/>
    <n v="4500"/>
    <n v="4648.33"/>
    <x v="0"/>
    <x v="1"/>
    <s v="GBP"/>
    <n v="1395532800"/>
    <n v="1393882717"/>
    <b v="0"/>
    <n v="108"/>
    <b v="1"/>
    <s v="film &amp; video/shorts"/>
    <n v="1.0329622222222221"/>
    <n v="43.040092592592593"/>
    <x v="0"/>
    <x v="1"/>
  </r>
  <r>
    <n v="61"/>
    <s v="SPLITTING THE SYNAPSE"/>
    <x v="61"/>
    <n v="5000"/>
    <n v="7415"/>
    <x v="0"/>
    <x v="0"/>
    <s v="USD"/>
    <n v="1370547157"/>
    <n v="1368646357"/>
    <b v="0"/>
    <n v="23"/>
    <b v="1"/>
    <s v="film &amp; video/shorts"/>
    <n v="1.4830000000000001"/>
    <n v="322.39130434782606"/>
    <x v="0"/>
    <x v="1"/>
  </r>
  <r>
    <n v="62"/>
    <s v="SPECIMEN 0625c - Sci-Fi Thriller"/>
    <x v="62"/>
    <n v="3000"/>
    <n v="4642"/>
    <x v="0"/>
    <x v="0"/>
    <s v="USD"/>
    <n v="1362337878"/>
    <n v="1360177878"/>
    <b v="0"/>
    <n v="48"/>
    <b v="1"/>
    <s v="film &amp; video/shorts"/>
    <n v="1.5473333333333332"/>
    <n v="96.708333333333329"/>
    <x v="0"/>
    <x v="1"/>
  </r>
  <r>
    <n v="63"/>
    <s v="The Attic"/>
    <x v="63"/>
    <n v="2000"/>
    <n v="2270.37"/>
    <x v="0"/>
    <x v="0"/>
    <s v="USD"/>
    <n v="1388206740"/>
    <n v="1386194013"/>
    <b v="0"/>
    <n v="64"/>
    <b v="1"/>
    <s v="film &amp; video/shorts"/>
    <n v="1.1351849999999999"/>
    <n v="35.474531249999998"/>
    <x v="0"/>
    <x v="1"/>
  </r>
  <r>
    <n v="64"/>
    <s v="Millennial, The Movie"/>
    <x v="64"/>
    <n v="1200"/>
    <n v="2080"/>
    <x v="0"/>
    <x v="0"/>
    <s v="USD"/>
    <n v="1373243181"/>
    <n v="1370651181"/>
    <b v="0"/>
    <n v="24"/>
    <b v="1"/>
    <s v="film &amp; video/shorts"/>
    <n v="1.7333333333333334"/>
    <n v="86.666666666666671"/>
    <x v="0"/>
    <x v="1"/>
  </r>
  <r>
    <n v="65"/>
    <s v="Hello World - Post Production Funds"/>
    <x v="65"/>
    <n v="7000"/>
    <n v="7527"/>
    <x v="0"/>
    <x v="5"/>
    <s v="CAD"/>
    <n v="1407736740"/>
    <n v="1405453354"/>
    <b v="0"/>
    <n v="57"/>
    <b v="1"/>
    <s v="film &amp; video/shorts"/>
    <n v="1.0752857142857142"/>
    <n v="132.05263157894737"/>
    <x v="0"/>
    <x v="1"/>
  </r>
  <r>
    <n v="66"/>
    <s v="A Stagnant Fever: Short Film"/>
    <x v="66"/>
    <n v="2000"/>
    <n v="2372"/>
    <x v="0"/>
    <x v="0"/>
    <s v="USD"/>
    <n v="1468873420"/>
    <n v="1466281420"/>
    <b v="0"/>
    <n v="26"/>
    <b v="1"/>
    <s v="film &amp; video/shorts"/>
    <n v="1.1859999999999999"/>
    <n v="91.230769230769226"/>
    <x v="0"/>
    <x v="1"/>
  </r>
  <r>
    <n v="67"/>
    <s v="You are a Priest Forever"/>
    <x v="67"/>
    <n v="2000"/>
    <n v="2325"/>
    <x v="0"/>
    <x v="0"/>
    <s v="USD"/>
    <n v="1342360804"/>
    <n v="1339768804"/>
    <b v="0"/>
    <n v="20"/>
    <b v="1"/>
    <s v="film &amp; video/shorts"/>
    <n v="1.1625000000000001"/>
    <n v="116.25"/>
    <x v="0"/>
    <x v="1"/>
  </r>
  <r>
    <n v="68"/>
    <s v="King Eider: Short Film"/>
    <x v="68"/>
    <n v="600"/>
    <n v="763"/>
    <x v="0"/>
    <x v="1"/>
    <s v="GBP"/>
    <n v="1393162791"/>
    <n v="1390570791"/>
    <b v="0"/>
    <n v="36"/>
    <b v="1"/>
    <s v="film &amp; video/shorts"/>
    <n v="1.2716666666666667"/>
    <n v="21.194444444444443"/>
    <x v="0"/>
    <x v="1"/>
  </r>
  <r>
    <n v="69"/>
    <s v="More Than A Drive"/>
    <x v="69"/>
    <n v="10000"/>
    <n v="11094.23"/>
    <x v="0"/>
    <x v="0"/>
    <s v="USD"/>
    <n v="1317538740"/>
    <n v="1314765025"/>
    <b v="0"/>
    <n v="178"/>
    <b v="1"/>
    <s v="film &amp; video/shorts"/>
    <n v="1.109423"/>
    <n v="62.327134831460668"/>
    <x v="0"/>
    <x v="1"/>
  </r>
  <r>
    <n v="70"/>
    <s v="Scraps"/>
    <x v="70"/>
    <n v="500"/>
    <n v="636"/>
    <x v="0"/>
    <x v="0"/>
    <s v="USD"/>
    <n v="1315171845"/>
    <n v="1309987845"/>
    <b v="0"/>
    <n v="17"/>
    <b v="1"/>
    <s v="film &amp; video/shorts"/>
    <n v="1.272"/>
    <n v="37.411764705882355"/>
    <x v="0"/>
    <x v="1"/>
  </r>
  <r>
    <n v="71"/>
    <s v="Diggin Deep to help find &quot;A Man, Buried&quot;"/>
    <x v="71"/>
    <n v="1800"/>
    <n v="2231"/>
    <x v="0"/>
    <x v="0"/>
    <s v="USD"/>
    <n v="1338186657"/>
    <n v="1333002657"/>
    <b v="0"/>
    <n v="32"/>
    <b v="1"/>
    <s v="film &amp; video/shorts"/>
    <n v="1.2394444444444443"/>
    <n v="69.71875"/>
    <x v="0"/>
    <x v="1"/>
  </r>
  <r>
    <n v="72"/>
    <s v="Trickle"/>
    <x v="72"/>
    <n v="2200"/>
    <n v="2385"/>
    <x v="0"/>
    <x v="0"/>
    <s v="USD"/>
    <n v="1352937600"/>
    <n v="1351210481"/>
    <b v="0"/>
    <n v="41"/>
    <b v="1"/>
    <s v="film &amp; video/shorts"/>
    <n v="1.084090909090909"/>
    <n v="58.170731707317074"/>
    <x v="0"/>
    <x v="1"/>
  </r>
  <r>
    <n v="73"/>
    <s v="Project Z-6463 - a 3D short movie by Chris Eller"/>
    <x v="73"/>
    <n v="900"/>
    <n v="900"/>
    <x v="0"/>
    <x v="0"/>
    <s v="USD"/>
    <n v="1304395140"/>
    <n v="1297620584"/>
    <b v="0"/>
    <n v="18"/>
    <b v="1"/>
    <s v="film &amp; video/shorts"/>
    <n v="1"/>
    <n v="50"/>
    <x v="0"/>
    <x v="1"/>
  </r>
  <r>
    <n v="74"/>
    <s v="L'oiseau la nuit - Court-mÃ©trage"/>
    <x v="74"/>
    <n v="500"/>
    <n v="564.66"/>
    <x v="0"/>
    <x v="6"/>
    <s v="EUR"/>
    <n v="1453376495"/>
    <n v="1450784495"/>
    <b v="0"/>
    <n v="29"/>
    <b v="1"/>
    <s v="film &amp; video/shorts"/>
    <n v="1.1293199999999999"/>
    <n v="19.471034482758618"/>
    <x v="0"/>
    <x v="1"/>
  </r>
  <r>
    <n v="75"/>
    <s v="&quot;DAD&quot; - A USC Short Film"/>
    <x v="75"/>
    <n v="3500"/>
    <n v="4040"/>
    <x v="0"/>
    <x v="0"/>
    <s v="USD"/>
    <n v="1366693272"/>
    <n v="1364101272"/>
    <b v="0"/>
    <n v="47"/>
    <b v="1"/>
    <s v="film &amp; video/shorts"/>
    <n v="1.1542857142857144"/>
    <n v="85.957446808510639"/>
    <x v="0"/>
    <x v="1"/>
  </r>
  <r>
    <n v="76"/>
    <s v="Star Wars: Insidious"/>
    <x v="76"/>
    <n v="300"/>
    <n v="460"/>
    <x v="0"/>
    <x v="0"/>
    <s v="USD"/>
    <n v="1325007358"/>
    <n v="1319819758"/>
    <b v="0"/>
    <n v="15"/>
    <b v="1"/>
    <s v="film &amp; video/shorts"/>
    <n v="1.5333333333333334"/>
    <n v="30.666666666666668"/>
    <x v="0"/>
    <x v="1"/>
  </r>
  <r>
    <n v="77"/>
    <s v="Jonah and the Crab"/>
    <x v="77"/>
    <n v="400"/>
    <n v="1570"/>
    <x v="0"/>
    <x v="0"/>
    <s v="USD"/>
    <n v="1337569140"/>
    <n v="1332991717"/>
    <b v="0"/>
    <n v="26"/>
    <b v="1"/>
    <s v="film &amp; video/shorts"/>
    <n v="3.9249999999999998"/>
    <n v="60.384615384615387"/>
    <x v="0"/>
    <x v="1"/>
  </r>
  <r>
    <n v="78"/>
    <s v="Daemon's scale up - Brieuc Le Meur _ Berlin"/>
    <x v="78"/>
    <n v="50"/>
    <n v="1351"/>
    <x v="0"/>
    <x v="6"/>
    <s v="EUR"/>
    <n v="1472751121"/>
    <n v="1471887121"/>
    <b v="0"/>
    <n v="35"/>
    <b v="1"/>
    <s v="film &amp; video/shorts"/>
    <n v="27.02"/>
    <n v="38.6"/>
    <x v="0"/>
    <x v="1"/>
  </r>
  <r>
    <n v="79"/>
    <s v="Japanese/International Short Film &quot;Mtn.&quot;"/>
    <x v="79"/>
    <n v="1300"/>
    <n v="1651"/>
    <x v="0"/>
    <x v="1"/>
    <s v="GBP"/>
    <n v="1398451093"/>
    <n v="1395859093"/>
    <b v="0"/>
    <n v="41"/>
    <b v="1"/>
    <s v="film &amp; video/shorts"/>
    <n v="1.27"/>
    <n v="40.268292682926827"/>
    <x v="0"/>
    <x v="1"/>
  </r>
  <r>
    <n v="80"/>
    <s v="Swingers Anonymous"/>
    <x v="80"/>
    <n v="12000"/>
    <n v="12870"/>
    <x v="0"/>
    <x v="0"/>
    <s v="USD"/>
    <n v="1386640856"/>
    <n v="1383616856"/>
    <b v="0"/>
    <n v="47"/>
    <b v="1"/>
    <s v="film &amp; video/shorts"/>
    <n v="1.0725"/>
    <n v="273.82978723404256"/>
    <x v="0"/>
    <x v="1"/>
  </r>
  <r>
    <n v="81"/>
    <s v="Carrying Place: A film of Maine hauntings"/>
    <x v="81"/>
    <n v="750"/>
    <n v="1485"/>
    <x v="0"/>
    <x v="0"/>
    <s v="USD"/>
    <n v="1342234920"/>
    <n v="1341892127"/>
    <b v="0"/>
    <n v="28"/>
    <b v="1"/>
    <s v="film &amp; video/shorts"/>
    <n v="1.98"/>
    <n v="53.035714285714285"/>
    <x v="0"/>
    <x v="1"/>
  </r>
  <r>
    <n v="82"/>
    <s v="&quot;T IS FOR TANTRUM&quot; - HORROR/COMEDY"/>
    <x v="82"/>
    <n v="4000"/>
    <n v="4000.5"/>
    <x v="0"/>
    <x v="0"/>
    <s v="USD"/>
    <n v="1318189261"/>
    <n v="1315597261"/>
    <b v="0"/>
    <n v="100"/>
    <b v="1"/>
    <s v="film &amp; video/shorts"/>
    <n v="1.0001249999999999"/>
    <n v="40.005000000000003"/>
    <x v="0"/>
    <x v="1"/>
  </r>
  <r>
    <n v="83"/>
    <s v="Sleep Lovers - By Daniel Modeste"/>
    <x v="83"/>
    <n v="200"/>
    <n v="205"/>
    <x v="0"/>
    <x v="1"/>
    <s v="GBP"/>
    <n v="1424604600"/>
    <n v="1423320389"/>
    <b v="0"/>
    <n v="13"/>
    <b v="1"/>
    <s v="film &amp; video/shorts"/>
    <n v="1.0249999999999999"/>
    <n v="15.76923076923077"/>
    <x v="0"/>
    <x v="1"/>
  </r>
  <r>
    <n v="84"/>
    <s v="Redemption - Short Film"/>
    <x v="84"/>
    <n v="500"/>
    <n v="500"/>
    <x v="0"/>
    <x v="0"/>
    <s v="USD"/>
    <n v="1305483086"/>
    <n v="1302891086"/>
    <b v="0"/>
    <n v="7"/>
    <b v="1"/>
    <s v="film &amp; video/shorts"/>
    <n v="1"/>
    <n v="71.428571428571431"/>
    <x v="0"/>
    <x v="1"/>
  </r>
  <r>
    <n v="85"/>
    <s v="In Her Voice: short film"/>
    <x v="85"/>
    <n v="1200"/>
    <n v="1506"/>
    <x v="0"/>
    <x v="0"/>
    <s v="USD"/>
    <n v="1316746837"/>
    <n v="1314154837"/>
    <b v="0"/>
    <n v="21"/>
    <b v="1"/>
    <s v="film &amp; video/shorts"/>
    <n v="1.2549999999999999"/>
    <n v="71.714285714285708"/>
    <x v="0"/>
    <x v="1"/>
  </r>
  <r>
    <n v="86"/>
    <s v="SECOND CHANCE - DEUXIÃˆME CHANCE"/>
    <x v="86"/>
    <n v="6000"/>
    <n v="6388"/>
    <x v="0"/>
    <x v="6"/>
    <s v="EUR"/>
    <n v="1451226045"/>
    <n v="1444828845"/>
    <b v="0"/>
    <n v="17"/>
    <b v="1"/>
    <s v="film &amp; video/shorts"/>
    <n v="1.0646666666666667"/>
    <n v="375.76470588235293"/>
    <x v="0"/>
    <x v="1"/>
  </r>
  <r>
    <n v="87"/>
    <s v="Village Films Summer Project Fund (TK 2)"/>
    <x v="87"/>
    <n v="2500"/>
    <n v="2615"/>
    <x v="0"/>
    <x v="0"/>
    <s v="USD"/>
    <n v="1275529260"/>
    <n v="1274705803"/>
    <b v="0"/>
    <n v="25"/>
    <b v="1"/>
    <s v="film &amp; video/shorts"/>
    <n v="1.046"/>
    <n v="104.6"/>
    <x v="0"/>
    <x v="1"/>
  </r>
  <r>
    <n v="88"/>
    <s v="The Recursion Theorem (Short Film)"/>
    <x v="88"/>
    <n v="3500"/>
    <n v="3600"/>
    <x v="0"/>
    <x v="0"/>
    <s v="USD"/>
    <n v="1403452131"/>
    <n v="1401205731"/>
    <b v="0"/>
    <n v="60"/>
    <b v="1"/>
    <s v="film &amp; video/shorts"/>
    <n v="1.0285714285714285"/>
    <n v="60"/>
    <x v="0"/>
    <x v="1"/>
  </r>
  <r>
    <n v="89"/>
    <s v="The Southwest Chronicles"/>
    <x v="89"/>
    <n v="6000"/>
    <n v="6904"/>
    <x v="0"/>
    <x v="0"/>
    <s v="USD"/>
    <n v="1370196192"/>
    <n v="1368036192"/>
    <b v="0"/>
    <n v="56"/>
    <b v="1"/>
    <s v="film &amp; video/shorts"/>
    <n v="1.1506666666666667"/>
    <n v="123.28571428571429"/>
    <x v="0"/>
    <x v="1"/>
  </r>
  <r>
    <n v="90"/>
    <s v="Help Get the Short Film Interior Design into Film Festivals!"/>
    <x v="90"/>
    <n v="500"/>
    <n v="502"/>
    <x v="0"/>
    <x v="0"/>
    <s v="USD"/>
    <n v="1310454499"/>
    <n v="1307862499"/>
    <b v="0"/>
    <n v="16"/>
    <b v="1"/>
    <s v="film &amp; video/shorts"/>
    <n v="1.004"/>
    <n v="31.375"/>
    <x v="0"/>
    <x v="1"/>
  </r>
  <r>
    <n v="91"/>
    <s v="OVERTIME: A Cerebral Horror Short Inspired by the Classics"/>
    <x v="91"/>
    <n v="3000"/>
    <n v="3600"/>
    <x v="0"/>
    <x v="0"/>
    <s v="USD"/>
    <n v="1305625164"/>
    <n v="1300354764"/>
    <b v="0"/>
    <n v="46"/>
    <b v="1"/>
    <s v="film &amp; video/shorts"/>
    <n v="1.2"/>
    <n v="78.260869565217391"/>
    <x v="0"/>
    <x v="1"/>
  </r>
  <r>
    <n v="92"/>
    <s v="Euphoria"/>
    <x v="92"/>
    <n v="5000"/>
    <n v="5260"/>
    <x v="0"/>
    <x v="5"/>
    <s v="CAD"/>
    <n v="1485936000"/>
    <n v="1481949983"/>
    <b v="0"/>
    <n v="43"/>
    <b v="1"/>
    <s v="film &amp; video/shorts"/>
    <n v="1.052"/>
    <n v="122.32558139534883"/>
    <x v="0"/>
    <x v="1"/>
  </r>
  <r>
    <n v="93"/>
    <s v="&quot;Someday Everyday&quot; Short Film"/>
    <x v="93"/>
    <n v="1000"/>
    <n v="1106"/>
    <x v="0"/>
    <x v="0"/>
    <s v="USD"/>
    <n v="1341349200"/>
    <n v="1338928537"/>
    <b v="0"/>
    <n v="15"/>
    <b v="1"/>
    <s v="film &amp; video/shorts"/>
    <n v="1.1060000000000001"/>
    <n v="73.733333333333334"/>
    <x v="0"/>
    <x v="1"/>
  </r>
  <r>
    <n v="94"/>
    <s v="&quot;Paper Chase&quot; Students can make family friendly short films."/>
    <x v="94"/>
    <n v="250"/>
    <n v="260"/>
    <x v="0"/>
    <x v="1"/>
    <s v="GBP"/>
    <n v="1396890822"/>
    <n v="1395162822"/>
    <b v="0"/>
    <n v="12"/>
    <b v="1"/>
    <s v="film &amp; video/shorts"/>
    <n v="1.04"/>
    <n v="21.666666666666668"/>
    <x v="0"/>
    <x v="1"/>
  </r>
  <r>
    <n v="95"/>
    <s v="Gotham Knight Terrors: Comedic Batman Short"/>
    <x v="95"/>
    <n v="350"/>
    <n v="460"/>
    <x v="0"/>
    <x v="0"/>
    <s v="USD"/>
    <n v="1330214841"/>
    <n v="1327622841"/>
    <b v="0"/>
    <n v="21"/>
    <b v="1"/>
    <s v="film &amp; video/shorts"/>
    <n v="1.3142857142857143"/>
    <n v="21.904761904761905"/>
    <x v="0"/>
    <x v="1"/>
  </r>
  <r>
    <n v="96"/>
    <s v="Ice Hockey"/>
    <x v="96"/>
    <n v="1500"/>
    <n v="1720"/>
    <x v="0"/>
    <x v="0"/>
    <s v="USD"/>
    <n v="1280631600"/>
    <n v="1274889241"/>
    <b v="0"/>
    <n v="34"/>
    <b v="1"/>
    <s v="film &amp; video/shorts"/>
    <n v="1.1466666666666667"/>
    <n v="50.588235294117645"/>
    <x v="0"/>
    <x v="1"/>
  </r>
  <r>
    <n v="97"/>
    <s v="Innsmouth at 9000 ft. A Short Horror Film Project"/>
    <x v="97"/>
    <n v="400"/>
    <n v="425"/>
    <x v="0"/>
    <x v="0"/>
    <s v="USD"/>
    <n v="1310440482"/>
    <n v="1307848482"/>
    <b v="0"/>
    <n v="8"/>
    <b v="1"/>
    <s v="film &amp; video/shorts"/>
    <n v="1.0625"/>
    <n v="53.125"/>
    <x v="0"/>
    <x v="1"/>
  </r>
  <r>
    <n v="98"/>
    <s v="CUT OUT"/>
    <x v="98"/>
    <n v="3200"/>
    <n v="3400"/>
    <x v="0"/>
    <x v="0"/>
    <s v="USD"/>
    <n v="1354923000"/>
    <n v="1351796674"/>
    <b v="0"/>
    <n v="60"/>
    <b v="1"/>
    <s v="film &amp; video/shorts"/>
    <n v="1.0625"/>
    <n v="56.666666666666664"/>
    <x v="0"/>
    <x v="1"/>
  </r>
  <r>
    <n v="99"/>
    <s v="BEAT: An Original Short Film"/>
    <x v="99"/>
    <n v="1500"/>
    <n v="1590.29"/>
    <x v="0"/>
    <x v="0"/>
    <s v="USD"/>
    <n v="1390426799"/>
    <n v="1387834799"/>
    <b v="0"/>
    <n v="39"/>
    <b v="1"/>
    <s v="film &amp; video/shorts"/>
    <n v="1.0601933333333333"/>
    <n v="40.776666666666664"/>
    <x v="0"/>
    <x v="1"/>
  </r>
  <r>
    <n v="100"/>
    <s v="Two Sisters"/>
    <x v="100"/>
    <n v="5000"/>
    <n v="5000"/>
    <x v="0"/>
    <x v="0"/>
    <s v="USD"/>
    <n v="1352055886"/>
    <n v="1350324286"/>
    <b v="0"/>
    <n v="26"/>
    <b v="1"/>
    <s v="film &amp; video/shorts"/>
    <n v="1"/>
    <n v="192.30769230769232"/>
    <x v="0"/>
    <x v="1"/>
  </r>
  <r>
    <n v="101"/>
    <s v="In Their Turn : A MFA Thesis Film"/>
    <x v="101"/>
    <n v="3500"/>
    <n v="3500"/>
    <x v="0"/>
    <x v="0"/>
    <s v="USD"/>
    <n v="1359052710"/>
    <n v="1356979110"/>
    <b v="0"/>
    <n v="35"/>
    <b v="1"/>
    <s v="film &amp; video/shorts"/>
    <n v="1"/>
    <n v="100"/>
    <x v="0"/>
    <x v="1"/>
  </r>
  <r>
    <n v="102"/>
    <s v="Dear God No!"/>
    <x v="102"/>
    <n v="6000"/>
    <n v="7665"/>
    <x v="0"/>
    <x v="0"/>
    <s v="USD"/>
    <n v="1293073733"/>
    <n v="1290481733"/>
    <b v="0"/>
    <n v="65"/>
    <b v="1"/>
    <s v="film &amp; video/shorts"/>
    <n v="1.2775000000000001"/>
    <n v="117.92307692307692"/>
    <x v="0"/>
    <x v="1"/>
  </r>
  <r>
    <n v="103"/>
    <s v="I'M TWENTY SOMETHING"/>
    <x v="103"/>
    <n v="1300"/>
    <n v="1367"/>
    <x v="0"/>
    <x v="1"/>
    <s v="GBP"/>
    <n v="1394220030"/>
    <n v="1392232830"/>
    <b v="0"/>
    <n v="49"/>
    <b v="1"/>
    <s v="film &amp; video/shorts"/>
    <n v="1.0515384615384615"/>
    <n v="27.897959183673468"/>
    <x v="0"/>
    <x v="1"/>
  </r>
  <r>
    <n v="104"/>
    <s v="Good 'Ol Trumpet"/>
    <x v="104"/>
    <n v="500"/>
    <n v="600"/>
    <x v="0"/>
    <x v="0"/>
    <s v="USD"/>
    <n v="1301792400"/>
    <n v="1299775266"/>
    <b v="0"/>
    <n v="10"/>
    <b v="1"/>
    <s v="film &amp; video/shorts"/>
    <n v="1.2"/>
    <n v="60"/>
    <x v="0"/>
    <x v="1"/>
  </r>
  <r>
    <n v="105"/>
    <s v="Single Parent Date Night-A Comedic Short Film"/>
    <x v="105"/>
    <n v="2200"/>
    <n v="2363"/>
    <x v="0"/>
    <x v="0"/>
    <s v="USD"/>
    <n v="1463184000"/>
    <n v="1461605020"/>
    <b v="0"/>
    <n v="60"/>
    <b v="1"/>
    <s v="film &amp; video/shorts"/>
    <n v="1.074090909090909"/>
    <n v="39.383333333333333"/>
    <x v="0"/>
    <x v="1"/>
  </r>
  <r>
    <n v="106"/>
    <s v="LOST WEEKEND"/>
    <x v="106"/>
    <n v="5000"/>
    <n v="5025"/>
    <x v="0"/>
    <x v="0"/>
    <s v="USD"/>
    <n v="1333391901"/>
    <n v="1332182301"/>
    <b v="0"/>
    <n v="27"/>
    <b v="1"/>
    <s v="film &amp; video/shorts"/>
    <n v="1.0049999999999999"/>
    <n v="186.11111111111111"/>
    <x v="0"/>
    <x v="1"/>
  </r>
  <r>
    <n v="107"/>
    <s v="PRETTY LITTLE VICTIM - A Short Film by Paul Jones"/>
    <x v="107"/>
    <n v="7500"/>
    <n v="7685"/>
    <x v="0"/>
    <x v="0"/>
    <s v="USD"/>
    <n v="1303688087"/>
    <n v="1301787287"/>
    <b v="0"/>
    <n v="69"/>
    <b v="1"/>
    <s v="film &amp; video/shorts"/>
    <n v="1.0246666666666666"/>
    <n v="111.37681159420291"/>
    <x v="0"/>
    <x v="1"/>
  </r>
  <r>
    <n v="108"/>
    <s v="GLASS: A Love Story"/>
    <x v="108"/>
    <n v="1500"/>
    <n v="3700"/>
    <x v="0"/>
    <x v="0"/>
    <s v="USD"/>
    <n v="1370011370"/>
    <n v="1364827370"/>
    <b v="0"/>
    <n v="47"/>
    <b v="1"/>
    <s v="film &amp; video/shorts"/>
    <n v="2.4666666666666668"/>
    <n v="78.723404255319153"/>
    <x v="0"/>
    <x v="1"/>
  </r>
  <r>
    <n v="109"/>
    <s v="Dapper Dan - &quot;Fly As I Wanna&quot; Music Video"/>
    <x v="109"/>
    <n v="1000"/>
    <n v="2195"/>
    <x v="0"/>
    <x v="0"/>
    <s v="USD"/>
    <n v="1298680630"/>
    <n v="1296088630"/>
    <b v="0"/>
    <n v="47"/>
    <b v="1"/>
    <s v="film &amp; video/shorts"/>
    <n v="2.1949999999999998"/>
    <n v="46.702127659574465"/>
    <x v="0"/>
    <x v="1"/>
  </r>
  <r>
    <n v="110"/>
    <s v="Earlids"/>
    <x v="110"/>
    <n v="1300"/>
    <n v="1700"/>
    <x v="0"/>
    <x v="0"/>
    <s v="USD"/>
    <n v="1384408740"/>
    <n v="1381445253"/>
    <b v="0"/>
    <n v="26"/>
    <b v="1"/>
    <s v="film &amp; video/shorts"/>
    <n v="1.3076923076923077"/>
    <n v="65.384615384615387"/>
    <x v="0"/>
    <x v="1"/>
  </r>
  <r>
    <n v="111"/>
    <s v="Judi Dench is Cool in Person"/>
    <x v="111"/>
    <n v="3500"/>
    <n v="5410"/>
    <x v="0"/>
    <x v="2"/>
    <s v="AUD"/>
    <n v="1433059187"/>
    <n v="1430467187"/>
    <b v="0"/>
    <n v="53"/>
    <b v="1"/>
    <s v="film &amp; video/shorts"/>
    <n v="1.5457142857142858"/>
    <n v="102.0754716981132"/>
    <x v="0"/>
    <x v="1"/>
  </r>
  <r>
    <n v="112"/>
    <s v="MITOSIS | a short film"/>
    <x v="112"/>
    <n v="5000"/>
    <n v="5200"/>
    <x v="0"/>
    <x v="0"/>
    <s v="USD"/>
    <n v="1397354400"/>
    <n v="1395277318"/>
    <b v="0"/>
    <n v="81"/>
    <b v="1"/>
    <s v="film &amp; video/shorts"/>
    <n v="1.04"/>
    <n v="64.197530864197532"/>
    <x v="0"/>
    <x v="1"/>
  </r>
  <r>
    <n v="113"/>
    <s v="&quot;The First Day&quot; by Julia Othmer- Music Video"/>
    <x v="113"/>
    <n v="5000"/>
    <n v="7050"/>
    <x v="0"/>
    <x v="0"/>
    <s v="USD"/>
    <n v="1312642800"/>
    <n v="1311963128"/>
    <b v="0"/>
    <n v="78"/>
    <b v="1"/>
    <s v="film &amp; video/shorts"/>
    <n v="1.41"/>
    <n v="90.384615384615387"/>
    <x v="0"/>
    <x v="1"/>
  </r>
  <r>
    <n v="114"/>
    <s v="l'esprit d'escalier-a senior film"/>
    <x v="114"/>
    <n v="3000"/>
    <n v="3100"/>
    <x v="0"/>
    <x v="0"/>
    <s v="USD"/>
    <n v="1326436488"/>
    <n v="1321252488"/>
    <b v="0"/>
    <n v="35"/>
    <b v="1"/>
    <s v="film &amp; video/shorts"/>
    <n v="1.0333333333333334"/>
    <n v="88.571428571428569"/>
    <x v="0"/>
    <x v="1"/>
  </r>
  <r>
    <n v="115"/>
    <s v="The World's Greatest Lover"/>
    <x v="115"/>
    <n v="450"/>
    <n v="632"/>
    <x v="0"/>
    <x v="0"/>
    <s v="USD"/>
    <n v="1328377444"/>
    <n v="1326217444"/>
    <b v="0"/>
    <n v="22"/>
    <b v="1"/>
    <s v="film &amp; video/shorts"/>
    <n v="1.4044444444444444"/>
    <n v="28.727272727272727"/>
    <x v="0"/>
    <x v="1"/>
  </r>
  <r>
    <n v="116"/>
    <s v="Villanelle"/>
    <x v="116"/>
    <n v="3500"/>
    <n v="3978"/>
    <x v="0"/>
    <x v="0"/>
    <s v="USD"/>
    <n v="1302260155"/>
    <n v="1298289355"/>
    <b v="0"/>
    <n v="57"/>
    <b v="1"/>
    <s v="film &amp; video/shorts"/>
    <n v="1.1365714285714286"/>
    <n v="69.78947368421052"/>
    <x v="0"/>
    <x v="1"/>
  </r>
  <r>
    <n v="117"/>
    <s v="Funding for Production of Short Dramedy 'Six Women'"/>
    <x v="117"/>
    <n v="4500"/>
    <n v="4522.22"/>
    <x v="0"/>
    <x v="0"/>
    <s v="USD"/>
    <n v="1276110000"/>
    <n v="1268337744"/>
    <b v="0"/>
    <n v="27"/>
    <b v="1"/>
    <s v="film &amp; video/shorts"/>
    <n v="1.0049377777777779"/>
    <n v="167.48962962962963"/>
    <x v="0"/>
    <x v="1"/>
  </r>
  <r>
    <n v="118"/>
    <s v="DENOUNCED - A Short Film"/>
    <x v="118"/>
    <n v="5000"/>
    <n v="5651.58"/>
    <x v="0"/>
    <x v="0"/>
    <s v="USD"/>
    <n v="1311902236"/>
    <n v="1309310236"/>
    <b v="0"/>
    <n v="39"/>
    <b v="1"/>
    <s v="film &amp; video/shorts"/>
    <n v="1.1303159999999999"/>
    <n v="144.91230769230768"/>
    <x v="0"/>
    <x v="1"/>
  </r>
  <r>
    <n v="119"/>
    <s v="Inspire CANCER survivors to tell their STORIES"/>
    <x v="119"/>
    <n v="3250"/>
    <n v="3398.1"/>
    <x v="0"/>
    <x v="0"/>
    <s v="USD"/>
    <n v="1313276400"/>
    <n v="1310693986"/>
    <b v="0"/>
    <n v="37"/>
    <b v="1"/>
    <s v="film &amp; video/shorts"/>
    <n v="1.0455692307692308"/>
    <n v="91.840540540540545"/>
    <x v="0"/>
    <x v="1"/>
  </r>
  <r>
    <n v="120"/>
    <s v="Time Live: A short film (Canceled)"/>
    <x v="120"/>
    <n v="70000"/>
    <n v="10"/>
    <x v="1"/>
    <x v="7"/>
    <s v="HKD"/>
    <n v="1475457107"/>
    <n v="1472865107"/>
    <b v="0"/>
    <n v="1"/>
    <b v="0"/>
    <s v="film &amp; video/science fiction"/>
    <n v="1.4285714285714287E-4"/>
    <n v="10"/>
    <x v="0"/>
    <x v="2"/>
  </r>
  <r>
    <n v="121"/>
    <s v="MICRO-MISSION"/>
    <x v="121"/>
    <n v="3000"/>
    <n v="1"/>
    <x v="1"/>
    <x v="0"/>
    <s v="USD"/>
    <n v="1429352160"/>
    <n v="1427993710"/>
    <b v="0"/>
    <n v="1"/>
    <b v="0"/>
    <s v="film &amp; video/science fiction"/>
    <n v="3.3333333333333332E-4"/>
    <n v="1"/>
    <x v="0"/>
    <x v="2"/>
  </r>
  <r>
    <n v="122"/>
    <s v="The Time Jumper (Canceled)"/>
    <x v="122"/>
    <n v="100000000"/>
    <n v="0"/>
    <x v="1"/>
    <x v="0"/>
    <s v="USD"/>
    <n v="1476094907"/>
    <n v="1470910907"/>
    <b v="0"/>
    <n v="0"/>
    <b v="0"/>
    <s v="film &amp; video/science fiction"/>
    <n v="0"/>
    <n v="0"/>
    <x v="0"/>
    <x v="2"/>
  </r>
  <r>
    <n v="123"/>
    <s v="Sentient - The Web Series (Canceled)"/>
    <x v="123"/>
    <n v="55000"/>
    <n v="151"/>
    <x v="1"/>
    <x v="0"/>
    <s v="USD"/>
    <n v="1414533600"/>
    <n v="1411411564"/>
    <b v="0"/>
    <n v="6"/>
    <b v="0"/>
    <s v="film &amp; video/science fiction"/>
    <n v="2.7454545454545453E-3"/>
    <n v="25.166666666666668"/>
    <x v="0"/>
    <x v="2"/>
  </r>
  <r>
    <n v="124"/>
    <s v="Blank Bodies - Post Production (Canceled)"/>
    <x v="124"/>
    <n v="4000"/>
    <n v="0"/>
    <x v="1"/>
    <x v="0"/>
    <s v="USD"/>
    <n v="1431728242"/>
    <n v="1429568242"/>
    <b v="0"/>
    <n v="0"/>
    <b v="0"/>
    <s v="film &amp; video/science fiction"/>
    <n v="0"/>
    <n v="0"/>
    <x v="0"/>
    <x v="2"/>
  </r>
  <r>
    <n v="125"/>
    <s v="Star Wars Fan Film (Canceled)"/>
    <x v="125"/>
    <n v="500"/>
    <n v="70"/>
    <x v="1"/>
    <x v="5"/>
    <s v="CAD"/>
    <n v="1486165880"/>
    <n v="1480981880"/>
    <b v="0"/>
    <n v="6"/>
    <b v="0"/>
    <s v="film &amp; video/science fiction"/>
    <n v="0.14000000000000001"/>
    <n v="11.666666666666666"/>
    <x v="0"/>
    <x v="2"/>
  </r>
  <r>
    <n v="126"/>
    <s v="SPECTRUM &quot;Adventures in Light&quot; (Canceled)"/>
    <x v="126"/>
    <n v="25000"/>
    <n v="1387"/>
    <x v="1"/>
    <x v="0"/>
    <s v="USD"/>
    <n v="1433988000"/>
    <n v="1431353337"/>
    <b v="0"/>
    <n v="13"/>
    <b v="0"/>
    <s v="film &amp; video/science fiction"/>
    <n v="5.5480000000000002E-2"/>
    <n v="106.69230769230769"/>
    <x v="0"/>
    <x v="2"/>
  </r>
  <r>
    <n v="127"/>
    <s v="Human Evolution (Canceled)"/>
    <x v="127"/>
    <n v="8000"/>
    <n v="190"/>
    <x v="1"/>
    <x v="0"/>
    <s v="USD"/>
    <n v="1428069541"/>
    <n v="1425481141"/>
    <b v="0"/>
    <n v="4"/>
    <b v="0"/>
    <s v="film &amp; video/science fiction"/>
    <n v="2.375E-2"/>
    <n v="47.5"/>
    <x v="0"/>
    <x v="2"/>
  </r>
  <r>
    <n v="128"/>
    <s v="Ralphi3 (Canceled)"/>
    <x v="128"/>
    <n v="100000"/>
    <n v="1867"/>
    <x v="1"/>
    <x v="0"/>
    <s v="USD"/>
    <n v="1476941293"/>
    <n v="1473917293"/>
    <b v="0"/>
    <n v="6"/>
    <b v="0"/>
    <s v="film &amp; video/science fiction"/>
    <n v="1.8669999999999999E-2"/>
    <n v="311.16666666666669"/>
    <x v="0"/>
    <x v="2"/>
  </r>
  <r>
    <n v="129"/>
    <s v="JUSTICE LEAGUE ORIGINS (Canceled)"/>
    <x v="129"/>
    <n v="20000"/>
    <n v="0"/>
    <x v="1"/>
    <x v="0"/>
    <s v="USD"/>
    <n v="1414708183"/>
    <n v="1409524183"/>
    <b v="0"/>
    <n v="0"/>
    <b v="0"/>
    <s v="film &amp; video/science fiction"/>
    <n v="0"/>
    <n v="0"/>
    <x v="0"/>
    <x v="2"/>
  </r>
  <r>
    <n v="130"/>
    <s v="Blue in the Green (Canceled)"/>
    <x v="130"/>
    <n v="600"/>
    <n v="0"/>
    <x v="1"/>
    <x v="1"/>
    <s v="GBP"/>
    <n v="1402949760"/>
    <n v="1400536692"/>
    <b v="0"/>
    <n v="0"/>
    <b v="0"/>
    <s v="film &amp; video/science fiction"/>
    <n v="0"/>
    <n v="0"/>
    <x v="0"/>
    <x v="2"/>
  </r>
  <r>
    <n v="131"/>
    <s v="I (Canceled)"/>
    <x v="131"/>
    <n v="1200"/>
    <n v="0"/>
    <x v="1"/>
    <x v="0"/>
    <s v="USD"/>
    <n v="1467763200"/>
    <n v="1466453161"/>
    <b v="0"/>
    <n v="0"/>
    <b v="0"/>
    <s v="film &amp; video/science fiction"/>
    <n v="0"/>
    <n v="0"/>
    <x v="0"/>
    <x v="2"/>
  </r>
  <r>
    <n v="132"/>
    <s v="The Message (Canceled)"/>
    <x v="132"/>
    <n v="80000"/>
    <n v="7655"/>
    <x v="1"/>
    <x v="0"/>
    <s v="USD"/>
    <n v="1415392207"/>
    <n v="1411500607"/>
    <b v="0"/>
    <n v="81"/>
    <b v="0"/>
    <s v="film &amp; video/science fiction"/>
    <n v="9.5687499999999995E-2"/>
    <n v="94.506172839506178"/>
    <x v="0"/>
    <x v="2"/>
  </r>
  <r>
    <n v="133"/>
    <s v="Demon Women from outer space (Canceled)"/>
    <x v="133"/>
    <n v="71764"/>
    <n v="0"/>
    <x v="1"/>
    <x v="0"/>
    <s v="USD"/>
    <n v="1464715860"/>
    <n v="1462130584"/>
    <b v="0"/>
    <n v="0"/>
    <b v="0"/>
    <s v="film &amp; video/science fiction"/>
    <n v="0"/>
    <n v="0"/>
    <x v="0"/>
    <x v="2"/>
  </r>
  <r>
    <n v="134"/>
    <s v="MARLEY'S GHOST (AMBASSADORS OF STEAM) (Canceled)"/>
    <x v="134"/>
    <n v="5000"/>
    <n v="0"/>
    <x v="1"/>
    <x v="0"/>
    <s v="USD"/>
    <n v="1441386000"/>
    <n v="1438811418"/>
    <b v="0"/>
    <n v="0"/>
    <b v="0"/>
    <s v="film &amp; video/science fiction"/>
    <n v="0"/>
    <n v="0"/>
    <x v="0"/>
    <x v="2"/>
  </r>
  <r>
    <n v="135"/>
    <s v="&quot;STUCK&quot; - Finishing Funds for a Sci-Fi Thriller Short Film"/>
    <x v="135"/>
    <n v="3000"/>
    <n v="403"/>
    <x v="1"/>
    <x v="0"/>
    <s v="USD"/>
    <n v="1404241200"/>
    <n v="1401354597"/>
    <b v="0"/>
    <n v="5"/>
    <b v="0"/>
    <s v="film &amp; video/science fiction"/>
    <n v="0.13433333333333333"/>
    <n v="80.599999999999994"/>
    <x v="0"/>
    <x v="2"/>
  </r>
  <r>
    <n v="136"/>
    <s v="MICRO-MISSION (Canceled)"/>
    <x v="121"/>
    <n v="3000"/>
    <n v="0"/>
    <x v="1"/>
    <x v="0"/>
    <s v="USD"/>
    <n v="1431771360"/>
    <n v="1427968234"/>
    <b v="0"/>
    <n v="0"/>
    <b v="0"/>
    <s v="film &amp; video/science fiction"/>
    <n v="0"/>
    <n v="0"/>
    <x v="0"/>
    <x v="2"/>
  </r>
  <r>
    <n v="137"/>
    <s v="Predator : Repentance (Canceled)"/>
    <x v="136"/>
    <n v="55000"/>
    <n v="0"/>
    <x v="1"/>
    <x v="8"/>
    <s v="DKK"/>
    <n v="1444657593"/>
    <n v="1440337593"/>
    <b v="0"/>
    <n v="0"/>
    <b v="0"/>
    <s v="film &amp; video/science fiction"/>
    <n v="0"/>
    <n v="0"/>
    <x v="0"/>
    <x v="2"/>
  </r>
  <r>
    <n v="138"/>
    <s v="Thr33 Days Dead: The Sequ3l (Canceled)"/>
    <x v="137"/>
    <n v="150000"/>
    <n v="4712"/>
    <x v="1"/>
    <x v="0"/>
    <s v="USD"/>
    <n v="1438405140"/>
    <n v="1435731041"/>
    <b v="0"/>
    <n v="58"/>
    <b v="0"/>
    <s v="film &amp; video/science fiction"/>
    <n v="3.1413333333333335E-2"/>
    <n v="81.241379310344826"/>
    <x v="0"/>
    <x v="2"/>
  </r>
  <r>
    <n v="139"/>
    <s v="Roman Dead (Canceled)"/>
    <x v="138"/>
    <n v="500"/>
    <n v="500"/>
    <x v="1"/>
    <x v="0"/>
    <s v="USD"/>
    <n v="1436738772"/>
    <n v="1435874772"/>
    <b v="0"/>
    <n v="1"/>
    <b v="0"/>
    <s v="film &amp; video/science fiction"/>
    <n v="1"/>
    <n v="500"/>
    <x v="0"/>
    <x v="2"/>
  </r>
  <r>
    <n v="140"/>
    <s v="Rome of the Dead (Canceled)"/>
    <x v="139"/>
    <n v="200000"/>
    <n v="0"/>
    <x v="1"/>
    <x v="0"/>
    <s v="USD"/>
    <n v="1426823132"/>
    <n v="1424234732"/>
    <b v="0"/>
    <n v="0"/>
    <b v="0"/>
    <s v="film &amp; video/science fiction"/>
    <n v="0"/>
    <n v="0"/>
    <x v="0"/>
    <x v="2"/>
  </r>
  <r>
    <n v="141"/>
    <s v="Catherine Kimbridge Chronicles - Live-Action SciFi TV Series"/>
    <x v="140"/>
    <n v="12000"/>
    <n v="1293"/>
    <x v="1"/>
    <x v="0"/>
    <s v="USD"/>
    <n v="1433043623"/>
    <n v="1429155623"/>
    <b v="0"/>
    <n v="28"/>
    <b v="0"/>
    <s v="film &amp; video/science fiction"/>
    <n v="0.10775"/>
    <n v="46.178571428571431"/>
    <x v="0"/>
    <x v="2"/>
  </r>
  <r>
    <n v="142"/>
    <s v="SAMANTHA  SHADOW (Canceled)"/>
    <x v="141"/>
    <n v="3000"/>
    <n v="10"/>
    <x v="1"/>
    <x v="0"/>
    <s v="USD"/>
    <n v="1416176778"/>
    <n v="1414358778"/>
    <b v="0"/>
    <n v="1"/>
    <b v="0"/>
    <s v="film &amp; video/science fiction"/>
    <n v="3.3333333333333335E-3"/>
    <n v="10"/>
    <x v="0"/>
    <x v="2"/>
  </r>
  <r>
    <n v="143"/>
    <s v="CATTLE - AN AWESOME SCI-FI SHORT (Canceled)"/>
    <x v="142"/>
    <n v="5500"/>
    <n v="0"/>
    <x v="1"/>
    <x v="2"/>
    <s v="AUD"/>
    <n v="1472882100"/>
    <n v="1467941542"/>
    <b v="0"/>
    <n v="0"/>
    <b v="0"/>
    <s v="film &amp; video/science fiction"/>
    <n v="0"/>
    <n v="0"/>
    <x v="0"/>
    <x v="2"/>
  </r>
  <r>
    <n v="144"/>
    <s v="The Great Fear - Post Production Funds (Canceled)"/>
    <x v="143"/>
    <n v="7500"/>
    <n v="2070"/>
    <x v="1"/>
    <x v="5"/>
    <s v="CAD"/>
    <n v="1428945472"/>
    <n v="1423765072"/>
    <b v="0"/>
    <n v="37"/>
    <b v="0"/>
    <s v="film &amp; video/science fiction"/>
    <n v="0.27600000000000002"/>
    <n v="55.945945945945944"/>
    <x v="0"/>
    <x v="2"/>
  </r>
  <r>
    <n v="145"/>
    <s v="Threshold (Canceled)"/>
    <x v="144"/>
    <n v="4500"/>
    <n v="338"/>
    <x v="1"/>
    <x v="0"/>
    <s v="USD"/>
    <n v="1439298052"/>
    <n v="1436965252"/>
    <b v="0"/>
    <n v="9"/>
    <b v="0"/>
    <s v="film &amp; video/science fiction"/>
    <n v="7.5111111111111115E-2"/>
    <n v="37.555555555555557"/>
    <x v="0"/>
    <x v="2"/>
  </r>
  <r>
    <n v="146"/>
    <s v="#CalExit...War of 2020 (Canceled)"/>
    <x v="145"/>
    <n v="20000"/>
    <n v="115"/>
    <x v="1"/>
    <x v="0"/>
    <s v="USD"/>
    <n v="1484698998"/>
    <n v="1479514998"/>
    <b v="0"/>
    <n v="3"/>
    <b v="0"/>
    <s v="film &amp; video/science fiction"/>
    <n v="5.7499999999999999E-3"/>
    <n v="38.333333333333336"/>
    <x v="0"/>
    <x v="2"/>
  </r>
  <r>
    <n v="147"/>
    <s v="Consumed (Static Air) (Canceled)"/>
    <x v="146"/>
    <n v="7000"/>
    <n v="0"/>
    <x v="1"/>
    <x v="1"/>
    <s v="GBP"/>
    <n v="1420741080"/>
    <n v="1417026340"/>
    <b v="0"/>
    <n v="0"/>
    <b v="0"/>
    <s v="film &amp; video/science fiction"/>
    <n v="0"/>
    <n v="0"/>
    <x v="0"/>
    <x v="2"/>
  </r>
  <r>
    <n v="148"/>
    <s v="Space Gangstars (Canceled)"/>
    <x v="147"/>
    <n v="50000"/>
    <n v="40"/>
    <x v="1"/>
    <x v="0"/>
    <s v="USD"/>
    <n v="1456555536"/>
    <n v="1453963536"/>
    <b v="0"/>
    <n v="2"/>
    <b v="0"/>
    <s v="film &amp; video/science fiction"/>
    <n v="8.0000000000000004E-4"/>
    <n v="20"/>
    <x v="0"/>
    <x v="2"/>
  </r>
  <r>
    <n v="149"/>
    <s v="Dichotomy (Canceled)"/>
    <x v="148"/>
    <n v="10000"/>
    <n v="92"/>
    <x v="1"/>
    <x v="0"/>
    <s v="USD"/>
    <n v="1419494400"/>
    <n v="1416888470"/>
    <b v="0"/>
    <n v="6"/>
    <b v="0"/>
    <s v="film &amp; video/science fiction"/>
    <n v="9.1999999999999998E-3"/>
    <n v="15.333333333333334"/>
    <x v="0"/>
    <x v="2"/>
  </r>
  <r>
    <n v="150"/>
    <s v="Star Trek First Frontier (Canceled)"/>
    <x v="149"/>
    <n v="130000"/>
    <n v="30112"/>
    <x v="1"/>
    <x v="0"/>
    <s v="USD"/>
    <n v="1432612382"/>
    <n v="1427428382"/>
    <b v="0"/>
    <n v="67"/>
    <b v="0"/>
    <s v="film &amp; video/science fiction"/>
    <n v="0.23163076923076922"/>
    <n v="449.43283582089555"/>
    <x v="0"/>
    <x v="2"/>
  </r>
  <r>
    <n v="151"/>
    <s v="THE ASCENDENCE SHIFT Feature Film (Canceled)"/>
    <x v="150"/>
    <n v="250000"/>
    <n v="140"/>
    <x v="1"/>
    <x v="2"/>
    <s v="AUD"/>
    <n v="1434633191"/>
    <n v="1429449191"/>
    <b v="0"/>
    <n v="5"/>
    <b v="0"/>
    <s v="film &amp; video/science fiction"/>
    <n v="5.5999999999999995E-4"/>
    <n v="28"/>
    <x v="0"/>
    <x v="2"/>
  </r>
  <r>
    <n v="152"/>
    <s v="The Great Dark (Canceled)"/>
    <x v="151"/>
    <n v="380000"/>
    <n v="30"/>
    <x v="1"/>
    <x v="0"/>
    <s v="USD"/>
    <n v="1411437100"/>
    <n v="1408845100"/>
    <b v="0"/>
    <n v="2"/>
    <b v="0"/>
    <s v="film &amp; video/science fiction"/>
    <n v="7.8947368421052633E-5"/>
    <n v="15"/>
    <x v="0"/>
    <x v="2"/>
  </r>
  <r>
    <n v="153"/>
    <s v="Awakening (Canceled)"/>
    <x v="152"/>
    <n v="50000"/>
    <n v="359"/>
    <x v="1"/>
    <x v="0"/>
    <s v="USD"/>
    <n v="1417532644"/>
    <n v="1413900244"/>
    <b v="0"/>
    <n v="10"/>
    <b v="0"/>
    <s v="film &amp; video/science fiction"/>
    <n v="7.1799999999999998E-3"/>
    <n v="35.9"/>
    <x v="0"/>
    <x v="2"/>
  </r>
  <r>
    <n v="154"/>
    <s v="Quantum Alterations: Sci-fi, Stop Motion &amp; Fantasy Fan Film"/>
    <x v="153"/>
    <n v="1500"/>
    <n v="40"/>
    <x v="1"/>
    <x v="0"/>
    <s v="USD"/>
    <n v="1433336895"/>
    <n v="1429621695"/>
    <b v="0"/>
    <n v="3"/>
    <b v="0"/>
    <s v="film &amp; video/science fiction"/>
    <n v="2.6666666666666668E-2"/>
    <n v="13.333333333333334"/>
    <x v="0"/>
    <x v="2"/>
  </r>
  <r>
    <n v="155"/>
    <s v="The Last Armada (Canceled)"/>
    <x v="154"/>
    <n v="1350000"/>
    <n v="81"/>
    <x v="1"/>
    <x v="0"/>
    <s v="USD"/>
    <n v="1437657935"/>
    <n v="1434201935"/>
    <b v="0"/>
    <n v="4"/>
    <b v="0"/>
    <s v="film &amp; video/science fiction"/>
    <n v="6.0000000000000002E-5"/>
    <n v="20.25"/>
    <x v="0"/>
    <x v="2"/>
  </r>
  <r>
    <n v="156"/>
    <s v="Mosaics (Canceled)"/>
    <x v="155"/>
    <n v="35000"/>
    <n v="1785"/>
    <x v="1"/>
    <x v="5"/>
    <s v="CAD"/>
    <n v="1407034796"/>
    <n v="1401850796"/>
    <b v="0"/>
    <n v="15"/>
    <b v="0"/>
    <s v="film &amp; video/science fiction"/>
    <n v="5.0999999999999997E-2"/>
    <n v="119"/>
    <x v="0"/>
    <x v="2"/>
  </r>
  <r>
    <n v="157"/>
    <s v="Forever Man (short film) (Canceled)"/>
    <x v="156"/>
    <n v="2995"/>
    <n v="8"/>
    <x v="1"/>
    <x v="0"/>
    <s v="USD"/>
    <n v="1456523572"/>
    <n v="1453931572"/>
    <b v="0"/>
    <n v="2"/>
    <b v="0"/>
    <s v="film &amp; video/science fiction"/>
    <n v="2.671118530884808E-3"/>
    <n v="4"/>
    <x v="0"/>
    <x v="2"/>
  </r>
  <r>
    <n v="158"/>
    <s v="In The Dark POST Production Fund Request (Canceled)"/>
    <x v="157"/>
    <n v="5000"/>
    <n v="0"/>
    <x v="1"/>
    <x v="0"/>
    <s v="USD"/>
    <n v="1413942628"/>
    <n v="1411350628"/>
    <b v="0"/>
    <n v="0"/>
    <b v="0"/>
    <s v="film &amp; video/science fiction"/>
    <n v="0"/>
    <n v="0"/>
    <x v="0"/>
    <x v="2"/>
  </r>
  <r>
    <n v="159"/>
    <s v="Rosette: Sci-Fi/Action Feature Film to Cast Hollywood Talent"/>
    <x v="158"/>
    <n v="500000"/>
    <n v="10"/>
    <x v="1"/>
    <x v="0"/>
    <s v="USD"/>
    <n v="1467541545"/>
    <n v="1464085545"/>
    <b v="0"/>
    <n v="1"/>
    <b v="0"/>
    <s v="film &amp; video/science fiction"/>
    <n v="2.0000000000000002E-5"/>
    <n v="10"/>
    <x v="0"/>
    <x v="2"/>
  </r>
  <r>
    <n v="160"/>
    <s v="Con Todo mi Corazon: With all of my Heart."/>
    <x v="159"/>
    <n v="5000"/>
    <n v="0"/>
    <x v="2"/>
    <x v="0"/>
    <s v="USD"/>
    <n v="1439675691"/>
    <n v="1434491691"/>
    <b v="0"/>
    <n v="0"/>
    <b v="0"/>
    <s v="film &amp; video/drama"/>
    <n v="0"/>
    <n v="0"/>
    <x v="0"/>
    <x v="3"/>
  </r>
  <r>
    <n v="161"/>
    <s v="Midway: The Turning Point"/>
    <x v="160"/>
    <n v="50000"/>
    <n v="5"/>
    <x v="2"/>
    <x v="0"/>
    <s v="USD"/>
    <n v="1404318595"/>
    <n v="1401726595"/>
    <b v="0"/>
    <n v="1"/>
    <b v="0"/>
    <s v="film &amp; video/drama"/>
    <n v="1E-4"/>
    <n v="5"/>
    <x v="0"/>
    <x v="3"/>
  </r>
  <r>
    <n v="162"/>
    <s v="See It My Way"/>
    <x v="161"/>
    <n v="2800"/>
    <n v="435"/>
    <x v="2"/>
    <x v="0"/>
    <s v="USD"/>
    <n v="1408232520"/>
    <n v="1405393356"/>
    <b v="0"/>
    <n v="10"/>
    <b v="0"/>
    <s v="film &amp; video/drama"/>
    <n v="0.15535714285714286"/>
    <n v="43.5"/>
    <x v="0"/>
    <x v="3"/>
  </r>
  <r>
    <n v="163"/>
    <s v="UNDIVIDED (Working Title)"/>
    <x v="162"/>
    <n v="2000000"/>
    <n v="0"/>
    <x v="2"/>
    <x v="0"/>
    <s v="USD"/>
    <n v="1443657600"/>
    <n v="1440716654"/>
    <b v="0"/>
    <n v="0"/>
    <b v="0"/>
    <s v="film &amp; video/drama"/>
    <n v="0"/>
    <n v="0"/>
    <x v="0"/>
    <x v="3"/>
  </r>
  <r>
    <n v="164"/>
    <s v="Angelix"/>
    <x v="163"/>
    <n v="120000"/>
    <n v="640"/>
    <x v="2"/>
    <x v="0"/>
    <s v="USD"/>
    <n v="1411150701"/>
    <n v="1405966701"/>
    <b v="0"/>
    <n v="7"/>
    <b v="0"/>
    <s v="film &amp; video/drama"/>
    <n v="5.3333333333333332E-3"/>
    <n v="91.428571428571431"/>
    <x v="0"/>
    <x v="3"/>
  </r>
  <r>
    <n v="165"/>
    <s v="NET"/>
    <x v="164"/>
    <n v="17000"/>
    <n v="0"/>
    <x v="2"/>
    <x v="1"/>
    <s v="GBP"/>
    <n v="1452613724"/>
    <n v="1450021724"/>
    <b v="0"/>
    <n v="0"/>
    <b v="0"/>
    <s v="film &amp; video/drama"/>
    <n v="0"/>
    <n v="0"/>
    <x v="0"/>
    <x v="3"/>
  </r>
  <r>
    <n v="166"/>
    <s v="Pressure"/>
    <x v="165"/>
    <n v="5000"/>
    <n v="3000"/>
    <x v="2"/>
    <x v="0"/>
    <s v="USD"/>
    <n v="1484531362"/>
    <n v="1481939362"/>
    <b v="0"/>
    <n v="1"/>
    <b v="0"/>
    <s v="film &amp; video/drama"/>
    <n v="0.6"/>
    <n v="3000"/>
    <x v="0"/>
    <x v="3"/>
  </r>
  <r>
    <n v="167"/>
    <s v="Past"/>
    <x v="166"/>
    <n v="110000"/>
    <n v="11"/>
    <x v="2"/>
    <x v="0"/>
    <s v="USD"/>
    <n v="1438726535"/>
    <n v="1433542535"/>
    <b v="0"/>
    <n v="2"/>
    <b v="0"/>
    <s v="film &amp; video/drama"/>
    <n v="1E-4"/>
    <n v="5.5"/>
    <x v="0"/>
    <x v="3"/>
  </r>
  <r>
    <n v="168"/>
    <s v="Moving On"/>
    <x v="167"/>
    <n v="8000"/>
    <n v="325"/>
    <x v="2"/>
    <x v="0"/>
    <s v="USD"/>
    <n v="1426791770"/>
    <n v="1424203370"/>
    <b v="0"/>
    <n v="3"/>
    <b v="0"/>
    <s v="film &amp; video/drama"/>
    <n v="4.0625000000000001E-2"/>
    <n v="108.33333333333333"/>
    <x v="0"/>
    <x v="3"/>
  </r>
  <r>
    <n v="169"/>
    <s v="Family"/>
    <x v="168"/>
    <n v="2500"/>
    <n v="560"/>
    <x v="2"/>
    <x v="1"/>
    <s v="GBP"/>
    <n v="1413634059"/>
    <n v="1411042059"/>
    <b v="0"/>
    <n v="10"/>
    <b v="0"/>
    <s v="film &amp; video/drama"/>
    <n v="0.224"/>
    <n v="56"/>
    <x v="0"/>
    <x v="3"/>
  </r>
  <r>
    <n v="170"/>
    <s v="Letters to Daniel"/>
    <x v="169"/>
    <n v="10000"/>
    <n v="325"/>
    <x v="2"/>
    <x v="0"/>
    <s v="USD"/>
    <n v="1440912480"/>
    <n v="1438385283"/>
    <b v="0"/>
    <n v="10"/>
    <b v="0"/>
    <s v="film &amp; video/drama"/>
    <n v="3.2500000000000001E-2"/>
    <n v="32.5"/>
    <x v="0"/>
    <x v="3"/>
  </r>
  <r>
    <n v="171"/>
    <s v="IRL: Gamers Unite"/>
    <x v="170"/>
    <n v="50000"/>
    <n v="1"/>
    <x v="2"/>
    <x v="0"/>
    <s v="USD"/>
    <n v="1470975614"/>
    <n v="1465791614"/>
    <b v="0"/>
    <n v="1"/>
    <b v="0"/>
    <s v="film &amp; video/drama"/>
    <n v="2.0000000000000002E-5"/>
    <n v="1"/>
    <x v="0"/>
    <x v="3"/>
  </r>
  <r>
    <n v="172"/>
    <s v="The Blind Dolphin Story"/>
    <x v="171"/>
    <n v="95000"/>
    <n v="0"/>
    <x v="2"/>
    <x v="0"/>
    <s v="USD"/>
    <n v="1426753723"/>
    <n v="1423733323"/>
    <b v="0"/>
    <n v="0"/>
    <b v="0"/>
    <s v="film &amp; video/drama"/>
    <n v="0"/>
    <n v="0"/>
    <x v="0"/>
    <x v="3"/>
  </r>
  <r>
    <n v="173"/>
    <s v="7 Sins"/>
    <x v="172"/>
    <n v="1110"/>
    <n v="0"/>
    <x v="2"/>
    <x v="1"/>
    <s v="GBP"/>
    <n v="1425131108"/>
    <n v="1422539108"/>
    <b v="0"/>
    <n v="0"/>
    <b v="0"/>
    <s v="film &amp; video/drama"/>
    <n v="0"/>
    <n v="0"/>
    <x v="0"/>
    <x v="3"/>
  </r>
  <r>
    <n v="174"/>
    <s v="I Am Forgotten"/>
    <x v="173"/>
    <n v="6000"/>
    <n v="0"/>
    <x v="2"/>
    <x v="9"/>
    <s v="EUR"/>
    <n v="1431108776"/>
    <n v="1425924776"/>
    <b v="0"/>
    <n v="0"/>
    <b v="0"/>
    <s v="film &amp; video/drama"/>
    <n v="0"/>
    <n v="0"/>
    <x v="0"/>
    <x v="3"/>
  </r>
  <r>
    <n v="175"/>
    <s v="Gooseberry Fool - Feature Film"/>
    <x v="174"/>
    <n v="20000"/>
    <n v="1297"/>
    <x v="2"/>
    <x v="1"/>
    <s v="GBP"/>
    <n v="1409337611"/>
    <n v="1407177611"/>
    <b v="0"/>
    <n v="26"/>
    <b v="0"/>
    <s v="film &amp; video/drama"/>
    <n v="6.4850000000000005E-2"/>
    <n v="49.884615384615387"/>
    <x v="0"/>
    <x v="3"/>
  </r>
  <r>
    <n v="176"/>
    <s v="Silent Monster"/>
    <x v="175"/>
    <n v="1500"/>
    <n v="0"/>
    <x v="2"/>
    <x v="0"/>
    <s v="USD"/>
    <n v="1438803999"/>
    <n v="1436211999"/>
    <b v="0"/>
    <n v="0"/>
    <b v="0"/>
    <s v="film &amp; video/drama"/>
    <n v="0"/>
    <n v="0"/>
    <x v="0"/>
    <x v="3"/>
  </r>
  <r>
    <n v="177"/>
    <s v="The Good Samaritan"/>
    <x v="176"/>
    <n v="450"/>
    <n v="180"/>
    <x v="2"/>
    <x v="0"/>
    <s v="USD"/>
    <n v="1427155726"/>
    <n v="1425690526"/>
    <b v="0"/>
    <n v="7"/>
    <b v="0"/>
    <s v="film &amp; video/drama"/>
    <n v="0.4"/>
    <n v="25.714285714285715"/>
    <x v="0"/>
    <x v="3"/>
  </r>
  <r>
    <n v="178"/>
    <s v="El viaje de LucÃ­a"/>
    <x v="177"/>
    <n v="500000"/>
    <n v="0"/>
    <x v="2"/>
    <x v="3"/>
    <s v="EUR"/>
    <n v="1448582145"/>
    <n v="1445986545"/>
    <b v="0"/>
    <n v="0"/>
    <b v="0"/>
    <s v="film &amp; video/drama"/>
    <n v="0"/>
    <n v="0"/>
    <x v="0"/>
    <x v="3"/>
  </r>
  <r>
    <n v="179"/>
    <s v="Sustain: A Film About Survival"/>
    <x v="178"/>
    <n v="1000"/>
    <n v="200"/>
    <x v="2"/>
    <x v="0"/>
    <s v="USD"/>
    <n v="1457056555"/>
    <n v="1454464555"/>
    <b v="0"/>
    <n v="2"/>
    <b v="0"/>
    <s v="film &amp; video/drama"/>
    <n v="0.2"/>
    <n v="100"/>
    <x v="0"/>
    <x v="3"/>
  </r>
  <r>
    <n v="180"/>
    <s v="The Rest of Us Mini-Series"/>
    <x v="179"/>
    <n v="1200"/>
    <n v="401"/>
    <x v="2"/>
    <x v="1"/>
    <s v="GBP"/>
    <n v="1428951600"/>
    <n v="1425512843"/>
    <b v="0"/>
    <n v="13"/>
    <b v="0"/>
    <s v="film &amp; video/drama"/>
    <n v="0.33416666666666667"/>
    <n v="30.846153846153847"/>
    <x v="0"/>
    <x v="3"/>
  </r>
  <r>
    <n v="181"/>
    <s v="Immemorial"/>
    <x v="180"/>
    <n v="3423"/>
    <n v="722"/>
    <x v="2"/>
    <x v="1"/>
    <s v="GBP"/>
    <n v="1434995295"/>
    <n v="1432403295"/>
    <b v="0"/>
    <n v="4"/>
    <b v="0"/>
    <s v="film &amp; video/drama"/>
    <n v="0.21092608822670172"/>
    <n v="180.5"/>
    <x v="0"/>
    <x v="3"/>
  </r>
  <r>
    <n v="182"/>
    <s v="ABU Pakistani Independent Feature Film"/>
    <x v="181"/>
    <n v="1000"/>
    <n v="0"/>
    <x v="2"/>
    <x v="0"/>
    <s v="USD"/>
    <n v="1483748232"/>
    <n v="1481156232"/>
    <b v="0"/>
    <n v="0"/>
    <b v="0"/>
    <s v="film &amp; video/drama"/>
    <n v="0"/>
    <n v="0"/>
    <x v="0"/>
    <x v="3"/>
  </r>
  <r>
    <n v="183"/>
    <s v="Three Little Words"/>
    <x v="182"/>
    <n v="12500"/>
    <n v="4482"/>
    <x v="2"/>
    <x v="1"/>
    <s v="GBP"/>
    <n v="1417033610"/>
    <n v="1414438010"/>
    <b v="0"/>
    <n v="12"/>
    <b v="0"/>
    <s v="film &amp; video/drama"/>
    <n v="0.35855999999999999"/>
    <n v="373.5"/>
    <x v="0"/>
    <x v="3"/>
  </r>
  <r>
    <n v="184"/>
    <s v="Lana - Short film"/>
    <x v="183"/>
    <n v="1500"/>
    <n v="51"/>
    <x v="2"/>
    <x v="5"/>
    <s v="CAD"/>
    <n v="1409543940"/>
    <n v="1404586762"/>
    <b v="0"/>
    <n v="2"/>
    <b v="0"/>
    <s v="film &amp; video/drama"/>
    <n v="3.4000000000000002E-2"/>
    <n v="25.5"/>
    <x v="0"/>
    <x v="3"/>
  </r>
  <r>
    <n v="185"/>
    <s v="BLANK Short Movie"/>
    <x v="184"/>
    <n v="40000"/>
    <n v="2200"/>
    <x v="2"/>
    <x v="10"/>
    <s v="NOK"/>
    <n v="1471557139"/>
    <n v="1468965139"/>
    <b v="0"/>
    <n v="10"/>
    <b v="0"/>
    <s v="film &amp; video/drama"/>
    <n v="5.5E-2"/>
    <n v="220"/>
    <x v="0"/>
    <x v="3"/>
  </r>
  <r>
    <n v="186"/>
    <s v="Feature Film: The Wolfes"/>
    <x v="185"/>
    <n v="5000"/>
    <n v="0"/>
    <x v="2"/>
    <x v="0"/>
    <s v="USD"/>
    <n v="1488571200"/>
    <n v="1485977434"/>
    <b v="0"/>
    <n v="0"/>
    <b v="0"/>
    <s v="film &amp; video/drama"/>
    <n v="0"/>
    <n v="0"/>
    <x v="0"/>
    <x v="3"/>
  </r>
  <r>
    <n v="187"/>
    <s v="The Imbalanced Heart of a Symmetric Mind (film)"/>
    <x v="186"/>
    <n v="5000"/>
    <n v="800"/>
    <x v="2"/>
    <x v="0"/>
    <s v="USD"/>
    <n v="1437461940"/>
    <n v="1435383457"/>
    <b v="0"/>
    <n v="5"/>
    <b v="0"/>
    <s v="film &amp; video/drama"/>
    <n v="0.16"/>
    <n v="160"/>
    <x v="0"/>
    <x v="3"/>
  </r>
  <r>
    <n v="188"/>
    <s v="Mariano (A Screenplay)"/>
    <x v="187"/>
    <n v="1500"/>
    <n v="0"/>
    <x v="2"/>
    <x v="0"/>
    <s v="USD"/>
    <n v="1409891015"/>
    <n v="1407299015"/>
    <b v="0"/>
    <n v="0"/>
    <b v="0"/>
    <s v="film &amp; video/drama"/>
    <n v="0"/>
    <n v="0"/>
    <x v="0"/>
    <x v="3"/>
  </r>
  <r>
    <n v="189"/>
    <s v="A GOOD MAN'S DECISION"/>
    <x v="188"/>
    <n v="500000"/>
    <n v="345"/>
    <x v="2"/>
    <x v="0"/>
    <s v="USD"/>
    <n v="1472920477"/>
    <n v="1467736477"/>
    <b v="0"/>
    <n v="5"/>
    <b v="0"/>
    <s v="film &amp; video/drama"/>
    <n v="6.8999999999999997E-4"/>
    <n v="69"/>
    <x v="0"/>
    <x v="3"/>
  </r>
  <r>
    <n v="190"/>
    <s v="REGIONRAT, the movie"/>
    <x v="189"/>
    <n v="12000"/>
    <n v="50"/>
    <x v="2"/>
    <x v="0"/>
    <s v="USD"/>
    <n v="1466091446"/>
    <n v="1465227446"/>
    <b v="0"/>
    <n v="1"/>
    <b v="0"/>
    <s v="film &amp; video/drama"/>
    <n v="4.1666666666666666E-3"/>
    <n v="50"/>
    <x v="0"/>
    <x v="3"/>
  </r>
  <r>
    <n v="191"/>
    <s v="Trillion: Feature Film"/>
    <x v="190"/>
    <n v="5000"/>
    <n v="250"/>
    <x v="2"/>
    <x v="2"/>
    <s v="AUD"/>
    <n v="1443782138"/>
    <n v="1440326138"/>
    <b v="0"/>
    <n v="3"/>
    <b v="0"/>
    <s v="film &amp; video/drama"/>
    <n v="0.05"/>
    <n v="83.333333333333329"/>
    <x v="0"/>
    <x v="3"/>
  </r>
  <r>
    <n v="192"/>
    <s v="&quot;SHADY BIZZNESS' The Eminem Movie Beyond 8 Mile&quot;"/>
    <x v="191"/>
    <n v="1000000"/>
    <n v="17"/>
    <x v="2"/>
    <x v="0"/>
    <s v="USD"/>
    <n v="1413572432"/>
    <n v="1410980432"/>
    <b v="0"/>
    <n v="3"/>
    <b v="0"/>
    <s v="film &amp; video/drama"/>
    <n v="1.7E-5"/>
    <n v="5.666666666666667"/>
    <x v="0"/>
    <x v="3"/>
  </r>
  <r>
    <n v="193"/>
    <s v="Help Towards a New PC for Editing Media College Productions!"/>
    <x v="192"/>
    <n v="1000"/>
    <n v="0"/>
    <x v="2"/>
    <x v="1"/>
    <s v="GBP"/>
    <n v="1417217166"/>
    <n v="1412029566"/>
    <b v="0"/>
    <n v="0"/>
    <b v="0"/>
    <s v="film &amp; video/drama"/>
    <n v="0"/>
    <n v="0"/>
    <x v="0"/>
    <x v="3"/>
  </r>
  <r>
    <n v="194"/>
    <s v="Desperation Short Film"/>
    <x v="193"/>
    <n v="2500"/>
    <n v="3"/>
    <x v="2"/>
    <x v="1"/>
    <s v="GBP"/>
    <n v="1457308531"/>
    <n v="1452124531"/>
    <b v="0"/>
    <n v="3"/>
    <b v="0"/>
    <s v="film &amp; video/drama"/>
    <n v="1.1999999999999999E-3"/>
    <n v="1"/>
    <x v="0"/>
    <x v="3"/>
  </r>
  <r>
    <n v="195"/>
    <s v="37 U.S. Navy Sailors Murdered, an American story"/>
    <x v="194"/>
    <n v="2000000"/>
    <n v="0"/>
    <x v="2"/>
    <x v="0"/>
    <s v="USD"/>
    <n v="1436544332"/>
    <n v="1431360332"/>
    <b v="0"/>
    <n v="0"/>
    <b v="0"/>
    <s v="film &amp; video/drama"/>
    <n v="0"/>
    <n v="0"/>
    <x v="0"/>
    <x v="3"/>
  </r>
  <r>
    <n v="196"/>
    <s v="Thunder Under Control"/>
    <x v="195"/>
    <n v="3500"/>
    <n v="1465"/>
    <x v="2"/>
    <x v="1"/>
    <s v="GBP"/>
    <n v="1444510800"/>
    <n v="1442062898"/>
    <b v="0"/>
    <n v="19"/>
    <b v="0"/>
    <s v="film &amp; video/drama"/>
    <n v="0.41857142857142859"/>
    <n v="77.10526315789474"/>
    <x v="0"/>
    <x v="3"/>
  </r>
  <r>
    <n v="197"/>
    <s v="Cole - A Short Film."/>
    <x v="196"/>
    <n v="2500"/>
    <n v="262"/>
    <x v="2"/>
    <x v="1"/>
    <s v="GBP"/>
    <n v="1487365200"/>
    <n v="1483734100"/>
    <b v="0"/>
    <n v="8"/>
    <b v="0"/>
    <s v="film &amp; video/drama"/>
    <n v="0.1048"/>
    <n v="32.75"/>
    <x v="0"/>
    <x v="3"/>
  </r>
  <r>
    <n v="198"/>
    <s v="Nine Lives"/>
    <x v="197"/>
    <n v="25000"/>
    <n v="279"/>
    <x v="2"/>
    <x v="0"/>
    <s v="USD"/>
    <n v="1412500322"/>
    <n v="1409908322"/>
    <b v="0"/>
    <n v="6"/>
    <b v="0"/>
    <s v="film &amp; video/drama"/>
    <n v="1.116E-2"/>
    <n v="46.5"/>
    <x v="0"/>
    <x v="3"/>
  </r>
  <r>
    <n v="199"/>
    <s v="Independent Feature Film for Film Festivals &quot;BLUE&quot;"/>
    <x v="198"/>
    <n v="10000"/>
    <n v="0"/>
    <x v="2"/>
    <x v="0"/>
    <s v="USD"/>
    <n v="1472698702"/>
    <n v="1470106702"/>
    <b v="0"/>
    <n v="0"/>
    <b v="0"/>
    <s v="film &amp; video/drama"/>
    <n v="0"/>
    <n v="0"/>
    <x v="0"/>
    <x v="3"/>
  </r>
  <r>
    <n v="200"/>
    <s v="The Crossing Shore"/>
    <x v="199"/>
    <n v="6000"/>
    <n v="1571.55"/>
    <x v="2"/>
    <x v="0"/>
    <s v="USD"/>
    <n v="1410746403"/>
    <n v="1408154403"/>
    <b v="0"/>
    <n v="18"/>
    <b v="0"/>
    <s v="film &amp; video/drama"/>
    <n v="0.26192500000000002"/>
    <n v="87.308333333333337"/>
    <x v="0"/>
    <x v="3"/>
  </r>
  <r>
    <n v="201"/>
    <s v="Life of Change"/>
    <x v="200"/>
    <n v="650"/>
    <n v="380"/>
    <x v="2"/>
    <x v="0"/>
    <s v="USD"/>
    <n v="1423424329"/>
    <n v="1421696329"/>
    <b v="0"/>
    <n v="7"/>
    <b v="0"/>
    <s v="film &amp; video/drama"/>
    <n v="0.58461538461538465"/>
    <n v="54.285714285714285"/>
    <x v="0"/>
    <x v="3"/>
  </r>
  <r>
    <n v="202"/>
    <s v="Modern Gangsters"/>
    <x v="201"/>
    <n v="6000"/>
    <n v="0"/>
    <x v="2"/>
    <x v="0"/>
    <s v="USD"/>
    <n v="1444337940"/>
    <n v="1441750564"/>
    <b v="0"/>
    <n v="0"/>
    <b v="0"/>
    <s v="film &amp; video/drama"/>
    <n v="0"/>
    <n v="0"/>
    <x v="0"/>
    <x v="3"/>
  </r>
  <r>
    <n v="203"/>
    <s v="TheM"/>
    <x v="202"/>
    <n v="2500"/>
    <n v="746"/>
    <x v="2"/>
    <x v="1"/>
    <s v="GBP"/>
    <n v="1422562864"/>
    <n v="1417378864"/>
    <b v="0"/>
    <n v="8"/>
    <b v="0"/>
    <s v="film &amp; video/drama"/>
    <n v="0.2984"/>
    <n v="93.25"/>
    <x v="0"/>
    <x v="3"/>
  </r>
  <r>
    <n v="204"/>
    <s v="WHERE IS DANIEL? The feature film"/>
    <x v="203"/>
    <n v="300000"/>
    <n v="152165"/>
    <x v="2"/>
    <x v="2"/>
    <s v="AUD"/>
    <n v="1470319203"/>
    <n v="1467727203"/>
    <b v="0"/>
    <n v="1293"/>
    <b v="0"/>
    <s v="film &amp; video/drama"/>
    <n v="0.50721666666666665"/>
    <n v="117.68368136117556"/>
    <x v="0"/>
    <x v="3"/>
  </r>
  <r>
    <n v="205"/>
    <s v="KISS ME GOODBYE - A REFRESHING VOICE IN INDIE FILMMAKING"/>
    <x v="204"/>
    <n v="8000"/>
    <n v="1300"/>
    <x v="2"/>
    <x v="0"/>
    <s v="USD"/>
    <n v="1444144222"/>
    <n v="1441120222"/>
    <b v="0"/>
    <n v="17"/>
    <b v="0"/>
    <s v="film &amp; video/drama"/>
    <n v="0.16250000000000001"/>
    <n v="76.470588235294116"/>
    <x v="0"/>
    <x v="3"/>
  </r>
  <r>
    <n v="206"/>
    <s v="Blood Bond Movie Development"/>
    <x v="205"/>
    <n v="12700"/>
    <n v="0"/>
    <x v="2"/>
    <x v="0"/>
    <s v="USD"/>
    <n v="1470441983"/>
    <n v="1468627583"/>
    <b v="0"/>
    <n v="0"/>
    <b v="0"/>
    <s v="film &amp; video/drama"/>
    <n v="0"/>
    <n v="0"/>
    <x v="0"/>
    <x v="3"/>
  </r>
  <r>
    <n v="207"/>
    <s v="M39 - Action film / Drama"/>
    <x v="206"/>
    <n v="14000"/>
    <n v="2130"/>
    <x v="2"/>
    <x v="5"/>
    <s v="CAD"/>
    <n v="1420346638"/>
    <n v="1417754638"/>
    <b v="0"/>
    <n v="13"/>
    <b v="0"/>
    <s v="film &amp; video/drama"/>
    <n v="0.15214285714285714"/>
    <n v="163.84615384615384"/>
    <x v="0"/>
    <x v="3"/>
  </r>
  <r>
    <n v="208"/>
    <s v="OLIVIA"/>
    <x v="207"/>
    <n v="50000"/>
    <n v="0"/>
    <x v="2"/>
    <x v="2"/>
    <s v="AUD"/>
    <n v="1418719967"/>
    <n v="1416127967"/>
    <b v="0"/>
    <n v="0"/>
    <b v="0"/>
    <s v="film &amp; video/drama"/>
    <n v="0"/>
    <n v="0"/>
    <x v="0"/>
    <x v="3"/>
  </r>
  <r>
    <n v="209"/>
    <s v="&quot;A Brighter Day&quot;"/>
    <x v="208"/>
    <n v="25000"/>
    <n v="0"/>
    <x v="2"/>
    <x v="0"/>
    <s v="USD"/>
    <n v="1436566135"/>
    <n v="1433974135"/>
    <b v="0"/>
    <n v="0"/>
    <b v="0"/>
    <s v="film &amp; video/drama"/>
    <n v="0"/>
    <n v="0"/>
    <x v="0"/>
    <x v="3"/>
  </r>
  <r>
    <n v="210"/>
    <s v="Like Son, Like Father"/>
    <x v="209"/>
    <n v="12000"/>
    <n v="3030"/>
    <x v="2"/>
    <x v="0"/>
    <s v="USD"/>
    <n v="1443675600"/>
    <n v="1441157592"/>
    <b v="0"/>
    <n v="33"/>
    <b v="0"/>
    <s v="film &amp; video/drama"/>
    <n v="0.2525"/>
    <n v="91.818181818181813"/>
    <x v="0"/>
    <x v="3"/>
  </r>
  <r>
    <n v="211"/>
    <s v="Pre-production - The Heart of A Woman &amp; The Heart of A Man"/>
    <x v="210"/>
    <n v="5000"/>
    <n v="2230"/>
    <x v="2"/>
    <x v="0"/>
    <s v="USD"/>
    <n v="1442634617"/>
    <n v="1440042617"/>
    <b v="0"/>
    <n v="12"/>
    <b v="0"/>
    <s v="film &amp; video/drama"/>
    <n v="0.44600000000000001"/>
    <n v="185.83333333333334"/>
    <x v="0"/>
    <x v="3"/>
  </r>
  <r>
    <n v="212"/>
    <s v="The Ecstasy of Vengeance - Feature Length Film"/>
    <x v="211"/>
    <n v="6300"/>
    <n v="1"/>
    <x v="2"/>
    <x v="0"/>
    <s v="USD"/>
    <n v="1460837320"/>
    <n v="1455656920"/>
    <b v="0"/>
    <n v="1"/>
    <b v="0"/>
    <s v="film &amp; video/drama"/>
    <n v="1.5873015873015873E-4"/>
    <n v="1"/>
    <x v="0"/>
    <x v="3"/>
  </r>
  <r>
    <n v="213"/>
    <s v="Hart Blvd. A feature film by Andrew Greve"/>
    <x v="212"/>
    <n v="50000"/>
    <n v="20"/>
    <x v="2"/>
    <x v="0"/>
    <s v="USD"/>
    <n v="1439734001"/>
    <n v="1437142547"/>
    <b v="0"/>
    <n v="1"/>
    <b v="0"/>
    <s v="film &amp; video/drama"/>
    <n v="4.0000000000000002E-4"/>
    <n v="20"/>
    <x v="0"/>
    <x v="3"/>
  </r>
  <r>
    <n v="214"/>
    <s v="The Man Who Loved Dinosaurs. Based on a true story."/>
    <x v="213"/>
    <n v="12500"/>
    <n v="1"/>
    <x v="2"/>
    <x v="0"/>
    <s v="USD"/>
    <n v="1425655349"/>
    <n v="1420471349"/>
    <b v="0"/>
    <n v="1"/>
    <b v="0"/>
    <s v="film &amp; video/drama"/>
    <n v="8.0000000000000007E-5"/>
    <n v="1"/>
    <x v="0"/>
    <x v="3"/>
  </r>
  <r>
    <n v="215"/>
    <s v="Invisible Scars"/>
    <x v="214"/>
    <n v="4400"/>
    <n v="10"/>
    <x v="2"/>
    <x v="1"/>
    <s v="GBP"/>
    <n v="1455753540"/>
    <n v="1452058282"/>
    <b v="0"/>
    <n v="1"/>
    <b v="0"/>
    <s v="film &amp; video/drama"/>
    <n v="2.2727272727272726E-3"/>
    <n v="10"/>
    <x v="0"/>
    <x v="3"/>
  </r>
  <r>
    <n v="216"/>
    <s v="Another Brick In The Wall - Feature Film"/>
    <x v="215"/>
    <n v="50000"/>
    <n v="27849.22"/>
    <x v="2"/>
    <x v="0"/>
    <s v="USD"/>
    <n v="1429740037"/>
    <n v="1425423637"/>
    <b v="0"/>
    <n v="84"/>
    <b v="0"/>
    <s v="film &amp; video/drama"/>
    <n v="0.55698440000000005"/>
    <n v="331.53833333333336"/>
    <x v="0"/>
    <x v="3"/>
  </r>
  <r>
    <n v="217"/>
    <s v="Bitch"/>
    <x v="216"/>
    <n v="100000"/>
    <n v="11943"/>
    <x v="2"/>
    <x v="11"/>
    <s v="SEK"/>
    <n v="1419780149"/>
    <n v="1417101749"/>
    <b v="0"/>
    <n v="38"/>
    <b v="0"/>
    <s v="film &amp; video/drama"/>
    <n v="0.11942999999999999"/>
    <n v="314.28947368421052"/>
    <x v="0"/>
    <x v="3"/>
  </r>
  <r>
    <n v="218"/>
    <s v="Charmaine (Daughter of Charlotte)"/>
    <x v="217"/>
    <n v="5000"/>
    <n v="100"/>
    <x v="2"/>
    <x v="0"/>
    <s v="USD"/>
    <n v="1431702289"/>
    <n v="1426518289"/>
    <b v="0"/>
    <n v="1"/>
    <b v="0"/>
    <s v="film &amp; video/drama"/>
    <n v="0.02"/>
    <n v="100"/>
    <x v="0"/>
    <x v="3"/>
  </r>
  <r>
    <n v="219"/>
    <s v="True Colors"/>
    <x v="218"/>
    <n v="50000"/>
    <n v="8815"/>
    <x v="2"/>
    <x v="0"/>
    <s v="USD"/>
    <n v="1459493940"/>
    <n v="1456732225"/>
    <b v="0"/>
    <n v="76"/>
    <b v="0"/>
    <s v="film &amp; video/drama"/>
    <n v="0.17630000000000001"/>
    <n v="115.98684210526316"/>
    <x v="0"/>
    <x v="3"/>
  </r>
  <r>
    <n v="220"/>
    <s v="LA VIE"/>
    <x v="219"/>
    <n v="50000"/>
    <n v="360"/>
    <x v="2"/>
    <x v="0"/>
    <s v="USD"/>
    <n v="1440101160"/>
    <n v="1436542030"/>
    <b v="0"/>
    <n v="3"/>
    <b v="0"/>
    <s v="film &amp; video/drama"/>
    <n v="7.1999999999999998E-3"/>
    <n v="120"/>
    <x v="0"/>
    <x v="3"/>
  </r>
  <r>
    <n v="221"/>
    <s v="Archetypes"/>
    <x v="220"/>
    <n v="50000"/>
    <n v="0"/>
    <x v="2"/>
    <x v="0"/>
    <s v="USD"/>
    <n v="1427569564"/>
    <n v="1422389164"/>
    <b v="0"/>
    <n v="0"/>
    <b v="0"/>
    <s v="film &amp; video/drama"/>
    <n v="0"/>
    <n v="0"/>
    <x v="0"/>
    <x v="3"/>
  </r>
  <r>
    <n v="222"/>
    <s v="SICKNESS 2014 Build Killian's Bike"/>
    <x v="221"/>
    <n v="1000"/>
    <n v="130"/>
    <x v="2"/>
    <x v="0"/>
    <s v="USD"/>
    <n v="1427423940"/>
    <n v="1422383318"/>
    <b v="0"/>
    <n v="2"/>
    <b v="0"/>
    <s v="film &amp; video/drama"/>
    <n v="0.13"/>
    <n v="65"/>
    <x v="0"/>
    <x v="3"/>
  </r>
  <r>
    <n v="223"/>
    <s v="The Pass"/>
    <x v="222"/>
    <n v="1500000"/>
    <n v="0"/>
    <x v="2"/>
    <x v="0"/>
    <s v="USD"/>
    <n v="1463879100"/>
    <n v="1461287350"/>
    <b v="0"/>
    <n v="0"/>
    <b v="0"/>
    <s v="film &amp; video/drama"/>
    <n v="0"/>
    <n v="0"/>
    <x v="0"/>
    <x v="3"/>
  </r>
  <r>
    <n v="224"/>
    <s v="Legend of the Stolen Guitar -- (Zimbabwe film)"/>
    <x v="223"/>
    <n v="6000000"/>
    <n v="0"/>
    <x v="2"/>
    <x v="2"/>
    <s v="AUD"/>
    <n v="1436506726"/>
    <n v="1431322726"/>
    <b v="0"/>
    <n v="0"/>
    <b v="0"/>
    <s v="film &amp; video/drama"/>
    <n v="0"/>
    <n v="0"/>
    <x v="0"/>
    <x v="3"/>
  </r>
  <r>
    <n v="225"/>
    <s v="Backpage Shawty"/>
    <x v="224"/>
    <n v="200"/>
    <n v="0"/>
    <x v="2"/>
    <x v="0"/>
    <s v="USD"/>
    <n v="1460153054"/>
    <n v="1457564654"/>
    <b v="0"/>
    <n v="0"/>
    <b v="0"/>
    <s v="film &amp; video/drama"/>
    <n v="0"/>
    <n v="0"/>
    <x v="0"/>
    <x v="3"/>
  </r>
  <r>
    <n v="226"/>
    <s v="MAGGIE Film"/>
    <x v="225"/>
    <n v="29000"/>
    <n v="250"/>
    <x v="2"/>
    <x v="1"/>
    <s v="GBP"/>
    <n v="1433064540"/>
    <n v="1428854344"/>
    <b v="0"/>
    <n v="2"/>
    <b v="0"/>
    <s v="film &amp; video/drama"/>
    <n v="8.6206896551724137E-3"/>
    <n v="125"/>
    <x v="0"/>
    <x v="3"/>
  </r>
  <r>
    <n v="227"/>
    <s v="The Chance of Freedom Short Film"/>
    <x v="226"/>
    <n v="28000"/>
    <n v="0"/>
    <x v="2"/>
    <x v="0"/>
    <s v="USD"/>
    <n v="1436477241"/>
    <n v="1433885241"/>
    <b v="0"/>
    <n v="0"/>
    <b v="0"/>
    <s v="film &amp; video/drama"/>
    <n v="0"/>
    <n v="0"/>
    <x v="0"/>
    <x v="3"/>
  </r>
  <r>
    <n v="228"/>
    <s v="Facets of a Geek life"/>
    <x v="227"/>
    <n v="8000"/>
    <n v="0"/>
    <x v="2"/>
    <x v="1"/>
    <s v="GBP"/>
    <n v="1433176105"/>
    <n v="1427992105"/>
    <b v="0"/>
    <n v="0"/>
    <b v="0"/>
    <s v="film &amp; video/drama"/>
    <n v="0"/>
    <n v="0"/>
    <x v="0"/>
    <x v="3"/>
  </r>
  <r>
    <n v="229"/>
    <s v="The Perfect Plan"/>
    <x v="228"/>
    <n v="3000"/>
    <n v="0"/>
    <x v="2"/>
    <x v="12"/>
    <s v="EUR"/>
    <n v="1455402297"/>
    <n v="1452810297"/>
    <b v="0"/>
    <n v="0"/>
    <b v="0"/>
    <s v="film &amp; video/drama"/>
    <n v="0"/>
    <n v="0"/>
    <x v="0"/>
    <x v="3"/>
  </r>
  <r>
    <n v="230"/>
    <s v="In Love There's War"/>
    <x v="229"/>
    <n v="15000"/>
    <n v="60"/>
    <x v="2"/>
    <x v="0"/>
    <s v="USD"/>
    <n v="1433443151"/>
    <n v="1430851151"/>
    <b v="0"/>
    <n v="2"/>
    <b v="0"/>
    <s v="film &amp; video/drama"/>
    <n v="4.0000000000000001E-3"/>
    <n v="30"/>
    <x v="0"/>
    <x v="3"/>
  </r>
  <r>
    <n v="231"/>
    <s v="FAREWELL TO FREEDOM a modern day western by Anita Waggoner"/>
    <x v="230"/>
    <n v="1500000"/>
    <n v="0"/>
    <x v="2"/>
    <x v="0"/>
    <s v="USD"/>
    <n v="1451775651"/>
    <n v="1449183651"/>
    <b v="0"/>
    <n v="0"/>
    <b v="0"/>
    <s v="film &amp; video/drama"/>
    <n v="0"/>
    <n v="0"/>
    <x v="0"/>
    <x v="3"/>
  </r>
  <r>
    <n v="232"/>
    <s v="#noblurredlines"/>
    <x v="231"/>
    <n v="4000"/>
    <n v="110"/>
    <x v="2"/>
    <x v="1"/>
    <s v="GBP"/>
    <n v="1425066546"/>
    <n v="1422474546"/>
    <b v="0"/>
    <n v="7"/>
    <b v="0"/>
    <s v="film &amp; video/drama"/>
    <n v="2.75E-2"/>
    <n v="15.714285714285714"/>
    <x v="0"/>
    <x v="3"/>
  </r>
  <r>
    <n v="233"/>
    <s v="Area 4 - The Film"/>
    <x v="232"/>
    <n v="350000"/>
    <n v="0"/>
    <x v="2"/>
    <x v="0"/>
    <s v="USD"/>
    <n v="1475185972"/>
    <n v="1472593972"/>
    <b v="0"/>
    <n v="0"/>
    <b v="0"/>
    <s v="film &amp; video/drama"/>
    <n v="0"/>
    <n v="0"/>
    <x v="0"/>
    <x v="3"/>
  </r>
  <r>
    <n v="234"/>
    <s v="The Interviewer (Charity Movie)"/>
    <x v="233"/>
    <n v="1000"/>
    <n v="401"/>
    <x v="2"/>
    <x v="0"/>
    <s v="USD"/>
    <n v="1434847859"/>
    <n v="1431391859"/>
    <b v="0"/>
    <n v="5"/>
    <b v="0"/>
    <s v="film &amp; video/drama"/>
    <n v="0.40100000000000002"/>
    <n v="80.2"/>
    <x v="0"/>
    <x v="3"/>
  </r>
  <r>
    <n v="235"/>
    <s v="Film about help homeless child to live a better life."/>
    <x v="234"/>
    <n v="10000"/>
    <n v="0"/>
    <x v="2"/>
    <x v="0"/>
    <s v="USD"/>
    <n v="1436478497"/>
    <n v="1433886497"/>
    <b v="0"/>
    <n v="0"/>
    <b v="0"/>
    <s v="film &amp; video/drama"/>
    <n v="0"/>
    <n v="0"/>
    <x v="0"/>
    <x v="3"/>
  </r>
  <r>
    <n v="236"/>
    <s v="NYPD Internal Affairs bureau (IAB)(pilot) tv drama"/>
    <x v="235"/>
    <n v="150000"/>
    <n v="0"/>
    <x v="2"/>
    <x v="0"/>
    <s v="USD"/>
    <n v="1451952000"/>
    <n v="1447380099"/>
    <b v="0"/>
    <n v="0"/>
    <b v="0"/>
    <s v="film &amp; video/drama"/>
    <n v="0"/>
    <n v="0"/>
    <x v="0"/>
    <x v="3"/>
  </r>
  <r>
    <n v="237"/>
    <s v="Making The Choice"/>
    <x v="236"/>
    <n v="15000"/>
    <n v="50"/>
    <x v="2"/>
    <x v="0"/>
    <s v="USD"/>
    <n v="1457445069"/>
    <n v="1452261069"/>
    <b v="0"/>
    <n v="1"/>
    <b v="0"/>
    <s v="film &amp; video/drama"/>
    <n v="3.3333333333333335E-3"/>
    <n v="50"/>
    <x v="0"/>
    <x v="3"/>
  </r>
  <r>
    <n v="238"/>
    <s v="Within The Threshold"/>
    <x v="237"/>
    <n v="26000"/>
    <n v="0"/>
    <x v="2"/>
    <x v="0"/>
    <s v="USD"/>
    <n v="1483088400"/>
    <n v="1481324760"/>
    <b v="0"/>
    <n v="0"/>
    <b v="0"/>
    <s v="film &amp; video/drama"/>
    <n v="0"/>
    <n v="0"/>
    <x v="0"/>
    <x v="3"/>
  </r>
  <r>
    <n v="239"/>
    <s v="Filthy - Short Film"/>
    <x v="238"/>
    <n v="1000"/>
    <n v="250"/>
    <x v="2"/>
    <x v="2"/>
    <s v="AUD"/>
    <n v="1446984000"/>
    <n v="1445308730"/>
    <b v="0"/>
    <n v="5"/>
    <b v="0"/>
    <s v="film &amp; video/drama"/>
    <n v="0.25"/>
    <n v="50"/>
    <x v="0"/>
    <x v="3"/>
  </r>
  <r>
    <n v="240"/>
    <s v="Hackers in Uganda: A Documentary"/>
    <x v="239"/>
    <n v="15000"/>
    <n v="16145.12"/>
    <x v="0"/>
    <x v="0"/>
    <s v="USD"/>
    <n v="1367773211"/>
    <n v="1363885211"/>
    <b v="1"/>
    <n v="137"/>
    <b v="1"/>
    <s v="film &amp; video/documentary"/>
    <n v="1.0763413333333334"/>
    <n v="117.84759124087591"/>
    <x v="0"/>
    <x v="4"/>
  </r>
  <r>
    <n v="241"/>
    <s v="&quot;LESLIE&quot;"/>
    <x v="240"/>
    <n v="36400"/>
    <n v="41000"/>
    <x v="0"/>
    <x v="0"/>
    <s v="USD"/>
    <n v="1419180304"/>
    <n v="1415292304"/>
    <b v="1"/>
    <n v="376"/>
    <b v="1"/>
    <s v="film &amp; video/documentary"/>
    <n v="1.1263736263736264"/>
    <n v="109.04255319148936"/>
    <x v="0"/>
    <x v="4"/>
  </r>
  <r>
    <n v="242"/>
    <s v="Hardwater"/>
    <x v="241"/>
    <n v="13000"/>
    <n v="14750"/>
    <x v="0"/>
    <x v="0"/>
    <s v="USD"/>
    <n v="1324381790"/>
    <n v="1321357790"/>
    <b v="1"/>
    <n v="202"/>
    <b v="1"/>
    <s v="film &amp; video/documentary"/>
    <n v="1.1346153846153846"/>
    <n v="73.019801980198025"/>
    <x v="0"/>
    <x v="4"/>
  </r>
  <r>
    <n v="243"/>
    <s v="Following Boruch"/>
    <x v="242"/>
    <n v="25000"/>
    <n v="25648"/>
    <x v="0"/>
    <x v="0"/>
    <s v="USD"/>
    <n v="1393031304"/>
    <n v="1390439304"/>
    <b v="1"/>
    <n v="328"/>
    <b v="1"/>
    <s v="film &amp; video/documentary"/>
    <n v="1.0259199999999999"/>
    <n v="78.195121951219505"/>
    <x v="0"/>
    <x v="4"/>
  </r>
  <r>
    <n v="244"/>
    <d v="2008-11-04T00:00:00"/>
    <x v="243"/>
    <n v="3500"/>
    <n v="3981.5"/>
    <x v="0"/>
    <x v="0"/>
    <s v="USD"/>
    <n v="1268723160"/>
    <n v="1265269559"/>
    <b v="1"/>
    <n v="84"/>
    <b v="1"/>
    <s v="film &amp; video/documentary"/>
    <n v="1.1375714285714287"/>
    <n v="47.398809523809526"/>
    <x v="0"/>
    <x v="4"/>
  </r>
  <r>
    <n v="245"/>
    <s v="We Lived Alone: The Connie Converse Documentary"/>
    <x v="244"/>
    <n v="5000"/>
    <n v="5186"/>
    <x v="0"/>
    <x v="0"/>
    <s v="USD"/>
    <n v="1345079785"/>
    <n v="1342487785"/>
    <b v="1"/>
    <n v="96"/>
    <b v="1"/>
    <s v="film &amp; video/documentary"/>
    <n v="1.0371999999999999"/>
    <n v="54.020833333333336"/>
    <x v="0"/>
    <x v="4"/>
  </r>
  <r>
    <n v="246"/>
    <s v="LEAVING ATLANTA THE FILM"/>
    <x v="245"/>
    <n v="5000"/>
    <n v="15273"/>
    <x v="0"/>
    <x v="0"/>
    <s v="USD"/>
    <n v="1292665405"/>
    <n v="1288341805"/>
    <b v="1"/>
    <n v="223"/>
    <b v="1"/>
    <s v="film &amp; video/documentary"/>
    <n v="3.0546000000000002"/>
    <n v="68.488789237668158"/>
    <x v="0"/>
    <x v="4"/>
  </r>
  <r>
    <n v="247"/>
    <s v="Deja-Vu: Dissecting Memory on Camera"/>
    <x v="246"/>
    <n v="5000"/>
    <n v="6705"/>
    <x v="0"/>
    <x v="0"/>
    <s v="USD"/>
    <n v="1287200340"/>
    <n v="1284042614"/>
    <b v="1"/>
    <n v="62"/>
    <b v="1"/>
    <s v="film &amp; video/documentary"/>
    <n v="1.341"/>
    <n v="108.14516129032258"/>
    <x v="0"/>
    <x v="4"/>
  </r>
  <r>
    <n v="248"/>
    <s v="Far Out Isn't Far Enough: The Tomi Ungerer Story"/>
    <x v="247"/>
    <n v="85000"/>
    <n v="86133"/>
    <x v="0"/>
    <x v="0"/>
    <s v="USD"/>
    <n v="1325961309"/>
    <n v="1322073309"/>
    <b v="1"/>
    <n v="146"/>
    <b v="1"/>
    <s v="film &amp; video/documentary"/>
    <n v="1.0133294117647058"/>
    <n v="589.95205479452056"/>
    <x v="0"/>
    <x v="4"/>
  </r>
  <r>
    <n v="249"/>
    <s v="Bee the Change National Campaign - Vanishing of the Bees documentary"/>
    <x v="248"/>
    <n v="10000"/>
    <n v="11292"/>
    <x v="0"/>
    <x v="0"/>
    <s v="USD"/>
    <n v="1282498800"/>
    <n v="1275603020"/>
    <b v="1"/>
    <n v="235"/>
    <b v="1"/>
    <s v="film &amp; video/documentary"/>
    <n v="1.1292"/>
    <n v="48.051063829787232"/>
    <x v="0"/>
    <x v="4"/>
  </r>
  <r>
    <n v="250"/>
    <s v="BOONE- THE DOCUMENTARY"/>
    <x v="249"/>
    <n v="30000"/>
    <n v="31675"/>
    <x v="0"/>
    <x v="0"/>
    <s v="USD"/>
    <n v="1370525691"/>
    <n v="1367933691"/>
    <b v="1"/>
    <n v="437"/>
    <b v="1"/>
    <s v="film &amp; video/documentary"/>
    <n v="1.0558333333333334"/>
    <n v="72.482837528604122"/>
    <x v="0"/>
    <x v="4"/>
  </r>
  <r>
    <n v="251"/>
    <s v="The Way Back to Yarasquin: A Coffee Pilgrimage"/>
    <x v="250"/>
    <n v="3500"/>
    <n v="4395"/>
    <x v="0"/>
    <x v="0"/>
    <s v="USD"/>
    <n v="1337194800"/>
    <n v="1334429646"/>
    <b v="1"/>
    <n v="77"/>
    <b v="1"/>
    <s v="film &amp; video/documentary"/>
    <n v="1.2557142857142858"/>
    <n v="57.077922077922075"/>
    <x v="0"/>
    <x v="4"/>
  </r>
  <r>
    <n v="252"/>
    <s v="Good Grief: Making CARTOON COLLEGE - a documentary about comics"/>
    <x v="251"/>
    <n v="5000"/>
    <n v="9228"/>
    <x v="0"/>
    <x v="0"/>
    <s v="USD"/>
    <n v="1275364740"/>
    <n v="1269878058"/>
    <b v="1"/>
    <n v="108"/>
    <b v="1"/>
    <s v="film &amp; video/documentary"/>
    <n v="1.8455999999999999"/>
    <n v="85.444444444444443"/>
    <x v="0"/>
    <x v="4"/>
  </r>
  <r>
    <n v="253"/>
    <s v="Leon Claxton's HARLEM IN HAVANA"/>
    <x v="252"/>
    <n v="1500"/>
    <n v="1511"/>
    <x v="0"/>
    <x v="0"/>
    <s v="USD"/>
    <n v="1329320235"/>
    <n v="1326728235"/>
    <b v="1"/>
    <n v="7"/>
    <b v="1"/>
    <s v="film &amp; video/documentary"/>
    <n v="1.0073333333333334"/>
    <n v="215.85714285714286"/>
    <x v="0"/>
    <x v="4"/>
  </r>
  <r>
    <n v="254"/>
    <s v="&quot;I Clown You&quot; Documentary"/>
    <x v="253"/>
    <n v="24000"/>
    <n v="28067.34"/>
    <x v="0"/>
    <x v="0"/>
    <s v="USD"/>
    <n v="1445047200"/>
    <n v="1442443910"/>
    <b v="1"/>
    <n v="314"/>
    <b v="1"/>
    <s v="film &amp; video/documentary"/>
    <n v="1.1694724999999999"/>
    <n v="89.38643312101911"/>
    <x v="0"/>
    <x v="4"/>
  </r>
  <r>
    <n v="255"/>
    <s v="xoxosms: a documentary about love in the 21st century"/>
    <x v="254"/>
    <n v="8000"/>
    <n v="8538.66"/>
    <x v="0"/>
    <x v="0"/>
    <s v="USD"/>
    <n v="1300275482"/>
    <n v="1297687082"/>
    <b v="1"/>
    <n v="188"/>
    <b v="1"/>
    <s v="film &amp; video/documentary"/>
    <n v="1.0673325"/>
    <n v="45.418404255319146"/>
    <x v="0"/>
    <x v="4"/>
  </r>
  <r>
    <n v="256"/>
    <s v="POW WOW: Share the arts community of Hawaii"/>
    <x v="255"/>
    <n v="13000"/>
    <n v="18083"/>
    <x v="0"/>
    <x v="0"/>
    <s v="USD"/>
    <n v="1363458467"/>
    <n v="1360866467"/>
    <b v="1"/>
    <n v="275"/>
    <b v="1"/>
    <s v="film &amp; video/documentary"/>
    <n v="1.391"/>
    <n v="65.756363636363631"/>
    <x v="0"/>
    <x v="4"/>
  </r>
  <r>
    <n v="257"/>
    <s v="Mother to Earth - A Documentary about Earthbound Beginnings"/>
    <x v="256"/>
    <n v="35000"/>
    <n v="37354.269999999997"/>
    <x v="0"/>
    <x v="0"/>
    <s v="USD"/>
    <n v="1463670162"/>
    <n v="1461078162"/>
    <b v="1"/>
    <n v="560"/>
    <b v="1"/>
    <s v="film &amp; video/documentary"/>
    <n v="1.0672648571428571"/>
    <n v="66.70405357142856"/>
    <x v="0"/>
    <x v="4"/>
  </r>
  <r>
    <n v="258"/>
    <s v="HOW TO START A REVOLUTION a new documentary film"/>
    <x v="257"/>
    <n v="30000"/>
    <n v="57342"/>
    <x v="0"/>
    <x v="0"/>
    <s v="USD"/>
    <n v="1308359666"/>
    <n v="1305767666"/>
    <b v="1"/>
    <n v="688"/>
    <b v="1"/>
    <s v="film &amp; video/documentary"/>
    <n v="1.9114"/>
    <n v="83.345930232558146"/>
    <x v="0"/>
    <x v="4"/>
  </r>
  <r>
    <n v="259"/>
    <s v="The Colossus Of Destiny - A Melvins Tale"/>
    <x v="258"/>
    <n v="75000"/>
    <n v="98953.42"/>
    <x v="0"/>
    <x v="0"/>
    <s v="USD"/>
    <n v="1428514969"/>
    <n v="1425922969"/>
    <b v="1"/>
    <n v="942"/>
    <b v="1"/>
    <s v="film &amp; video/documentary"/>
    <n v="1.3193789333333332"/>
    <n v="105.04609341825902"/>
    <x v="0"/>
    <x v="4"/>
  </r>
  <r>
    <n v="260"/>
    <s v="Escaramuza: Riding from the Heart (a feature documentary)"/>
    <x v="259"/>
    <n v="10000"/>
    <n v="10640"/>
    <x v="0"/>
    <x v="0"/>
    <s v="USD"/>
    <n v="1279360740"/>
    <n v="1275415679"/>
    <b v="1"/>
    <n v="88"/>
    <b v="1"/>
    <s v="film &amp; video/documentary"/>
    <n v="1.0640000000000001"/>
    <n v="120.90909090909091"/>
    <x v="0"/>
    <x v="4"/>
  </r>
  <r>
    <n v="261"/>
    <s v="Empires: The Film"/>
    <x v="260"/>
    <n v="20000"/>
    <n v="21480"/>
    <x v="0"/>
    <x v="0"/>
    <s v="USD"/>
    <n v="1339080900"/>
    <n v="1334783704"/>
    <b v="1"/>
    <n v="220"/>
    <b v="1"/>
    <s v="film &amp; video/documentary"/>
    <n v="1.0740000000000001"/>
    <n v="97.63636363636364"/>
    <x v="0"/>
    <x v="4"/>
  </r>
  <r>
    <n v="262"/>
    <s v="The Last Cosmonaut"/>
    <x v="261"/>
    <n v="2500"/>
    <n v="6000"/>
    <x v="0"/>
    <x v="0"/>
    <s v="USD"/>
    <n v="1298699828"/>
    <n v="1294811828"/>
    <b v="1"/>
    <n v="145"/>
    <b v="1"/>
    <s v="film &amp; video/documentary"/>
    <n v="2.4"/>
    <n v="41.379310344827587"/>
    <x v="0"/>
    <x v="4"/>
  </r>
  <r>
    <n v="263"/>
    <s v="AMERICAN WINTER: A Documentary Film"/>
    <x v="262"/>
    <n v="25000"/>
    <n v="29520.27"/>
    <x v="0"/>
    <x v="0"/>
    <s v="USD"/>
    <n v="1348786494"/>
    <n v="1346194494"/>
    <b v="1"/>
    <n v="963"/>
    <b v="1"/>
    <s v="film &amp; video/documentary"/>
    <n v="1.1808107999999999"/>
    <n v="30.654485981308412"/>
    <x v="0"/>
    <x v="4"/>
  </r>
  <r>
    <n v="264"/>
    <s v="A Moment in Her Story,  1970s Boston Women's Movement"/>
    <x v="263"/>
    <n v="5000"/>
    <n v="5910"/>
    <x v="0"/>
    <x v="0"/>
    <s v="USD"/>
    <n v="1336747995"/>
    <n v="1334155995"/>
    <b v="1"/>
    <n v="91"/>
    <b v="1"/>
    <s v="film &amp; video/documentary"/>
    <n v="1.1819999999999999"/>
    <n v="64.945054945054949"/>
    <x v="0"/>
    <x v="4"/>
  </r>
  <r>
    <n v="265"/>
    <s v="The Garden Summer"/>
    <x v="264"/>
    <n v="5000"/>
    <n v="5555"/>
    <x v="0"/>
    <x v="0"/>
    <s v="USD"/>
    <n v="1273522560"/>
    <n v="1269928430"/>
    <b v="1"/>
    <n v="58"/>
    <b v="1"/>
    <s v="film &amp; video/documentary"/>
    <n v="1.111"/>
    <n v="95.775862068965523"/>
    <x v="0"/>
    <x v="4"/>
  </r>
  <r>
    <n v="266"/>
    <s v="The Eventful Life of Al Hawkes"/>
    <x v="265"/>
    <n v="1000"/>
    <n v="1455"/>
    <x v="0"/>
    <x v="0"/>
    <s v="USD"/>
    <n v="1271994660"/>
    <n v="1264565507"/>
    <b v="1"/>
    <n v="36"/>
    <b v="1"/>
    <s v="film &amp; video/documentary"/>
    <n v="1.4550000000000001"/>
    <n v="40.416666666666664"/>
    <x v="0"/>
    <x v="4"/>
  </r>
  <r>
    <n v="267"/>
    <s v="Uncharted Amazon"/>
    <x v="266"/>
    <n v="9850"/>
    <n v="12965.44"/>
    <x v="0"/>
    <x v="1"/>
    <s v="GBP"/>
    <n v="1403693499"/>
    <n v="1401101499"/>
    <b v="1"/>
    <n v="165"/>
    <b v="1"/>
    <s v="film &amp; video/documentary"/>
    <n v="1.3162883248730965"/>
    <n v="78.578424242424248"/>
    <x v="0"/>
    <x v="4"/>
  </r>
  <r>
    <n v="268"/>
    <s v="La Tierra de los Adioses"/>
    <x v="267"/>
    <n v="5000"/>
    <n v="5570"/>
    <x v="0"/>
    <x v="0"/>
    <s v="USD"/>
    <n v="1320640778"/>
    <n v="1316749178"/>
    <b v="1"/>
    <n v="111"/>
    <b v="1"/>
    <s v="film &amp; video/documentary"/>
    <n v="1.1140000000000001"/>
    <n v="50.18018018018018"/>
    <x v="0"/>
    <x v="4"/>
  </r>
  <r>
    <n v="269"/>
    <s v="Islam and the Future of Tolerance: The Movie"/>
    <x v="268"/>
    <n v="100000"/>
    <n v="147233.76999999999"/>
    <x v="0"/>
    <x v="2"/>
    <s v="AUD"/>
    <n v="1487738622"/>
    <n v="1485146622"/>
    <b v="1"/>
    <n v="1596"/>
    <b v="1"/>
    <s v="film &amp; video/documentary"/>
    <n v="1.4723377"/>
    <n v="92.251735588972423"/>
    <x v="0"/>
    <x v="4"/>
  </r>
  <r>
    <n v="270"/>
    <s v="rock on: inside the archive of an unlikely rock photographer"/>
    <x v="269"/>
    <n v="2300"/>
    <n v="3510"/>
    <x v="0"/>
    <x v="0"/>
    <s v="USD"/>
    <n v="1306296000"/>
    <n v="1301950070"/>
    <b v="1"/>
    <n v="61"/>
    <b v="1"/>
    <s v="film &amp; video/documentary"/>
    <n v="1.5260869565217392"/>
    <n v="57.540983606557376"/>
    <x v="0"/>
    <x v="4"/>
  </r>
  <r>
    <n v="271"/>
    <s v="The Mathare Project"/>
    <x v="270"/>
    <n v="30000"/>
    <n v="31404"/>
    <x v="0"/>
    <x v="0"/>
    <s v="USD"/>
    <n v="1388649600"/>
    <n v="1386123861"/>
    <b v="1"/>
    <n v="287"/>
    <b v="1"/>
    <s v="film &amp; video/documentary"/>
    <n v="1.0468"/>
    <n v="109.42160278745645"/>
    <x v="0"/>
    <x v="4"/>
  </r>
  <r>
    <n v="272"/>
    <s v="Do It Again... Promoting the Film About My Irrational Quest to Reunite the Kinks"/>
    <x v="271"/>
    <n v="3000"/>
    <n v="5323.01"/>
    <x v="0"/>
    <x v="0"/>
    <s v="USD"/>
    <n v="1272480540"/>
    <n v="1267220191"/>
    <b v="1"/>
    <n v="65"/>
    <b v="1"/>
    <s v="film &amp; video/documentary"/>
    <n v="1.7743366666666667"/>
    <n v="81.892461538461546"/>
    <x v="0"/>
    <x v="4"/>
  </r>
  <r>
    <n v="273"/>
    <s v="The Man Who Ate New Orleans (and rebuilt it too!)"/>
    <x v="272"/>
    <n v="5000"/>
    <n v="5388.79"/>
    <x v="0"/>
    <x v="0"/>
    <s v="USD"/>
    <n v="1309694266"/>
    <n v="1307102266"/>
    <b v="1"/>
    <n v="118"/>
    <b v="1"/>
    <s v="film &amp; video/documentary"/>
    <n v="1.077758"/>
    <n v="45.667711864406776"/>
    <x v="0"/>
    <x v="4"/>
  </r>
  <r>
    <n v="274"/>
    <s v="In Search of Nabad (Documentary Film)"/>
    <x v="273"/>
    <n v="4000"/>
    <n v="6240"/>
    <x v="0"/>
    <x v="0"/>
    <s v="USD"/>
    <n v="1333609140"/>
    <n v="1330638829"/>
    <b v="1"/>
    <n v="113"/>
    <b v="1"/>
    <s v="film &amp; video/documentary"/>
    <n v="1.56"/>
    <n v="55.221238938053098"/>
    <x v="0"/>
    <x v="4"/>
  </r>
  <r>
    <n v="275"/>
    <s v="Finding the Funk"/>
    <x v="274"/>
    <n v="20000"/>
    <n v="21679"/>
    <x v="0"/>
    <x v="0"/>
    <s v="USD"/>
    <n v="1352511966"/>
    <n v="1349916366"/>
    <b v="1"/>
    <n v="332"/>
    <b v="1"/>
    <s v="film &amp; video/documentary"/>
    <n v="1.08395"/>
    <n v="65.298192771084331"/>
    <x v="0"/>
    <x v="4"/>
  </r>
  <r>
    <n v="276"/>
    <s v="Abalimi"/>
    <x v="275"/>
    <n v="4000"/>
    <n v="5904"/>
    <x v="0"/>
    <x v="0"/>
    <s v="USD"/>
    <n v="1335574674"/>
    <n v="1330394274"/>
    <b v="1"/>
    <n v="62"/>
    <b v="1"/>
    <s v="film &amp; video/documentary"/>
    <n v="1.476"/>
    <n v="95.225806451612897"/>
    <x v="0"/>
    <x v="4"/>
  </r>
  <r>
    <n v="277"/>
    <s v="Pressing On: The Letterpress Film"/>
    <x v="276"/>
    <n v="65000"/>
    <n v="71748"/>
    <x v="0"/>
    <x v="0"/>
    <s v="USD"/>
    <n v="1432416219"/>
    <n v="1429824219"/>
    <b v="1"/>
    <n v="951"/>
    <b v="1"/>
    <s v="film &amp; video/documentary"/>
    <n v="1.1038153846153846"/>
    <n v="75.444794952681391"/>
    <x v="0"/>
    <x v="4"/>
  </r>
  <r>
    <n v="278"/>
    <s v="The Babushkas of Chernobyl"/>
    <x v="277"/>
    <n v="27000"/>
    <n v="40594"/>
    <x v="0"/>
    <x v="0"/>
    <s v="USD"/>
    <n v="1350003539"/>
    <n v="1347411539"/>
    <b v="1"/>
    <n v="415"/>
    <b v="1"/>
    <s v="film &amp; video/documentary"/>
    <n v="1.5034814814814814"/>
    <n v="97.816867469879512"/>
    <x v="0"/>
    <x v="4"/>
  </r>
  <r>
    <n v="279"/>
    <s v="Instructions on Parting"/>
    <x v="278"/>
    <n v="17000"/>
    <n v="26744.11"/>
    <x v="0"/>
    <x v="0"/>
    <s v="USD"/>
    <n v="1488160860"/>
    <n v="1485237096"/>
    <b v="1"/>
    <n v="305"/>
    <b v="1"/>
    <s v="film &amp; video/documentary"/>
    <n v="1.5731829411764706"/>
    <n v="87.685606557377056"/>
    <x v="0"/>
    <x v="4"/>
  </r>
  <r>
    <n v="280"/>
    <s v="Korengal Theatrical Release"/>
    <x v="279"/>
    <n v="75000"/>
    <n v="117108"/>
    <x v="0"/>
    <x v="0"/>
    <s v="USD"/>
    <n v="1401459035"/>
    <n v="1397571035"/>
    <b v="1"/>
    <n v="2139"/>
    <b v="1"/>
    <s v="film &amp; video/documentary"/>
    <n v="1.5614399999999999"/>
    <n v="54.748948106591868"/>
    <x v="0"/>
    <x v="4"/>
  </r>
  <r>
    <n v="281"/>
    <s v="Do It Again: One Man's Quest to Reunite the Kinks"/>
    <x v="280"/>
    <n v="5500"/>
    <n v="6632.32"/>
    <x v="0"/>
    <x v="0"/>
    <s v="USD"/>
    <n v="1249932360"/>
    <n v="1242532513"/>
    <b v="1"/>
    <n v="79"/>
    <b v="1"/>
    <s v="film &amp; video/documentary"/>
    <n v="1.2058763636363636"/>
    <n v="83.953417721518989"/>
    <x v="0"/>
    <x v="4"/>
  </r>
  <r>
    <n v="282"/>
    <s v="Greenlight the PATROL BASE JAKER Movie"/>
    <x v="281"/>
    <n v="45000"/>
    <n v="45535"/>
    <x v="0"/>
    <x v="0"/>
    <s v="USD"/>
    <n v="1266876000"/>
    <n v="1263679492"/>
    <b v="1"/>
    <n v="179"/>
    <b v="1"/>
    <s v="film &amp; video/documentary"/>
    <n v="1.0118888888888888"/>
    <n v="254.38547486033519"/>
    <x v="0"/>
    <x v="4"/>
  </r>
  <r>
    <n v="283"/>
    <s v="SOLE SURVIVOR"/>
    <x v="282"/>
    <n v="18000"/>
    <n v="20569.05"/>
    <x v="0"/>
    <x v="0"/>
    <s v="USD"/>
    <n v="1306904340"/>
    <n v="1305219744"/>
    <b v="1"/>
    <n v="202"/>
    <b v="1"/>
    <s v="film &amp; video/documentary"/>
    <n v="1.142725"/>
    <n v="101.8269801980198"/>
    <x v="0"/>
    <x v="4"/>
  </r>
  <r>
    <n v="284"/>
    <s v="Wisconsin Rising"/>
    <x v="283"/>
    <n v="40000"/>
    <n v="41850.46"/>
    <x v="0"/>
    <x v="0"/>
    <s v="USD"/>
    <n v="1327167780"/>
    <n v="1325007780"/>
    <b v="1"/>
    <n v="760"/>
    <b v="1"/>
    <s v="film &amp; video/documentary"/>
    <n v="1.0462615"/>
    <n v="55.066394736842106"/>
    <x v="0"/>
    <x v="4"/>
  </r>
  <r>
    <n v="285"/>
    <s v="The Phantom Tollbooth: Beyond Expectations - Final Push"/>
    <x v="284"/>
    <n v="14000"/>
    <n v="32035.51"/>
    <x v="0"/>
    <x v="0"/>
    <s v="USD"/>
    <n v="1379614128"/>
    <n v="1377022128"/>
    <b v="1"/>
    <n v="563"/>
    <b v="1"/>
    <s v="film &amp; video/documentary"/>
    <n v="2.2882507142857142"/>
    <n v="56.901438721136763"/>
    <x v="0"/>
    <x v="4"/>
  </r>
  <r>
    <n v="286"/>
    <s v="George Tice: Seeing Beyond the Moment"/>
    <x v="285"/>
    <n v="15000"/>
    <n v="16373"/>
    <x v="0"/>
    <x v="0"/>
    <s v="USD"/>
    <n v="1364236524"/>
    <n v="1360352124"/>
    <b v="1"/>
    <n v="135"/>
    <b v="1"/>
    <s v="film &amp; video/documentary"/>
    <n v="1.0915333333333332"/>
    <n v="121.28148148148148"/>
    <x v="0"/>
    <x v="4"/>
  </r>
  <r>
    <n v="287"/>
    <s v="In Country: A Documentary Film (POSTPRODUCTION)"/>
    <x v="286"/>
    <n v="15000"/>
    <n v="26445"/>
    <x v="0"/>
    <x v="0"/>
    <s v="USD"/>
    <n v="1351828800"/>
    <n v="1349160018"/>
    <b v="1"/>
    <n v="290"/>
    <b v="1"/>
    <s v="film &amp; video/documentary"/>
    <n v="1.7629999999999999"/>
    <n v="91.189655172413794"/>
    <x v="0"/>
    <x v="4"/>
  </r>
  <r>
    <n v="288"/>
    <s v="Oxyana - A Feature Documentary Directed by Sean Dunne"/>
    <x v="287"/>
    <n v="50000"/>
    <n v="51605.31"/>
    <x v="0"/>
    <x v="0"/>
    <s v="USD"/>
    <n v="1340683393"/>
    <n v="1337659393"/>
    <b v="1"/>
    <n v="447"/>
    <b v="1"/>
    <s v="film &amp; video/documentary"/>
    <n v="1.0321061999999999"/>
    <n v="115.44812080536913"/>
    <x v="0"/>
    <x v="4"/>
  </r>
  <r>
    <n v="289"/>
    <s v="Audience Unlock: &quot;The UK Gold&quot;"/>
    <x v="288"/>
    <n v="15000"/>
    <n v="15723"/>
    <x v="0"/>
    <x v="1"/>
    <s v="GBP"/>
    <n v="1383389834"/>
    <n v="1380797834"/>
    <b v="1"/>
    <n v="232"/>
    <b v="1"/>
    <s v="film &amp; video/documentary"/>
    <n v="1.0482"/>
    <n v="67.771551724137936"/>
    <x v="0"/>
    <x v="4"/>
  </r>
  <r>
    <n v="290"/>
    <s v="INTOTHEWOODS.TV â€“ Music Media from the Pacific Northwest"/>
    <x v="289"/>
    <n v="4500"/>
    <n v="4800.8"/>
    <x v="0"/>
    <x v="0"/>
    <s v="USD"/>
    <n v="1296633540"/>
    <n v="1292316697"/>
    <b v="1"/>
    <n v="168"/>
    <b v="1"/>
    <s v="film &amp; video/documentary"/>
    <n v="1.0668444444444445"/>
    <n v="28.576190476190476"/>
    <x v="0"/>
    <x v="4"/>
  </r>
  <r>
    <n v="291"/>
    <s v="Zoe Goes Running - The Film: Running The Tour De France"/>
    <x v="290"/>
    <n v="5000"/>
    <n v="6001"/>
    <x v="0"/>
    <x v="0"/>
    <s v="USD"/>
    <n v="1367366460"/>
    <n v="1365791246"/>
    <b v="1"/>
    <n v="128"/>
    <b v="1"/>
    <s v="film &amp; video/documentary"/>
    <n v="1.2001999999999999"/>
    <n v="46.8828125"/>
    <x v="0"/>
    <x v="4"/>
  </r>
  <r>
    <n v="292"/>
    <s v="The Undocumented"/>
    <x v="291"/>
    <n v="75000"/>
    <n v="76130.2"/>
    <x v="0"/>
    <x v="0"/>
    <s v="USD"/>
    <n v="1319860740"/>
    <n v="1317064599"/>
    <b v="1"/>
    <n v="493"/>
    <b v="1"/>
    <s v="film &amp; video/documentary"/>
    <n v="1.0150693333333334"/>
    <n v="154.42231237322514"/>
    <x v="0"/>
    <x v="4"/>
  </r>
  <r>
    <n v="293"/>
    <s v="NELL SHIPMAN:GIRL FROM GOD'S COUNTRY FILM"/>
    <x v="292"/>
    <n v="26000"/>
    <n v="26360"/>
    <x v="0"/>
    <x v="0"/>
    <s v="USD"/>
    <n v="1398009714"/>
    <n v="1395417714"/>
    <b v="1"/>
    <n v="131"/>
    <b v="1"/>
    <s v="film &amp; video/documentary"/>
    <n v="1.0138461538461538"/>
    <n v="201.22137404580153"/>
    <x v="0"/>
    <x v="4"/>
  </r>
  <r>
    <n v="294"/>
    <s v="Spectacular Movements documentary film"/>
    <x v="293"/>
    <n v="5000"/>
    <n v="5000"/>
    <x v="0"/>
    <x v="0"/>
    <s v="USD"/>
    <n v="1279555200"/>
    <n v="1276480894"/>
    <b v="1"/>
    <n v="50"/>
    <b v="1"/>
    <s v="film &amp; video/documentary"/>
    <n v="1"/>
    <n v="100"/>
    <x v="0"/>
    <x v="4"/>
  </r>
  <r>
    <n v="295"/>
    <s v="Rocky Horror Saved My Life - A Fan Documentary"/>
    <x v="294"/>
    <n v="50000"/>
    <n v="66554.559999999998"/>
    <x v="0"/>
    <x v="0"/>
    <s v="USD"/>
    <n v="1383264000"/>
    <n v="1378080409"/>
    <b v="1"/>
    <n v="665"/>
    <b v="1"/>
    <s v="film &amp; video/documentary"/>
    <n v="1.3310911999999999"/>
    <n v="100.08204511278196"/>
    <x v="0"/>
    <x v="4"/>
  </r>
  <r>
    <n v="296"/>
    <s v="Bel Borba Is Here!"/>
    <x v="295"/>
    <n v="25000"/>
    <n v="29681.55"/>
    <x v="0"/>
    <x v="0"/>
    <s v="USD"/>
    <n v="1347017083"/>
    <n v="1344857083"/>
    <b v="1"/>
    <n v="129"/>
    <b v="1"/>
    <s v="film &amp; video/documentary"/>
    <n v="1.187262"/>
    <n v="230.08953488372092"/>
    <x v="0"/>
    <x v="4"/>
  </r>
  <r>
    <n v="297"/>
    <s v="Who Owns Yoga?"/>
    <x v="296"/>
    <n v="20000"/>
    <n v="20128"/>
    <x v="0"/>
    <x v="0"/>
    <s v="USD"/>
    <n v="1430452740"/>
    <n v="1427390901"/>
    <b v="1"/>
    <n v="142"/>
    <b v="1"/>
    <s v="film &amp; video/documentary"/>
    <n v="1.0064"/>
    <n v="141.74647887323943"/>
    <x v="0"/>
    <x v="4"/>
  </r>
  <r>
    <n v="298"/>
    <s v="DisHonesty - A Documentary Feature Film"/>
    <x v="297"/>
    <n v="126000"/>
    <n v="137254.84"/>
    <x v="0"/>
    <x v="0"/>
    <s v="USD"/>
    <n v="1399669200"/>
    <n v="1394536048"/>
    <b v="1"/>
    <n v="2436"/>
    <b v="1"/>
    <s v="film &amp; video/documentary"/>
    <n v="1.089324126984127"/>
    <n v="56.344351395730705"/>
    <x v="0"/>
    <x v="4"/>
  </r>
  <r>
    <n v="299"/>
    <s v="ReMade: The Rebirth of the Maker Movement"/>
    <x v="298"/>
    <n v="10000"/>
    <n v="17895.25"/>
    <x v="0"/>
    <x v="0"/>
    <s v="USD"/>
    <n v="1289975060"/>
    <n v="1287379460"/>
    <b v="1"/>
    <n v="244"/>
    <b v="1"/>
    <s v="film &amp; video/documentary"/>
    <n v="1.789525"/>
    <n v="73.341188524590166"/>
    <x v="0"/>
    <x v="4"/>
  </r>
  <r>
    <n v="300"/>
    <s v="The Bus "/>
    <x v="299"/>
    <n v="25000"/>
    <n v="25430.66"/>
    <x v="0"/>
    <x v="0"/>
    <s v="USD"/>
    <n v="1303686138"/>
    <n v="1301007738"/>
    <b v="1"/>
    <n v="298"/>
    <b v="1"/>
    <s v="film &amp; video/documentary"/>
    <n v="1.0172264"/>
    <n v="85.337785234899329"/>
    <x v="0"/>
    <x v="4"/>
  </r>
  <r>
    <n v="301"/>
    <s v="WORLD FAIR"/>
    <x v="300"/>
    <n v="13000"/>
    <n v="15435.55"/>
    <x v="0"/>
    <x v="0"/>
    <s v="USD"/>
    <n v="1363711335"/>
    <n v="1360258935"/>
    <b v="1"/>
    <n v="251"/>
    <b v="1"/>
    <s v="film &amp; video/documentary"/>
    <n v="1.1873499999999999"/>
    <n v="61.496215139442228"/>
    <x v="0"/>
    <x v="4"/>
  </r>
  <r>
    <n v="302"/>
    <s v="(UN)CUT"/>
    <x v="301"/>
    <n v="10000"/>
    <n v="10046"/>
    <x v="0"/>
    <x v="0"/>
    <s v="USD"/>
    <n v="1330115638"/>
    <n v="1327523638"/>
    <b v="1"/>
    <n v="108"/>
    <b v="1"/>
    <s v="film &amp; video/documentary"/>
    <n v="1.0045999999999999"/>
    <n v="93.018518518518519"/>
    <x v="0"/>
    <x v="4"/>
  </r>
  <r>
    <n v="303"/>
    <s v="The Forest for the Trees"/>
    <x v="302"/>
    <n v="3000"/>
    <n v="4124"/>
    <x v="0"/>
    <x v="0"/>
    <s v="USD"/>
    <n v="1338601346"/>
    <n v="1336009346"/>
    <b v="1"/>
    <n v="82"/>
    <b v="1"/>
    <s v="film &amp; video/documentary"/>
    <n v="1.3746666666666667"/>
    <n v="50.292682926829265"/>
    <x v="0"/>
    <x v="4"/>
  </r>
  <r>
    <n v="304"/>
    <s v="Beyond Iconic: Distribution for film on Dennis Stock"/>
    <x v="303"/>
    <n v="3400"/>
    <n v="7876"/>
    <x v="0"/>
    <x v="0"/>
    <s v="USD"/>
    <n v="1346464800"/>
    <n v="1343096197"/>
    <b v="1"/>
    <n v="74"/>
    <b v="1"/>
    <s v="film &amp; video/documentary"/>
    <n v="2.3164705882352941"/>
    <n v="106.43243243243244"/>
    <x v="0"/>
    <x v="4"/>
  </r>
  <r>
    <n v="305"/>
    <s v="My Friend Mott-ly"/>
    <x v="304"/>
    <n v="7500"/>
    <n v="9775"/>
    <x v="0"/>
    <x v="0"/>
    <s v="USD"/>
    <n v="1331392049"/>
    <n v="1328800049"/>
    <b v="1"/>
    <n v="189"/>
    <b v="1"/>
    <s v="film &amp; video/documentary"/>
    <n v="1.3033333333333332"/>
    <n v="51.719576719576722"/>
    <x v="0"/>
    <x v="4"/>
  </r>
  <r>
    <n v="306"/>
    <s v="Escape/Artist: The Jason Escape Documentary"/>
    <x v="305"/>
    <n v="1000"/>
    <n v="2929"/>
    <x v="0"/>
    <x v="0"/>
    <s v="USD"/>
    <n v="1363806333"/>
    <n v="1362081933"/>
    <b v="1"/>
    <n v="80"/>
    <b v="1"/>
    <s v="film &amp; video/documentary"/>
    <n v="2.9289999999999998"/>
    <n v="36.612499999999997"/>
    <x v="0"/>
    <x v="4"/>
  </r>
  <r>
    <n v="307"/>
    <s v="Grammar Revolution"/>
    <x v="306"/>
    <n v="22000"/>
    <n v="24490"/>
    <x v="0"/>
    <x v="0"/>
    <s v="USD"/>
    <n v="1360276801"/>
    <n v="1357684801"/>
    <b v="1"/>
    <n v="576"/>
    <b v="1"/>
    <s v="film &amp; video/documentary"/>
    <n v="1.1131818181818183"/>
    <n v="42.517361111111114"/>
    <x v="0"/>
    <x v="4"/>
  </r>
  <r>
    <n v="308"/>
    <s v="Before Us - a Feature Length Documentary about Adoption"/>
    <x v="307"/>
    <n v="12000"/>
    <n v="12668"/>
    <x v="0"/>
    <x v="0"/>
    <s v="USD"/>
    <n v="1299775210"/>
    <n v="1295887210"/>
    <b v="1"/>
    <n v="202"/>
    <b v="1"/>
    <s v="film &amp; video/documentary"/>
    <n v="1.0556666666666668"/>
    <n v="62.712871287128714"/>
    <x v="0"/>
    <x v="4"/>
  </r>
  <r>
    <n v="309"/>
    <s v="SOLE SURVIVOR FILM - Finishing Funds"/>
    <x v="308"/>
    <n v="18000"/>
    <n v="21410"/>
    <x v="0"/>
    <x v="0"/>
    <s v="USD"/>
    <n v="1346695334"/>
    <n v="1344880934"/>
    <b v="1"/>
    <n v="238"/>
    <b v="1"/>
    <s v="film &amp; video/documentary"/>
    <n v="1.1894444444444445"/>
    <n v="89.957983193277315"/>
    <x v="0"/>
    <x v="4"/>
  </r>
  <r>
    <n v="310"/>
    <s v="Feels Like Coming Home Tour"/>
    <x v="309"/>
    <n v="1000"/>
    <n v="1041.29"/>
    <x v="0"/>
    <x v="0"/>
    <s v="USD"/>
    <n v="1319076000"/>
    <n v="1317788623"/>
    <b v="1"/>
    <n v="36"/>
    <b v="1"/>
    <s v="film &amp; video/documentary"/>
    <n v="1.04129"/>
    <n v="28.924722222222222"/>
    <x v="0"/>
    <x v="4"/>
  </r>
  <r>
    <n v="311"/>
    <s v="The Sticking Place Interactive Documentary"/>
    <x v="310"/>
    <n v="20000"/>
    <n v="20820.330000000002"/>
    <x v="0"/>
    <x v="0"/>
    <s v="USD"/>
    <n v="1325404740"/>
    <n v="1321852592"/>
    <b v="1"/>
    <n v="150"/>
    <b v="1"/>
    <s v="film &amp; video/documentary"/>
    <n v="1.0410165"/>
    <n v="138.8022"/>
    <x v="0"/>
    <x v="4"/>
  </r>
  <r>
    <n v="312"/>
    <s v="SparkTruck: stories from a cross-country maker journey"/>
    <x v="311"/>
    <n v="8000"/>
    <n v="8950"/>
    <x v="0"/>
    <x v="0"/>
    <s v="USD"/>
    <n v="1365973432"/>
    <n v="1363381432"/>
    <b v="1"/>
    <n v="146"/>
    <b v="1"/>
    <s v="film &amp; video/documentary"/>
    <n v="1.1187499999999999"/>
    <n v="61.301369863013697"/>
    <x v="0"/>
    <x v="4"/>
  </r>
  <r>
    <n v="313"/>
    <s v="DEVIL MAY CARE"/>
    <x v="312"/>
    <n v="17000"/>
    <n v="17805"/>
    <x v="0"/>
    <x v="0"/>
    <s v="USD"/>
    <n v="1281542340"/>
    <n v="1277702894"/>
    <b v="1"/>
    <n v="222"/>
    <b v="1"/>
    <s v="film &amp; video/documentary"/>
    <n v="1.0473529411764706"/>
    <n v="80.202702702702709"/>
    <x v="0"/>
    <x v="4"/>
  </r>
  <r>
    <n v="314"/>
    <s v="Making Mail: A Documentary"/>
    <x v="313"/>
    <n v="1000"/>
    <n v="3851.5"/>
    <x v="0"/>
    <x v="0"/>
    <s v="USD"/>
    <n v="1362167988"/>
    <n v="1359575988"/>
    <b v="1"/>
    <n v="120"/>
    <b v="1"/>
    <s v="film &amp; video/documentary"/>
    <n v="3.8515000000000001"/>
    <n v="32.095833333333331"/>
    <x v="0"/>
    <x v="4"/>
  </r>
  <r>
    <n v="315"/>
    <s v="Arias With A Twist: The Docufantasy"/>
    <x v="314"/>
    <n v="25000"/>
    <n v="25312"/>
    <x v="0"/>
    <x v="0"/>
    <s v="USD"/>
    <n v="1345660334"/>
    <n v="1343068334"/>
    <b v="1"/>
    <n v="126"/>
    <b v="1"/>
    <s v="film &amp; video/documentary"/>
    <n v="1.01248"/>
    <n v="200.88888888888889"/>
    <x v="0"/>
    <x v="4"/>
  </r>
  <r>
    <n v="316"/>
    <s v="THE SECRET TRIAL 5 - GRASSROOTS CROSS-CANADA TOUR"/>
    <x v="315"/>
    <n v="15000"/>
    <n v="17066"/>
    <x v="0"/>
    <x v="5"/>
    <s v="CAD"/>
    <n v="1418273940"/>
    <n v="1415398197"/>
    <b v="1"/>
    <n v="158"/>
    <b v="1"/>
    <s v="film &amp; video/documentary"/>
    <n v="1.1377333333333333"/>
    <n v="108.01265822784811"/>
    <x v="0"/>
    <x v="4"/>
  </r>
  <r>
    <n v="317"/>
    <s v="Good Men, Bad Men, and a Few Rowdy Ladies"/>
    <x v="316"/>
    <n v="30000"/>
    <n v="30241"/>
    <x v="0"/>
    <x v="0"/>
    <s v="USD"/>
    <n v="1386778483"/>
    <n v="1384186483"/>
    <b v="1"/>
    <n v="316"/>
    <b v="1"/>
    <s v="film &amp; video/documentary"/>
    <n v="1.0080333333333333"/>
    <n v="95.699367088607602"/>
    <x v="0"/>
    <x v="4"/>
  </r>
  <r>
    <n v="318"/>
    <s v="Friend Request: Accepted"/>
    <x v="317"/>
    <n v="5000"/>
    <n v="14166"/>
    <x v="0"/>
    <x v="0"/>
    <s v="USD"/>
    <n v="1364342151"/>
    <n v="1361753751"/>
    <b v="1"/>
    <n v="284"/>
    <b v="1"/>
    <s v="film &amp; video/documentary"/>
    <n v="2.8332000000000002"/>
    <n v="49.880281690140848"/>
    <x v="0"/>
    <x v="4"/>
  </r>
  <r>
    <n v="319"/>
    <s v="EDIBLE CITY - a movie in the making"/>
    <x v="318"/>
    <n v="5000"/>
    <n v="5634"/>
    <x v="0"/>
    <x v="0"/>
    <s v="USD"/>
    <n v="1265097540"/>
    <n v="1257538029"/>
    <b v="1"/>
    <n v="51"/>
    <b v="1"/>
    <s v="film &amp; video/documentary"/>
    <n v="1.1268"/>
    <n v="110.47058823529412"/>
    <x v="0"/>
    <x v="4"/>
  </r>
  <r>
    <n v="320"/>
    <s v="FOREVER PURE: A team spiralling out of control. DOCUMENTARY"/>
    <x v="319"/>
    <n v="20000"/>
    <n v="21316"/>
    <x v="0"/>
    <x v="1"/>
    <s v="GBP"/>
    <n v="1450825200"/>
    <n v="1448284433"/>
    <b v="1"/>
    <n v="158"/>
    <b v="1"/>
    <s v="film &amp; video/documentary"/>
    <n v="1.0658000000000001"/>
    <n v="134.91139240506328"/>
    <x v="0"/>
    <x v="4"/>
  </r>
  <r>
    <n v="321"/>
    <s v="An Impossible Project"/>
    <x v="320"/>
    <n v="35000"/>
    <n v="35932"/>
    <x v="0"/>
    <x v="12"/>
    <s v="EUR"/>
    <n v="1478605386"/>
    <n v="1475577786"/>
    <b v="1"/>
    <n v="337"/>
    <b v="1"/>
    <s v="film &amp; video/documentary"/>
    <n v="1.0266285714285714"/>
    <n v="106.62314540059347"/>
    <x v="0"/>
    <x v="4"/>
  </r>
  <r>
    <n v="322"/>
    <s v="Last of the Big Tuskers"/>
    <x v="321"/>
    <n v="25000"/>
    <n v="26978"/>
    <x v="0"/>
    <x v="0"/>
    <s v="USD"/>
    <n v="1463146848"/>
    <n v="1460554848"/>
    <b v="1"/>
    <n v="186"/>
    <b v="1"/>
    <s v="film &amp; video/documentary"/>
    <n v="1.0791200000000001"/>
    <n v="145.04301075268816"/>
    <x v="0"/>
    <x v="4"/>
  </r>
  <r>
    <n v="323"/>
    <s v="White Ravens: A feature-length documentary film"/>
    <x v="322"/>
    <n v="5400"/>
    <n v="6646"/>
    <x v="0"/>
    <x v="0"/>
    <s v="USD"/>
    <n v="1482307140"/>
    <n v="1479886966"/>
    <b v="1"/>
    <n v="58"/>
    <b v="1"/>
    <s v="film &amp; video/documentary"/>
    <n v="1.2307407407407407"/>
    <n v="114.58620689655173"/>
    <x v="0"/>
    <x v="4"/>
  </r>
  <r>
    <n v="324"/>
    <s v="KEEP MOVING FORWARD - Documentary Film"/>
    <x v="323"/>
    <n v="8500"/>
    <n v="8636"/>
    <x v="0"/>
    <x v="0"/>
    <s v="USD"/>
    <n v="1438441308"/>
    <n v="1435590108"/>
    <b v="1"/>
    <n v="82"/>
    <b v="1"/>
    <s v="film &amp; video/documentary"/>
    <n v="1.016"/>
    <n v="105.3170731707317"/>
    <x v="0"/>
    <x v="4"/>
  </r>
  <r>
    <n v="325"/>
    <s v="NETIZENS - a documentary about women and online harassment"/>
    <x v="324"/>
    <n v="50000"/>
    <n v="52198"/>
    <x v="0"/>
    <x v="0"/>
    <s v="USD"/>
    <n v="1482208233"/>
    <n v="1479184233"/>
    <b v="1"/>
    <n v="736"/>
    <b v="1"/>
    <s v="film &amp; video/documentary"/>
    <n v="1.04396"/>
    <n v="70.921195652173907"/>
    <x v="0"/>
    <x v="4"/>
  </r>
  <r>
    <n v="326"/>
    <s v="Love Letters for My Children - The Maggie Doyne Documentary."/>
    <x v="325"/>
    <n v="150000"/>
    <n v="169394.6"/>
    <x v="0"/>
    <x v="0"/>
    <s v="USD"/>
    <n v="1489532220"/>
    <n v="1486625606"/>
    <b v="1"/>
    <n v="1151"/>
    <b v="1"/>
    <s v="film &amp; video/documentary"/>
    <n v="1.1292973333333334"/>
    <n v="147.17167680278018"/>
    <x v="0"/>
    <x v="4"/>
  </r>
  <r>
    <n v="327"/>
    <s v="Finding Beauty In the Rubble"/>
    <x v="326"/>
    <n v="4000"/>
    <n v="5456"/>
    <x v="0"/>
    <x v="0"/>
    <s v="USD"/>
    <n v="1427011200"/>
    <n v="1424669929"/>
    <b v="1"/>
    <n v="34"/>
    <b v="1"/>
    <s v="film &amp; video/documentary"/>
    <n v="1.3640000000000001"/>
    <n v="160.47058823529412"/>
    <x v="0"/>
    <x v="4"/>
  </r>
  <r>
    <n v="328"/>
    <s v="Edgar Allan Poe: Buried Alive"/>
    <x v="327"/>
    <n v="75000"/>
    <n v="77710.8"/>
    <x v="0"/>
    <x v="0"/>
    <s v="USD"/>
    <n v="1446350400"/>
    <n v="1443739388"/>
    <b v="1"/>
    <n v="498"/>
    <b v="1"/>
    <s v="film &amp; video/documentary"/>
    <n v="1.036144"/>
    <n v="156.04578313253012"/>
    <x v="0"/>
    <x v="4"/>
  </r>
  <r>
    <n v="329"/>
    <s v="Struggle &amp; Hope - Documentary Film Music Soundtrack"/>
    <x v="328"/>
    <n v="10000"/>
    <n v="10550"/>
    <x v="0"/>
    <x v="0"/>
    <s v="USD"/>
    <n v="1446868800"/>
    <n v="1444821127"/>
    <b v="1"/>
    <n v="167"/>
    <b v="1"/>
    <s v="film &amp; video/documentary"/>
    <n v="1.0549999999999999"/>
    <n v="63.17365269461078"/>
    <x v="0"/>
    <x v="4"/>
  </r>
  <r>
    <n v="330"/>
    <s v="The Power of Place"/>
    <x v="329"/>
    <n v="35000"/>
    <n v="35640"/>
    <x v="0"/>
    <x v="0"/>
    <s v="USD"/>
    <n v="1368763140"/>
    <n v="1366028563"/>
    <b v="1"/>
    <n v="340"/>
    <b v="1"/>
    <s v="film &amp; video/documentary"/>
    <n v="1.0182857142857142"/>
    <n v="104.82352941176471"/>
    <x v="0"/>
    <x v="4"/>
  </r>
  <r>
    <n v="331"/>
    <s v="Living On Soul: The Family Daptone"/>
    <x v="330"/>
    <n v="40000"/>
    <n v="42642"/>
    <x v="0"/>
    <x v="0"/>
    <s v="USD"/>
    <n v="1466171834"/>
    <n v="1463493434"/>
    <b v="1"/>
    <n v="438"/>
    <b v="1"/>
    <s v="film &amp; video/documentary"/>
    <n v="1.0660499999999999"/>
    <n v="97.356164383561648"/>
    <x v="0"/>
    <x v="4"/>
  </r>
  <r>
    <n v="332"/>
    <s v="Changing of the Gods"/>
    <x v="331"/>
    <n v="100000"/>
    <n v="113015"/>
    <x v="0"/>
    <x v="0"/>
    <s v="USD"/>
    <n v="1446019200"/>
    <n v="1442420377"/>
    <b v="1"/>
    <n v="555"/>
    <b v="1"/>
    <s v="film &amp; video/documentary"/>
    <n v="1.13015"/>
    <n v="203.63063063063063"/>
    <x v="0"/>
    <x v="4"/>
  </r>
  <r>
    <n v="333"/>
    <s v="CUBAN FOOD STORIES - A Feature Documentary"/>
    <x v="332"/>
    <n v="40000"/>
    <n v="50091"/>
    <x v="0"/>
    <x v="0"/>
    <s v="USD"/>
    <n v="1460038591"/>
    <n v="1457450191"/>
    <b v="1"/>
    <n v="266"/>
    <b v="1"/>
    <s v="film &amp; video/documentary"/>
    <n v="1.252275"/>
    <n v="188.31203007518798"/>
    <x v="0"/>
    <x v="4"/>
  </r>
  <r>
    <n v="334"/>
    <s v="The Little Girl with the Big Voice"/>
    <x v="333"/>
    <n v="10000"/>
    <n v="10119"/>
    <x v="0"/>
    <x v="0"/>
    <s v="USD"/>
    <n v="1431716400"/>
    <n v="1428423757"/>
    <b v="1"/>
    <n v="69"/>
    <b v="1"/>
    <s v="film &amp; video/documentary"/>
    <n v="1.0119"/>
    <n v="146.65217391304347"/>
    <x v="0"/>
    <x v="4"/>
  </r>
  <r>
    <n v="335"/>
    <s v="New Mo' Cut: David Peoples' lost film of Moe's Books"/>
    <x v="334"/>
    <n v="8500"/>
    <n v="8735"/>
    <x v="0"/>
    <x v="0"/>
    <s v="USD"/>
    <n v="1431122400"/>
    <n v="1428428515"/>
    <b v="1"/>
    <n v="80"/>
    <b v="1"/>
    <s v="film &amp; video/documentary"/>
    <n v="1.0276470588235294"/>
    <n v="109.1875"/>
    <x v="0"/>
    <x v="4"/>
  </r>
  <r>
    <n v="336"/>
    <s v="Celluloid Wizards in the Video Wasteland"/>
    <x v="335"/>
    <n v="25000"/>
    <n v="29209.78"/>
    <x v="0"/>
    <x v="0"/>
    <s v="USD"/>
    <n v="1447427918"/>
    <n v="1444832318"/>
    <b v="1"/>
    <n v="493"/>
    <b v="1"/>
    <s v="film &amp; video/documentary"/>
    <n v="1.1683911999999999"/>
    <n v="59.249046653144013"/>
    <x v="0"/>
    <x v="4"/>
  </r>
  <r>
    <n v="337"/>
    <s v="Slingers - A Documentary about Small Town Beekeepers."/>
    <x v="336"/>
    <n v="3000"/>
    <n v="3035.05"/>
    <x v="0"/>
    <x v="0"/>
    <s v="USD"/>
    <n v="1426298708"/>
    <n v="1423710308"/>
    <b v="1"/>
    <n v="31"/>
    <b v="1"/>
    <s v="film &amp; video/documentary"/>
    <n v="1.0116833333333335"/>
    <n v="97.904838709677421"/>
    <x v="0"/>
    <x v="4"/>
  </r>
  <r>
    <n v="338"/>
    <s v="Queer Genius"/>
    <x v="337"/>
    <n v="15000"/>
    <n v="16520.04"/>
    <x v="0"/>
    <x v="0"/>
    <s v="USD"/>
    <n v="1472864400"/>
    <n v="1468001290"/>
    <b v="1"/>
    <n v="236"/>
    <b v="1"/>
    <s v="film &amp; video/documentary"/>
    <n v="1.1013360000000001"/>
    <n v="70.000169491525426"/>
    <x v="0"/>
    <x v="4"/>
  </r>
  <r>
    <n v="339"/>
    <s v="A Man, A Plan, A Palindrome (Feature)"/>
    <x v="338"/>
    <n v="6000"/>
    <n v="6485"/>
    <x v="0"/>
    <x v="0"/>
    <s v="USD"/>
    <n v="1430331268"/>
    <n v="1427739268"/>
    <b v="1"/>
    <n v="89"/>
    <b v="1"/>
    <s v="film &amp; video/documentary"/>
    <n v="1.0808333333333333"/>
    <n v="72.865168539325836"/>
    <x v="0"/>
    <x v="4"/>
  </r>
  <r>
    <n v="340"/>
    <s v="Somaliland: The Abaarso Story"/>
    <x v="339"/>
    <n v="35000"/>
    <n v="43758"/>
    <x v="0"/>
    <x v="0"/>
    <s v="USD"/>
    <n v="1489006800"/>
    <n v="1486397007"/>
    <b v="1"/>
    <n v="299"/>
    <b v="1"/>
    <s v="film &amp; video/documentary"/>
    <n v="1.2502285714285715"/>
    <n v="146.34782608695653"/>
    <x v="0"/>
    <x v="4"/>
  </r>
  <r>
    <n v="341"/>
    <s v="Video of Connections: A Mural"/>
    <x v="340"/>
    <n v="3500"/>
    <n v="3735"/>
    <x v="0"/>
    <x v="0"/>
    <s v="USD"/>
    <n v="1412135940"/>
    <n v="1410555998"/>
    <b v="1"/>
    <n v="55"/>
    <b v="1"/>
    <s v="film &amp; video/documentary"/>
    <n v="1.0671428571428572"/>
    <n v="67.909090909090907"/>
    <x v="0"/>
    <x v="4"/>
  </r>
  <r>
    <n v="342"/>
    <s v="BREAKING A MONSTER a film about the band Unlocking The Truth"/>
    <x v="341"/>
    <n v="55000"/>
    <n v="55201.52"/>
    <x v="0"/>
    <x v="0"/>
    <s v="USD"/>
    <n v="1461955465"/>
    <n v="1459363465"/>
    <b v="1"/>
    <n v="325"/>
    <b v="1"/>
    <s v="film &amp; video/documentary"/>
    <n v="1.0036639999999999"/>
    <n v="169.85083076923075"/>
    <x v="0"/>
    <x v="4"/>
  </r>
  <r>
    <n v="343"/>
    <s v="Royalty Free: The Music of Kevin MacLeod"/>
    <x v="342"/>
    <n v="30000"/>
    <n v="30608.59"/>
    <x v="0"/>
    <x v="0"/>
    <s v="USD"/>
    <n v="1415934000"/>
    <n v="1413308545"/>
    <b v="1"/>
    <n v="524"/>
    <b v="1"/>
    <s v="film &amp; video/documentary"/>
    <n v="1.0202863333333334"/>
    <n v="58.413339694656486"/>
    <x v="0"/>
    <x v="4"/>
  </r>
  <r>
    <n v="344"/>
    <s v="AMONG WOLVES â€¢ Doc film about wild horses &amp; bikers"/>
    <x v="343"/>
    <n v="33500"/>
    <n v="34198"/>
    <x v="0"/>
    <x v="0"/>
    <s v="USD"/>
    <n v="1433125200"/>
    <n v="1429312694"/>
    <b v="1"/>
    <n v="285"/>
    <b v="1"/>
    <s v="film &amp; video/documentary"/>
    <n v="1.0208358208955224"/>
    <n v="119.99298245614035"/>
    <x v="0"/>
    <x v="4"/>
  </r>
  <r>
    <n v="345"/>
    <s v="Red Wolf Revival: An Uncertain Tomorrow"/>
    <x v="344"/>
    <n v="14500"/>
    <n v="17875"/>
    <x v="0"/>
    <x v="0"/>
    <s v="USD"/>
    <n v="1432161590"/>
    <n v="1429569590"/>
    <b v="1"/>
    <n v="179"/>
    <b v="1"/>
    <s v="film &amp; video/documentary"/>
    <n v="1.2327586206896552"/>
    <n v="99.860335195530723"/>
    <x v="0"/>
    <x v="4"/>
  </r>
  <r>
    <n v="346"/>
    <s v="THE ABILITY EXCHANGE - a documentary"/>
    <x v="345"/>
    <n v="10000"/>
    <n v="17028.88"/>
    <x v="0"/>
    <x v="0"/>
    <s v="USD"/>
    <n v="1444824021"/>
    <n v="1442232021"/>
    <b v="1"/>
    <n v="188"/>
    <b v="1"/>
    <s v="film &amp; video/documentary"/>
    <n v="1.7028880000000002"/>
    <n v="90.579148936170213"/>
    <x v="0"/>
    <x v="4"/>
  </r>
  <r>
    <n v="347"/>
    <s v="&quot;Getting Naked: A Burlesque Story&quot;"/>
    <x v="346"/>
    <n v="40000"/>
    <n v="44636.2"/>
    <x v="0"/>
    <x v="0"/>
    <s v="USD"/>
    <n v="1447505609"/>
    <n v="1444910009"/>
    <b v="1"/>
    <n v="379"/>
    <b v="1"/>
    <s v="film &amp; video/documentary"/>
    <n v="1.1159049999999999"/>
    <n v="117.77361477572559"/>
    <x v="0"/>
    <x v="4"/>
  </r>
  <r>
    <n v="348"/>
    <s v="Priced Out: Gentrification beyond black and white"/>
    <x v="347"/>
    <n v="10000"/>
    <n v="10300"/>
    <x v="0"/>
    <x v="0"/>
    <s v="USD"/>
    <n v="1440165916"/>
    <n v="1437573916"/>
    <b v="1"/>
    <n v="119"/>
    <b v="1"/>
    <s v="film &amp; video/documentary"/>
    <n v="1.03"/>
    <n v="86.554621848739501"/>
    <x v="0"/>
    <x v="4"/>
  </r>
  <r>
    <n v="349"/>
    <s v="Strangers To Peace: A Documentary"/>
    <x v="348"/>
    <n v="11260"/>
    <n v="12007.18"/>
    <x v="0"/>
    <x v="0"/>
    <s v="USD"/>
    <n v="1487937508"/>
    <n v="1485345508"/>
    <b v="1"/>
    <n v="167"/>
    <b v="1"/>
    <s v="film &amp; video/documentary"/>
    <n v="1.0663570159857905"/>
    <n v="71.899281437125751"/>
    <x v="0"/>
    <x v="4"/>
  </r>
  <r>
    <n v="350"/>
    <s v="Mr. Chibbs (Documentary about NBA great Kenny Anderson)"/>
    <x v="349"/>
    <n v="25000"/>
    <n v="28690"/>
    <x v="0"/>
    <x v="0"/>
    <s v="USD"/>
    <n v="1473566340"/>
    <n v="1470274509"/>
    <b v="1"/>
    <n v="221"/>
    <b v="1"/>
    <s v="film &amp; video/documentary"/>
    <n v="1.1476"/>
    <n v="129.81900452488688"/>
    <x v="0"/>
    <x v="4"/>
  </r>
  <r>
    <n v="351"/>
    <s v="YO GALGO â€œA documentary film about the Spanish sighthoundâ€"/>
    <x v="350"/>
    <n v="34000"/>
    <n v="43296"/>
    <x v="0"/>
    <x v="3"/>
    <s v="EUR"/>
    <n v="1460066954"/>
    <n v="1456614554"/>
    <b v="1"/>
    <n v="964"/>
    <b v="1"/>
    <s v="film &amp; video/documentary"/>
    <n v="1.2734117647058822"/>
    <n v="44.912863070539416"/>
    <x v="0"/>
    <x v="4"/>
  </r>
  <r>
    <n v="352"/>
    <s v="Art Therapy: The Movie - The Final Push"/>
    <x v="351"/>
    <n v="10000"/>
    <n v="11656"/>
    <x v="0"/>
    <x v="0"/>
    <s v="USD"/>
    <n v="1412740868"/>
    <n v="1410148868"/>
    <b v="1"/>
    <n v="286"/>
    <b v="1"/>
    <s v="film &amp; video/documentary"/>
    <n v="1.1656"/>
    <n v="40.755244755244753"/>
    <x v="0"/>
    <x v="4"/>
  </r>
  <r>
    <n v="353"/>
    <s v="The S Word - a film that changes how we talk about suicide"/>
    <x v="352"/>
    <n v="58425"/>
    <n v="63460.18"/>
    <x v="0"/>
    <x v="0"/>
    <s v="USD"/>
    <n v="1447963219"/>
    <n v="1445367619"/>
    <b v="1"/>
    <n v="613"/>
    <b v="1"/>
    <s v="film &amp; video/documentary"/>
    <n v="1.0861819426615318"/>
    <n v="103.52394779771615"/>
    <x v="0"/>
    <x v="4"/>
  </r>
  <r>
    <n v="354"/>
    <s v="The Carousel - 2016 Tribeca Film Festival Official Selection"/>
    <x v="353"/>
    <n v="3500"/>
    <n v="3638"/>
    <x v="0"/>
    <x v="0"/>
    <s v="USD"/>
    <n v="1460141521"/>
    <n v="1457553121"/>
    <b v="1"/>
    <n v="29"/>
    <b v="1"/>
    <s v="film &amp; video/documentary"/>
    <n v="1.0394285714285714"/>
    <n v="125.44827586206897"/>
    <x v="0"/>
    <x v="4"/>
  </r>
  <r>
    <n v="355"/>
    <s v="REZA ABDOH -Theatre Visionary"/>
    <x v="354"/>
    <n v="35000"/>
    <n v="40690"/>
    <x v="0"/>
    <x v="0"/>
    <s v="USD"/>
    <n v="1417420994"/>
    <n v="1414738994"/>
    <b v="1"/>
    <n v="165"/>
    <b v="1"/>
    <s v="film &amp; video/documentary"/>
    <n v="1.1625714285714286"/>
    <n v="246.60606060606059"/>
    <x v="0"/>
    <x v="4"/>
  </r>
  <r>
    <n v="356"/>
    <s v="43 and 80"/>
    <x v="355"/>
    <n v="7500"/>
    <n v="7701.93"/>
    <x v="0"/>
    <x v="0"/>
    <s v="USD"/>
    <n v="1458152193"/>
    <n v="1455563793"/>
    <b v="1"/>
    <n v="97"/>
    <b v="1"/>
    <s v="film &amp; video/documentary"/>
    <n v="1.0269239999999999"/>
    <n v="79.401340206185566"/>
    <x v="0"/>
    <x v="4"/>
  </r>
  <r>
    <n v="357"/>
    <s v="JOURNEY OM: Into the Heart of India â€¢ A Cinematic Pilgrimage"/>
    <x v="356"/>
    <n v="15000"/>
    <n v="26100"/>
    <x v="0"/>
    <x v="0"/>
    <s v="USD"/>
    <n v="1429852797"/>
    <n v="1426396797"/>
    <b v="1"/>
    <n v="303"/>
    <b v="1"/>
    <s v="film &amp; video/documentary"/>
    <n v="1.74"/>
    <n v="86.138613861386133"/>
    <x v="0"/>
    <x v="4"/>
  </r>
  <r>
    <n v="358"/>
    <s v="Nobody Knows Anything (except William Goldman)"/>
    <x v="357"/>
    <n v="50000"/>
    <n v="51544"/>
    <x v="0"/>
    <x v="0"/>
    <s v="USD"/>
    <n v="1466002800"/>
    <n v="1463517521"/>
    <b v="1"/>
    <n v="267"/>
    <b v="1"/>
    <s v="film &amp; video/documentary"/>
    <n v="1.03088"/>
    <n v="193.04868913857678"/>
    <x v="0"/>
    <x v="4"/>
  </r>
  <r>
    <n v="359"/>
    <s v="Us, Naked: Trixie &amp; Monkey â€” World Premiere"/>
    <x v="358"/>
    <n v="24200"/>
    <n v="25375"/>
    <x v="0"/>
    <x v="0"/>
    <s v="USD"/>
    <n v="1415941920"/>
    <n v="1414028490"/>
    <b v="1"/>
    <n v="302"/>
    <b v="1"/>
    <s v="film &amp; video/documentary"/>
    <n v="1.0485537190082646"/>
    <n v="84.023178807947019"/>
    <x v="0"/>
    <x v="4"/>
  </r>
  <r>
    <n v="360"/>
    <s v="Faith: A Documentary"/>
    <x v="359"/>
    <n v="12000"/>
    <n v="12165"/>
    <x v="0"/>
    <x v="0"/>
    <s v="USD"/>
    <n v="1437621060"/>
    <n v="1433799180"/>
    <b v="0"/>
    <n v="87"/>
    <b v="1"/>
    <s v="film &amp; video/documentary"/>
    <n v="1.0137499999999999"/>
    <n v="139.82758620689654"/>
    <x v="0"/>
    <x v="4"/>
  </r>
  <r>
    <n v="361"/>
    <s v="Bleeding Audio: A Doc About The Matches &amp; The Music Industry"/>
    <x v="360"/>
    <n v="35000"/>
    <n v="38876.949999999997"/>
    <x v="0"/>
    <x v="0"/>
    <s v="USD"/>
    <n v="1416704506"/>
    <n v="1414108906"/>
    <b v="0"/>
    <n v="354"/>
    <b v="1"/>
    <s v="film &amp; video/documentary"/>
    <n v="1.1107699999999998"/>
    <n v="109.82189265536722"/>
    <x v="0"/>
    <x v="4"/>
  </r>
  <r>
    <n v="362"/>
    <s v="THE RIDGE: TEN FOR THIRTY"/>
    <x v="361"/>
    <n v="9665"/>
    <n v="12000"/>
    <x v="0"/>
    <x v="0"/>
    <s v="USD"/>
    <n v="1407456000"/>
    <n v="1405573391"/>
    <b v="0"/>
    <n v="86"/>
    <b v="1"/>
    <s v="film &amp; video/documentary"/>
    <n v="1.2415933781686497"/>
    <n v="139.53488372093022"/>
    <x v="0"/>
    <x v="4"/>
  </r>
  <r>
    <n v="363"/>
    <s v="&quot;Sherpa Stew&quot; - A documentary about  Sherpas from Nepal living in New York City"/>
    <x v="362"/>
    <n v="8925"/>
    <n v="9044"/>
    <x v="0"/>
    <x v="0"/>
    <s v="USD"/>
    <n v="1272828120"/>
    <n v="1268934736"/>
    <b v="0"/>
    <n v="26"/>
    <b v="1"/>
    <s v="film &amp; video/documentary"/>
    <n v="1.0133333333333334"/>
    <n v="347.84615384615387"/>
    <x v="0"/>
    <x v="4"/>
  </r>
  <r>
    <n v="364"/>
    <s v="Wild Familyâ€”Connecting to Your Calling in Your Family Life."/>
    <x v="363"/>
    <n v="7000"/>
    <n v="7711.3"/>
    <x v="0"/>
    <x v="0"/>
    <s v="USD"/>
    <n v="1403323140"/>
    <n v="1400704672"/>
    <b v="0"/>
    <n v="113"/>
    <b v="1"/>
    <s v="film &amp; video/documentary"/>
    <n v="1.1016142857142857"/>
    <n v="68.24159292035398"/>
    <x v="0"/>
    <x v="4"/>
  </r>
  <r>
    <n v="365"/>
    <s v="A QUEER COUNTRY"/>
    <x v="364"/>
    <n v="15000"/>
    <n v="15596"/>
    <x v="0"/>
    <x v="1"/>
    <s v="GBP"/>
    <n v="1393597999"/>
    <n v="1391005999"/>
    <b v="0"/>
    <n v="65"/>
    <b v="1"/>
    <s v="film &amp; video/documentary"/>
    <n v="1.0397333333333334"/>
    <n v="239.93846153846152"/>
    <x v="0"/>
    <x v="4"/>
  </r>
  <r>
    <n v="366"/>
    <s v="A BUSHMAN ODYSSEY"/>
    <x v="365"/>
    <n v="38000"/>
    <n v="38500"/>
    <x v="0"/>
    <x v="0"/>
    <s v="USD"/>
    <n v="1337540518"/>
    <n v="1334948518"/>
    <b v="0"/>
    <n v="134"/>
    <b v="1"/>
    <s v="film &amp; video/documentary"/>
    <n v="1.013157894736842"/>
    <n v="287.31343283582089"/>
    <x v="0"/>
    <x v="4"/>
  </r>
  <r>
    <n v="367"/>
    <s v="Game Changer: Lithuania's Nonviolent Revolution"/>
    <x v="366"/>
    <n v="10000"/>
    <n v="10335.01"/>
    <x v="0"/>
    <x v="0"/>
    <s v="USD"/>
    <n v="1367384340"/>
    <n v="1363960278"/>
    <b v="0"/>
    <n v="119"/>
    <b v="1"/>
    <s v="film &amp; video/documentary"/>
    <n v="1.033501"/>
    <n v="86.84882352941176"/>
    <x v="0"/>
    <x v="4"/>
  </r>
  <r>
    <n v="368"/>
    <s v="Swimming with Byron: A Documentary Film"/>
    <x v="367"/>
    <n v="12500"/>
    <n v="13014"/>
    <x v="0"/>
    <x v="0"/>
    <s v="USD"/>
    <n v="1426426322"/>
    <n v="1423405922"/>
    <b v="0"/>
    <n v="159"/>
    <b v="1"/>
    <s v="film &amp; video/documentary"/>
    <n v="1.04112"/>
    <n v="81.84905660377359"/>
    <x v="0"/>
    <x v="4"/>
  </r>
  <r>
    <n v="369"/>
    <s v="Alpine Zone"/>
    <x v="368"/>
    <n v="6500"/>
    <n v="7160.12"/>
    <x v="0"/>
    <x v="0"/>
    <s v="USD"/>
    <n v="1326633269"/>
    <n v="1324041269"/>
    <b v="0"/>
    <n v="167"/>
    <b v="1"/>
    <s v="film &amp; video/documentary"/>
    <n v="1.1015569230769231"/>
    <n v="42.874970059880241"/>
    <x v="0"/>
    <x v="4"/>
  </r>
  <r>
    <n v="370"/>
    <s v="Hola Mohalla: Festival of Soldier Saints"/>
    <x v="369"/>
    <n v="25000"/>
    <n v="30505"/>
    <x v="0"/>
    <x v="0"/>
    <s v="USD"/>
    <n v="1483729500"/>
    <n v="1481137500"/>
    <b v="0"/>
    <n v="43"/>
    <b v="1"/>
    <s v="film &amp; video/documentary"/>
    <n v="1.2202"/>
    <n v="709.41860465116281"/>
    <x v="0"/>
    <x v="4"/>
  </r>
  <r>
    <n v="371"/>
    <s v="Unbranded"/>
    <x v="370"/>
    <n v="150000"/>
    <n v="171253"/>
    <x v="0"/>
    <x v="0"/>
    <s v="USD"/>
    <n v="1359743139"/>
    <n v="1355855139"/>
    <b v="0"/>
    <n v="1062"/>
    <b v="1"/>
    <s v="film &amp; video/documentary"/>
    <n v="1.1416866666666667"/>
    <n v="161.25517890772127"/>
    <x v="0"/>
    <x v="4"/>
  </r>
  <r>
    <n v="372"/>
    <s v="Wild Equus"/>
    <x v="371"/>
    <n v="300"/>
    <n v="376"/>
    <x v="0"/>
    <x v="1"/>
    <s v="GBP"/>
    <n v="1459872000"/>
    <n v="1456408244"/>
    <b v="0"/>
    <n v="9"/>
    <b v="1"/>
    <s v="film &amp; video/documentary"/>
    <n v="1.2533333333333334"/>
    <n v="41.777777777777779"/>
    <x v="0"/>
    <x v="4"/>
  </r>
  <r>
    <n v="373"/>
    <s v="The Boing Heard 'Round the World"/>
    <x v="372"/>
    <n v="7500"/>
    <n v="8000"/>
    <x v="0"/>
    <x v="0"/>
    <s v="USD"/>
    <n v="1342648398"/>
    <n v="1340056398"/>
    <b v="0"/>
    <n v="89"/>
    <b v="1"/>
    <s v="film &amp; video/documentary"/>
    <n v="1.0666666666666667"/>
    <n v="89.887640449438209"/>
    <x v="0"/>
    <x v="4"/>
  </r>
  <r>
    <n v="374"/>
    <s v="Bird Language with Jon Young; an instructional video"/>
    <x v="373"/>
    <n v="6000"/>
    <n v="7839"/>
    <x v="0"/>
    <x v="0"/>
    <s v="USD"/>
    <n v="1316208031"/>
    <n v="1312320031"/>
    <b v="0"/>
    <n v="174"/>
    <b v="1"/>
    <s v="film &amp; video/documentary"/>
    <n v="1.3065"/>
    <n v="45.051724137931032"/>
    <x v="0"/>
    <x v="4"/>
  </r>
  <r>
    <n v="375"/>
    <s v="Project Reconnect: WHERE WE ARE NOW"/>
    <x v="374"/>
    <n v="500"/>
    <n v="600"/>
    <x v="0"/>
    <x v="0"/>
    <s v="USD"/>
    <n v="1393694280"/>
    <n v="1390088311"/>
    <b v="0"/>
    <n v="14"/>
    <b v="1"/>
    <s v="film &amp; video/documentary"/>
    <n v="1.2"/>
    <n v="42.857142857142854"/>
    <x v="0"/>
    <x v="4"/>
  </r>
  <r>
    <n v="376"/>
    <s v="Quintessential: The Journey"/>
    <x v="375"/>
    <n v="2450"/>
    <n v="2596"/>
    <x v="0"/>
    <x v="1"/>
    <s v="GBP"/>
    <n v="1472122316"/>
    <n v="1469443916"/>
    <b v="0"/>
    <n v="48"/>
    <b v="1"/>
    <s v="film &amp; video/documentary"/>
    <n v="1.0595918367346939"/>
    <n v="54.083333333333336"/>
    <x v="0"/>
    <x v="4"/>
  </r>
  <r>
    <n v="377"/>
    <s v="PIN UP! THE MOVIE The documentary with vintage style"/>
    <x v="376"/>
    <n v="12000"/>
    <n v="13728"/>
    <x v="0"/>
    <x v="0"/>
    <s v="USD"/>
    <n v="1447484460"/>
    <n v="1444888868"/>
    <b v="0"/>
    <n v="133"/>
    <b v="1"/>
    <s v="film &amp; video/documentary"/>
    <n v="1.1439999999999999"/>
    <n v="103.21804511278195"/>
    <x v="0"/>
    <x v="4"/>
  </r>
  <r>
    <n v="378"/>
    <s v="Where is Home?"/>
    <x v="377"/>
    <n v="3000"/>
    <n v="3353"/>
    <x v="0"/>
    <x v="5"/>
    <s v="CAD"/>
    <n v="1453765920"/>
    <n v="1451655808"/>
    <b v="0"/>
    <n v="83"/>
    <b v="1"/>
    <s v="film &amp; video/documentary"/>
    <n v="1.1176666666666666"/>
    <n v="40.397590361445786"/>
    <x v="0"/>
    <x v="4"/>
  </r>
  <r>
    <n v="379"/>
    <s v="The Unknowns"/>
    <x v="378"/>
    <n v="15000"/>
    <n v="17412"/>
    <x v="0"/>
    <x v="0"/>
    <s v="USD"/>
    <n v="1336062672"/>
    <n v="1332174672"/>
    <b v="0"/>
    <n v="149"/>
    <b v="1"/>
    <s v="film &amp; video/documentary"/>
    <n v="1.1608000000000001"/>
    <n v="116.85906040268456"/>
    <x v="0"/>
    <x v="4"/>
  </r>
  <r>
    <n v="380"/>
    <s v="Steamboat Springs Van Clan"/>
    <x v="379"/>
    <n v="4000"/>
    <n v="5660"/>
    <x v="0"/>
    <x v="0"/>
    <s v="USD"/>
    <n v="1453569392"/>
    <n v="1451409392"/>
    <b v="0"/>
    <n v="49"/>
    <b v="1"/>
    <s v="film &amp; video/documentary"/>
    <n v="1.415"/>
    <n v="115.51020408163265"/>
    <x v="0"/>
    <x v="4"/>
  </r>
  <r>
    <n v="381"/>
    <s v="Clearwater"/>
    <x v="380"/>
    <n v="25000"/>
    <n v="26182.5"/>
    <x v="0"/>
    <x v="0"/>
    <s v="USD"/>
    <n v="1343624400"/>
    <n v="1340642717"/>
    <b v="0"/>
    <n v="251"/>
    <b v="1"/>
    <s v="film &amp; video/documentary"/>
    <n v="1.0472999999999999"/>
    <n v="104.31274900398407"/>
    <x v="0"/>
    <x v="4"/>
  </r>
  <r>
    <n v="382"/>
    <s v="99% Declaration Mini-Doc"/>
    <x v="381"/>
    <n v="600"/>
    <n v="1535"/>
    <x v="0"/>
    <x v="0"/>
    <s v="USD"/>
    <n v="1346950900"/>
    <n v="1345741300"/>
    <b v="0"/>
    <n v="22"/>
    <b v="1"/>
    <s v="film &amp; video/documentary"/>
    <n v="2.5583333333333331"/>
    <n v="69.772727272727266"/>
    <x v="0"/>
    <x v="4"/>
  </r>
  <r>
    <n v="383"/>
    <s v="Tornado Pursuit: 2014 Storm Chasing Web Series"/>
    <x v="382"/>
    <n v="999"/>
    <n v="2065"/>
    <x v="0"/>
    <x v="0"/>
    <s v="USD"/>
    <n v="1400467759"/>
    <n v="1398480559"/>
    <b v="0"/>
    <n v="48"/>
    <b v="1"/>
    <s v="film &amp; video/documentary"/>
    <n v="2.0670670670670672"/>
    <n v="43.020833333333336"/>
    <x v="0"/>
    <x v="4"/>
  </r>
  <r>
    <n v="384"/>
    <s v="Nurse Mare Foals: Born to Die"/>
    <x v="383"/>
    <n v="20000"/>
    <n v="22421"/>
    <x v="0"/>
    <x v="0"/>
    <s v="USD"/>
    <n v="1420569947"/>
    <n v="1417977947"/>
    <b v="0"/>
    <n v="383"/>
    <b v="1"/>
    <s v="film &amp; video/documentary"/>
    <n v="1.1210500000000001"/>
    <n v="58.540469973890339"/>
    <x v="0"/>
    <x v="4"/>
  </r>
  <r>
    <n v="385"/>
    <s v="Luke and Jedi"/>
    <x v="384"/>
    <n v="25000"/>
    <n v="26495.5"/>
    <x v="0"/>
    <x v="0"/>
    <s v="USD"/>
    <n v="1416582101"/>
    <n v="1413986501"/>
    <b v="0"/>
    <n v="237"/>
    <b v="1"/>
    <s v="film &amp; video/documentary"/>
    <n v="1.05982"/>
    <n v="111.79535864978902"/>
    <x v="0"/>
    <x v="4"/>
  </r>
  <r>
    <n v="386"/>
    <s v="Submarine: Diving Away From Adulthood"/>
    <x v="385"/>
    <n v="600"/>
    <n v="601"/>
    <x v="0"/>
    <x v="0"/>
    <s v="USD"/>
    <n v="1439246991"/>
    <n v="1437950991"/>
    <b v="0"/>
    <n v="13"/>
    <b v="1"/>
    <s v="film &amp; video/documentary"/>
    <n v="1.0016666666666667"/>
    <n v="46.230769230769234"/>
    <x v="0"/>
    <x v="4"/>
  </r>
  <r>
    <n v="387"/>
    <s v="On the Back of a Tiger"/>
    <x v="386"/>
    <n v="38000"/>
    <n v="81316"/>
    <x v="0"/>
    <x v="0"/>
    <s v="USD"/>
    <n v="1439618400"/>
    <n v="1436976858"/>
    <b v="0"/>
    <n v="562"/>
    <b v="1"/>
    <s v="film &amp; video/documentary"/>
    <n v="2.1398947368421051"/>
    <n v="144.69039145907473"/>
    <x v="0"/>
    <x v="4"/>
  </r>
  <r>
    <n v="388"/>
    <s v="Another Man's Treasure documentary"/>
    <x v="387"/>
    <n v="5000"/>
    <n v="6308"/>
    <x v="0"/>
    <x v="0"/>
    <s v="USD"/>
    <n v="1469670580"/>
    <n v="1467078580"/>
    <b v="0"/>
    <n v="71"/>
    <b v="1"/>
    <s v="film &amp; video/documentary"/>
    <n v="1.2616000000000001"/>
    <n v="88.845070422535215"/>
    <x v="0"/>
    <x v="4"/>
  </r>
  <r>
    <n v="389"/>
    <s v="The Food Cure"/>
    <x v="388"/>
    <n v="68000"/>
    <n v="123444.12"/>
    <x v="0"/>
    <x v="0"/>
    <s v="USD"/>
    <n v="1394233140"/>
    <n v="1391477450"/>
    <b v="0"/>
    <n v="1510"/>
    <b v="1"/>
    <s v="film &amp; video/documentary"/>
    <n v="1.8153547058823529"/>
    <n v="81.75107284768211"/>
    <x v="0"/>
    <x v="4"/>
  </r>
  <r>
    <n v="390"/>
    <s v="Built by UCF: St. Vincent and the Grenadines Chapter"/>
    <x v="389"/>
    <n v="1000"/>
    <n v="1000"/>
    <x v="0"/>
    <x v="0"/>
    <s v="USD"/>
    <n v="1431046372"/>
    <n v="1429318372"/>
    <b v="0"/>
    <n v="14"/>
    <b v="1"/>
    <s v="film &amp; video/documentary"/>
    <n v="1"/>
    <n v="71.428571428571431"/>
    <x v="0"/>
    <x v="4"/>
  </r>
  <r>
    <n v="391"/>
    <s v="Science, Sex and the Ladies"/>
    <x v="390"/>
    <n v="20000"/>
    <n v="20122"/>
    <x v="0"/>
    <x v="0"/>
    <s v="USD"/>
    <n v="1324169940"/>
    <n v="1321578051"/>
    <b v="0"/>
    <n v="193"/>
    <b v="1"/>
    <s v="film &amp; video/documentary"/>
    <n v="1.0061"/>
    <n v="104.25906735751295"/>
    <x v="0"/>
    <x v="4"/>
  </r>
  <r>
    <n v="392"/>
    <s v="More than Gold: The Rhino Rescue Project"/>
    <x v="391"/>
    <n v="18500"/>
    <n v="18667"/>
    <x v="0"/>
    <x v="0"/>
    <s v="USD"/>
    <n v="1315450800"/>
    <n v="1312823571"/>
    <b v="0"/>
    <n v="206"/>
    <b v="1"/>
    <s v="film &amp; video/documentary"/>
    <n v="1.009027027027027"/>
    <n v="90.616504854368927"/>
    <x v="0"/>
    <x v="4"/>
  </r>
  <r>
    <n v="393"/>
    <s v="THE PENGUIN COUNTERS Documentary Film"/>
    <x v="392"/>
    <n v="50000"/>
    <n v="55223"/>
    <x v="0"/>
    <x v="0"/>
    <s v="USD"/>
    <n v="1381424452"/>
    <n v="1378746052"/>
    <b v="0"/>
    <n v="351"/>
    <b v="1"/>
    <s v="film &amp; video/documentary"/>
    <n v="1.10446"/>
    <n v="157.33048433048432"/>
    <x v="0"/>
    <x v="4"/>
  </r>
  <r>
    <n v="394"/>
    <s v="Light in Taranto (Luce di Taranto) feature-length film"/>
    <x v="393"/>
    <n v="4700"/>
    <n v="5259"/>
    <x v="0"/>
    <x v="3"/>
    <s v="EUR"/>
    <n v="1460918282"/>
    <n v="1455737882"/>
    <b v="0"/>
    <n v="50"/>
    <b v="1"/>
    <s v="film &amp; video/documentary"/>
    <n v="1.118936170212766"/>
    <n v="105.18"/>
    <x v="0"/>
    <x v="4"/>
  </r>
  <r>
    <n v="395"/>
    <s v="The Peace Agency Documentary Kickstarter Campaign!"/>
    <x v="394"/>
    <n v="10000"/>
    <n v="10804.45"/>
    <x v="0"/>
    <x v="0"/>
    <s v="USD"/>
    <n v="1335562320"/>
    <n v="1332452960"/>
    <b v="0"/>
    <n v="184"/>
    <b v="1"/>
    <s v="film &amp; video/documentary"/>
    <n v="1.0804450000000001"/>
    <n v="58.719836956521746"/>
    <x v="0"/>
    <x v="4"/>
  </r>
  <r>
    <n v="396"/>
    <s v="No Act of Ours Film"/>
    <x v="395"/>
    <n v="15000"/>
    <n v="16000"/>
    <x v="0"/>
    <x v="0"/>
    <s v="USD"/>
    <n v="1341668006"/>
    <n v="1340372006"/>
    <b v="0"/>
    <n v="196"/>
    <b v="1"/>
    <s v="film &amp; video/documentary"/>
    <n v="1.0666666666666667"/>
    <n v="81.632653061224488"/>
    <x v="0"/>
    <x v="4"/>
  </r>
  <r>
    <n v="397"/>
    <s v="Nam Holtz's maiden voyage back to S. Korea: a documentary film exploring adoption"/>
    <x v="396"/>
    <n v="12444"/>
    <n v="12929.35"/>
    <x v="0"/>
    <x v="0"/>
    <s v="USD"/>
    <n v="1283312640"/>
    <n v="1279651084"/>
    <b v="0"/>
    <n v="229"/>
    <b v="1"/>
    <s v="film &amp; video/documentary"/>
    <n v="1.0390027322404372"/>
    <n v="56.460043668122275"/>
    <x v="0"/>
    <x v="4"/>
  </r>
  <r>
    <n v="398"/>
    <s v="Picking Up the Pieces: Child Holocaust Survivors Rebuild"/>
    <x v="397"/>
    <n v="7500"/>
    <n v="9387"/>
    <x v="0"/>
    <x v="0"/>
    <s v="USD"/>
    <n v="1430334126"/>
    <n v="1426446126"/>
    <b v="0"/>
    <n v="67"/>
    <b v="1"/>
    <s v="film &amp; video/documentary"/>
    <n v="1.2516"/>
    <n v="140.1044776119403"/>
    <x v="0"/>
    <x v="4"/>
  </r>
  <r>
    <n v="399"/>
    <s v="Green School Stories: a film to inspire change in education"/>
    <x v="398"/>
    <n v="20000"/>
    <n v="21361"/>
    <x v="0"/>
    <x v="1"/>
    <s v="GBP"/>
    <n v="1481716800"/>
    <n v="1479070867"/>
    <b v="0"/>
    <n v="95"/>
    <b v="1"/>
    <s v="film &amp; video/documentary"/>
    <n v="1.0680499999999999"/>
    <n v="224.85263157894738"/>
    <x v="0"/>
    <x v="4"/>
  </r>
  <r>
    <n v="400"/>
    <s v="From Two Sticks - the fight against hunger and malnutrition"/>
    <x v="399"/>
    <n v="10000"/>
    <n v="11230.25"/>
    <x v="0"/>
    <x v="0"/>
    <s v="USD"/>
    <n v="1400297400"/>
    <n v="1397661347"/>
    <b v="0"/>
    <n v="62"/>
    <b v="1"/>
    <s v="film &amp; video/documentary"/>
    <n v="1.1230249999999999"/>
    <n v="181.13306451612902"/>
    <x v="0"/>
    <x v="4"/>
  </r>
  <r>
    <n v="401"/>
    <s v="Present and Unaccounted For: Black Women in Medicine"/>
    <x v="400"/>
    <n v="50000"/>
    <n v="51906"/>
    <x v="0"/>
    <x v="0"/>
    <s v="USD"/>
    <n v="1312747970"/>
    <n v="1310155970"/>
    <b v="0"/>
    <n v="73"/>
    <b v="1"/>
    <s v="film &amp; video/documentary"/>
    <n v="1.0381199999999999"/>
    <n v="711.04109589041093"/>
    <x v="0"/>
    <x v="4"/>
  </r>
  <r>
    <n v="402"/>
    <s v="DVD Jesus Alive Again: From the Last Supper to the Ascension"/>
    <x v="401"/>
    <n v="2000"/>
    <n v="2833"/>
    <x v="0"/>
    <x v="0"/>
    <s v="USD"/>
    <n v="1446731817"/>
    <n v="1444913817"/>
    <b v="0"/>
    <n v="43"/>
    <b v="1"/>
    <s v="film &amp; video/documentary"/>
    <n v="1.4165000000000001"/>
    <n v="65.883720930232556"/>
    <x v="0"/>
    <x v="4"/>
  </r>
  <r>
    <n v="403"/>
    <s v="MONDO BANANA"/>
    <x v="402"/>
    <n v="5000"/>
    <n v="5263"/>
    <x v="0"/>
    <x v="0"/>
    <s v="USD"/>
    <n v="1312960080"/>
    <n v="1308900441"/>
    <b v="0"/>
    <n v="70"/>
    <b v="1"/>
    <s v="film &amp; video/documentary"/>
    <n v="1.0526"/>
    <n v="75.185714285714283"/>
    <x v="0"/>
    <x v="4"/>
  </r>
  <r>
    <n v="404"/>
    <s v="The Last One: Unfolding the AIDS MEMORIAL QUILT"/>
    <x v="403"/>
    <n v="35000"/>
    <n v="36082"/>
    <x v="0"/>
    <x v="0"/>
    <s v="USD"/>
    <n v="1391641440"/>
    <n v="1389107062"/>
    <b v="0"/>
    <n v="271"/>
    <b v="1"/>
    <s v="film &amp; video/documentary"/>
    <n v="1.0309142857142857"/>
    <n v="133.14391143911439"/>
    <x v="0"/>
    <x v="4"/>
  </r>
  <r>
    <n v="405"/>
    <s v="The Healing Effect Movie"/>
    <x v="404"/>
    <n v="2820"/>
    <n v="3036"/>
    <x v="0"/>
    <x v="0"/>
    <s v="USD"/>
    <n v="1394071339"/>
    <n v="1391479339"/>
    <b v="0"/>
    <n v="55"/>
    <b v="1"/>
    <s v="film &amp; video/documentary"/>
    <n v="1.0765957446808512"/>
    <n v="55.2"/>
    <x v="0"/>
    <x v="4"/>
  </r>
  <r>
    <n v="406"/>
    <s v="The Desert River Bends"/>
    <x v="405"/>
    <n v="2800"/>
    <n v="3015.73"/>
    <x v="0"/>
    <x v="0"/>
    <s v="USD"/>
    <n v="1304920740"/>
    <n v="1301975637"/>
    <b v="0"/>
    <n v="35"/>
    <b v="1"/>
    <s v="film &amp; video/documentary"/>
    <n v="1.0770464285714285"/>
    <n v="86.163714285714292"/>
    <x v="0"/>
    <x v="4"/>
  </r>
  <r>
    <n v="407"/>
    <s v="Haymarket Documentary"/>
    <x v="406"/>
    <n v="2000"/>
    <n v="2031"/>
    <x v="0"/>
    <x v="0"/>
    <s v="USD"/>
    <n v="1321739650"/>
    <n v="1316552050"/>
    <b v="0"/>
    <n v="22"/>
    <b v="1"/>
    <s v="film &amp; video/documentary"/>
    <n v="1.0155000000000001"/>
    <n v="92.318181818181813"/>
    <x v="0"/>
    <x v="4"/>
  </r>
  <r>
    <n v="408"/>
    <s v="Reverence: A Documentary Short on Branded Yarmulkes"/>
    <x v="407"/>
    <n v="6000"/>
    <n v="6086.26"/>
    <x v="0"/>
    <x v="0"/>
    <s v="USD"/>
    <n v="1383676790"/>
    <n v="1380217190"/>
    <b v="0"/>
    <n v="38"/>
    <b v="1"/>
    <s v="film &amp; video/documentary"/>
    <n v="1.0143766666666667"/>
    <n v="160.16473684210527"/>
    <x v="0"/>
    <x v="4"/>
  </r>
  <r>
    <n v="409"/>
    <s v="The Lost Generation"/>
    <x v="408"/>
    <n v="500"/>
    <n v="684"/>
    <x v="0"/>
    <x v="1"/>
    <s v="GBP"/>
    <n v="1469220144"/>
    <n v="1466628144"/>
    <b v="0"/>
    <n v="15"/>
    <b v="1"/>
    <s v="film &amp; video/documentary"/>
    <n v="1.3680000000000001"/>
    <n v="45.6"/>
    <x v="0"/>
    <x v="4"/>
  </r>
  <r>
    <n v="410"/>
    <s v="January's Story - A One Of A Kind Transgender Woman"/>
    <x v="409"/>
    <n v="1000"/>
    <n v="1283"/>
    <x v="0"/>
    <x v="5"/>
    <s v="CAD"/>
    <n v="1434670397"/>
    <n v="1429486397"/>
    <b v="0"/>
    <n v="7"/>
    <b v="1"/>
    <s v="film &amp; video/documentary"/>
    <n v="1.2829999999999999"/>
    <n v="183.28571428571428"/>
    <x v="0"/>
    <x v="4"/>
  </r>
  <r>
    <n v="411"/>
    <s v="GO FAR: The Christopher Rush Story (4)"/>
    <x v="410"/>
    <n v="30000"/>
    <n v="30315"/>
    <x v="0"/>
    <x v="0"/>
    <s v="USD"/>
    <n v="1387688400"/>
    <n v="1384920804"/>
    <b v="0"/>
    <n v="241"/>
    <b v="1"/>
    <s v="film &amp; video/documentary"/>
    <n v="1.0105"/>
    <n v="125.78838174273859"/>
    <x v="0"/>
    <x v="4"/>
  </r>
  <r>
    <n v="412"/>
    <s v="Southern Oregon VS. LNG"/>
    <x v="411"/>
    <n v="2500"/>
    <n v="3171"/>
    <x v="0"/>
    <x v="0"/>
    <s v="USD"/>
    <n v="1343238578"/>
    <n v="1341856178"/>
    <b v="0"/>
    <n v="55"/>
    <b v="1"/>
    <s v="film &amp; video/documentary"/>
    <n v="1.2684"/>
    <n v="57.654545454545456"/>
    <x v="0"/>
    <x v="4"/>
  </r>
  <r>
    <n v="413"/>
    <s v="Through the Fire: Rebuilding Somalia"/>
    <x v="412"/>
    <n v="12800"/>
    <n v="13451"/>
    <x v="0"/>
    <x v="0"/>
    <s v="USD"/>
    <n v="1342731811"/>
    <n v="1340139811"/>
    <b v="0"/>
    <n v="171"/>
    <b v="1"/>
    <s v="film &amp; video/documentary"/>
    <n v="1.0508593749999999"/>
    <n v="78.660818713450297"/>
    <x v="0"/>
    <x v="4"/>
  </r>
  <r>
    <n v="414"/>
    <s v="thisisstuttering: A Documentary"/>
    <x v="413"/>
    <n v="18500"/>
    <n v="19028"/>
    <x v="0"/>
    <x v="0"/>
    <s v="USD"/>
    <n v="1381541465"/>
    <n v="1378949465"/>
    <b v="0"/>
    <n v="208"/>
    <b v="1"/>
    <s v="film &amp; video/documentary"/>
    <n v="1.0285405405405406"/>
    <n v="91.480769230769226"/>
    <x v="0"/>
    <x v="4"/>
  </r>
  <r>
    <n v="415"/>
    <s v="Ben &amp; Bill Down Under: 2 Canadians Tour America"/>
    <x v="414"/>
    <n v="1400"/>
    <n v="1430.06"/>
    <x v="0"/>
    <x v="5"/>
    <s v="CAD"/>
    <n v="1413547200"/>
    <n v="1411417602"/>
    <b v="0"/>
    <n v="21"/>
    <b v="1"/>
    <s v="film &amp; video/documentary"/>
    <n v="1.0214714285714286"/>
    <n v="68.09809523809524"/>
    <x v="0"/>
    <x v="4"/>
  </r>
  <r>
    <n v="416"/>
    <s v="Fire in the Heart of the City"/>
    <x v="415"/>
    <n v="1000"/>
    <n v="1202.17"/>
    <x v="0"/>
    <x v="0"/>
    <s v="USD"/>
    <n v="1391851831"/>
    <n v="1389259831"/>
    <b v="0"/>
    <n v="25"/>
    <b v="1"/>
    <s v="film &amp; video/documentary"/>
    <n v="1.2021700000000002"/>
    <n v="48.086800000000004"/>
    <x v="0"/>
    <x v="4"/>
  </r>
  <r>
    <n v="417"/>
    <s v="Cycle of Life"/>
    <x v="416"/>
    <n v="10500"/>
    <n v="10526"/>
    <x v="0"/>
    <x v="0"/>
    <s v="USD"/>
    <n v="1365395580"/>
    <n v="1364426260"/>
    <b v="0"/>
    <n v="52"/>
    <b v="1"/>
    <s v="film &amp; video/documentary"/>
    <n v="1.0024761904761905"/>
    <n v="202.42307692307693"/>
    <x v="0"/>
    <x v="4"/>
  </r>
  <r>
    <n v="418"/>
    <s v="Swim for the Reef"/>
    <x v="417"/>
    <n v="22400"/>
    <n v="22542"/>
    <x v="0"/>
    <x v="0"/>
    <s v="USD"/>
    <n v="1437633997"/>
    <n v="1435041997"/>
    <b v="0"/>
    <n v="104"/>
    <b v="1"/>
    <s v="film &amp; video/documentary"/>
    <n v="1.0063392857142857"/>
    <n v="216.75"/>
    <x v="0"/>
    <x v="4"/>
  </r>
  <r>
    <n v="419"/>
    <s v="BEYOND LOCAL"/>
    <x v="418"/>
    <n v="8000"/>
    <n v="8035"/>
    <x v="0"/>
    <x v="0"/>
    <s v="USD"/>
    <n v="1372536787"/>
    <n v="1367352787"/>
    <b v="0"/>
    <n v="73"/>
    <b v="1"/>
    <s v="film &amp; video/documentary"/>
    <n v="1.004375"/>
    <n v="110.06849315068493"/>
    <x v="0"/>
    <x v="4"/>
  </r>
  <r>
    <n v="420"/>
    <s v="PROJECT OLIVE OYL:  10 VOICE-OVER &quot;POPEYE&quot; Demo Series"/>
    <x v="419"/>
    <n v="3300"/>
    <n v="14.5"/>
    <x v="2"/>
    <x v="0"/>
    <s v="USD"/>
    <n v="1394772031"/>
    <n v="1392183631"/>
    <b v="0"/>
    <n v="3"/>
    <b v="0"/>
    <s v="film &amp; video/animation"/>
    <n v="4.3939393939393936E-3"/>
    <n v="4.833333333333333"/>
    <x v="0"/>
    <x v="5"/>
  </r>
  <r>
    <n v="421"/>
    <s v="The monster Inside"/>
    <x v="420"/>
    <n v="15000"/>
    <n v="301"/>
    <x v="2"/>
    <x v="0"/>
    <s v="USD"/>
    <n v="1440157656"/>
    <n v="1434973656"/>
    <b v="0"/>
    <n v="6"/>
    <b v="0"/>
    <s v="film &amp; video/animation"/>
    <n v="2.0066666666666667E-2"/>
    <n v="50.166666666666664"/>
    <x v="0"/>
    <x v="5"/>
  </r>
  <r>
    <n v="422"/>
    <s v="Catsville High the Movie (Anti-Bullying) Teaser Trailer"/>
    <x v="421"/>
    <n v="40000"/>
    <n v="430"/>
    <x v="2"/>
    <x v="0"/>
    <s v="USD"/>
    <n v="1410416097"/>
    <n v="1407824097"/>
    <b v="0"/>
    <n v="12"/>
    <b v="0"/>
    <s v="film &amp; video/animation"/>
    <n v="1.0749999999999999E-2"/>
    <n v="35.833333333333336"/>
    <x v="0"/>
    <x v="5"/>
  </r>
  <r>
    <n v="423"/>
    <s v="The Dark Brotherhood  (from the makers of COPS: Skyrim)"/>
    <x v="422"/>
    <n v="20000"/>
    <n v="153"/>
    <x v="2"/>
    <x v="0"/>
    <s v="USD"/>
    <n v="1370470430"/>
    <n v="1367878430"/>
    <b v="0"/>
    <n v="13"/>
    <b v="0"/>
    <s v="film &amp; video/animation"/>
    <n v="7.6499999999999997E-3"/>
    <n v="11.76923076923077"/>
    <x v="0"/>
    <x v="5"/>
  </r>
  <r>
    <n v="424"/>
    <s v="Drowning -Short animated Film"/>
    <x v="423"/>
    <n v="3000"/>
    <n v="203.9"/>
    <x v="2"/>
    <x v="0"/>
    <s v="USD"/>
    <n v="1332748899"/>
    <n v="1327568499"/>
    <b v="0"/>
    <n v="5"/>
    <b v="0"/>
    <s v="film &amp; video/animation"/>
    <n v="6.7966666666666675E-2"/>
    <n v="40.78"/>
    <x v="0"/>
    <x v="5"/>
  </r>
  <r>
    <n v="425"/>
    <s v="Patch Bo - Organic toons"/>
    <x v="424"/>
    <n v="50000"/>
    <n v="6"/>
    <x v="2"/>
    <x v="0"/>
    <s v="USD"/>
    <n v="1448660404"/>
    <n v="1443472804"/>
    <b v="0"/>
    <n v="2"/>
    <b v="0"/>
    <s v="film &amp; video/animation"/>
    <n v="1.2E-4"/>
    <n v="3"/>
    <x v="0"/>
    <x v="5"/>
  </r>
  <r>
    <n v="426"/>
    <s v="Dewey Does 110 Animation"/>
    <x v="425"/>
    <n v="10000"/>
    <n v="133"/>
    <x v="2"/>
    <x v="0"/>
    <s v="USD"/>
    <n v="1456851914"/>
    <n v="1454259914"/>
    <b v="0"/>
    <n v="8"/>
    <b v="0"/>
    <s v="film &amp; video/animation"/>
    <n v="1.3299999999999999E-2"/>
    <n v="16.625"/>
    <x v="0"/>
    <x v="5"/>
  </r>
  <r>
    <n v="427"/>
    <s v="Hard Times Charles Video Book"/>
    <x v="426"/>
    <n v="6500"/>
    <n v="0"/>
    <x v="2"/>
    <x v="0"/>
    <s v="USD"/>
    <n v="1445540340"/>
    <n v="1444340940"/>
    <b v="0"/>
    <n v="0"/>
    <b v="0"/>
    <s v="film &amp; video/animation"/>
    <n v="0"/>
    <n v="0"/>
    <x v="0"/>
    <x v="5"/>
  </r>
  <r>
    <n v="428"/>
    <s v="Little Clay Bible - Zacchaeus"/>
    <x v="427"/>
    <n v="12000"/>
    <n v="676"/>
    <x v="2"/>
    <x v="0"/>
    <s v="USD"/>
    <n v="1402956000"/>
    <n v="1400523845"/>
    <b v="0"/>
    <n v="13"/>
    <b v="0"/>
    <s v="film &amp; video/animation"/>
    <n v="5.6333333333333332E-2"/>
    <n v="52"/>
    <x v="0"/>
    <x v="5"/>
  </r>
  <r>
    <n v="429"/>
    <s v="THE FUTURE"/>
    <x v="428"/>
    <n v="5000"/>
    <n v="0"/>
    <x v="2"/>
    <x v="0"/>
    <s v="USD"/>
    <n v="1259297940"/>
    <n v="1252964282"/>
    <b v="0"/>
    <n v="0"/>
    <b v="0"/>
    <s v="film &amp; video/animation"/>
    <n v="0"/>
    <n v="0"/>
    <x v="0"/>
    <x v="5"/>
  </r>
  <r>
    <n v="430"/>
    <s v="&quot;I'll Take You Back&quot; Animated Music Video"/>
    <x v="429"/>
    <n v="1000"/>
    <n v="24"/>
    <x v="2"/>
    <x v="0"/>
    <s v="USD"/>
    <n v="1378866867"/>
    <n v="1377570867"/>
    <b v="0"/>
    <n v="5"/>
    <b v="0"/>
    <s v="film &amp; video/animation"/>
    <n v="2.4E-2"/>
    <n v="4.8"/>
    <x v="0"/>
    <x v="5"/>
  </r>
  <r>
    <n v="431"/>
    <s v="Bump in the road short stop motion animation"/>
    <x v="430"/>
    <n v="3000"/>
    <n v="415"/>
    <x v="2"/>
    <x v="1"/>
    <s v="GBP"/>
    <n v="1467752083"/>
    <n v="1465160083"/>
    <b v="0"/>
    <n v="8"/>
    <b v="0"/>
    <s v="film &amp; video/animation"/>
    <n v="0.13833333333333334"/>
    <n v="51.875"/>
    <x v="0"/>
    <x v="5"/>
  </r>
  <r>
    <n v="432"/>
    <s v="The Zombie Next Door"/>
    <x v="431"/>
    <n v="6000"/>
    <n v="570"/>
    <x v="2"/>
    <x v="0"/>
    <s v="USD"/>
    <n v="1445448381"/>
    <n v="1440264381"/>
    <b v="0"/>
    <n v="8"/>
    <b v="0"/>
    <s v="film &amp; video/animation"/>
    <n v="9.5000000000000001E-2"/>
    <n v="71.25"/>
    <x v="0"/>
    <x v="5"/>
  </r>
  <r>
    <n v="433"/>
    <s v="Le Legend of le Dragon Slayers"/>
    <x v="432"/>
    <n v="3000"/>
    <n v="0"/>
    <x v="2"/>
    <x v="0"/>
    <s v="USD"/>
    <n v="1444576022"/>
    <n v="1439392022"/>
    <b v="0"/>
    <n v="0"/>
    <b v="0"/>
    <s v="film &amp; video/animation"/>
    <n v="0"/>
    <n v="0"/>
    <x v="0"/>
    <x v="5"/>
  </r>
  <r>
    <n v="434"/>
    <s v="Trumpy and Viola take to the Big Apple"/>
    <x v="433"/>
    <n v="2500"/>
    <n v="125"/>
    <x v="2"/>
    <x v="0"/>
    <s v="USD"/>
    <n v="1385931702"/>
    <n v="1383076902"/>
    <b v="0"/>
    <n v="2"/>
    <b v="0"/>
    <s v="film &amp; video/animation"/>
    <n v="0.05"/>
    <n v="62.5"/>
    <x v="0"/>
    <x v="5"/>
  </r>
  <r>
    <n v="435"/>
    <s v="Planet Earth Superheroes"/>
    <x v="434"/>
    <n v="110000"/>
    <n v="3"/>
    <x v="2"/>
    <x v="0"/>
    <s v="USD"/>
    <n v="1379094980"/>
    <n v="1376502980"/>
    <b v="0"/>
    <n v="3"/>
    <b v="0"/>
    <s v="film &amp; video/animation"/>
    <n v="2.7272727272727273E-5"/>
    <n v="1"/>
    <x v="0"/>
    <x v="5"/>
  </r>
  <r>
    <n v="436"/>
    <s v="Blinky"/>
    <x v="435"/>
    <n v="1000"/>
    <n v="0"/>
    <x v="2"/>
    <x v="0"/>
    <s v="USD"/>
    <n v="1375260113"/>
    <n v="1372668113"/>
    <b v="0"/>
    <n v="0"/>
    <b v="0"/>
    <s v="film &amp; video/animation"/>
    <n v="0"/>
    <n v="0"/>
    <x v="0"/>
    <x v="5"/>
  </r>
  <r>
    <n v="437"/>
    <s v="&quot;Johny and Jasper&quot; educational series"/>
    <x v="436"/>
    <n v="7000"/>
    <n v="0"/>
    <x v="2"/>
    <x v="5"/>
    <s v="CAD"/>
    <n v="1475912326"/>
    <n v="1470728326"/>
    <b v="0"/>
    <n v="0"/>
    <b v="0"/>
    <s v="film &amp; video/animation"/>
    <n v="0"/>
    <n v="0"/>
    <x v="0"/>
    <x v="5"/>
  </r>
  <r>
    <n v="438"/>
    <s v="In Game: The Animated Series"/>
    <x v="437"/>
    <n v="20000"/>
    <n v="1876"/>
    <x v="2"/>
    <x v="0"/>
    <s v="USD"/>
    <n v="1447830958"/>
    <n v="1445235358"/>
    <b v="0"/>
    <n v="11"/>
    <b v="0"/>
    <s v="film &amp; video/animation"/>
    <n v="9.3799999999999994E-2"/>
    <n v="170.54545454545453"/>
    <x v="0"/>
    <x v="5"/>
  </r>
  <r>
    <n v="439"/>
    <s v="Starting a cartoon series"/>
    <x v="438"/>
    <n v="450"/>
    <n v="0"/>
    <x v="2"/>
    <x v="0"/>
    <s v="USD"/>
    <n v="1413569818"/>
    <n v="1412705818"/>
    <b v="0"/>
    <n v="0"/>
    <b v="0"/>
    <s v="film &amp; video/animation"/>
    <n v="0"/>
    <n v="0"/>
    <x v="0"/>
    <x v="5"/>
  </r>
  <r>
    <n v="440"/>
    <s v="Consumed"/>
    <x v="439"/>
    <n v="5000"/>
    <n v="5"/>
    <x v="2"/>
    <x v="0"/>
    <s v="USD"/>
    <n v="1458859153"/>
    <n v="1456270753"/>
    <b v="0"/>
    <n v="1"/>
    <b v="0"/>
    <s v="film &amp; video/animation"/>
    <n v="1E-3"/>
    <n v="5"/>
    <x v="0"/>
    <x v="5"/>
  </r>
  <r>
    <n v="441"/>
    <s v="Wolf Squad Lego Stop Motion"/>
    <x v="440"/>
    <n v="400"/>
    <n v="0"/>
    <x v="2"/>
    <x v="1"/>
    <s v="GBP"/>
    <n v="1383418996"/>
    <n v="1380826996"/>
    <b v="0"/>
    <n v="0"/>
    <b v="0"/>
    <s v="film &amp; video/animation"/>
    <n v="0"/>
    <n v="0"/>
    <x v="0"/>
    <x v="5"/>
  </r>
  <r>
    <n v="442"/>
    <s v="The Paranormal Idiot"/>
    <x v="441"/>
    <n v="17000"/>
    <n v="6691"/>
    <x v="2"/>
    <x v="0"/>
    <s v="USD"/>
    <n v="1424380783"/>
    <n v="1421788783"/>
    <b v="0"/>
    <n v="17"/>
    <b v="0"/>
    <s v="film &amp; video/animation"/>
    <n v="0.39358823529411763"/>
    <n v="393.58823529411762"/>
    <x v="0"/>
    <x v="5"/>
  </r>
  <r>
    <n v="443"/>
    <s v="Bad Teddy Studios"/>
    <x v="442"/>
    <n v="10000"/>
    <n v="10"/>
    <x v="2"/>
    <x v="5"/>
    <s v="CAD"/>
    <n v="1391991701"/>
    <n v="1389399701"/>
    <b v="0"/>
    <n v="2"/>
    <b v="0"/>
    <s v="film &amp; video/animation"/>
    <n v="1E-3"/>
    <n v="5"/>
    <x v="0"/>
    <x v="5"/>
  </r>
  <r>
    <n v="444"/>
    <s v="Discovering the Other Woman"/>
    <x v="443"/>
    <n v="1000"/>
    <n v="50"/>
    <x v="2"/>
    <x v="0"/>
    <s v="USD"/>
    <n v="1329342361"/>
    <n v="1324158361"/>
    <b v="0"/>
    <n v="1"/>
    <b v="0"/>
    <s v="film &amp; video/animation"/>
    <n v="0.05"/>
    <n v="50"/>
    <x v="0"/>
    <x v="5"/>
  </r>
  <r>
    <n v="445"/>
    <s v="Shutupsystems.com Innapropriate Cartoon and Comics Dvd set"/>
    <x v="444"/>
    <n v="60000"/>
    <n v="2"/>
    <x v="2"/>
    <x v="0"/>
    <s v="USD"/>
    <n v="1432195375"/>
    <n v="1430899375"/>
    <b v="0"/>
    <n v="2"/>
    <b v="0"/>
    <s v="film &amp; video/animation"/>
    <n v="3.3333333333333335E-5"/>
    <n v="1"/>
    <x v="0"/>
    <x v="5"/>
  </r>
  <r>
    <n v="446"/>
    <s v="DisChord"/>
    <x v="445"/>
    <n v="10500"/>
    <n v="766"/>
    <x v="2"/>
    <x v="0"/>
    <s v="USD"/>
    <n v="1425434420"/>
    <n v="1422842420"/>
    <b v="0"/>
    <n v="16"/>
    <b v="0"/>
    <s v="film &amp; video/animation"/>
    <n v="7.2952380952380949E-2"/>
    <n v="47.875"/>
    <x v="0"/>
    <x v="5"/>
  </r>
  <r>
    <n v="447"/>
    <s v="Fat Rich Bastards Animated videos"/>
    <x v="446"/>
    <n v="30000"/>
    <n v="5"/>
    <x v="2"/>
    <x v="1"/>
    <s v="GBP"/>
    <n v="1364041163"/>
    <n v="1361884763"/>
    <b v="0"/>
    <n v="1"/>
    <b v="0"/>
    <s v="film &amp; video/animation"/>
    <n v="1.6666666666666666E-4"/>
    <n v="5"/>
    <x v="0"/>
    <x v="5"/>
  </r>
  <r>
    <n v="448"/>
    <s v="The Last Mice"/>
    <x v="447"/>
    <n v="2500"/>
    <n v="82.01"/>
    <x v="2"/>
    <x v="0"/>
    <s v="USD"/>
    <n v="1400091095"/>
    <n v="1398363095"/>
    <b v="0"/>
    <n v="4"/>
    <b v="0"/>
    <s v="film &amp; video/animation"/>
    <n v="3.2804E-2"/>
    <n v="20.502500000000001"/>
    <x v="0"/>
    <x v="5"/>
  </r>
  <r>
    <n v="449"/>
    <s v="Shell &amp; Paddy"/>
    <x v="448"/>
    <n v="2000"/>
    <n v="45"/>
    <x v="2"/>
    <x v="1"/>
    <s v="GBP"/>
    <n v="1382017085"/>
    <n v="1379425085"/>
    <b v="0"/>
    <n v="5"/>
    <b v="0"/>
    <s v="film &amp; video/animation"/>
    <n v="2.2499999999999999E-2"/>
    <n v="9"/>
    <x v="0"/>
    <x v="5"/>
  </r>
  <r>
    <n v="450"/>
    <s v="DreamAfrica"/>
    <x v="449"/>
    <n v="50000"/>
    <n v="396"/>
    <x v="2"/>
    <x v="0"/>
    <s v="USD"/>
    <n v="1392417800"/>
    <n v="1389825800"/>
    <b v="0"/>
    <n v="7"/>
    <b v="0"/>
    <s v="film &amp; video/animation"/>
    <n v="7.92E-3"/>
    <n v="56.571428571428569"/>
    <x v="0"/>
    <x v="5"/>
  </r>
  <r>
    <n v="451"/>
    <s v="The Gangbangers"/>
    <x v="450"/>
    <n v="20000"/>
    <n v="0"/>
    <x v="2"/>
    <x v="0"/>
    <s v="USD"/>
    <n v="1390669791"/>
    <n v="1388077791"/>
    <b v="0"/>
    <n v="0"/>
    <b v="0"/>
    <s v="film &amp; video/animation"/>
    <n v="0"/>
    <n v="0"/>
    <x v="0"/>
    <x v="5"/>
  </r>
  <r>
    <n v="452"/>
    <s v="Lost in the Shadows"/>
    <x v="451"/>
    <n v="750"/>
    <n v="480"/>
    <x v="2"/>
    <x v="0"/>
    <s v="USD"/>
    <n v="1431536015"/>
    <n v="1428944015"/>
    <b v="0"/>
    <n v="12"/>
    <b v="0"/>
    <s v="film &amp; video/animation"/>
    <n v="0.64"/>
    <n v="40"/>
    <x v="0"/>
    <x v="5"/>
  </r>
  <r>
    <n v="453"/>
    <s v="Jamboni Brothers Pizza Pilot"/>
    <x v="452"/>
    <n v="94875"/>
    <n v="26"/>
    <x v="2"/>
    <x v="0"/>
    <s v="USD"/>
    <n v="1424375279"/>
    <n v="1422992879"/>
    <b v="0"/>
    <n v="2"/>
    <b v="0"/>
    <s v="film &amp; video/animation"/>
    <n v="2.740447957839262E-4"/>
    <n v="13"/>
    <x v="0"/>
    <x v="5"/>
  </r>
  <r>
    <n v="454"/>
    <s v="Super Hi-Speed Road Strikers"/>
    <x v="453"/>
    <n v="10000"/>
    <n v="82"/>
    <x v="2"/>
    <x v="0"/>
    <s v="USD"/>
    <n v="1417007640"/>
    <n v="1414343571"/>
    <b v="0"/>
    <n v="5"/>
    <b v="0"/>
    <s v="film &amp; video/animation"/>
    <n v="8.2000000000000007E-3"/>
    <n v="16.399999999999999"/>
    <x v="0"/>
    <x v="5"/>
  </r>
  <r>
    <n v="455"/>
    <s v="The FunBunch Cartoon!!!"/>
    <x v="454"/>
    <n v="65000"/>
    <n v="45"/>
    <x v="2"/>
    <x v="0"/>
    <s v="USD"/>
    <n v="1334622660"/>
    <n v="1330733022"/>
    <b v="0"/>
    <n v="2"/>
    <b v="0"/>
    <s v="film &amp; video/animation"/>
    <n v="6.9230769230769226E-4"/>
    <n v="22.5"/>
    <x v="0"/>
    <x v="5"/>
  </r>
  <r>
    <n v="456"/>
    <s v="Sideways Mohawk vs This Guy ( Comic eBook &amp; Cartoon Movie )"/>
    <x v="455"/>
    <n v="8888"/>
    <n v="61"/>
    <x v="2"/>
    <x v="0"/>
    <s v="USD"/>
    <n v="1382414340"/>
    <n v="1380559201"/>
    <b v="0"/>
    <n v="3"/>
    <b v="0"/>
    <s v="film &amp; video/animation"/>
    <n v="6.8631863186318634E-3"/>
    <n v="20.333333333333332"/>
    <x v="0"/>
    <x v="5"/>
  </r>
  <r>
    <n v="457"/>
    <s v="phenix heart 3D animation"/>
    <x v="456"/>
    <n v="20000"/>
    <n v="0"/>
    <x v="2"/>
    <x v="5"/>
    <s v="CAD"/>
    <n v="1408213512"/>
    <n v="1405621512"/>
    <b v="0"/>
    <n v="0"/>
    <b v="0"/>
    <s v="film &amp; video/animation"/>
    <n v="0"/>
    <n v="0"/>
    <x v="0"/>
    <x v="5"/>
  </r>
  <r>
    <n v="458"/>
    <s v="DE_dust2: Hacker's Wrath"/>
    <x v="457"/>
    <n v="10000"/>
    <n v="821"/>
    <x v="2"/>
    <x v="1"/>
    <s v="GBP"/>
    <n v="1368550060"/>
    <n v="1365958060"/>
    <b v="0"/>
    <n v="49"/>
    <b v="0"/>
    <s v="film &amp; video/animation"/>
    <n v="8.2100000000000006E-2"/>
    <n v="16.755102040816325"/>
    <x v="0"/>
    <x v="5"/>
  </r>
  <r>
    <n v="459"/>
    <s v="Little Lamb Kidz - multi-faith characters in their 1st DVD"/>
    <x v="458"/>
    <n v="39000"/>
    <n v="25"/>
    <x v="2"/>
    <x v="0"/>
    <s v="USD"/>
    <n v="1321201327"/>
    <n v="1316013727"/>
    <b v="0"/>
    <n v="1"/>
    <b v="0"/>
    <s v="film &amp; video/animation"/>
    <n v="6.4102564102564103E-4"/>
    <n v="25"/>
    <x v="0"/>
    <x v="5"/>
  </r>
  <r>
    <n v="460"/>
    <s v="Darwin's Kiss"/>
    <x v="459"/>
    <n v="8500"/>
    <n v="25"/>
    <x v="2"/>
    <x v="0"/>
    <s v="USD"/>
    <n v="1401595200"/>
    <n v="1398862875"/>
    <b v="0"/>
    <n v="2"/>
    <b v="0"/>
    <s v="film &amp; video/animation"/>
    <n v="2.9411764705882353E-3"/>
    <n v="12.5"/>
    <x v="0"/>
    <x v="5"/>
  </r>
  <r>
    <n v="461"/>
    <s v="Machinima film project : Open 24/7"/>
    <x v="460"/>
    <n v="550"/>
    <n v="0"/>
    <x v="2"/>
    <x v="1"/>
    <s v="GBP"/>
    <n v="1370204367"/>
    <n v="1368476367"/>
    <b v="0"/>
    <n v="0"/>
    <b v="0"/>
    <s v="film &amp; video/animation"/>
    <n v="0"/>
    <n v="0"/>
    <x v="0"/>
    <x v="5"/>
  </r>
  <r>
    <n v="462"/>
    <s v="THE FORGOTTEN LAND"/>
    <x v="461"/>
    <n v="100000"/>
    <n v="0"/>
    <x v="2"/>
    <x v="0"/>
    <s v="USD"/>
    <n v="1312945341"/>
    <n v="1307761341"/>
    <b v="0"/>
    <n v="0"/>
    <b v="0"/>
    <s v="film &amp; video/animation"/>
    <n v="0"/>
    <n v="0"/>
    <x v="0"/>
    <x v="5"/>
  </r>
  <r>
    <n v="463"/>
    <s v="Tuskegee Redtails"/>
    <x v="462"/>
    <n v="55000"/>
    <n v="1250"/>
    <x v="2"/>
    <x v="0"/>
    <s v="USD"/>
    <n v="1316883753"/>
    <n v="1311699753"/>
    <b v="0"/>
    <n v="11"/>
    <b v="0"/>
    <s v="film &amp; video/animation"/>
    <n v="2.2727272727272728E-2"/>
    <n v="113.63636363636364"/>
    <x v="0"/>
    <x v="5"/>
  </r>
  <r>
    <n v="464"/>
    <s v="PokÃ©Movie - A PokÃ©monâ„¢ school project"/>
    <x v="463"/>
    <n v="1010"/>
    <n v="1"/>
    <x v="2"/>
    <x v="12"/>
    <s v="EUR"/>
    <n v="1463602935"/>
    <n v="1461874935"/>
    <b v="0"/>
    <n v="1"/>
    <b v="0"/>
    <s v="film &amp; video/animation"/>
    <n v="9.9009900990099011E-4"/>
    <n v="1"/>
    <x v="0"/>
    <x v="5"/>
  </r>
  <r>
    <n v="465"/>
    <s v="&quot;Amp&quot; A Story About a Robot"/>
    <x v="464"/>
    <n v="512"/>
    <n v="138"/>
    <x v="2"/>
    <x v="0"/>
    <s v="USD"/>
    <n v="1403837574"/>
    <n v="1402455174"/>
    <b v="0"/>
    <n v="8"/>
    <b v="0"/>
    <s v="film &amp; video/animation"/>
    <n v="0.26953125"/>
    <n v="17.25"/>
    <x v="0"/>
    <x v="5"/>
  </r>
  <r>
    <n v="466"/>
    <s v="The Legend Of The Crimson Knight"/>
    <x v="465"/>
    <n v="10000"/>
    <n v="76"/>
    <x v="2"/>
    <x v="0"/>
    <s v="USD"/>
    <n v="1347057464"/>
    <n v="1344465464"/>
    <b v="0"/>
    <n v="5"/>
    <b v="0"/>
    <s v="film &amp; video/animation"/>
    <n v="7.6E-3"/>
    <n v="15.2"/>
    <x v="0"/>
    <x v="5"/>
  </r>
  <r>
    <n v="467"/>
    <s v="&quot;The Kris and Berman Show&quot; Adult Animated Series Pilot"/>
    <x v="466"/>
    <n v="20000"/>
    <n v="4315"/>
    <x v="2"/>
    <x v="0"/>
    <s v="USD"/>
    <n v="1348849134"/>
    <n v="1344961134"/>
    <b v="0"/>
    <n v="39"/>
    <b v="0"/>
    <s v="film &amp; video/animation"/>
    <n v="0.21575"/>
    <n v="110.64102564102564"/>
    <x v="0"/>
    <x v="5"/>
  </r>
  <r>
    <n v="468"/>
    <s v="Storyville: Return of the Vodou Queen"/>
    <x v="467"/>
    <n v="7500"/>
    <n v="0"/>
    <x v="2"/>
    <x v="0"/>
    <s v="USD"/>
    <n v="1341978665"/>
    <n v="1336795283"/>
    <b v="0"/>
    <n v="0"/>
    <b v="0"/>
    <s v="film &amp; video/animation"/>
    <n v="0"/>
    <n v="0"/>
    <x v="0"/>
    <x v="5"/>
  </r>
  <r>
    <n v="469"/>
    <s v="Dreamland PERSONALISED Animated Shorts Film"/>
    <x v="468"/>
    <n v="6000"/>
    <n v="0"/>
    <x v="2"/>
    <x v="1"/>
    <s v="GBP"/>
    <n v="1409960724"/>
    <n v="1404776724"/>
    <b v="0"/>
    <n v="0"/>
    <b v="0"/>
    <s v="film &amp; video/animation"/>
    <n v="0"/>
    <n v="0"/>
    <x v="0"/>
    <x v="5"/>
  </r>
  <r>
    <n v="470"/>
    <s v="Glippets: The Aliens next door -  Animation from Comic Strip"/>
    <x v="469"/>
    <n v="5000"/>
    <n v="51"/>
    <x v="2"/>
    <x v="0"/>
    <s v="USD"/>
    <n v="1389844800"/>
    <n v="1385524889"/>
    <b v="0"/>
    <n v="2"/>
    <b v="0"/>
    <s v="film &amp; video/animation"/>
    <n v="1.0200000000000001E-2"/>
    <n v="25.5"/>
    <x v="0"/>
    <x v="5"/>
  </r>
  <r>
    <n v="471"/>
    <s v="Red Origins"/>
    <x v="470"/>
    <n v="55000"/>
    <n v="6541"/>
    <x v="2"/>
    <x v="0"/>
    <s v="USD"/>
    <n v="1397924379"/>
    <n v="1394039979"/>
    <b v="0"/>
    <n v="170"/>
    <b v="0"/>
    <s v="film &amp; video/animation"/>
    <n v="0.11892727272727273"/>
    <n v="38.476470588235294"/>
    <x v="0"/>
    <x v="5"/>
  </r>
  <r>
    <n v="472"/>
    <s v="3D Animation Story of an Ancient Hero: Fly Forward"/>
    <x v="471"/>
    <n v="800"/>
    <n v="141"/>
    <x v="2"/>
    <x v="0"/>
    <s v="USD"/>
    <n v="1408831718"/>
    <n v="1406239718"/>
    <b v="0"/>
    <n v="5"/>
    <b v="0"/>
    <s v="film &amp; video/animation"/>
    <n v="0.17624999999999999"/>
    <n v="28.2"/>
    <x v="0"/>
    <x v="5"/>
  </r>
  <r>
    <n v="473"/>
    <s v="QUANTUM KIDZ - 3D animated pilot - THE ULTIMATE GOAL"/>
    <x v="472"/>
    <n v="30000"/>
    <n v="861"/>
    <x v="2"/>
    <x v="0"/>
    <s v="USD"/>
    <n v="1410972319"/>
    <n v="1408380319"/>
    <b v="0"/>
    <n v="14"/>
    <b v="0"/>
    <s v="film &amp; video/animation"/>
    <n v="2.87E-2"/>
    <n v="61.5"/>
    <x v="0"/>
    <x v="5"/>
  </r>
  <r>
    <n v="474"/>
    <s v="TAO Mr. Fantastic!!"/>
    <x v="473"/>
    <n v="3300"/>
    <n v="1"/>
    <x v="2"/>
    <x v="0"/>
    <s v="USD"/>
    <n v="1487318029"/>
    <n v="1484726029"/>
    <b v="0"/>
    <n v="1"/>
    <b v="0"/>
    <s v="film &amp; video/animation"/>
    <n v="3.0303030303030303E-4"/>
    <n v="1"/>
    <x v="0"/>
    <x v="5"/>
  </r>
  <r>
    <n v="475"/>
    <s v="Tropiki-Meet the Tikis animated/cartoon series-Monkey Tiki"/>
    <x v="474"/>
    <n v="2000"/>
    <n v="0"/>
    <x v="2"/>
    <x v="0"/>
    <s v="USD"/>
    <n v="1430877843"/>
    <n v="1428285843"/>
    <b v="0"/>
    <n v="0"/>
    <b v="0"/>
    <s v="film &amp; video/animation"/>
    <n v="0"/>
    <n v="0"/>
    <x v="0"/>
    <x v="5"/>
  </r>
  <r>
    <n v="476"/>
    <s v="Sight Word Music Videos"/>
    <x v="475"/>
    <n v="220000"/>
    <n v="4906.59"/>
    <x v="2"/>
    <x v="0"/>
    <s v="USD"/>
    <n v="1401767940"/>
    <n v="1398727441"/>
    <b v="0"/>
    <n v="124"/>
    <b v="0"/>
    <s v="film &amp; video/animation"/>
    <n v="2.2302681818181819E-2"/>
    <n v="39.569274193548388"/>
    <x v="0"/>
    <x v="5"/>
  </r>
  <r>
    <n v="477"/>
    <s v="Hymn of Unity"/>
    <x v="476"/>
    <n v="1500"/>
    <n v="0"/>
    <x v="2"/>
    <x v="0"/>
    <s v="USD"/>
    <n v="1337371334"/>
    <n v="1332187334"/>
    <b v="0"/>
    <n v="0"/>
    <b v="0"/>
    <s v="film &amp; video/animation"/>
    <n v="0"/>
    <n v="0"/>
    <x v="0"/>
    <x v="5"/>
  </r>
  <r>
    <n v="478"/>
    <s v="BABY HUEY IN A FEATURE FILM /  &quot;LUCKY DUCK&quot;"/>
    <x v="477"/>
    <n v="10000"/>
    <n v="0"/>
    <x v="2"/>
    <x v="0"/>
    <s v="USD"/>
    <n v="1427921509"/>
    <n v="1425333109"/>
    <b v="0"/>
    <n v="0"/>
    <b v="0"/>
    <s v="film &amp; video/animation"/>
    <n v="0"/>
    <n v="0"/>
    <x v="0"/>
    <x v="5"/>
  </r>
  <r>
    <n v="479"/>
    <s v="Harvard Math 55A and Stanford Math 51H Animated!"/>
    <x v="478"/>
    <n v="15000"/>
    <n v="4884"/>
    <x v="2"/>
    <x v="0"/>
    <s v="USD"/>
    <n v="1416566835"/>
    <n v="1411379235"/>
    <b v="0"/>
    <n v="55"/>
    <b v="0"/>
    <s v="film &amp; video/animation"/>
    <n v="0.3256"/>
    <n v="88.8"/>
    <x v="0"/>
    <x v="5"/>
  </r>
  <r>
    <n v="480"/>
    <s v="The CafÃ©"/>
    <x v="479"/>
    <n v="40000"/>
    <n v="7764"/>
    <x v="2"/>
    <x v="0"/>
    <s v="USD"/>
    <n v="1376049615"/>
    <n v="1373457615"/>
    <b v="0"/>
    <n v="140"/>
    <b v="0"/>
    <s v="film &amp; video/animation"/>
    <n v="0.19409999999999999"/>
    <n v="55.457142857142856"/>
    <x v="0"/>
    <x v="5"/>
  </r>
  <r>
    <n v="481"/>
    <s v="ERA"/>
    <x v="480"/>
    <n v="30000"/>
    <n v="1830"/>
    <x v="2"/>
    <x v="0"/>
    <s v="USD"/>
    <n v="1349885289"/>
    <n v="1347293289"/>
    <b v="0"/>
    <n v="21"/>
    <b v="0"/>
    <s v="film &amp; video/animation"/>
    <n v="6.0999999999999999E-2"/>
    <n v="87.142857142857139"/>
    <x v="0"/>
    <x v="5"/>
  </r>
  <r>
    <n v="482"/>
    <s v="Animated Stand-up Routines Shenanigans"/>
    <x v="481"/>
    <n v="10000"/>
    <n v="10"/>
    <x v="2"/>
    <x v="0"/>
    <s v="USD"/>
    <n v="1460644440"/>
    <n v="1458336690"/>
    <b v="0"/>
    <n v="1"/>
    <b v="0"/>
    <s v="film &amp; video/animation"/>
    <n v="1E-3"/>
    <n v="10"/>
    <x v="0"/>
    <x v="5"/>
  </r>
  <r>
    <n v="483"/>
    <s v="Misri Bunch: Names of Allah series 2"/>
    <x v="482"/>
    <n v="15000"/>
    <n v="7530"/>
    <x v="2"/>
    <x v="1"/>
    <s v="GBP"/>
    <n v="1359434672"/>
    <n v="1354250672"/>
    <b v="0"/>
    <n v="147"/>
    <b v="0"/>
    <s v="film &amp; video/animation"/>
    <n v="0.502"/>
    <n v="51.224489795918366"/>
    <x v="0"/>
    <x v="5"/>
  </r>
  <r>
    <n v="484"/>
    <s v="The Diddlys &quot;Steam powered Superheroes&quot;"/>
    <x v="483"/>
    <n v="80000"/>
    <n v="149"/>
    <x v="2"/>
    <x v="1"/>
    <s v="GBP"/>
    <n v="1446766372"/>
    <n v="1443220372"/>
    <b v="0"/>
    <n v="11"/>
    <b v="0"/>
    <s v="film &amp; video/animation"/>
    <n v="1.8625E-3"/>
    <n v="13.545454545454545"/>
    <x v="0"/>
    <x v="5"/>
  </r>
  <r>
    <n v="485"/>
    <s v="The Lighthouse and the Lock cartoon - funny stuff for kids."/>
    <x v="484"/>
    <n v="37956"/>
    <n v="8315.01"/>
    <x v="2"/>
    <x v="1"/>
    <s v="GBP"/>
    <n v="1368792499"/>
    <n v="1366200499"/>
    <b v="0"/>
    <n v="125"/>
    <b v="0"/>
    <s v="film &amp; video/animation"/>
    <n v="0.21906971229845085"/>
    <n v="66.520080000000007"/>
    <x v="0"/>
    <x v="5"/>
  </r>
  <r>
    <n v="486"/>
    <s v="'WORLD FRIENDS' - Changing the way children learn and play !"/>
    <x v="485"/>
    <n v="550000"/>
    <n v="50"/>
    <x v="2"/>
    <x v="2"/>
    <s v="AUD"/>
    <n v="1401662239"/>
    <n v="1399070239"/>
    <b v="0"/>
    <n v="1"/>
    <b v="0"/>
    <s v="film &amp; video/animation"/>
    <n v="9.0909090909090904E-5"/>
    <n v="50"/>
    <x v="0"/>
    <x v="5"/>
  </r>
  <r>
    <n v="487"/>
    <s v="The Adventures of Daryl and Straight Man"/>
    <x v="486"/>
    <n v="50000"/>
    <n v="0"/>
    <x v="2"/>
    <x v="5"/>
    <s v="CAD"/>
    <n v="1482678994"/>
    <n v="1477491394"/>
    <b v="0"/>
    <n v="0"/>
    <b v="0"/>
    <s v="film &amp; video/animation"/>
    <n v="0"/>
    <n v="0"/>
    <x v="0"/>
    <x v="5"/>
  </r>
  <r>
    <n v="488"/>
    <s v="City Animals independent cartoon series"/>
    <x v="487"/>
    <n v="12000"/>
    <n v="0"/>
    <x v="2"/>
    <x v="0"/>
    <s v="USD"/>
    <n v="1483924700"/>
    <n v="1481332700"/>
    <b v="0"/>
    <n v="0"/>
    <b v="0"/>
    <s v="film &amp; video/animation"/>
    <n v="0"/>
    <n v="0"/>
    <x v="0"/>
    <x v="5"/>
  </r>
  <r>
    <n v="489"/>
    <s v="THE GUINEAS SHOW"/>
    <x v="488"/>
    <n v="74997"/>
    <n v="215"/>
    <x v="2"/>
    <x v="0"/>
    <s v="USD"/>
    <n v="1325763180"/>
    <n v="1323084816"/>
    <b v="0"/>
    <n v="3"/>
    <b v="0"/>
    <s v="film &amp; video/animation"/>
    <n v="2.8667813379201833E-3"/>
    <n v="71.666666666666671"/>
    <x v="0"/>
    <x v="5"/>
  </r>
  <r>
    <n v="490"/>
    <s v="PROJECT IS CANCELLED"/>
    <x v="489"/>
    <n v="1000"/>
    <n v="0"/>
    <x v="2"/>
    <x v="0"/>
    <s v="USD"/>
    <n v="1345677285"/>
    <n v="1343085285"/>
    <b v="0"/>
    <n v="0"/>
    <b v="0"/>
    <s v="film &amp; video/animation"/>
    <n v="0"/>
    <n v="0"/>
    <x v="0"/>
    <x v="5"/>
  </r>
  <r>
    <n v="491"/>
    <s v="Guess What? Gus"/>
    <x v="490"/>
    <n v="10000"/>
    <n v="0"/>
    <x v="2"/>
    <x v="0"/>
    <s v="USD"/>
    <n v="1453937699"/>
    <n v="1451345699"/>
    <b v="0"/>
    <n v="0"/>
    <b v="0"/>
    <s v="film &amp; video/animation"/>
    <n v="0"/>
    <n v="0"/>
    <x v="0"/>
    <x v="5"/>
  </r>
  <r>
    <n v="492"/>
    <s v="Project: eXelcius - Next Generation Movie"/>
    <x v="491"/>
    <n v="10000000"/>
    <n v="0"/>
    <x v="2"/>
    <x v="11"/>
    <s v="SEK"/>
    <n v="1476319830"/>
    <n v="1471135830"/>
    <b v="0"/>
    <n v="0"/>
    <b v="0"/>
    <s v="film &amp; video/animation"/>
    <n v="0"/>
    <n v="0"/>
    <x v="0"/>
    <x v="5"/>
  </r>
  <r>
    <n v="493"/>
    <s v="Joc Barrera The Chupacabra Hunter"/>
    <x v="492"/>
    <n v="30000"/>
    <n v="0"/>
    <x v="2"/>
    <x v="1"/>
    <s v="GBP"/>
    <n v="1432142738"/>
    <n v="1429550738"/>
    <b v="0"/>
    <n v="0"/>
    <b v="0"/>
    <s v="film &amp; video/animation"/>
    <n v="0"/>
    <n v="0"/>
    <x v="0"/>
    <x v="5"/>
  </r>
  <r>
    <n v="494"/>
    <s v="The Grigori"/>
    <x v="493"/>
    <n v="20000"/>
    <n v="31"/>
    <x v="2"/>
    <x v="0"/>
    <s v="USD"/>
    <n v="1404356400"/>
    <n v="1402343765"/>
    <b v="0"/>
    <n v="3"/>
    <b v="0"/>
    <s v="film &amp; video/animation"/>
    <n v="1.5499999999999999E-3"/>
    <n v="10.333333333333334"/>
    <x v="0"/>
    <x v="5"/>
  </r>
  <r>
    <n v="495"/>
    <s v="Average Heroes pilot"/>
    <x v="494"/>
    <n v="7000"/>
    <n v="0"/>
    <x v="2"/>
    <x v="0"/>
    <s v="USD"/>
    <n v="1437076305"/>
    <n v="1434484305"/>
    <b v="0"/>
    <n v="0"/>
    <b v="0"/>
    <s v="film &amp; video/animation"/>
    <n v="0"/>
    <n v="0"/>
    <x v="0"/>
    <x v="5"/>
  </r>
  <r>
    <n v="496"/>
    <s v="Airships and Anatasia: The Movie"/>
    <x v="495"/>
    <n v="60000"/>
    <n v="1"/>
    <x v="2"/>
    <x v="0"/>
    <s v="USD"/>
    <n v="1392070874"/>
    <n v="1386886874"/>
    <b v="0"/>
    <n v="1"/>
    <b v="0"/>
    <s v="film &amp; video/animation"/>
    <n v="1.6666666666666667E-5"/>
    <n v="1"/>
    <x v="0"/>
    <x v="5"/>
  </r>
  <r>
    <n v="497"/>
    <s v="Galaxy Probe Kids"/>
    <x v="496"/>
    <n v="4480"/>
    <n v="30"/>
    <x v="2"/>
    <x v="0"/>
    <s v="USD"/>
    <n v="1419483600"/>
    <n v="1414889665"/>
    <b v="0"/>
    <n v="3"/>
    <b v="0"/>
    <s v="film &amp; video/animation"/>
    <n v="6.6964285714285711E-3"/>
    <n v="10"/>
    <x v="0"/>
    <x v="5"/>
  </r>
  <r>
    <n v="498"/>
    <s v="ANGAL TENTARA and The Root of All Evil"/>
    <x v="497"/>
    <n v="65108"/>
    <n v="2994"/>
    <x v="2"/>
    <x v="0"/>
    <s v="USD"/>
    <n v="1324664249"/>
    <n v="1321035449"/>
    <b v="0"/>
    <n v="22"/>
    <b v="0"/>
    <s v="film &amp; video/animation"/>
    <n v="4.5985132395404561E-2"/>
    <n v="136.09090909090909"/>
    <x v="0"/>
    <x v="5"/>
  </r>
  <r>
    <n v="499"/>
    <s v="Broadway Melodies: A Rock &amp; Roll Mystery Musical - Animated Feature Film"/>
    <x v="498"/>
    <n v="20000"/>
    <n v="1910"/>
    <x v="2"/>
    <x v="0"/>
    <s v="USD"/>
    <n v="1255381140"/>
    <n v="1250630968"/>
    <b v="0"/>
    <n v="26"/>
    <b v="0"/>
    <s v="film &amp; video/animation"/>
    <n v="9.5500000000000002E-2"/>
    <n v="73.461538461538467"/>
    <x v="0"/>
    <x v="5"/>
  </r>
  <r>
    <n v="500"/>
    <s v="Stephen Colbert animated video"/>
    <x v="499"/>
    <n v="6500"/>
    <n v="215"/>
    <x v="2"/>
    <x v="0"/>
    <s v="USD"/>
    <n v="1273356960"/>
    <n v="1268255751"/>
    <b v="0"/>
    <n v="4"/>
    <b v="0"/>
    <s v="film &amp; video/animation"/>
    <n v="3.307692307692308E-2"/>
    <n v="53.75"/>
    <x v="0"/>
    <x v="5"/>
  </r>
  <r>
    <n v="501"/>
    <s v="World War 4"/>
    <x v="500"/>
    <n v="10000"/>
    <n v="0"/>
    <x v="2"/>
    <x v="0"/>
    <s v="USD"/>
    <n v="1310189851"/>
    <n v="1307597851"/>
    <b v="0"/>
    <n v="0"/>
    <b v="0"/>
    <s v="film &amp; video/animation"/>
    <n v="0"/>
    <n v="0"/>
    <x v="0"/>
    <x v="5"/>
  </r>
  <r>
    <n v="502"/>
    <s v="Strawberry Bowl"/>
    <x v="501"/>
    <n v="20000"/>
    <n v="230"/>
    <x v="2"/>
    <x v="0"/>
    <s v="USD"/>
    <n v="1332073025"/>
    <n v="1329484625"/>
    <b v="0"/>
    <n v="4"/>
    <b v="0"/>
    <s v="film &amp; video/animation"/>
    <n v="1.15E-2"/>
    <n v="57.5"/>
    <x v="0"/>
    <x v="5"/>
  </r>
  <r>
    <n v="503"/>
    <s v="Jimmy There and Back - Documentary Animation"/>
    <x v="502"/>
    <n v="6500"/>
    <n v="114"/>
    <x v="2"/>
    <x v="1"/>
    <s v="GBP"/>
    <n v="1421498303"/>
    <n v="1418906303"/>
    <b v="0"/>
    <n v="9"/>
    <b v="0"/>
    <s v="film &amp; video/animation"/>
    <n v="1.7538461538461537E-2"/>
    <n v="12.666666666666666"/>
    <x v="0"/>
    <x v="5"/>
  </r>
  <r>
    <n v="504"/>
    <s v="Woodsy Owl Animation: Cartoons That Give A Hoot!"/>
    <x v="503"/>
    <n v="24500"/>
    <n v="335"/>
    <x v="2"/>
    <x v="0"/>
    <s v="USD"/>
    <n v="1334097387"/>
    <n v="1328916987"/>
    <b v="0"/>
    <n v="5"/>
    <b v="0"/>
    <s v="film &amp; video/animation"/>
    <n v="1.3673469387755101E-2"/>
    <n v="67"/>
    <x v="0"/>
    <x v="5"/>
  </r>
  <r>
    <n v="505"/>
    <s v="MY4FACES THE ANIMATED MOVIE"/>
    <x v="504"/>
    <n v="12000"/>
    <n v="52"/>
    <x v="2"/>
    <x v="0"/>
    <s v="USD"/>
    <n v="1451010086"/>
    <n v="1447122086"/>
    <b v="0"/>
    <n v="14"/>
    <b v="0"/>
    <s v="film &amp; video/animation"/>
    <n v="4.3333333333333331E-3"/>
    <n v="3.7142857142857144"/>
    <x v="0"/>
    <x v="5"/>
  </r>
  <r>
    <n v="506"/>
    <s v="Age of Spirit: The Battle in Heaven"/>
    <x v="505"/>
    <n v="200000"/>
    <n v="250"/>
    <x v="2"/>
    <x v="0"/>
    <s v="USD"/>
    <n v="1376140520"/>
    <n v="1373548520"/>
    <b v="0"/>
    <n v="1"/>
    <b v="0"/>
    <s v="film &amp; video/animation"/>
    <n v="1.25E-3"/>
    <n v="250"/>
    <x v="0"/>
    <x v="5"/>
  </r>
  <r>
    <n v="507"/>
    <s v="Code Monkeys"/>
    <x v="506"/>
    <n v="20000"/>
    <n v="640"/>
    <x v="2"/>
    <x v="0"/>
    <s v="USD"/>
    <n v="1350687657"/>
    <n v="1346799657"/>
    <b v="0"/>
    <n v="10"/>
    <b v="0"/>
    <s v="film &amp; video/animation"/>
    <n v="3.2000000000000001E-2"/>
    <n v="64"/>
    <x v="0"/>
    <x v="5"/>
  </r>
  <r>
    <n v="508"/>
    <s v="Heroes Faith II (Superior Soldier)"/>
    <x v="507"/>
    <n v="50000"/>
    <n v="400"/>
    <x v="2"/>
    <x v="0"/>
    <s v="USD"/>
    <n v="1337955240"/>
    <n v="1332808501"/>
    <b v="0"/>
    <n v="3"/>
    <b v="0"/>
    <s v="film &amp; video/animation"/>
    <n v="8.0000000000000002E-3"/>
    <n v="133.33333333333334"/>
    <x v="0"/>
    <x v="5"/>
  </r>
  <r>
    <n v="509"/>
    <s v="Indian in Chelsea - Web Animated series"/>
    <x v="508"/>
    <n v="5000"/>
    <n v="10"/>
    <x v="2"/>
    <x v="1"/>
    <s v="GBP"/>
    <n v="1435504170"/>
    <n v="1432912170"/>
    <b v="0"/>
    <n v="1"/>
    <b v="0"/>
    <s v="film &amp; video/animation"/>
    <n v="2E-3"/>
    <n v="10"/>
    <x v="0"/>
    <x v="5"/>
  </r>
  <r>
    <n v="510"/>
    <s v="TPI Episode 2: Doomsday Dean"/>
    <x v="509"/>
    <n v="14000"/>
    <n v="0"/>
    <x v="2"/>
    <x v="0"/>
    <s v="USD"/>
    <n v="1456805639"/>
    <n v="1454213639"/>
    <b v="0"/>
    <n v="0"/>
    <b v="0"/>
    <s v="film &amp; video/animation"/>
    <n v="0"/>
    <n v="0"/>
    <x v="0"/>
    <x v="5"/>
  </r>
  <r>
    <n v="511"/>
    <s v="Stuck On An Eyeland"/>
    <x v="510"/>
    <n v="5000"/>
    <n v="150"/>
    <x v="2"/>
    <x v="0"/>
    <s v="USD"/>
    <n v="1365228982"/>
    <n v="1362640582"/>
    <b v="0"/>
    <n v="5"/>
    <b v="0"/>
    <s v="film &amp; video/animation"/>
    <n v="0.03"/>
    <n v="30"/>
    <x v="0"/>
    <x v="5"/>
  </r>
  <r>
    <n v="512"/>
    <s v="Otherkin The Animated Series"/>
    <x v="511"/>
    <n v="8000"/>
    <n v="11"/>
    <x v="2"/>
    <x v="0"/>
    <s v="USD"/>
    <n v="1479667727"/>
    <n v="1475776127"/>
    <b v="0"/>
    <n v="2"/>
    <b v="0"/>
    <s v="film &amp; video/animation"/>
    <n v="1.3749999999999999E-3"/>
    <n v="5.5"/>
    <x v="0"/>
    <x v="5"/>
  </r>
  <r>
    <n v="513"/>
    <s v="Paradigm Spiral - The Animated Series"/>
    <x v="512"/>
    <n v="50000"/>
    <n v="6962"/>
    <x v="2"/>
    <x v="0"/>
    <s v="USD"/>
    <n v="1471244400"/>
    <n v="1467387705"/>
    <b v="0"/>
    <n v="68"/>
    <b v="0"/>
    <s v="film &amp; video/animation"/>
    <n v="0.13924"/>
    <n v="102.38235294117646"/>
    <x v="0"/>
    <x v="5"/>
  </r>
  <r>
    <n v="514"/>
    <s v="I'm Sticking With You."/>
    <x v="513"/>
    <n v="1500"/>
    <n v="50"/>
    <x v="2"/>
    <x v="5"/>
    <s v="CAD"/>
    <n v="1407595447"/>
    <n v="1405003447"/>
    <b v="0"/>
    <n v="3"/>
    <b v="0"/>
    <s v="film &amp; video/animation"/>
    <n v="3.3333333333333333E-2"/>
    <n v="16.666666666666668"/>
    <x v="0"/>
    <x v="5"/>
  </r>
  <r>
    <n v="515"/>
    <s v="A Tale of Faith - An Animated Short Film"/>
    <x v="514"/>
    <n v="97000"/>
    <n v="24651"/>
    <x v="2"/>
    <x v="0"/>
    <s v="USD"/>
    <n v="1451389601"/>
    <n v="1447933601"/>
    <b v="0"/>
    <n v="34"/>
    <b v="0"/>
    <s v="film &amp; video/animation"/>
    <n v="0.25413402061855672"/>
    <n v="725.02941176470586"/>
    <x v="0"/>
    <x v="5"/>
  </r>
  <r>
    <n v="516"/>
    <s v="Shipmates"/>
    <x v="515"/>
    <n v="5000"/>
    <n v="0"/>
    <x v="2"/>
    <x v="1"/>
    <s v="GBP"/>
    <n v="1432752080"/>
    <n v="1427568080"/>
    <b v="0"/>
    <n v="0"/>
    <b v="0"/>
    <s v="film &amp; video/animation"/>
    <n v="0"/>
    <n v="0"/>
    <x v="0"/>
    <x v="5"/>
  </r>
  <r>
    <n v="517"/>
    <s v="Honeybee: The Animated Series Trailer"/>
    <x v="516"/>
    <n v="15000"/>
    <n v="205"/>
    <x v="2"/>
    <x v="0"/>
    <s v="USD"/>
    <n v="1486046761"/>
    <n v="1483454761"/>
    <b v="0"/>
    <n v="3"/>
    <b v="0"/>
    <s v="film &amp; video/animation"/>
    <n v="1.3666666666666667E-2"/>
    <n v="68.333333333333329"/>
    <x v="0"/>
    <x v="5"/>
  </r>
  <r>
    <n v="518"/>
    <s v="Somorrah"/>
    <x v="517"/>
    <n v="7175"/>
    <n v="0"/>
    <x v="2"/>
    <x v="0"/>
    <s v="USD"/>
    <n v="1441550760"/>
    <n v="1438958824"/>
    <b v="0"/>
    <n v="0"/>
    <b v="0"/>
    <s v="film &amp; video/animation"/>
    <n v="0"/>
    <n v="0"/>
    <x v="0"/>
    <x v="5"/>
  </r>
  <r>
    <n v="519"/>
    <s v="M dot Strange's &quot;I am Nightmare&quot;"/>
    <x v="518"/>
    <n v="12001"/>
    <n v="2746"/>
    <x v="2"/>
    <x v="0"/>
    <s v="USD"/>
    <n v="1354699421"/>
    <n v="1352107421"/>
    <b v="0"/>
    <n v="70"/>
    <b v="0"/>
    <s v="film &amp; video/animation"/>
    <n v="0.22881426547787684"/>
    <n v="39.228571428571428"/>
    <x v="0"/>
    <x v="5"/>
  </r>
  <r>
    <n v="520"/>
    <s v="Darktales The Play"/>
    <x v="519"/>
    <n v="5000"/>
    <n v="5105"/>
    <x v="0"/>
    <x v="1"/>
    <s v="GBP"/>
    <n v="1449766261"/>
    <n v="1447174261"/>
    <b v="0"/>
    <n v="34"/>
    <b v="1"/>
    <s v="theater/plays"/>
    <n v="1.0209999999999999"/>
    <n v="150.14705882352942"/>
    <x v="1"/>
    <x v="6"/>
  </r>
  <r>
    <n v="521"/>
    <s v="U.S. Premiere of &quot;dirty butterfly&quot; by debbie tucker green"/>
    <x v="520"/>
    <n v="5000"/>
    <n v="5232"/>
    <x v="0"/>
    <x v="0"/>
    <s v="USD"/>
    <n v="1477976340"/>
    <n v="1475460819"/>
    <b v="0"/>
    <n v="56"/>
    <b v="1"/>
    <s v="theater/plays"/>
    <n v="1.0464"/>
    <n v="93.428571428571431"/>
    <x v="1"/>
    <x v="6"/>
  </r>
  <r>
    <n v="522"/>
    <s v="COMPASS PLAYERS"/>
    <x v="521"/>
    <n v="3000"/>
    <n v="3440"/>
    <x v="0"/>
    <x v="0"/>
    <s v="USD"/>
    <n v="1458518325"/>
    <n v="1456793925"/>
    <b v="0"/>
    <n v="31"/>
    <b v="1"/>
    <s v="theater/plays"/>
    <n v="1.1466666666666667"/>
    <n v="110.96774193548387"/>
    <x v="1"/>
    <x v="6"/>
  </r>
  <r>
    <n v="523"/>
    <s v="&quot;The Star on My Heart&quot; Original Play Project on Holocaust"/>
    <x v="522"/>
    <n v="5000"/>
    <n v="6030"/>
    <x v="0"/>
    <x v="0"/>
    <s v="USD"/>
    <n v="1442805076"/>
    <n v="1440213076"/>
    <b v="0"/>
    <n v="84"/>
    <b v="1"/>
    <s v="theater/plays"/>
    <n v="1.206"/>
    <n v="71.785714285714292"/>
    <x v="1"/>
    <x v="6"/>
  </r>
  <r>
    <n v="524"/>
    <s v="Zero Down"/>
    <x v="523"/>
    <n v="3500"/>
    <n v="3803.55"/>
    <x v="0"/>
    <x v="1"/>
    <s v="GBP"/>
    <n v="1464801169"/>
    <n v="1462209169"/>
    <b v="0"/>
    <n v="130"/>
    <b v="1"/>
    <s v="theater/plays"/>
    <n v="1.0867285714285715"/>
    <n v="29.258076923076924"/>
    <x v="1"/>
    <x v="6"/>
  </r>
  <r>
    <n v="525"/>
    <s v="EUPHORIA! A New Play by John Corigliano"/>
    <x v="524"/>
    <n v="12000"/>
    <n v="12000"/>
    <x v="0"/>
    <x v="0"/>
    <s v="USD"/>
    <n v="1410601041"/>
    <n v="1406713041"/>
    <b v="0"/>
    <n v="12"/>
    <b v="1"/>
    <s v="theater/plays"/>
    <n v="1"/>
    <n v="1000"/>
    <x v="1"/>
    <x v="6"/>
  </r>
  <r>
    <n v="526"/>
    <s v="Victory by Madicken Malm"/>
    <x v="525"/>
    <n v="1500"/>
    <n v="1710"/>
    <x v="0"/>
    <x v="1"/>
    <s v="GBP"/>
    <n v="1438966800"/>
    <n v="1436278344"/>
    <b v="0"/>
    <n v="23"/>
    <b v="1"/>
    <s v="theater/plays"/>
    <n v="1.1399999999999999"/>
    <n v="74.347826086956516"/>
    <x v="1"/>
    <x v="6"/>
  </r>
  <r>
    <n v="527"/>
    <s v="Omega Kids - a new play"/>
    <x v="526"/>
    <n v="10000"/>
    <n v="10085"/>
    <x v="0"/>
    <x v="0"/>
    <s v="USD"/>
    <n v="1487347500"/>
    <n v="1484715366"/>
    <b v="0"/>
    <n v="158"/>
    <b v="1"/>
    <s v="theater/plays"/>
    <n v="1.0085"/>
    <n v="63.829113924050631"/>
    <x v="1"/>
    <x v="6"/>
  </r>
  <r>
    <n v="528"/>
    <s v="Devastated No Matter What"/>
    <x v="527"/>
    <n v="1150"/>
    <n v="1330"/>
    <x v="0"/>
    <x v="0"/>
    <s v="USD"/>
    <n v="1434921600"/>
    <n v="1433109907"/>
    <b v="0"/>
    <n v="30"/>
    <b v="1"/>
    <s v="theater/plays"/>
    <n v="1.1565217391304348"/>
    <n v="44.333333333333336"/>
    <x v="1"/>
    <x v="6"/>
  </r>
  <r>
    <n v="529"/>
    <s v="Snowglobe Theatre presents: &quot;Much Ado about Nothing&quot;"/>
    <x v="528"/>
    <n v="1200"/>
    <n v="1565"/>
    <x v="0"/>
    <x v="5"/>
    <s v="CAD"/>
    <n v="1484110800"/>
    <n v="1482281094"/>
    <b v="0"/>
    <n v="18"/>
    <b v="1"/>
    <s v="theater/plays"/>
    <n v="1.3041666666666667"/>
    <n v="86.944444444444443"/>
    <x v="1"/>
    <x v="6"/>
  </r>
  <r>
    <n v="530"/>
    <s v="Corners Grove"/>
    <x v="529"/>
    <n v="3405"/>
    <n v="3670"/>
    <x v="0"/>
    <x v="0"/>
    <s v="USD"/>
    <n v="1435111200"/>
    <n v="1433254268"/>
    <b v="0"/>
    <n v="29"/>
    <b v="1"/>
    <s v="theater/plays"/>
    <n v="1.0778267254038179"/>
    <n v="126.55172413793103"/>
    <x v="1"/>
    <x v="6"/>
  </r>
  <r>
    <n v="531"/>
    <s v="COMPASS PLAYERS presents SYLVIA by A. R. Gurney"/>
    <x v="530"/>
    <n v="4000"/>
    <n v="4000"/>
    <x v="0"/>
    <x v="0"/>
    <s v="USD"/>
    <n v="1481957940"/>
    <n v="1478050429"/>
    <b v="0"/>
    <n v="31"/>
    <b v="1"/>
    <s v="theater/plays"/>
    <n v="1"/>
    <n v="129.03225806451613"/>
    <x v="1"/>
    <x v="6"/>
  </r>
  <r>
    <n v="532"/>
    <s v="Walken On Sunshine"/>
    <x v="531"/>
    <n v="10000"/>
    <n v="12325"/>
    <x v="0"/>
    <x v="0"/>
    <s v="USD"/>
    <n v="1463098208"/>
    <n v="1460506208"/>
    <b v="0"/>
    <n v="173"/>
    <b v="1"/>
    <s v="theater/plays"/>
    <n v="1.2324999999999999"/>
    <n v="71.242774566473983"/>
    <x v="1"/>
    <x v="6"/>
  </r>
  <r>
    <n v="533"/>
    <s v="Foresight"/>
    <x v="532"/>
    <n v="2000"/>
    <n v="2004"/>
    <x v="0"/>
    <x v="1"/>
    <s v="GBP"/>
    <n v="1463394365"/>
    <n v="1461320765"/>
    <b v="0"/>
    <n v="17"/>
    <b v="1"/>
    <s v="theater/plays"/>
    <n v="1.002"/>
    <n v="117.88235294117646"/>
    <x v="1"/>
    <x v="6"/>
  </r>
  <r>
    <n v="534"/>
    <s v="Theatre for restorative justice - help us get to Belgium!"/>
    <x v="533"/>
    <n v="15000"/>
    <n v="15700"/>
    <x v="0"/>
    <x v="10"/>
    <s v="NOK"/>
    <n v="1446418800"/>
    <n v="1443036470"/>
    <b v="0"/>
    <n v="48"/>
    <b v="1"/>
    <s v="theater/plays"/>
    <n v="1.0466666666666666"/>
    <n v="327.08333333333331"/>
    <x v="1"/>
    <x v="6"/>
  </r>
  <r>
    <n v="535"/>
    <s v="Astronauts of Hartlepool: a Brexit sci-fi for VAULT 2017"/>
    <x v="534"/>
    <n v="2000"/>
    <n v="2050"/>
    <x v="0"/>
    <x v="1"/>
    <s v="GBP"/>
    <n v="1483707905"/>
    <n v="1481115905"/>
    <b v="0"/>
    <n v="59"/>
    <b v="1"/>
    <s v="theater/plays"/>
    <n v="1.0249999999999999"/>
    <n v="34.745762711864408"/>
    <x v="1"/>
    <x v="6"/>
  </r>
  <r>
    <n v="536"/>
    <s v="Much Further Out Than You Thought @ Edinburgh Fringe 2015"/>
    <x v="535"/>
    <n v="3300"/>
    <n v="3902.5"/>
    <x v="0"/>
    <x v="1"/>
    <s v="GBP"/>
    <n v="1438624800"/>
    <n v="1435133807"/>
    <b v="0"/>
    <n v="39"/>
    <b v="1"/>
    <s v="theater/plays"/>
    <n v="1.1825757575757576"/>
    <n v="100.06410256410257"/>
    <x v="1"/>
    <x v="6"/>
  </r>
  <r>
    <n v="537"/>
    <s v="Be A Buddy Not A Bully (Anti-Bullying Stage Play TOUR)"/>
    <x v="536"/>
    <n v="2000"/>
    <n v="2410"/>
    <x v="0"/>
    <x v="0"/>
    <s v="USD"/>
    <n v="1446665191"/>
    <n v="1444069591"/>
    <b v="0"/>
    <n v="59"/>
    <b v="1"/>
    <s v="theater/plays"/>
    <n v="1.2050000000000001"/>
    <n v="40.847457627118644"/>
    <x v="1"/>
    <x v="6"/>
  </r>
  <r>
    <n v="538"/>
    <s v="Shakespeare Orange County's HAMLET: Match This!"/>
    <x v="537"/>
    <n v="5000"/>
    <n v="15121"/>
    <x v="0"/>
    <x v="0"/>
    <s v="USD"/>
    <n v="1463166263"/>
    <n v="1460574263"/>
    <b v="0"/>
    <n v="60"/>
    <b v="1"/>
    <s v="theater/plays"/>
    <n v="3.0242"/>
    <n v="252.01666666666668"/>
    <x v="1"/>
    <x v="6"/>
  </r>
  <r>
    <n v="539"/>
    <s v="&quot;The Tale of The Cockatrice&quot; by Peafrog Puppetry"/>
    <x v="538"/>
    <n v="500"/>
    <n v="503.22"/>
    <x v="0"/>
    <x v="1"/>
    <s v="GBP"/>
    <n v="1467681107"/>
    <n v="1465866707"/>
    <b v="0"/>
    <n v="20"/>
    <b v="1"/>
    <s v="theater/plays"/>
    <n v="1.00644"/>
    <n v="25.161000000000001"/>
    <x v="1"/>
    <x v="6"/>
  </r>
  <r>
    <n v="540"/>
    <s v="hap's- Whats the program?"/>
    <x v="539"/>
    <n v="15000"/>
    <n v="1"/>
    <x v="2"/>
    <x v="0"/>
    <s v="USD"/>
    <n v="1423078606"/>
    <n v="1420486606"/>
    <b v="0"/>
    <n v="1"/>
    <b v="0"/>
    <s v="technology/web"/>
    <n v="6.666666666666667E-5"/>
    <n v="1"/>
    <x v="2"/>
    <x v="7"/>
  </r>
  <r>
    <n v="541"/>
    <s v="Deviations"/>
    <x v="540"/>
    <n v="4500"/>
    <n v="25"/>
    <x v="2"/>
    <x v="0"/>
    <s v="USD"/>
    <n v="1446080834"/>
    <n v="1443488834"/>
    <b v="0"/>
    <n v="1"/>
    <b v="0"/>
    <s v="technology/web"/>
    <n v="5.5555555555555558E-3"/>
    <n v="25"/>
    <x v="2"/>
    <x v="7"/>
  </r>
  <r>
    <n v="542"/>
    <s v="Chronicles - History by us, as we tell it, as we share it"/>
    <x v="541"/>
    <n v="250000"/>
    <n v="1"/>
    <x v="2"/>
    <x v="0"/>
    <s v="USD"/>
    <n v="1462293716"/>
    <n v="1457113316"/>
    <b v="0"/>
    <n v="1"/>
    <b v="0"/>
    <s v="technology/web"/>
    <n v="3.9999999999999998E-6"/>
    <n v="1"/>
    <x v="2"/>
    <x v="7"/>
  </r>
  <r>
    <n v="543"/>
    <s v="Allergy Friendly Restaurant Finder and Review Site"/>
    <x v="542"/>
    <n v="22000"/>
    <n v="70"/>
    <x v="2"/>
    <x v="2"/>
    <s v="AUD"/>
    <n v="1414807962"/>
    <n v="1412215962"/>
    <b v="0"/>
    <n v="2"/>
    <b v="0"/>
    <s v="technology/web"/>
    <n v="3.1818181818181819E-3"/>
    <n v="35"/>
    <x v="2"/>
    <x v="7"/>
  </r>
  <r>
    <n v="544"/>
    <s v="Favowear - Shopping for your favorite clothes made simple"/>
    <x v="543"/>
    <n v="500"/>
    <n v="6"/>
    <x v="2"/>
    <x v="0"/>
    <s v="USD"/>
    <n v="1467647160"/>
    <n v="1465055160"/>
    <b v="0"/>
    <n v="2"/>
    <b v="0"/>
    <s v="technology/web"/>
    <n v="1.2E-2"/>
    <n v="3"/>
    <x v="2"/>
    <x v="7"/>
  </r>
  <r>
    <n v="545"/>
    <s v="Speedwapp - The best webdesign tool for Wordpress, Bootstrap"/>
    <x v="544"/>
    <n v="50000"/>
    <n v="13692"/>
    <x v="2"/>
    <x v="6"/>
    <s v="EUR"/>
    <n v="1447600389"/>
    <n v="1444140789"/>
    <b v="0"/>
    <n v="34"/>
    <b v="0"/>
    <s v="technology/web"/>
    <n v="0.27383999999999997"/>
    <n v="402.70588235294116"/>
    <x v="2"/>
    <x v="7"/>
  </r>
  <r>
    <n v="546"/>
    <s v="Lift Up Missions a Global Christian Online Platform"/>
    <x v="545"/>
    <n v="60000"/>
    <n v="52"/>
    <x v="2"/>
    <x v="0"/>
    <s v="USD"/>
    <n v="1445097715"/>
    <n v="1441209715"/>
    <b v="0"/>
    <n v="2"/>
    <b v="0"/>
    <s v="technology/web"/>
    <n v="8.6666666666666663E-4"/>
    <n v="26"/>
    <x v="2"/>
    <x v="7"/>
  </r>
  <r>
    <n v="547"/>
    <s v="Secure Email and Document sharing"/>
    <x v="546"/>
    <n v="7500"/>
    <n v="0"/>
    <x v="2"/>
    <x v="1"/>
    <s v="GBP"/>
    <n v="1455122564"/>
    <n v="1452530564"/>
    <b v="0"/>
    <n v="0"/>
    <b v="0"/>
    <s v="technology/web"/>
    <n v="0"/>
    <n v="0"/>
    <x v="2"/>
    <x v="7"/>
  </r>
  <r>
    <n v="548"/>
    <s v="Langwiser - video lessons with native speaking teachers"/>
    <x v="547"/>
    <n v="10000"/>
    <n v="9"/>
    <x v="2"/>
    <x v="1"/>
    <s v="GBP"/>
    <n v="1446154848"/>
    <n v="1443562848"/>
    <b v="0"/>
    <n v="1"/>
    <b v="0"/>
    <s v="technology/web"/>
    <n v="8.9999999999999998E-4"/>
    <n v="9"/>
    <x v="2"/>
    <x v="7"/>
  </r>
  <r>
    <n v="549"/>
    <s v="Keyup.in - The gaming community that gives back."/>
    <x v="548"/>
    <n v="2500"/>
    <n v="68"/>
    <x v="2"/>
    <x v="1"/>
    <s v="GBP"/>
    <n v="1436368622"/>
    <n v="1433776622"/>
    <b v="0"/>
    <n v="8"/>
    <b v="0"/>
    <s v="technology/web"/>
    <n v="2.7199999999999998E-2"/>
    <n v="8.5"/>
    <x v="2"/>
    <x v="7"/>
  </r>
  <r>
    <n v="550"/>
    <s v="Business &amp; Event Directory in Kingston, Ontario"/>
    <x v="549"/>
    <n v="5000"/>
    <n v="35"/>
    <x v="2"/>
    <x v="5"/>
    <s v="CAD"/>
    <n v="1485838800"/>
    <n v="1484756245"/>
    <b v="0"/>
    <n v="4"/>
    <b v="0"/>
    <s v="technology/web"/>
    <n v="7.0000000000000001E-3"/>
    <n v="8.75"/>
    <x v="2"/>
    <x v="7"/>
  </r>
  <r>
    <n v="551"/>
    <s v="ALIBI X Nation - The Digital Black Wall Street"/>
    <x v="550"/>
    <n v="75000"/>
    <n v="3781"/>
    <x v="2"/>
    <x v="0"/>
    <s v="USD"/>
    <n v="1438451580"/>
    <n v="1434609424"/>
    <b v="0"/>
    <n v="28"/>
    <b v="0"/>
    <s v="technology/web"/>
    <n v="5.0413333333333331E-2"/>
    <n v="135.03571428571428"/>
    <x v="2"/>
    <x v="7"/>
  </r>
  <r>
    <n v="552"/>
    <s v="Spinnable Social Media"/>
    <x v="551"/>
    <n v="45000"/>
    <n v="0"/>
    <x v="2"/>
    <x v="5"/>
    <s v="CAD"/>
    <n v="1452350896"/>
    <n v="1447166896"/>
    <b v="0"/>
    <n v="0"/>
    <b v="0"/>
    <s v="technology/web"/>
    <n v="0"/>
    <n v="0"/>
    <x v="2"/>
    <x v="7"/>
  </r>
  <r>
    <n v="553"/>
    <s v="sellorshopusa.com"/>
    <x v="552"/>
    <n v="25000"/>
    <n v="123"/>
    <x v="2"/>
    <x v="0"/>
    <s v="USD"/>
    <n v="1415988991"/>
    <n v="1413393391"/>
    <b v="0"/>
    <n v="6"/>
    <b v="0"/>
    <s v="technology/web"/>
    <n v="4.9199999999999999E-3"/>
    <n v="20.5"/>
    <x v="2"/>
    <x v="7"/>
  </r>
  <r>
    <n v="554"/>
    <s v="grplife, private social network for non-profit organizations"/>
    <x v="553"/>
    <n v="3870"/>
    <n v="1416"/>
    <x v="2"/>
    <x v="0"/>
    <s v="USD"/>
    <n v="1413735972"/>
    <n v="1411143972"/>
    <b v="0"/>
    <n v="22"/>
    <b v="0"/>
    <s v="technology/web"/>
    <n v="0.36589147286821705"/>
    <n v="64.36363636363636"/>
    <x v="2"/>
    <x v="7"/>
  </r>
  <r>
    <n v="555"/>
    <s v="Marketing campaign for Show-Skill.net website"/>
    <x v="554"/>
    <n v="7500"/>
    <n v="0"/>
    <x v="2"/>
    <x v="1"/>
    <s v="GBP"/>
    <n v="1465720143"/>
    <n v="1463128143"/>
    <b v="0"/>
    <n v="0"/>
    <b v="0"/>
    <s v="technology/web"/>
    <n v="0"/>
    <n v="0"/>
    <x v="2"/>
    <x v="7"/>
  </r>
  <r>
    <n v="556"/>
    <s v="Braille Academy"/>
    <x v="555"/>
    <n v="8000"/>
    <n v="200"/>
    <x v="2"/>
    <x v="0"/>
    <s v="USD"/>
    <n v="1452112717"/>
    <n v="1449520717"/>
    <b v="0"/>
    <n v="1"/>
    <b v="0"/>
    <s v="technology/web"/>
    <n v="2.5000000000000001E-2"/>
    <n v="200"/>
    <x v="2"/>
    <x v="7"/>
  </r>
  <r>
    <n v="557"/>
    <s v="Interactive Global Domestic Violence Platform"/>
    <x v="556"/>
    <n v="150000"/>
    <n v="1366"/>
    <x v="2"/>
    <x v="12"/>
    <s v="EUR"/>
    <n v="1480721803"/>
    <n v="1478126203"/>
    <b v="0"/>
    <n v="20"/>
    <b v="0"/>
    <s v="technology/web"/>
    <n v="9.1066666666666674E-3"/>
    <n v="68.3"/>
    <x v="2"/>
    <x v="7"/>
  </r>
  <r>
    <n v="558"/>
    <s v="Southwest Louisville Online A Local Social Network"/>
    <x v="557"/>
    <n v="750"/>
    <n v="0"/>
    <x v="2"/>
    <x v="0"/>
    <s v="USD"/>
    <n v="1427227905"/>
    <n v="1424639505"/>
    <b v="0"/>
    <n v="0"/>
    <b v="0"/>
    <s v="technology/web"/>
    <n v="0"/>
    <n v="0"/>
    <x v="2"/>
    <x v="7"/>
  </r>
  <r>
    <n v="559"/>
    <s v="MADE online media platform for artists and creatives"/>
    <x v="558"/>
    <n v="240000"/>
    <n v="50"/>
    <x v="2"/>
    <x v="0"/>
    <s v="USD"/>
    <n v="1449989260"/>
    <n v="1447397260"/>
    <b v="0"/>
    <n v="1"/>
    <b v="0"/>
    <s v="technology/web"/>
    <n v="2.0833333333333335E-4"/>
    <n v="50"/>
    <x v="2"/>
    <x v="7"/>
  </r>
  <r>
    <n v="560"/>
    <s v="DOWNLOAD THE INTERNET,...."/>
    <x v="559"/>
    <n v="100000"/>
    <n v="12"/>
    <x v="2"/>
    <x v="5"/>
    <s v="CAD"/>
    <n v="1418841045"/>
    <n v="1416249045"/>
    <b v="0"/>
    <n v="3"/>
    <b v="0"/>
    <s v="technology/web"/>
    <n v="1.2E-4"/>
    <n v="4"/>
    <x v="2"/>
    <x v="7"/>
  </r>
  <r>
    <n v="561"/>
    <s v="CheckMate Careers"/>
    <x v="560"/>
    <n v="15000"/>
    <n v="55"/>
    <x v="2"/>
    <x v="0"/>
    <s v="USD"/>
    <n v="1445874513"/>
    <n v="1442850513"/>
    <b v="0"/>
    <n v="2"/>
    <b v="0"/>
    <s v="technology/web"/>
    <n v="3.6666666666666666E-3"/>
    <n v="27.5"/>
    <x v="2"/>
    <x v="7"/>
  </r>
  <r>
    <n v="562"/>
    <s v="International/Domestic Student room platform"/>
    <x v="561"/>
    <n v="50000"/>
    <n v="0"/>
    <x v="2"/>
    <x v="9"/>
    <s v="EUR"/>
    <n v="1482052815"/>
    <n v="1479460815"/>
    <b v="0"/>
    <n v="0"/>
    <b v="0"/>
    <s v="technology/web"/>
    <n v="0"/>
    <n v="0"/>
    <x v="2"/>
    <x v="7"/>
  </r>
  <r>
    <n v="563"/>
    <s v="time-care.com - Helping People Remember The Simple Things"/>
    <x v="562"/>
    <n v="75000"/>
    <n v="68"/>
    <x v="2"/>
    <x v="2"/>
    <s v="AUD"/>
    <n v="1424137247"/>
    <n v="1421545247"/>
    <b v="0"/>
    <n v="2"/>
    <b v="0"/>
    <s v="technology/web"/>
    <n v="9.0666666666666662E-4"/>
    <n v="34"/>
    <x v="2"/>
    <x v="7"/>
  </r>
  <r>
    <n v="564"/>
    <s v="TOC TOC TROC"/>
    <x v="563"/>
    <n v="18000"/>
    <n v="1"/>
    <x v="2"/>
    <x v="6"/>
    <s v="EUR"/>
    <n v="1457822275"/>
    <n v="1455230275"/>
    <b v="0"/>
    <n v="1"/>
    <b v="0"/>
    <s v="technology/web"/>
    <n v="5.5555555555555558E-5"/>
    <n v="1"/>
    <x v="2"/>
    <x v="7"/>
  </r>
  <r>
    <n v="565"/>
    <s v="EasyLearnings"/>
    <x v="564"/>
    <n v="25000"/>
    <n v="0"/>
    <x v="2"/>
    <x v="1"/>
    <s v="GBP"/>
    <n v="1436554249"/>
    <n v="1433962249"/>
    <b v="0"/>
    <n v="0"/>
    <b v="0"/>
    <s v="technology/web"/>
    <n v="0"/>
    <n v="0"/>
    <x v="2"/>
    <x v="7"/>
  </r>
  <r>
    <n v="566"/>
    <s v="RummageCity.com - Rummage sailing made easy!"/>
    <x v="565"/>
    <n v="5000"/>
    <n v="1"/>
    <x v="2"/>
    <x v="0"/>
    <s v="USD"/>
    <n v="1468513533"/>
    <n v="1465921533"/>
    <b v="0"/>
    <n v="1"/>
    <b v="0"/>
    <s v="technology/web"/>
    <n v="2.0000000000000001E-4"/>
    <n v="1"/>
    <x v="2"/>
    <x v="7"/>
  </r>
  <r>
    <n v="567"/>
    <s v="UnimeTV - Revolutionizing Anime"/>
    <x v="566"/>
    <n v="10000"/>
    <n v="0"/>
    <x v="2"/>
    <x v="0"/>
    <s v="USD"/>
    <n v="1420143194"/>
    <n v="1417551194"/>
    <b v="0"/>
    <n v="0"/>
    <b v="0"/>
    <s v="technology/web"/>
    <n v="0"/>
    <n v="0"/>
    <x v="2"/>
    <x v="7"/>
  </r>
  <r>
    <n v="568"/>
    <s v="Planet Snow Kids - an online global family of snow lovers."/>
    <x v="567"/>
    <n v="24500"/>
    <n v="245"/>
    <x v="2"/>
    <x v="4"/>
    <s v="NZD"/>
    <n v="1452942000"/>
    <n v="1449785223"/>
    <b v="0"/>
    <n v="5"/>
    <b v="0"/>
    <s v="technology/web"/>
    <n v="0.01"/>
    <n v="49"/>
    <x v="2"/>
    <x v="7"/>
  </r>
  <r>
    <n v="569"/>
    <s v="Mioti"/>
    <x v="568"/>
    <n v="2500"/>
    <n v="20"/>
    <x v="2"/>
    <x v="5"/>
    <s v="CAD"/>
    <n v="1451679612"/>
    <n v="1449087612"/>
    <b v="0"/>
    <n v="1"/>
    <b v="0"/>
    <s v="technology/web"/>
    <n v="8.0000000000000002E-3"/>
    <n v="20"/>
    <x v="2"/>
    <x v="7"/>
  </r>
  <r>
    <n v="570"/>
    <s v="Relaunching in May"/>
    <x v="569"/>
    <n v="85000"/>
    <n v="142"/>
    <x v="2"/>
    <x v="0"/>
    <s v="USD"/>
    <n v="1455822569"/>
    <n v="1453230569"/>
    <b v="0"/>
    <n v="1"/>
    <b v="0"/>
    <s v="technology/web"/>
    <n v="1.6705882352941177E-3"/>
    <n v="142"/>
    <x v="2"/>
    <x v="7"/>
  </r>
  <r>
    <n v="571"/>
    <s v="Snag-A-Slip"/>
    <x v="570"/>
    <n v="25000"/>
    <n v="106"/>
    <x v="2"/>
    <x v="0"/>
    <s v="USD"/>
    <n v="1437969540"/>
    <n v="1436297723"/>
    <b v="0"/>
    <n v="2"/>
    <b v="0"/>
    <s v="technology/web"/>
    <n v="4.2399999999999998E-3"/>
    <n v="53"/>
    <x v="2"/>
    <x v="7"/>
  </r>
  <r>
    <n v="572"/>
    <s v="FairwayJockey.com Custom Golf Equipment"/>
    <x v="571"/>
    <n v="2500"/>
    <n v="0"/>
    <x v="2"/>
    <x v="0"/>
    <s v="USD"/>
    <n v="1446660688"/>
    <n v="1444065088"/>
    <b v="0"/>
    <n v="0"/>
    <b v="0"/>
    <s v="technology/web"/>
    <n v="0"/>
    <n v="0"/>
    <x v="2"/>
    <x v="7"/>
  </r>
  <r>
    <n v="573"/>
    <s v="Welcome to the Future! &quot;UMEOS&quot; the Internet's You, Me, O.S."/>
    <x v="572"/>
    <n v="88888"/>
    <n v="346"/>
    <x v="2"/>
    <x v="0"/>
    <s v="USD"/>
    <n v="1421543520"/>
    <n v="1416445931"/>
    <b v="0"/>
    <n v="9"/>
    <b v="0"/>
    <s v="technology/web"/>
    <n v="3.892538925389254E-3"/>
    <n v="38.444444444444443"/>
    <x v="2"/>
    <x v="7"/>
  </r>
  <r>
    <n v="574"/>
    <s v="Unity, A Content Creators Toolkit"/>
    <x v="573"/>
    <n v="11180"/>
    <n v="80"/>
    <x v="2"/>
    <x v="1"/>
    <s v="GBP"/>
    <n v="1476873507"/>
    <n v="1474281507"/>
    <b v="0"/>
    <n v="4"/>
    <b v="0"/>
    <s v="technology/web"/>
    <n v="7.1556350626118068E-3"/>
    <n v="20"/>
    <x v="2"/>
    <x v="7"/>
  </r>
  <r>
    <n v="575"/>
    <s v="Uscore - Am PC spielerisch forschen und dafÃ¼r belohnt werden"/>
    <x v="574"/>
    <n v="60000"/>
    <n v="259"/>
    <x v="2"/>
    <x v="12"/>
    <s v="EUR"/>
    <n v="1434213443"/>
    <n v="1431621443"/>
    <b v="0"/>
    <n v="4"/>
    <b v="0"/>
    <s v="technology/web"/>
    <n v="4.3166666666666666E-3"/>
    <n v="64.75"/>
    <x v="2"/>
    <x v="7"/>
  </r>
  <r>
    <n v="576"/>
    <s v="Uthtopia"/>
    <x v="575"/>
    <n v="80000"/>
    <n v="1"/>
    <x v="2"/>
    <x v="0"/>
    <s v="USD"/>
    <n v="1427537952"/>
    <n v="1422357552"/>
    <b v="0"/>
    <n v="1"/>
    <b v="0"/>
    <s v="technology/web"/>
    <n v="1.2500000000000001E-5"/>
    <n v="1"/>
    <x v="2"/>
    <x v="7"/>
  </r>
  <r>
    <n v="577"/>
    <s v="everydayrelay"/>
    <x v="576"/>
    <n v="5000"/>
    <n v="10"/>
    <x v="2"/>
    <x v="0"/>
    <s v="USD"/>
    <n v="1463753302"/>
    <n v="1458569302"/>
    <b v="0"/>
    <n v="1"/>
    <b v="0"/>
    <s v="technology/web"/>
    <n v="2E-3"/>
    <n v="10"/>
    <x v="2"/>
    <x v="7"/>
  </r>
  <r>
    <n v="578"/>
    <s v="weBuy Crowdsourced Shopping"/>
    <x v="577"/>
    <n v="125000"/>
    <n v="14"/>
    <x v="2"/>
    <x v="1"/>
    <s v="GBP"/>
    <n v="1441633993"/>
    <n v="1439560393"/>
    <b v="0"/>
    <n v="7"/>
    <b v="0"/>
    <s v="technology/web"/>
    <n v="1.12E-4"/>
    <n v="2"/>
    <x v="2"/>
    <x v="7"/>
  </r>
  <r>
    <n v="579"/>
    <s v="Course: Learn Cryptography"/>
    <x v="578"/>
    <n v="12000"/>
    <n v="175"/>
    <x v="2"/>
    <x v="0"/>
    <s v="USD"/>
    <n v="1419539223"/>
    <n v="1416947223"/>
    <b v="0"/>
    <n v="5"/>
    <b v="0"/>
    <s v="technology/web"/>
    <n v="1.4583333333333334E-2"/>
    <n v="35"/>
    <x v="2"/>
    <x v="7"/>
  </r>
  <r>
    <n v="580"/>
    <s v="Talented Minds â­ï¸"/>
    <x v="579"/>
    <n v="3000"/>
    <n v="1"/>
    <x v="2"/>
    <x v="0"/>
    <s v="USD"/>
    <n v="1474580867"/>
    <n v="1471988867"/>
    <b v="0"/>
    <n v="1"/>
    <b v="0"/>
    <s v="technology/web"/>
    <n v="3.3333333333333332E-4"/>
    <n v="1"/>
    <x v="2"/>
    <x v="7"/>
  </r>
  <r>
    <n v="581"/>
    <s v="A Poets Domain"/>
    <x v="580"/>
    <n v="400"/>
    <n v="0"/>
    <x v="2"/>
    <x v="0"/>
    <s v="USD"/>
    <n v="1438474704"/>
    <n v="1435882704"/>
    <b v="0"/>
    <n v="0"/>
    <b v="0"/>
    <s v="technology/web"/>
    <n v="0"/>
    <n v="0"/>
    <x v="2"/>
    <x v="7"/>
  </r>
  <r>
    <n v="582"/>
    <s v="&quot;We the People...&quot;"/>
    <x v="581"/>
    <n v="100000"/>
    <n v="0"/>
    <x v="2"/>
    <x v="0"/>
    <s v="USD"/>
    <n v="1426442400"/>
    <n v="1424454319"/>
    <b v="0"/>
    <n v="0"/>
    <b v="0"/>
    <s v="technology/web"/>
    <n v="0"/>
    <n v="0"/>
    <x v="2"/>
    <x v="7"/>
  </r>
  <r>
    <n v="583"/>
    <s v="HackersArchive.com"/>
    <x v="582"/>
    <n v="9000"/>
    <n v="1"/>
    <x v="2"/>
    <x v="0"/>
    <s v="USD"/>
    <n v="1426800687"/>
    <n v="1424212287"/>
    <b v="0"/>
    <n v="1"/>
    <b v="0"/>
    <s v="technology/web"/>
    <n v="1.1111111111111112E-4"/>
    <n v="1"/>
    <x v="2"/>
    <x v="7"/>
  </r>
  <r>
    <n v="584"/>
    <s v="scriptCall - The Personal Presentation Platform"/>
    <x v="583"/>
    <n v="1000"/>
    <n v="10"/>
    <x v="2"/>
    <x v="0"/>
    <s v="USD"/>
    <n v="1426522316"/>
    <n v="1423933916"/>
    <b v="0"/>
    <n v="2"/>
    <b v="0"/>
    <s v="technology/web"/>
    <n v="0.01"/>
    <n v="5"/>
    <x v="2"/>
    <x v="7"/>
  </r>
  <r>
    <n v="585"/>
    <s v="Link Card"/>
    <x v="584"/>
    <n v="9000"/>
    <n v="0"/>
    <x v="2"/>
    <x v="1"/>
    <s v="GBP"/>
    <n v="1448928000"/>
    <n v="1444123377"/>
    <b v="0"/>
    <n v="0"/>
    <b v="0"/>
    <s v="technology/web"/>
    <n v="0"/>
    <n v="0"/>
    <x v="2"/>
    <x v="7"/>
  </r>
  <r>
    <n v="586"/>
    <s v="Employ College 2K"/>
    <x v="585"/>
    <n v="10000"/>
    <n v="56"/>
    <x v="2"/>
    <x v="0"/>
    <s v="USD"/>
    <n v="1424032207"/>
    <n v="1421440207"/>
    <b v="0"/>
    <n v="4"/>
    <b v="0"/>
    <s v="technology/web"/>
    <n v="5.5999999999999999E-3"/>
    <n v="14"/>
    <x v="2"/>
    <x v="7"/>
  </r>
  <r>
    <n v="587"/>
    <s v="Waitresses.com"/>
    <x v="586"/>
    <n v="30000"/>
    <n v="2725"/>
    <x v="2"/>
    <x v="5"/>
    <s v="CAD"/>
    <n v="1429207833"/>
    <n v="1426615833"/>
    <b v="0"/>
    <n v="7"/>
    <b v="0"/>
    <s v="technology/web"/>
    <n v="9.0833333333333335E-2"/>
    <n v="389.28571428571428"/>
    <x v="2"/>
    <x v="7"/>
  </r>
  <r>
    <n v="588"/>
    <s v="TiTraGO! your personal driver"/>
    <x v="587"/>
    <n v="9000"/>
    <n v="301"/>
    <x v="2"/>
    <x v="13"/>
    <s v="EUR"/>
    <n v="1479410886"/>
    <n v="1474223286"/>
    <b v="0"/>
    <n v="2"/>
    <b v="0"/>
    <s v="technology/web"/>
    <n v="3.3444444444444443E-2"/>
    <n v="150.5"/>
    <x v="2"/>
    <x v="7"/>
  </r>
  <r>
    <n v="589"/>
    <s v="Get Neighborly"/>
    <x v="588"/>
    <n v="7500"/>
    <n v="1"/>
    <x v="2"/>
    <x v="0"/>
    <s v="USD"/>
    <n v="1436366699"/>
    <n v="1435070699"/>
    <b v="0"/>
    <n v="1"/>
    <b v="0"/>
    <s v="technology/web"/>
    <n v="1.3333333333333334E-4"/>
    <n v="1"/>
    <x v="2"/>
    <x v="7"/>
  </r>
  <r>
    <n v="590"/>
    <s v="Build a Search Engine and more - Web Engineering Course"/>
    <x v="589"/>
    <n v="5000"/>
    <n v="223"/>
    <x v="2"/>
    <x v="1"/>
    <s v="GBP"/>
    <n v="1454936460"/>
    <n v="1452259131"/>
    <b v="0"/>
    <n v="9"/>
    <b v="0"/>
    <s v="technology/web"/>
    <n v="4.4600000000000001E-2"/>
    <n v="24.777777777777779"/>
    <x v="2"/>
    <x v="7"/>
  </r>
  <r>
    <n v="591"/>
    <s v="Kid's Connect (Connecting kids with sickness' together)"/>
    <x v="590"/>
    <n v="100000"/>
    <n v="61"/>
    <x v="2"/>
    <x v="0"/>
    <s v="USD"/>
    <n v="1437570130"/>
    <n v="1434978130"/>
    <b v="0"/>
    <n v="2"/>
    <b v="0"/>
    <s v="technology/web"/>
    <n v="6.0999999999999997E-4"/>
    <n v="30.5"/>
    <x v="2"/>
    <x v="7"/>
  </r>
  <r>
    <n v="592"/>
    <s v="Go Start A Biz"/>
    <x v="591"/>
    <n v="7500"/>
    <n v="250"/>
    <x v="2"/>
    <x v="0"/>
    <s v="USD"/>
    <n v="1417584860"/>
    <n v="1414992860"/>
    <b v="0"/>
    <n v="1"/>
    <b v="0"/>
    <s v="technology/web"/>
    <n v="3.3333333333333333E-2"/>
    <n v="250"/>
    <x v="2"/>
    <x v="7"/>
  </r>
  <r>
    <n v="593"/>
    <s v="Step-By-Step Guide On How To Stay Secure &amp; Anonymous Online"/>
    <x v="592"/>
    <n v="500"/>
    <n v="115"/>
    <x v="2"/>
    <x v="1"/>
    <s v="GBP"/>
    <n v="1428333345"/>
    <n v="1425744945"/>
    <b v="0"/>
    <n v="7"/>
    <b v="0"/>
    <s v="technology/web"/>
    <n v="0.23"/>
    <n v="16.428571428571427"/>
    <x v="2"/>
    <x v="7"/>
  </r>
  <r>
    <n v="594"/>
    <s v="Unleashed Fitness"/>
    <x v="593"/>
    <n v="25000"/>
    <n v="26"/>
    <x v="2"/>
    <x v="0"/>
    <s v="USD"/>
    <n v="1460832206"/>
    <n v="1458240206"/>
    <b v="0"/>
    <n v="2"/>
    <b v="0"/>
    <s v="technology/web"/>
    <n v="1.0399999999999999E-3"/>
    <n v="13"/>
    <x v="2"/>
    <x v="7"/>
  </r>
  <r>
    <n v="595"/>
    <s v="MyBestInterest.org"/>
    <x v="594"/>
    <n v="100000"/>
    <n v="426"/>
    <x v="2"/>
    <x v="0"/>
    <s v="USD"/>
    <n v="1430703638"/>
    <n v="1426815638"/>
    <b v="0"/>
    <n v="8"/>
    <b v="0"/>
    <s v="technology/web"/>
    <n v="4.2599999999999999E-3"/>
    <n v="53.25"/>
    <x v="2"/>
    <x v="7"/>
  </r>
  <r>
    <n v="596"/>
    <s v="DigitaliBook free library"/>
    <x v="595"/>
    <n v="20000"/>
    <n v="6"/>
    <x v="2"/>
    <x v="0"/>
    <s v="USD"/>
    <n v="1478122292"/>
    <n v="1475530292"/>
    <b v="0"/>
    <n v="2"/>
    <b v="0"/>
    <s v="technology/web"/>
    <n v="2.9999999999999997E-4"/>
    <n v="3"/>
    <x v="2"/>
    <x v="7"/>
  </r>
  <r>
    <n v="597"/>
    <s v="Rolodex: One Contact List to Rule Them All"/>
    <x v="596"/>
    <n v="7500"/>
    <n v="20"/>
    <x v="2"/>
    <x v="0"/>
    <s v="USD"/>
    <n v="1469980800"/>
    <n v="1466787335"/>
    <b v="0"/>
    <n v="2"/>
    <b v="0"/>
    <s v="technology/web"/>
    <n v="2.6666666666666666E-3"/>
    <n v="10"/>
    <x v="2"/>
    <x v="7"/>
  </r>
  <r>
    <n v="598"/>
    <s v="Goals not creeds"/>
    <x v="597"/>
    <n v="2500"/>
    <n v="850"/>
    <x v="2"/>
    <x v="0"/>
    <s v="USD"/>
    <n v="1417737781"/>
    <n v="1415145781"/>
    <b v="0"/>
    <n v="7"/>
    <b v="0"/>
    <s v="technology/web"/>
    <n v="0.34"/>
    <n v="121.42857142857143"/>
    <x v="2"/>
    <x v="7"/>
  </r>
  <r>
    <n v="599"/>
    <s v="Mail 4 Jail"/>
    <x v="598"/>
    <n v="50000"/>
    <n v="31"/>
    <x v="2"/>
    <x v="0"/>
    <s v="USD"/>
    <n v="1425827760"/>
    <n v="1423769402"/>
    <b v="0"/>
    <n v="2"/>
    <b v="0"/>
    <s v="technology/web"/>
    <n v="6.2E-4"/>
    <n v="15.5"/>
    <x v="2"/>
    <x v="7"/>
  </r>
  <r>
    <n v="600"/>
    <s v="Anaheim California here we come but we need your help."/>
    <x v="599"/>
    <n v="5000"/>
    <n v="100"/>
    <x v="1"/>
    <x v="0"/>
    <s v="USD"/>
    <n v="1431198562"/>
    <n v="1426014562"/>
    <b v="0"/>
    <n v="1"/>
    <b v="0"/>
    <s v="technology/web"/>
    <n v="0.02"/>
    <n v="100"/>
    <x v="2"/>
    <x v="7"/>
  </r>
  <r>
    <n v="601"/>
    <s v="Privster.net - Privacy anywhere, whenever for free."/>
    <x v="600"/>
    <n v="10000"/>
    <n v="140"/>
    <x v="1"/>
    <x v="5"/>
    <s v="CAD"/>
    <n v="1419626139"/>
    <n v="1417034139"/>
    <b v="0"/>
    <n v="6"/>
    <b v="0"/>
    <s v="technology/web"/>
    <n v="1.4E-2"/>
    <n v="23.333333333333332"/>
    <x v="2"/>
    <x v="7"/>
  </r>
  <r>
    <n v="602"/>
    <s v="EZDoctor Reports a &quot;CarFax&quot; type report on Doctors."/>
    <x v="601"/>
    <n v="70000"/>
    <n v="0"/>
    <x v="1"/>
    <x v="0"/>
    <s v="USD"/>
    <n v="1434654215"/>
    <n v="1432062215"/>
    <b v="0"/>
    <n v="0"/>
    <b v="0"/>
    <s v="technology/web"/>
    <n v="0"/>
    <n v="0"/>
    <x v="2"/>
    <x v="7"/>
  </r>
  <r>
    <n v="603"/>
    <s v="Randompics.net - Make It Fan Owned And Updated! (Canceled)"/>
    <x v="602"/>
    <n v="15000"/>
    <n v="590.02"/>
    <x v="1"/>
    <x v="0"/>
    <s v="USD"/>
    <n v="1408029623"/>
    <n v="1405437623"/>
    <b v="0"/>
    <n v="13"/>
    <b v="0"/>
    <s v="technology/web"/>
    <n v="3.9334666666666664E-2"/>
    <n v="45.386153846153846"/>
    <x v="2"/>
    <x v="7"/>
  </r>
  <r>
    <n v="604"/>
    <s v="Don't Shoot the Messenger Chick (Canceled)"/>
    <x v="603"/>
    <n v="1500"/>
    <n v="0"/>
    <x v="1"/>
    <x v="0"/>
    <s v="USD"/>
    <n v="1409187056"/>
    <n v="1406595056"/>
    <b v="0"/>
    <n v="0"/>
    <b v="0"/>
    <s v="technology/web"/>
    <n v="0"/>
    <n v="0"/>
    <x v="2"/>
    <x v="7"/>
  </r>
  <r>
    <n v="605"/>
    <s v="Teach Your Parents iPad (Canceled)"/>
    <x v="604"/>
    <n v="5000"/>
    <n v="131"/>
    <x v="1"/>
    <x v="0"/>
    <s v="USD"/>
    <n v="1440318908"/>
    <n v="1436430908"/>
    <b v="0"/>
    <n v="8"/>
    <b v="0"/>
    <s v="technology/web"/>
    <n v="2.6200000000000001E-2"/>
    <n v="16.375"/>
    <x v="2"/>
    <x v="7"/>
  </r>
  <r>
    <n v="606"/>
    <s v="All in One Cloud Business Management - Extendix Panel"/>
    <x v="605"/>
    <n v="5000"/>
    <n v="10"/>
    <x v="1"/>
    <x v="9"/>
    <s v="EUR"/>
    <n v="1432479600"/>
    <n v="1428507409"/>
    <b v="0"/>
    <n v="1"/>
    <b v="0"/>
    <s v="technology/web"/>
    <n v="2E-3"/>
    <n v="10"/>
    <x v="2"/>
    <x v="7"/>
  </r>
  <r>
    <n v="607"/>
    <s v="An Online Music Venue Awaits (Canceled)"/>
    <x v="606"/>
    <n v="250"/>
    <n v="0"/>
    <x v="1"/>
    <x v="0"/>
    <s v="USD"/>
    <n v="1448225336"/>
    <n v="1445629736"/>
    <b v="0"/>
    <n v="0"/>
    <b v="0"/>
    <s v="technology/web"/>
    <n v="0"/>
    <n v="0"/>
    <x v="2"/>
    <x v="7"/>
  </r>
  <r>
    <n v="608"/>
    <s v="Mise En Abyme Cloud Computers - PC inside a Website"/>
    <x v="607"/>
    <n v="150000"/>
    <n v="1461"/>
    <x v="1"/>
    <x v="0"/>
    <s v="USD"/>
    <n v="1434405980"/>
    <n v="1431813980"/>
    <b v="0"/>
    <n v="5"/>
    <b v="0"/>
    <s v="technology/web"/>
    <n v="9.7400000000000004E-3"/>
    <n v="292.2"/>
    <x v="2"/>
    <x v="7"/>
  </r>
  <r>
    <n v="609"/>
    <s v="Swap Anything (Canceled)"/>
    <x v="608"/>
    <n v="780"/>
    <n v="5"/>
    <x v="1"/>
    <x v="1"/>
    <s v="GBP"/>
    <n v="1448761744"/>
    <n v="1446166144"/>
    <b v="0"/>
    <n v="1"/>
    <b v="0"/>
    <s v="technology/web"/>
    <n v="6.41025641025641E-3"/>
    <n v="5"/>
    <x v="2"/>
    <x v="7"/>
  </r>
  <r>
    <n v="610"/>
    <s v="UniteChrist (Canceled)"/>
    <x v="609"/>
    <n v="13803"/>
    <n v="0"/>
    <x v="1"/>
    <x v="0"/>
    <s v="USD"/>
    <n v="1429732586"/>
    <n v="1427140586"/>
    <b v="0"/>
    <n v="0"/>
    <b v="0"/>
    <s v="technology/web"/>
    <n v="0"/>
    <n v="0"/>
    <x v="2"/>
    <x v="7"/>
  </r>
  <r>
    <n v="611"/>
    <s v="Securivente (Canceled)"/>
    <x v="610"/>
    <n v="80000"/>
    <n v="0"/>
    <x v="1"/>
    <x v="6"/>
    <s v="EUR"/>
    <n v="1453210037"/>
    <n v="1448026037"/>
    <b v="0"/>
    <n v="0"/>
    <b v="0"/>
    <s v="technology/web"/>
    <n v="0"/>
    <n v="0"/>
    <x v="2"/>
    <x v="7"/>
  </r>
  <r>
    <n v="612"/>
    <s v="Web Streaming 2.0 (Canceled)"/>
    <x v="611"/>
    <n v="10000"/>
    <n v="0"/>
    <x v="1"/>
    <x v="13"/>
    <s v="EUR"/>
    <n v="1472777146"/>
    <n v="1470185146"/>
    <b v="0"/>
    <n v="0"/>
    <b v="0"/>
    <s v="technology/web"/>
    <n v="0"/>
    <n v="0"/>
    <x v="2"/>
    <x v="7"/>
  </r>
  <r>
    <n v="613"/>
    <s v="storieChild: technology + art = your child's storybook"/>
    <x v="612"/>
    <n v="60000"/>
    <n v="12818"/>
    <x v="1"/>
    <x v="0"/>
    <s v="USD"/>
    <n v="1443675540"/>
    <n v="1441022120"/>
    <b v="0"/>
    <n v="121"/>
    <b v="0"/>
    <s v="technology/web"/>
    <n v="0.21363333333333334"/>
    <n v="105.93388429752066"/>
    <x v="2"/>
    <x v="7"/>
  </r>
  <r>
    <n v="614"/>
    <s v="Lets Reinvent Our Election Process (Canceled)"/>
    <x v="613"/>
    <n v="10000"/>
    <n v="0"/>
    <x v="1"/>
    <x v="0"/>
    <s v="USD"/>
    <n v="1466731740"/>
    <n v="1464139740"/>
    <b v="0"/>
    <n v="0"/>
    <b v="0"/>
    <s v="technology/web"/>
    <n v="0"/>
    <n v="0"/>
    <x v="2"/>
    <x v="7"/>
  </r>
  <r>
    <n v="615"/>
    <s v="PixlDir.com - Simple and fast image hosting. (Canceled)"/>
    <x v="614"/>
    <n v="515"/>
    <n v="0"/>
    <x v="1"/>
    <x v="4"/>
    <s v="NZD"/>
    <n v="1443149759"/>
    <n v="1440557759"/>
    <b v="0"/>
    <n v="0"/>
    <b v="0"/>
    <s v="technology/web"/>
    <n v="0"/>
    <n v="0"/>
    <x v="2"/>
    <x v="7"/>
  </r>
  <r>
    <n v="616"/>
    <s v="S'time Soirees (Canceled)"/>
    <x v="615"/>
    <n v="5000"/>
    <n v="0"/>
    <x v="1"/>
    <x v="6"/>
    <s v="EUR"/>
    <n v="1488013307"/>
    <n v="1485421307"/>
    <b v="0"/>
    <n v="0"/>
    <b v="0"/>
    <s v="technology/web"/>
    <n v="0"/>
    <n v="0"/>
    <x v="2"/>
    <x v="7"/>
  </r>
  <r>
    <n v="617"/>
    <s v="Get Affordable Website with Premium Hosting and Domain"/>
    <x v="616"/>
    <n v="2000"/>
    <n v="60"/>
    <x v="1"/>
    <x v="1"/>
    <s v="GBP"/>
    <n v="1431072843"/>
    <n v="1427184843"/>
    <b v="0"/>
    <n v="3"/>
    <b v="0"/>
    <s v="technology/web"/>
    <n v="0.03"/>
    <n v="20"/>
    <x v="2"/>
    <x v="7"/>
  </r>
  <r>
    <n v="618"/>
    <s v="Y2Y Tutors (Canceled)"/>
    <x v="617"/>
    <n v="400"/>
    <n v="0"/>
    <x v="1"/>
    <x v="0"/>
    <s v="USD"/>
    <n v="1449689203"/>
    <n v="1447097203"/>
    <b v="0"/>
    <n v="0"/>
    <b v="0"/>
    <s v="technology/web"/>
    <n v="0"/>
    <n v="0"/>
    <x v="2"/>
    <x v="7"/>
  </r>
  <r>
    <n v="619"/>
    <s v="Big Data (Canceled)"/>
    <x v="618"/>
    <n v="2500000"/>
    <n v="1"/>
    <x v="1"/>
    <x v="0"/>
    <s v="USD"/>
    <n v="1416933390"/>
    <n v="1411745790"/>
    <b v="0"/>
    <n v="1"/>
    <b v="0"/>
    <s v="technology/web"/>
    <n v="3.9999999999999998E-7"/>
    <n v="1"/>
    <x v="2"/>
    <x v="7"/>
  </r>
  <r>
    <n v="620"/>
    <s v="iShopGreen.ca - the green product marketplace (Canceled)"/>
    <x v="619"/>
    <n v="30000"/>
    <n v="300"/>
    <x v="1"/>
    <x v="5"/>
    <s v="CAD"/>
    <n v="1408986738"/>
    <n v="1405098738"/>
    <b v="0"/>
    <n v="1"/>
    <b v="0"/>
    <s v="technology/web"/>
    <n v="0.01"/>
    <n v="300"/>
    <x v="2"/>
    <x v="7"/>
  </r>
  <r>
    <n v="621"/>
    <s v="We CAN End Police Violence Against Our Dog's (Canceled)"/>
    <x v="620"/>
    <n v="25000"/>
    <n v="261"/>
    <x v="1"/>
    <x v="0"/>
    <s v="USD"/>
    <n v="1467934937"/>
    <n v="1465342937"/>
    <b v="0"/>
    <n v="3"/>
    <b v="0"/>
    <s v="technology/web"/>
    <n v="1.044E-2"/>
    <n v="87"/>
    <x v="2"/>
    <x v="7"/>
  </r>
  <r>
    <n v="622"/>
    <s v="The Animal Shelter Network website (Canceled)"/>
    <x v="621"/>
    <n v="6000"/>
    <n v="341"/>
    <x v="1"/>
    <x v="0"/>
    <s v="USD"/>
    <n v="1467398138"/>
    <n v="1465670138"/>
    <b v="0"/>
    <n v="9"/>
    <b v="0"/>
    <s v="technology/web"/>
    <n v="5.6833333333333333E-2"/>
    <n v="37.888888888888886"/>
    <x v="2"/>
    <x v="7"/>
  </r>
  <r>
    <n v="623"/>
    <s v="WheelWolf - Swap and borrow cars with fellow car lovers."/>
    <x v="622"/>
    <n v="75000"/>
    <n v="0"/>
    <x v="1"/>
    <x v="2"/>
    <s v="AUD"/>
    <n v="1432771997"/>
    <n v="1430179997"/>
    <b v="0"/>
    <n v="0"/>
    <b v="0"/>
    <s v="technology/web"/>
    <n v="0"/>
    <n v="0"/>
    <x v="2"/>
    <x v="7"/>
  </r>
  <r>
    <n v="624"/>
    <s v="NeedSomeLoven.com (Canceled)"/>
    <x v="623"/>
    <n v="5000"/>
    <n v="0"/>
    <x v="1"/>
    <x v="0"/>
    <s v="USD"/>
    <n v="1431647041"/>
    <n v="1429055041"/>
    <b v="0"/>
    <n v="0"/>
    <b v="0"/>
    <s v="technology/web"/>
    <n v="0"/>
    <n v="0"/>
    <x v="2"/>
    <x v="7"/>
  </r>
  <r>
    <n v="625"/>
    <s v="SkyRooms.io Virtual Offices (Canceled)"/>
    <x v="624"/>
    <n v="25000"/>
    <n v="0"/>
    <x v="1"/>
    <x v="5"/>
    <s v="CAD"/>
    <n v="1490560177"/>
    <n v="1487971777"/>
    <b v="0"/>
    <n v="0"/>
    <b v="0"/>
    <s v="technology/web"/>
    <n v="0"/>
    <n v="0"/>
    <x v="2"/>
    <x v="7"/>
  </r>
  <r>
    <n v="626"/>
    <s v="The Story of Life - Writing tomorrow's history today"/>
    <x v="625"/>
    <n v="25000"/>
    <n v="4345"/>
    <x v="1"/>
    <x v="0"/>
    <s v="USD"/>
    <n v="1439644920"/>
    <n v="1436793939"/>
    <b v="0"/>
    <n v="39"/>
    <b v="0"/>
    <s v="technology/web"/>
    <n v="0.17380000000000001"/>
    <n v="111.41025641025641"/>
    <x v="2"/>
    <x v="7"/>
  </r>
  <r>
    <n v="627"/>
    <s v="Privileged Zone - Premium Social Network (Canceled)"/>
    <x v="626"/>
    <n v="450000"/>
    <n v="90"/>
    <x v="1"/>
    <x v="11"/>
    <s v="SEK"/>
    <n v="1457996400"/>
    <n v="1452842511"/>
    <b v="0"/>
    <n v="1"/>
    <b v="0"/>
    <s v="technology/web"/>
    <n v="2.0000000000000001E-4"/>
    <n v="90"/>
    <x v="2"/>
    <x v="7"/>
  </r>
  <r>
    <n v="628"/>
    <s v="Website for Firearms Education &amp; Sale of Accessories"/>
    <x v="627"/>
    <n v="5000"/>
    <n v="0"/>
    <x v="1"/>
    <x v="0"/>
    <s v="USD"/>
    <n v="1405269457"/>
    <n v="1402677457"/>
    <b v="0"/>
    <n v="0"/>
    <b v="0"/>
    <s v="technology/web"/>
    <n v="0"/>
    <n v="0"/>
    <x v="2"/>
    <x v="7"/>
  </r>
  <r>
    <n v="629"/>
    <s v="Smidlink Fun Ids.....search an Id, then message for free!"/>
    <x v="628"/>
    <n v="200000"/>
    <n v="350"/>
    <x v="1"/>
    <x v="2"/>
    <s v="AUD"/>
    <n v="1463239108"/>
    <n v="1460647108"/>
    <b v="0"/>
    <n v="3"/>
    <b v="0"/>
    <s v="technology/web"/>
    <n v="1.75E-3"/>
    <n v="116.66666666666667"/>
    <x v="2"/>
    <x v="7"/>
  </r>
  <r>
    <n v="630"/>
    <s v="Ecosteader (Canceled)"/>
    <x v="629"/>
    <n v="11999"/>
    <n v="10"/>
    <x v="1"/>
    <x v="0"/>
    <s v="USD"/>
    <n v="1441516200"/>
    <n v="1438959121"/>
    <b v="0"/>
    <n v="1"/>
    <b v="0"/>
    <s v="technology/web"/>
    <n v="8.3340278356529708E-4"/>
    <n v="10"/>
    <x v="2"/>
    <x v="7"/>
  </r>
  <r>
    <n v="631"/>
    <s v="Brevity: A Powerful Online Publishing Software! (Canceled)"/>
    <x v="630"/>
    <n v="50000"/>
    <n v="690"/>
    <x v="1"/>
    <x v="5"/>
    <s v="CAD"/>
    <n v="1464460329"/>
    <n v="1461954729"/>
    <b v="0"/>
    <n v="9"/>
    <b v="0"/>
    <s v="technology/web"/>
    <n v="1.38E-2"/>
    <n v="76.666666666666671"/>
    <x v="2"/>
    <x v="7"/>
  </r>
  <r>
    <n v="632"/>
    <s v="UniWherse.com - Bring students future (Canceled)"/>
    <x v="631"/>
    <n v="20000"/>
    <n v="0"/>
    <x v="1"/>
    <x v="9"/>
    <s v="EUR"/>
    <n v="1448470165"/>
    <n v="1445874565"/>
    <b v="0"/>
    <n v="0"/>
    <b v="0"/>
    <s v="technology/web"/>
    <n v="0"/>
    <n v="0"/>
    <x v="2"/>
    <x v="7"/>
  </r>
  <r>
    <n v="633"/>
    <s v="Uivo-fast,secure emergency contact system for your property"/>
    <x v="632"/>
    <n v="10000"/>
    <n v="1245"/>
    <x v="1"/>
    <x v="0"/>
    <s v="USD"/>
    <n v="1466204400"/>
    <n v="1463469062"/>
    <b v="0"/>
    <n v="25"/>
    <b v="0"/>
    <s v="technology/web"/>
    <n v="0.1245"/>
    <n v="49.8"/>
    <x v="2"/>
    <x v="7"/>
  </r>
  <r>
    <n v="634"/>
    <s v="pitchtograndma (Canceled)"/>
    <x v="633"/>
    <n v="5000"/>
    <n v="1"/>
    <x v="1"/>
    <x v="0"/>
    <s v="USD"/>
    <n v="1424989029"/>
    <n v="1422397029"/>
    <b v="0"/>
    <n v="1"/>
    <b v="0"/>
    <s v="technology/web"/>
    <n v="2.0000000000000001E-4"/>
    <n v="1"/>
    <x v="2"/>
    <x v="7"/>
  </r>
  <r>
    <n v="635"/>
    <s v="Pleero, A Technology Team Building Website (Canceled)"/>
    <x v="634"/>
    <n v="25000"/>
    <n v="2"/>
    <x v="1"/>
    <x v="0"/>
    <s v="USD"/>
    <n v="1428804762"/>
    <n v="1426212762"/>
    <b v="0"/>
    <n v="1"/>
    <b v="0"/>
    <s v="technology/web"/>
    <n v="8.0000000000000007E-5"/>
    <n v="2"/>
    <x v="2"/>
    <x v="7"/>
  </r>
  <r>
    <n v="636"/>
    <s v="Keto Advice (Canceled)"/>
    <x v="635"/>
    <n v="2000"/>
    <n v="4"/>
    <x v="1"/>
    <x v="1"/>
    <s v="GBP"/>
    <n v="1433587620"/>
    <n v="1430996150"/>
    <b v="0"/>
    <n v="1"/>
    <b v="0"/>
    <s v="technology/web"/>
    <n v="2E-3"/>
    <n v="4"/>
    <x v="2"/>
    <x v="7"/>
  </r>
  <r>
    <n v="637"/>
    <s v="Unique online start up, Art and Technology together (Canceled)"/>
    <x v="636"/>
    <n v="100000"/>
    <n v="0"/>
    <x v="1"/>
    <x v="1"/>
    <s v="GBP"/>
    <n v="1488063840"/>
    <n v="1485558318"/>
    <b v="0"/>
    <n v="0"/>
    <b v="0"/>
    <s v="technology/web"/>
    <n v="0"/>
    <n v="0"/>
    <x v="2"/>
    <x v="7"/>
  </r>
  <r>
    <n v="638"/>
    <s v="W (Canceled)"/>
    <x v="637"/>
    <n v="200000"/>
    <n v="18"/>
    <x v="1"/>
    <x v="12"/>
    <s v="EUR"/>
    <n v="1490447662"/>
    <n v="1485267262"/>
    <b v="0"/>
    <n v="6"/>
    <b v="0"/>
    <s v="technology/web"/>
    <n v="9.0000000000000006E-5"/>
    <n v="3"/>
    <x v="2"/>
    <x v="7"/>
  </r>
  <r>
    <n v="639"/>
    <s v="Kids Educational Social Media Site (Canceled)"/>
    <x v="638"/>
    <n v="1000000"/>
    <n v="1"/>
    <x v="1"/>
    <x v="0"/>
    <s v="USD"/>
    <n v="1413208795"/>
    <n v="1408024795"/>
    <b v="0"/>
    <n v="1"/>
    <b v="0"/>
    <s v="technology/web"/>
    <n v="9.9999999999999995E-7"/>
    <n v="1"/>
    <x v="2"/>
    <x v="7"/>
  </r>
  <r>
    <n v="640"/>
    <s v="Carbon mini bikes / race / MTB / FAT ~ Carbon tow placement"/>
    <x v="639"/>
    <n v="70"/>
    <n v="101"/>
    <x v="0"/>
    <x v="6"/>
    <s v="EUR"/>
    <n v="1480028400"/>
    <n v="1478685915"/>
    <b v="0"/>
    <n v="2"/>
    <b v="1"/>
    <s v="technology/wearables"/>
    <n v="1.4428571428571428"/>
    <n v="50.5"/>
    <x v="2"/>
    <x v="8"/>
  </r>
  <r>
    <n v="641"/>
    <s v="Help fund research of dual action compression breast pump"/>
    <x v="640"/>
    <n v="40000"/>
    <n v="47665"/>
    <x v="0"/>
    <x v="0"/>
    <s v="USD"/>
    <n v="1439473248"/>
    <n v="1436881248"/>
    <b v="0"/>
    <n v="315"/>
    <b v="1"/>
    <s v="technology/wearables"/>
    <n v="1.1916249999999999"/>
    <n v="151.31746031746033"/>
    <x v="2"/>
    <x v="8"/>
  </r>
  <r>
    <n v="642"/>
    <s v="Gauss - Redefining Eye Protection for the Digital Age"/>
    <x v="641"/>
    <n v="20000"/>
    <n v="292097"/>
    <x v="0"/>
    <x v="12"/>
    <s v="EUR"/>
    <n v="1439998674"/>
    <n v="1436888274"/>
    <b v="0"/>
    <n v="2174"/>
    <b v="1"/>
    <s v="technology/wearables"/>
    <n v="14.604850000000001"/>
    <n v="134.3592456301748"/>
    <x v="2"/>
    <x v="8"/>
  </r>
  <r>
    <n v="643"/>
    <s v="Phone Silks - The best way to carry your smart phone!"/>
    <x v="642"/>
    <n v="25000"/>
    <n v="26452"/>
    <x v="0"/>
    <x v="0"/>
    <s v="USD"/>
    <n v="1433085875"/>
    <n v="1428333875"/>
    <b v="0"/>
    <n v="152"/>
    <b v="1"/>
    <s v="technology/wearables"/>
    <n v="1.0580799999999999"/>
    <n v="174.02631578947367"/>
    <x v="2"/>
    <x v="8"/>
  </r>
  <r>
    <n v="644"/>
    <s v="Sofft: Blocks Stains &amp; Softens Clothes!"/>
    <x v="643"/>
    <n v="25000"/>
    <n v="75029.48"/>
    <x v="0"/>
    <x v="0"/>
    <s v="USD"/>
    <n v="1414544400"/>
    <n v="1410883139"/>
    <b v="0"/>
    <n v="1021"/>
    <b v="1"/>
    <s v="technology/wearables"/>
    <n v="3.0011791999999997"/>
    <n v="73.486268364348675"/>
    <x v="2"/>
    <x v="8"/>
  </r>
  <r>
    <n v="645"/>
    <s v="Carbon Fiber Collar Stays"/>
    <x v="644"/>
    <n v="2000"/>
    <n v="5574"/>
    <x v="0"/>
    <x v="0"/>
    <s v="USD"/>
    <n v="1470962274"/>
    <n v="1468370274"/>
    <b v="0"/>
    <n v="237"/>
    <b v="1"/>
    <s v="technology/wearables"/>
    <n v="2.7869999999999999"/>
    <n v="23.518987341772153"/>
    <x v="2"/>
    <x v="8"/>
  </r>
  <r>
    <n v="646"/>
    <s v="Body Armor - The Super Female Police Officer of the Future!!"/>
    <x v="645"/>
    <n v="800"/>
    <n v="1055.01"/>
    <x v="0"/>
    <x v="0"/>
    <s v="USD"/>
    <n v="1407788867"/>
    <n v="1405196867"/>
    <b v="0"/>
    <n v="27"/>
    <b v="1"/>
    <s v="technology/wearables"/>
    <n v="1.3187625000000001"/>
    <n v="39.074444444444445"/>
    <x v="2"/>
    <x v="8"/>
  </r>
  <r>
    <n v="647"/>
    <s v="Silver anti-radiation underwear. Keep body cool in summer"/>
    <x v="646"/>
    <n v="2000"/>
    <n v="2141"/>
    <x v="0"/>
    <x v="5"/>
    <s v="CAD"/>
    <n v="1458235549"/>
    <n v="1455647149"/>
    <b v="0"/>
    <n v="17"/>
    <b v="1"/>
    <s v="technology/wearables"/>
    <n v="1.0705"/>
    <n v="125.94117647058823"/>
    <x v="2"/>
    <x v="8"/>
  </r>
  <r>
    <n v="648"/>
    <s v="Audio Jacket"/>
    <x v="647"/>
    <n v="35000"/>
    <n v="44388"/>
    <x v="0"/>
    <x v="0"/>
    <s v="USD"/>
    <n v="1413304708"/>
    <n v="1410280708"/>
    <b v="0"/>
    <n v="27"/>
    <b v="1"/>
    <s v="technology/wearables"/>
    <n v="1.2682285714285715"/>
    <n v="1644"/>
    <x v="2"/>
    <x v="8"/>
  </r>
  <r>
    <n v="649"/>
    <s v="VIVO Solar Bag"/>
    <x v="648"/>
    <n v="2500"/>
    <n v="3499"/>
    <x v="0"/>
    <x v="0"/>
    <s v="USD"/>
    <n v="1410904413"/>
    <n v="1409090013"/>
    <b v="0"/>
    <n v="82"/>
    <b v="1"/>
    <s v="technology/wearables"/>
    <n v="1.3996"/>
    <n v="42.670731707317074"/>
    <x v="2"/>
    <x v="8"/>
  </r>
  <r>
    <n v="650"/>
    <s v="Jake Lazarow's Eagle Project"/>
    <x v="649"/>
    <n v="1500"/>
    <n v="1686"/>
    <x v="0"/>
    <x v="0"/>
    <s v="USD"/>
    <n v="1418953984"/>
    <n v="1413766384"/>
    <b v="0"/>
    <n v="48"/>
    <b v="1"/>
    <s v="technology/wearables"/>
    <n v="1.1240000000000001"/>
    <n v="35.125"/>
    <x v="2"/>
    <x v="8"/>
  </r>
  <r>
    <n v="651"/>
    <s v="Pacha's Pajamas: Award-Winning Healthy Kids Entertainment!"/>
    <x v="650"/>
    <n v="25000"/>
    <n v="25132"/>
    <x v="0"/>
    <x v="0"/>
    <s v="USD"/>
    <n v="1418430311"/>
    <n v="1415838311"/>
    <b v="0"/>
    <n v="105"/>
    <b v="1"/>
    <s v="technology/wearables"/>
    <n v="1.00528"/>
    <n v="239.35238095238094"/>
    <x v="2"/>
    <x v="8"/>
  </r>
  <r>
    <n v="652"/>
    <s v="The Zossom Phone Case"/>
    <x v="651"/>
    <n v="3000"/>
    <n v="3014"/>
    <x v="0"/>
    <x v="0"/>
    <s v="USD"/>
    <n v="1480613650"/>
    <n v="1478018050"/>
    <b v="0"/>
    <n v="28"/>
    <b v="1"/>
    <s v="technology/wearables"/>
    <n v="1.0046666666666666"/>
    <n v="107.64285714285714"/>
    <x v="2"/>
    <x v="8"/>
  </r>
  <r>
    <n v="653"/>
    <s v="Wearsafe: Wearable technology on a mission to save lives"/>
    <x v="652"/>
    <n v="75000"/>
    <n v="106084.5"/>
    <x v="0"/>
    <x v="0"/>
    <s v="USD"/>
    <n v="1440082240"/>
    <n v="1436885440"/>
    <b v="0"/>
    <n v="1107"/>
    <b v="1"/>
    <s v="technology/wearables"/>
    <n v="1.4144600000000001"/>
    <n v="95.830623306233065"/>
    <x v="2"/>
    <x v="8"/>
  </r>
  <r>
    <n v="654"/>
    <s v="TRASENSE MOVEMENT: The Smartest Daily Tracker for Under $30"/>
    <x v="653"/>
    <n v="12000"/>
    <n v="32075"/>
    <x v="0"/>
    <x v="0"/>
    <s v="USD"/>
    <n v="1436396313"/>
    <n v="1433804313"/>
    <b v="0"/>
    <n v="1013"/>
    <b v="1"/>
    <s v="technology/wearables"/>
    <n v="2.6729166666666666"/>
    <n v="31.663376110562684"/>
    <x v="2"/>
    <x v="8"/>
  </r>
  <r>
    <n v="655"/>
    <s v="Spark: The Watch That Keeps You Awake"/>
    <x v="654"/>
    <n v="8000"/>
    <n v="11751"/>
    <x v="0"/>
    <x v="0"/>
    <s v="USD"/>
    <n v="1426197512"/>
    <n v="1423609112"/>
    <b v="0"/>
    <n v="274"/>
    <b v="1"/>
    <s v="technology/wearables"/>
    <n v="1.4688749999999999"/>
    <n v="42.886861313868614"/>
    <x v="2"/>
    <x v="8"/>
  </r>
  <r>
    <n v="656"/>
    <s v="Motion Control Camera Camcorder HD Bluetooth Smart Glasses"/>
    <x v="655"/>
    <n v="5000"/>
    <n v="10678"/>
    <x v="0"/>
    <x v="0"/>
    <s v="USD"/>
    <n v="1460917119"/>
    <n v="1455736719"/>
    <b v="0"/>
    <n v="87"/>
    <b v="1"/>
    <s v="technology/wearables"/>
    <n v="2.1356000000000002"/>
    <n v="122.73563218390805"/>
    <x v="2"/>
    <x v="8"/>
  </r>
  <r>
    <n v="657"/>
    <s v="Shine: first App control Laser Light Bluetooth Headphones"/>
    <x v="656"/>
    <n v="15000"/>
    <n v="18855"/>
    <x v="0"/>
    <x v="0"/>
    <s v="USD"/>
    <n v="1450901872"/>
    <n v="1448309872"/>
    <b v="0"/>
    <n v="99"/>
    <b v="1"/>
    <s v="technology/wearables"/>
    <n v="1.2569999999999999"/>
    <n v="190.45454545454547"/>
    <x v="2"/>
    <x v="8"/>
  </r>
  <r>
    <n v="658"/>
    <s v="Neorings secures, mounts, stands, your smartphone and tablet"/>
    <x v="657"/>
    <n v="28888"/>
    <n v="30177"/>
    <x v="0"/>
    <x v="0"/>
    <s v="USD"/>
    <n v="1437933600"/>
    <n v="1435117889"/>
    <b v="0"/>
    <n v="276"/>
    <b v="1"/>
    <s v="technology/wearables"/>
    <n v="1.0446206037108834"/>
    <n v="109.33695652173913"/>
    <x v="2"/>
    <x v="8"/>
  </r>
  <r>
    <n v="659"/>
    <s v="Lulu Watch Designs - Apple Watch"/>
    <x v="658"/>
    <n v="3000"/>
    <n v="3017"/>
    <x v="0"/>
    <x v="0"/>
    <s v="USD"/>
    <n v="1440339295"/>
    <n v="1437747295"/>
    <b v="0"/>
    <n v="21"/>
    <b v="1"/>
    <s v="technology/wearables"/>
    <n v="1.0056666666666667"/>
    <n v="143.66666666666666"/>
    <x v="2"/>
    <x v="8"/>
  </r>
  <r>
    <n v="660"/>
    <s v="ProfileMyRun:  Run the Right Way, Run the Natural Way"/>
    <x v="659"/>
    <n v="50000"/>
    <n v="1529"/>
    <x v="2"/>
    <x v="0"/>
    <s v="USD"/>
    <n v="1415558879"/>
    <n v="1412963279"/>
    <b v="0"/>
    <n v="18"/>
    <b v="0"/>
    <s v="technology/wearables"/>
    <n v="3.058E-2"/>
    <n v="84.944444444444443"/>
    <x v="2"/>
    <x v="8"/>
  </r>
  <r>
    <n v="661"/>
    <s v="AirString"/>
    <x v="660"/>
    <n v="10000"/>
    <n v="95"/>
    <x v="2"/>
    <x v="0"/>
    <s v="USD"/>
    <n v="1477236559"/>
    <n v="1474644559"/>
    <b v="0"/>
    <n v="9"/>
    <b v="0"/>
    <s v="technology/wearables"/>
    <n v="9.4999999999999998E-3"/>
    <n v="10.555555555555555"/>
    <x v="2"/>
    <x v="8"/>
  </r>
  <r>
    <n v="662"/>
    <s v="LW - the cool luminescent band with a watch"/>
    <x v="661"/>
    <n v="39000"/>
    <n v="156"/>
    <x v="2"/>
    <x v="0"/>
    <s v="USD"/>
    <n v="1421404247"/>
    <n v="1418812247"/>
    <b v="0"/>
    <n v="4"/>
    <b v="0"/>
    <s v="technology/wearables"/>
    <n v="4.0000000000000001E-3"/>
    <n v="39"/>
    <x v="2"/>
    <x v="8"/>
  </r>
  <r>
    <n v="663"/>
    <s v="MouseFighter invisible AIR mouse"/>
    <x v="662"/>
    <n v="200000"/>
    <n v="700"/>
    <x v="2"/>
    <x v="8"/>
    <s v="DKK"/>
    <n v="1437250456"/>
    <n v="1434658456"/>
    <b v="0"/>
    <n v="7"/>
    <b v="0"/>
    <s v="technology/wearables"/>
    <n v="3.5000000000000001E-3"/>
    <n v="100"/>
    <x v="2"/>
    <x v="8"/>
  </r>
  <r>
    <n v="664"/>
    <s v="Oregon Babyâ„¢ Diapers"/>
    <x v="663"/>
    <n v="12000"/>
    <n v="904"/>
    <x v="2"/>
    <x v="0"/>
    <s v="USD"/>
    <n v="1428940775"/>
    <n v="1426348775"/>
    <b v="0"/>
    <n v="29"/>
    <b v="0"/>
    <s v="technology/wearables"/>
    <n v="7.5333333333333335E-2"/>
    <n v="31.172413793103448"/>
    <x v="2"/>
    <x v="8"/>
  </r>
  <r>
    <n v="665"/>
    <s v="CulBox , Open Source Wearable Smart Watch for Arduino"/>
    <x v="664"/>
    <n v="10000"/>
    <n v="1864"/>
    <x v="2"/>
    <x v="0"/>
    <s v="USD"/>
    <n v="1484327061"/>
    <n v="1479143061"/>
    <b v="0"/>
    <n v="12"/>
    <b v="0"/>
    <s v="technology/wearables"/>
    <n v="0.18640000000000001"/>
    <n v="155.33333333333334"/>
    <x v="2"/>
    <x v="8"/>
  </r>
  <r>
    <n v="666"/>
    <s v="Ducky Diapers"/>
    <x v="665"/>
    <n v="200000"/>
    <n v="8"/>
    <x v="2"/>
    <x v="0"/>
    <s v="USD"/>
    <n v="1408305498"/>
    <n v="1405713498"/>
    <b v="0"/>
    <n v="4"/>
    <b v="0"/>
    <s v="technology/wearables"/>
    <n v="4.0000000000000003E-5"/>
    <n v="2"/>
    <x v="2"/>
    <x v="8"/>
  </r>
  <r>
    <n v="667"/>
    <s v="Ubivade - Vibrating navigation belt"/>
    <x v="666"/>
    <n v="50000"/>
    <n v="5010"/>
    <x v="2"/>
    <x v="13"/>
    <s v="EUR"/>
    <n v="1477731463"/>
    <n v="1474275463"/>
    <b v="0"/>
    <n v="28"/>
    <b v="0"/>
    <s v="technology/wearables"/>
    <n v="0.1002"/>
    <n v="178.92857142857142"/>
    <x v="2"/>
    <x v="8"/>
  </r>
  <r>
    <n v="668"/>
    <s v="Iplace itâ„¢ : The Phone Holding RFID Blocking Card Holder"/>
    <x v="667"/>
    <n v="15000"/>
    <n v="684"/>
    <x v="2"/>
    <x v="0"/>
    <s v="USD"/>
    <n v="1431374222"/>
    <n v="1427486222"/>
    <b v="0"/>
    <n v="25"/>
    <b v="0"/>
    <s v="technology/wearables"/>
    <n v="4.5600000000000002E-2"/>
    <n v="27.36"/>
    <x v="2"/>
    <x v="8"/>
  </r>
  <r>
    <n v="669"/>
    <s v="Christian DiLusso Watches"/>
    <x v="668"/>
    <n v="200000"/>
    <n v="43015"/>
    <x v="2"/>
    <x v="11"/>
    <s v="SEK"/>
    <n v="1467817258"/>
    <n v="1465225258"/>
    <b v="0"/>
    <n v="28"/>
    <b v="0"/>
    <s v="technology/wearables"/>
    <n v="0.21507499999999999"/>
    <n v="1536.25"/>
    <x v="2"/>
    <x v="8"/>
  </r>
  <r>
    <n v="670"/>
    <s v="FINCLIP, the easiest way to don/doff your scuba diving fins"/>
    <x v="669"/>
    <n v="90000"/>
    <n v="26349"/>
    <x v="2"/>
    <x v="13"/>
    <s v="EUR"/>
    <n v="1466323800"/>
    <n v="1463418120"/>
    <b v="0"/>
    <n v="310"/>
    <b v="0"/>
    <s v="technology/wearables"/>
    <n v="0.29276666666666668"/>
    <n v="84.99677419354839"/>
    <x v="2"/>
    <x v="8"/>
  </r>
  <r>
    <n v="671"/>
    <s v="SmoothEye - Accurately Test Your Alertness and Focus Level"/>
    <x v="670"/>
    <n v="30000"/>
    <n v="11828"/>
    <x v="2"/>
    <x v="0"/>
    <s v="USD"/>
    <n v="1421208000"/>
    <n v="1418315852"/>
    <b v="0"/>
    <n v="15"/>
    <b v="0"/>
    <s v="technology/wearables"/>
    <n v="0.39426666666666665"/>
    <n v="788.5333333333333"/>
    <x v="2"/>
    <x v="8"/>
  </r>
  <r>
    <n v="672"/>
    <s v="youWare  |  A digital ID for the real world"/>
    <x v="671"/>
    <n v="50000"/>
    <n v="10814"/>
    <x v="2"/>
    <x v="0"/>
    <s v="USD"/>
    <n v="1420088340"/>
    <n v="1417410964"/>
    <b v="0"/>
    <n v="215"/>
    <b v="0"/>
    <s v="technology/wearables"/>
    <n v="0.21628"/>
    <n v="50.29767441860465"/>
    <x v="2"/>
    <x v="8"/>
  </r>
  <r>
    <n v="673"/>
    <s v="HORIZON: LIFE ENHANCED GLASSWARE"/>
    <x v="672"/>
    <n v="100000"/>
    <n v="205"/>
    <x v="2"/>
    <x v="0"/>
    <s v="USD"/>
    <n v="1409602217"/>
    <n v="1405714217"/>
    <b v="0"/>
    <n v="3"/>
    <b v="0"/>
    <s v="technology/wearables"/>
    <n v="2.0500000000000002E-3"/>
    <n v="68.333333333333329"/>
    <x v="2"/>
    <x v="8"/>
  </r>
  <r>
    <n v="674"/>
    <s v="Something To Wear For Hearing Sounds By Feeling Vibrations"/>
    <x v="673"/>
    <n v="50000"/>
    <n v="15"/>
    <x v="2"/>
    <x v="0"/>
    <s v="USD"/>
    <n v="1407811627"/>
    <n v="1402627627"/>
    <b v="0"/>
    <n v="2"/>
    <b v="0"/>
    <s v="technology/wearables"/>
    <n v="2.9999999999999997E-4"/>
    <n v="7.5"/>
    <x v="2"/>
    <x v="8"/>
  </r>
  <r>
    <n v="675"/>
    <s v="How to Make Innovative Apple Watch Apps with WatchKit"/>
    <x v="674"/>
    <n v="6000"/>
    <n v="891"/>
    <x v="2"/>
    <x v="0"/>
    <s v="USD"/>
    <n v="1420095540"/>
    <n v="1417558804"/>
    <b v="0"/>
    <n v="26"/>
    <b v="0"/>
    <s v="technology/wearables"/>
    <n v="0.14849999999999999"/>
    <n v="34.269230769230766"/>
    <x v="2"/>
    <x v="8"/>
  </r>
  <r>
    <n v="676"/>
    <s v="NapTime: the first baby monitor that takes care of parents"/>
    <x v="675"/>
    <n v="100000"/>
    <n v="1471"/>
    <x v="2"/>
    <x v="5"/>
    <s v="CAD"/>
    <n v="1423333581"/>
    <n v="1420741581"/>
    <b v="0"/>
    <n v="24"/>
    <b v="0"/>
    <s v="technology/wearables"/>
    <n v="1.4710000000000001E-2"/>
    <n v="61.291666666666664"/>
    <x v="2"/>
    <x v="8"/>
  </r>
  <r>
    <n v="677"/>
    <s v="World's first Heated Jacket managed by Smartphone"/>
    <x v="676"/>
    <n v="50000"/>
    <n v="12792"/>
    <x v="2"/>
    <x v="13"/>
    <s v="EUR"/>
    <n v="1467106895"/>
    <n v="1463218895"/>
    <b v="0"/>
    <n v="96"/>
    <b v="0"/>
    <s v="technology/wearables"/>
    <n v="0.25584000000000001"/>
    <n v="133.25"/>
    <x v="2"/>
    <x v="8"/>
  </r>
  <r>
    <n v="678"/>
    <s v="World's Smallest Mp3 Player Earpiece Bible - Ohura Project"/>
    <x v="677"/>
    <n v="29000"/>
    <n v="1108"/>
    <x v="2"/>
    <x v="0"/>
    <s v="USD"/>
    <n v="1463821338"/>
    <n v="1461229338"/>
    <b v="0"/>
    <n v="17"/>
    <b v="0"/>
    <s v="technology/wearables"/>
    <n v="3.8206896551724136E-2"/>
    <n v="65.17647058823529"/>
    <x v="2"/>
    <x v="8"/>
  </r>
  <r>
    <n v="679"/>
    <s v="Monolith Posture Coach"/>
    <x v="678"/>
    <n v="57000"/>
    <n v="8827"/>
    <x v="2"/>
    <x v="0"/>
    <s v="USD"/>
    <n v="1472920909"/>
    <n v="1467736909"/>
    <b v="0"/>
    <n v="94"/>
    <b v="0"/>
    <s v="technology/wearables"/>
    <n v="0.15485964912280703"/>
    <n v="93.90425531914893"/>
    <x v="2"/>
    <x v="8"/>
  </r>
  <r>
    <n v="680"/>
    <s v="PosturePulse: The posture sensor worn on your waist or chair"/>
    <x v="679"/>
    <n v="75000"/>
    <n v="19434"/>
    <x v="2"/>
    <x v="0"/>
    <s v="USD"/>
    <n v="1410955331"/>
    <n v="1407931331"/>
    <b v="0"/>
    <n v="129"/>
    <b v="0"/>
    <s v="technology/wearables"/>
    <n v="0.25912000000000002"/>
    <n v="150.65116279069767"/>
    <x v="2"/>
    <x v="8"/>
  </r>
  <r>
    <n v="681"/>
    <s v="D-Pro Athletic Headband with Carbon Fiber"/>
    <x v="680"/>
    <n v="2500"/>
    <n v="1"/>
    <x v="2"/>
    <x v="0"/>
    <s v="USD"/>
    <n v="1477509604"/>
    <n v="1474917604"/>
    <b v="0"/>
    <n v="1"/>
    <b v="0"/>
    <s v="technology/wearables"/>
    <n v="4.0000000000000002E-4"/>
    <n v="1"/>
    <x v="2"/>
    <x v="8"/>
  </r>
  <r>
    <n v="682"/>
    <s v="Deception Belt"/>
    <x v="681"/>
    <n v="50000"/>
    <n v="53"/>
    <x v="2"/>
    <x v="0"/>
    <s v="USD"/>
    <n v="1489512122"/>
    <n v="1486923722"/>
    <b v="0"/>
    <n v="4"/>
    <b v="0"/>
    <s v="technology/wearables"/>
    <n v="1.06E-3"/>
    <n v="13.25"/>
    <x v="2"/>
    <x v="8"/>
  </r>
  <r>
    <n v="683"/>
    <s v="Mist Buddy Hydration/Misting Backpack"/>
    <x v="682"/>
    <n v="35000"/>
    <n v="298"/>
    <x v="2"/>
    <x v="0"/>
    <s v="USD"/>
    <n v="1477949764"/>
    <n v="1474493764"/>
    <b v="0"/>
    <n v="3"/>
    <b v="0"/>
    <s v="technology/wearables"/>
    <n v="8.5142857142857138E-3"/>
    <n v="99.333333333333329"/>
    <x v="2"/>
    <x v="8"/>
  </r>
  <r>
    <n v="684"/>
    <s v="Arcus Motion Analyzer | The Versatile Smart Ring"/>
    <x v="683"/>
    <n v="320000"/>
    <n v="23948"/>
    <x v="2"/>
    <x v="0"/>
    <s v="USD"/>
    <n v="1406257200"/>
    <n v="1403176891"/>
    <b v="0"/>
    <n v="135"/>
    <b v="0"/>
    <s v="technology/wearables"/>
    <n v="7.4837500000000001E-2"/>
    <n v="177.39259259259259"/>
    <x v="2"/>
    <x v="8"/>
  </r>
  <r>
    <n v="685"/>
    <s v="Nomadica All purpose backpack with battery"/>
    <x v="684"/>
    <n v="2000"/>
    <n v="553"/>
    <x v="2"/>
    <x v="0"/>
    <s v="USD"/>
    <n v="1421095672"/>
    <n v="1417207672"/>
    <b v="0"/>
    <n v="10"/>
    <b v="0"/>
    <s v="technology/wearables"/>
    <n v="0.27650000000000002"/>
    <n v="55.3"/>
    <x v="2"/>
    <x v="8"/>
  </r>
  <r>
    <n v="686"/>
    <s v="Vivi di Cuore - Heart Rate Watch"/>
    <x v="685"/>
    <n v="500000"/>
    <n v="0"/>
    <x v="2"/>
    <x v="13"/>
    <s v="EUR"/>
    <n v="1438618170"/>
    <n v="1436026170"/>
    <b v="0"/>
    <n v="0"/>
    <b v="0"/>
    <s v="technology/wearables"/>
    <n v="0"/>
    <n v="0"/>
    <x v="2"/>
    <x v="8"/>
  </r>
  <r>
    <n v="687"/>
    <s v="Power Go: Cargador Solar para Dispositivos MÃ³viles"/>
    <x v="686"/>
    <n v="100000"/>
    <n v="3550"/>
    <x v="2"/>
    <x v="14"/>
    <s v="MXN"/>
    <n v="1486317653"/>
    <n v="1481133653"/>
    <b v="0"/>
    <n v="6"/>
    <b v="0"/>
    <s v="technology/wearables"/>
    <n v="3.5499999999999997E-2"/>
    <n v="591.66666666666663"/>
    <x v="2"/>
    <x v="8"/>
  </r>
  <r>
    <n v="688"/>
    <s v="The Most Advanced Dress Shirt- EVER!!"/>
    <x v="687"/>
    <n v="20000"/>
    <n v="14598"/>
    <x v="2"/>
    <x v="0"/>
    <s v="USD"/>
    <n v="1444876253"/>
    <n v="1442284253"/>
    <b v="0"/>
    <n v="36"/>
    <b v="0"/>
    <s v="technology/wearables"/>
    <n v="0.72989999999999999"/>
    <n v="405.5"/>
    <x v="2"/>
    <x v="8"/>
  </r>
  <r>
    <n v="689"/>
    <s v="Lifeclock One: The Escape from New York Inspired Smartwatch"/>
    <x v="688"/>
    <n v="200000"/>
    <n v="115297.5"/>
    <x v="2"/>
    <x v="0"/>
    <s v="USD"/>
    <n v="1481173140"/>
    <n v="1478016097"/>
    <b v="0"/>
    <n v="336"/>
    <b v="0"/>
    <s v="technology/wearables"/>
    <n v="0.57648750000000004"/>
    <n v="343.14732142857144"/>
    <x v="2"/>
    <x v="8"/>
  </r>
  <r>
    <n v="690"/>
    <s v="BLOXSHIELD"/>
    <x v="689"/>
    <n v="20000"/>
    <n v="2468"/>
    <x v="2"/>
    <x v="0"/>
    <s v="USD"/>
    <n v="1473400800"/>
    <n v="1469718841"/>
    <b v="0"/>
    <n v="34"/>
    <b v="0"/>
    <s v="technology/wearables"/>
    <n v="0.1234"/>
    <n v="72.588235294117652"/>
    <x v="2"/>
    <x v="8"/>
  </r>
  <r>
    <n v="691"/>
    <s v="ShapeCase - Colorful Apple Watch Bumpers"/>
    <x v="690"/>
    <n v="50000"/>
    <n v="260"/>
    <x v="2"/>
    <x v="0"/>
    <s v="USD"/>
    <n v="1435711246"/>
    <n v="1433292046"/>
    <b v="0"/>
    <n v="10"/>
    <b v="0"/>
    <s v="technology/wearables"/>
    <n v="5.1999999999999998E-3"/>
    <n v="26"/>
    <x v="2"/>
    <x v="8"/>
  </r>
  <r>
    <n v="692"/>
    <s v="Signum Indicators by Brighter Indication"/>
    <x v="691"/>
    <n v="20000"/>
    <n v="1306"/>
    <x v="2"/>
    <x v="1"/>
    <s v="GBP"/>
    <n v="1482397263"/>
    <n v="1479805263"/>
    <b v="0"/>
    <n v="201"/>
    <b v="0"/>
    <s v="technology/wearables"/>
    <n v="6.5299999999999997E-2"/>
    <n v="6.4975124378109452"/>
    <x v="2"/>
    <x v="8"/>
  </r>
  <r>
    <n v="693"/>
    <s v="Prana: Wearable for Breathing and Posture"/>
    <x v="692"/>
    <n v="100000"/>
    <n v="35338"/>
    <x v="2"/>
    <x v="0"/>
    <s v="USD"/>
    <n v="1430421827"/>
    <n v="1427829827"/>
    <b v="0"/>
    <n v="296"/>
    <b v="0"/>
    <s v="technology/wearables"/>
    <n v="0.35338000000000003"/>
    <n v="119.38513513513513"/>
    <x v="2"/>
    <x v="8"/>
  </r>
  <r>
    <n v="694"/>
    <s v="Airlock bike helmet"/>
    <x v="693"/>
    <n v="150000"/>
    <n v="590"/>
    <x v="2"/>
    <x v="0"/>
    <s v="USD"/>
    <n v="1485964559"/>
    <n v="1483372559"/>
    <b v="0"/>
    <n v="7"/>
    <b v="0"/>
    <s v="technology/wearables"/>
    <n v="3.933333333333333E-3"/>
    <n v="84.285714285714292"/>
    <x v="2"/>
    <x v="8"/>
  </r>
  <r>
    <n v="695"/>
    <s v="mini air- personal air conditioner"/>
    <x v="694"/>
    <n v="60000"/>
    <n v="636"/>
    <x v="2"/>
    <x v="0"/>
    <s v="USD"/>
    <n v="1414758620"/>
    <n v="1412166620"/>
    <b v="0"/>
    <n v="7"/>
    <b v="0"/>
    <s v="technology/wearables"/>
    <n v="1.06E-2"/>
    <n v="90.857142857142861"/>
    <x v="2"/>
    <x v="8"/>
  </r>
  <r>
    <n v="696"/>
    <s v="trustee"/>
    <x v="695"/>
    <n v="175000"/>
    <n v="1"/>
    <x v="2"/>
    <x v="9"/>
    <s v="EUR"/>
    <n v="1406326502"/>
    <n v="1403734502"/>
    <b v="0"/>
    <n v="1"/>
    <b v="0"/>
    <s v="technology/wearables"/>
    <n v="5.7142857142857145E-6"/>
    <n v="1"/>
    <x v="2"/>
    <x v="8"/>
  </r>
  <r>
    <n v="697"/>
    <s v="VR Lens Lab - Prescription Lenses for Virtual Reality HMDs"/>
    <x v="696"/>
    <n v="5000"/>
    <n v="2319"/>
    <x v="2"/>
    <x v="12"/>
    <s v="EUR"/>
    <n v="1454502789"/>
    <n v="1453206789"/>
    <b v="0"/>
    <n v="114"/>
    <b v="0"/>
    <s v="technology/wearables"/>
    <n v="0.46379999999999999"/>
    <n v="20.342105263157894"/>
    <x v="2"/>
    <x v="8"/>
  </r>
  <r>
    <n v="698"/>
    <s v="3D Xray Vision. State of the Art. Free for Everyone*."/>
    <x v="697"/>
    <n v="100000"/>
    <n v="15390"/>
    <x v="2"/>
    <x v="0"/>
    <s v="USD"/>
    <n v="1411005600"/>
    <n v="1408141245"/>
    <b v="0"/>
    <n v="29"/>
    <b v="0"/>
    <s v="technology/wearables"/>
    <n v="0.15390000000000001"/>
    <n v="530.68965517241384"/>
    <x v="2"/>
    <x v="8"/>
  </r>
  <r>
    <n v="699"/>
    <s v="TapTap, a touch communication wristband"/>
    <x v="698"/>
    <n v="130000"/>
    <n v="107148.74"/>
    <x v="2"/>
    <x v="0"/>
    <s v="USD"/>
    <n v="1385136000"/>
    <n v="1381923548"/>
    <b v="0"/>
    <n v="890"/>
    <b v="0"/>
    <s v="technology/wearables"/>
    <n v="0.824221076923077"/>
    <n v="120.39184269662923"/>
    <x v="2"/>
    <x v="8"/>
  </r>
  <r>
    <n v="700"/>
    <s v="A-iEasyâ„¢ Smartphone Stand Holder | The End of Busy Hands."/>
    <x v="699"/>
    <n v="15000"/>
    <n v="403"/>
    <x v="2"/>
    <x v="3"/>
    <s v="EUR"/>
    <n v="1484065881"/>
    <n v="1481473881"/>
    <b v="0"/>
    <n v="31"/>
    <b v="0"/>
    <s v="technology/wearables"/>
    <n v="2.6866666666666667E-2"/>
    <n v="13"/>
    <x v="2"/>
    <x v="8"/>
  </r>
  <r>
    <n v="701"/>
    <s v="HotBlack: The premium smartwatch that shows your custom data"/>
    <x v="700"/>
    <n v="23000"/>
    <n v="6118"/>
    <x v="2"/>
    <x v="1"/>
    <s v="GBP"/>
    <n v="1406130880"/>
    <n v="1403538880"/>
    <b v="0"/>
    <n v="21"/>
    <b v="0"/>
    <s v="technology/wearables"/>
    <n v="0.26600000000000001"/>
    <n v="291.33333333333331"/>
    <x v="2"/>
    <x v="8"/>
  </r>
  <r>
    <n v="702"/>
    <s v="Pace...Me | Visual Pace &amp; Interval Trainer | Sports Wearable"/>
    <x v="701"/>
    <n v="15000"/>
    <n v="4622.01"/>
    <x v="2"/>
    <x v="0"/>
    <s v="USD"/>
    <n v="1480011987"/>
    <n v="1477416387"/>
    <b v="0"/>
    <n v="37"/>
    <b v="0"/>
    <s v="technology/wearables"/>
    <n v="0.30813400000000002"/>
    <n v="124.9191891891892"/>
    <x v="2"/>
    <x v="8"/>
  </r>
  <r>
    <n v="703"/>
    <s v="EL TORO SPEEDWRAPS - THE EVOLUTION OF SPORTS TRAINING"/>
    <x v="702"/>
    <n v="15000"/>
    <n v="837"/>
    <x v="2"/>
    <x v="0"/>
    <s v="USD"/>
    <n v="1485905520"/>
    <n v="1481150949"/>
    <b v="0"/>
    <n v="7"/>
    <b v="0"/>
    <s v="technology/wearables"/>
    <n v="5.5800000000000002E-2"/>
    <n v="119.57142857142857"/>
    <x v="2"/>
    <x v="8"/>
  </r>
  <r>
    <n v="704"/>
    <s v="ZNITCH- The Evolution in Helmet Safety"/>
    <x v="703"/>
    <n v="55000"/>
    <n v="481"/>
    <x v="2"/>
    <x v="5"/>
    <s v="CAD"/>
    <n v="1487565468"/>
    <n v="1482381468"/>
    <b v="0"/>
    <n v="4"/>
    <b v="0"/>
    <s v="technology/wearables"/>
    <n v="8.7454545454545458E-3"/>
    <n v="120.25"/>
    <x v="2"/>
    <x v="8"/>
  </r>
  <r>
    <n v="705"/>
    <s v="SomnoScope"/>
    <x v="704"/>
    <n v="100000"/>
    <n v="977"/>
    <x v="2"/>
    <x v="9"/>
    <s v="EUR"/>
    <n v="1484999278"/>
    <n v="1482407278"/>
    <b v="0"/>
    <n v="5"/>
    <b v="0"/>
    <s v="technology/wearables"/>
    <n v="9.7699999999999992E-3"/>
    <n v="195.4"/>
    <x v="2"/>
    <x v="8"/>
  </r>
  <r>
    <n v="706"/>
    <s v="Driver Alert System"/>
    <x v="705"/>
    <n v="100000"/>
    <n v="0"/>
    <x v="2"/>
    <x v="3"/>
    <s v="EUR"/>
    <n v="1481740740"/>
    <n v="1478130783"/>
    <b v="0"/>
    <n v="0"/>
    <b v="0"/>
    <s v="technology/wearables"/>
    <n v="0"/>
    <n v="0"/>
    <x v="2"/>
    <x v="8"/>
  </r>
  <r>
    <n v="707"/>
    <s v="Hy - hidden wireless earbuds you never have to take off"/>
    <x v="706"/>
    <n v="68000"/>
    <n v="53670.6"/>
    <x v="2"/>
    <x v="1"/>
    <s v="GBP"/>
    <n v="1483286127"/>
    <n v="1479830127"/>
    <b v="0"/>
    <n v="456"/>
    <b v="0"/>
    <s v="technology/wearables"/>
    <n v="0.78927352941176465"/>
    <n v="117.69868421052631"/>
    <x v="2"/>
    <x v="8"/>
  </r>
  <r>
    <n v="708"/>
    <s v="Glowbelt, The World's First Retractable LED Safety Belt"/>
    <x v="707"/>
    <n v="40000"/>
    <n v="8837"/>
    <x v="2"/>
    <x v="1"/>
    <s v="GBP"/>
    <n v="1410616600"/>
    <n v="1405432600"/>
    <b v="0"/>
    <n v="369"/>
    <b v="0"/>
    <s v="technology/wearables"/>
    <n v="0.22092500000000001"/>
    <n v="23.948509485094849"/>
    <x v="2"/>
    <x v="8"/>
  </r>
  <r>
    <n v="709"/>
    <s v="lumiglove"/>
    <x v="708"/>
    <n v="15000"/>
    <n v="61"/>
    <x v="2"/>
    <x v="0"/>
    <s v="USD"/>
    <n v="1417741159"/>
    <n v="1415149159"/>
    <b v="0"/>
    <n v="2"/>
    <b v="0"/>
    <s v="technology/wearables"/>
    <n v="4.0666666666666663E-3"/>
    <n v="30.5"/>
    <x v="2"/>
    <x v="8"/>
  </r>
  <r>
    <n v="710"/>
    <s v="Hate York Shirt 2.0"/>
    <x v="709"/>
    <n v="1200"/>
    <n v="0"/>
    <x v="2"/>
    <x v="5"/>
    <s v="CAD"/>
    <n v="1408495440"/>
    <n v="1405640302"/>
    <b v="0"/>
    <n v="0"/>
    <b v="0"/>
    <s v="technology/wearables"/>
    <n v="0"/>
    <n v="0"/>
    <x v="2"/>
    <x v="8"/>
  </r>
  <r>
    <n v="711"/>
    <s v="Anti Snore Wearable"/>
    <x v="710"/>
    <n v="100000"/>
    <n v="33791"/>
    <x v="2"/>
    <x v="9"/>
    <s v="EUR"/>
    <n v="1481716868"/>
    <n v="1478257268"/>
    <b v="0"/>
    <n v="338"/>
    <b v="0"/>
    <s v="technology/wearables"/>
    <n v="0.33790999999999999"/>
    <n v="99.973372781065095"/>
    <x v="2"/>
    <x v="8"/>
  </r>
  <r>
    <n v="712"/>
    <s v="Riders Registry &quot;Medical data of active people on a Dog Tag&quot;"/>
    <x v="711"/>
    <n v="48500"/>
    <n v="105"/>
    <x v="2"/>
    <x v="0"/>
    <s v="USD"/>
    <n v="1455466832"/>
    <n v="1452874832"/>
    <b v="0"/>
    <n v="4"/>
    <b v="0"/>
    <s v="technology/wearables"/>
    <n v="2.1649484536082476E-3"/>
    <n v="26.25"/>
    <x v="2"/>
    <x v="8"/>
  </r>
  <r>
    <n v="713"/>
    <s v="Secure Pet GPS Tracker - Every Moment Matters"/>
    <x v="712"/>
    <n v="25000"/>
    <n v="199"/>
    <x v="2"/>
    <x v="13"/>
    <s v="EUR"/>
    <n v="1465130532"/>
    <n v="1462538532"/>
    <b v="0"/>
    <n v="1"/>
    <b v="0"/>
    <s v="technology/wearables"/>
    <n v="7.9600000000000001E-3"/>
    <n v="199"/>
    <x v="2"/>
    <x v="8"/>
  </r>
  <r>
    <n v="714"/>
    <s v="Prep Packs Survival Belt"/>
    <x v="713"/>
    <n v="15000"/>
    <n v="2249"/>
    <x v="2"/>
    <x v="0"/>
    <s v="USD"/>
    <n v="1488308082"/>
    <n v="1483124082"/>
    <b v="0"/>
    <n v="28"/>
    <b v="0"/>
    <s v="technology/wearables"/>
    <n v="0.14993333333333334"/>
    <n v="80.321428571428569"/>
    <x v="2"/>
    <x v="8"/>
  </r>
  <r>
    <n v="715"/>
    <s v="Mouse^3"/>
    <x v="714"/>
    <n v="27500"/>
    <n v="1389"/>
    <x v="2"/>
    <x v="0"/>
    <s v="USD"/>
    <n v="1446693040"/>
    <n v="1443233440"/>
    <b v="0"/>
    <n v="12"/>
    <b v="0"/>
    <s v="technology/wearables"/>
    <n v="5.0509090909090906E-2"/>
    <n v="115.75"/>
    <x v="2"/>
    <x v="8"/>
  </r>
  <r>
    <n v="716"/>
    <s v="Pathfinder - Wearable Navigation for the Blind"/>
    <x v="715"/>
    <n v="7000"/>
    <n v="715"/>
    <x v="2"/>
    <x v="0"/>
    <s v="USD"/>
    <n v="1417392000"/>
    <n v="1414511307"/>
    <b v="0"/>
    <n v="16"/>
    <b v="0"/>
    <s v="technology/wearables"/>
    <n v="0.10214285714285715"/>
    <n v="44.6875"/>
    <x v="2"/>
    <x v="8"/>
  </r>
  <r>
    <n v="717"/>
    <s v="cool air belt"/>
    <x v="716"/>
    <n v="100000"/>
    <n v="305"/>
    <x v="2"/>
    <x v="0"/>
    <s v="USD"/>
    <n v="1409949002"/>
    <n v="1407357002"/>
    <b v="0"/>
    <n v="4"/>
    <b v="0"/>
    <s v="technology/wearables"/>
    <n v="3.0500000000000002E-3"/>
    <n v="76.25"/>
    <x v="2"/>
    <x v="8"/>
  </r>
  <r>
    <n v="718"/>
    <s v="BioToo - Emergency Temporary Tattoos"/>
    <x v="717"/>
    <n v="12000"/>
    <n v="90"/>
    <x v="2"/>
    <x v="0"/>
    <s v="USD"/>
    <n v="1487397540"/>
    <n v="1484684247"/>
    <b v="0"/>
    <n v="4"/>
    <b v="0"/>
    <s v="technology/wearables"/>
    <n v="7.4999999999999997E-3"/>
    <n v="22.5"/>
    <x v="2"/>
    <x v="8"/>
  </r>
  <r>
    <n v="719"/>
    <s v="Hand Armor Liquid Chalk-Ultimate Sports Chalk Help Patent"/>
    <x v="718"/>
    <n v="15000"/>
    <n v="194"/>
    <x v="2"/>
    <x v="0"/>
    <s v="USD"/>
    <n v="1456189076"/>
    <n v="1454979476"/>
    <b v="0"/>
    <n v="10"/>
    <b v="0"/>
    <s v="technology/wearables"/>
    <n v="1.2933333333333333E-2"/>
    <n v="19.399999999999999"/>
    <x v="2"/>
    <x v="8"/>
  </r>
  <r>
    <n v="720"/>
    <s v="Without Utterance: Tales from the Other Side of Language"/>
    <x v="719"/>
    <n v="1900"/>
    <n v="2735"/>
    <x v="0"/>
    <x v="0"/>
    <s v="USD"/>
    <n v="1327851291"/>
    <n v="1325432091"/>
    <b v="0"/>
    <n v="41"/>
    <b v="1"/>
    <s v="publishing/nonfiction"/>
    <n v="1.4394736842105262"/>
    <n v="66.707317073170728"/>
    <x v="3"/>
    <x v="9"/>
  </r>
  <r>
    <n v="721"/>
    <s v="Celebrating Brit Shalom â€” Now at CelebratingBritShalom.Com"/>
    <x v="720"/>
    <n v="8200"/>
    <n v="10013"/>
    <x v="0"/>
    <x v="0"/>
    <s v="USD"/>
    <n v="1406900607"/>
    <n v="1403012607"/>
    <b v="0"/>
    <n v="119"/>
    <b v="1"/>
    <s v="publishing/nonfiction"/>
    <n v="1.2210975609756098"/>
    <n v="84.142857142857139"/>
    <x v="3"/>
    <x v="9"/>
  </r>
  <r>
    <n v="722"/>
    <s v="The BANGGAI Rescue Project"/>
    <x v="721"/>
    <n v="25000"/>
    <n v="33006"/>
    <x v="0"/>
    <x v="0"/>
    <s v="USD"/>
    <n v="1333909178"/>
    <n v="1331320778"/>
    <b v="0"/>
    <n v="153"/>
    <b v="1"/>
    <s v="publishing/nonfiction"/>
    <n v="1.3202400000000001"/>
    <n v="215.72549019607843"/>
    <x v="3"/>
    <x v="9"/>
  </r>
  <r>
    <n v="723"/>
    <s v="The 2015 Pro Football Beast Book"/>
    <x v="722"/>
    <n v="5000"/>
    <n v="5469"/>
    <x v="0"/>
    <x v="0"/>
    <s v="USD"/>
    <n v="1438228740"/>
    <n v="1435606549"/>
    <b v="0"/>
    <n v="100"/>
    <b v="1"/>
    <s v="publishing/nonfiction"/>
    <n v="1.0938000000000001"/>
    <n v="54.69"/>
    <x v="3"/>
    <x v="9"/>
  </r>
  <r>
    <n v="724"/>
    <s v="The Adventure Access Guide: How to Walk Across America"/>
    <x v="723"/>
    <n v="7000"/>
    <n v="7383.01"/>
    <x v="0"/>
    <x v="0"/>
    <s v="USD"/>
    <n v="1309447163"/>
    <n v="1306855163"/>
    <b v="0"/>
    <n v="143"/>
    <b v="1"/>
    <s v="publishing/nonfiction"/>
    <n v="1.0547157142857144"/>
    <n v="51.62944055944056"/>
    <x v="3"/>
    <x v="9"/>
  </r>
  <r>
    <n v="725"/>
    <s v="The Year It All Made Sense"/>
    <x v="724"/>
    <n v="20000"/>
    <n v="20070"/>
    <x v="0"/>
    <x v="0"/>
    <s v="USD"/>
    <n v="1450018912"/>
    <n v="1447426912"/>
    <b v="0"/>
    <n v="140"/>
    <b v="1"/>
    <s v="publishing/nonfiction"/>
    <n v="1.0035000000000001"/>
    <n v="143.35714285714286"/>
    <x v="3"/>
    <x v="9"/>
  </r>
  <r>
    <n v="726"/>
    <s v="60 Days to a Radiating Faith"/>
    <x v="725"/>
    <n v="2500"/>
    <n v="2535"/>
    <x v="0"/>
    <x v="0"/>
    <s v="USD"/>
    <n v="1365728487"/>
    <n v="1363136487"/>
    <b v="0"/>
    <n v="35"/>
    <b v="1"/>
    <s v="publishing/nonfiction"/>
    <n v="1.014"/>
    <n v="72.428571428571431"/>
    <x v="3"/>
    <x v="9"/>
  </r>
  <r>
    <n v="727"/>
    <s v="CHRISTIAN MERCY: Compassion, Proclamation, and Power"/>
    <x v="726"/>
    <n v="3500"/>
    <n v="5443"/>
    <x v="0"/>
    <x v="0"/>
    <s v="USD"/>
    <n v="1358198400"/>
    <n v="1354580949"/>
    <b v="0"/>
    <n v="149"/>
    <b v="1"/>
    <s v="publishing/nonfiction"/>
    <n v="1.5551428571428572"/>
    <n v="36.530201342281877"/>
    <x v="3"/>
    <x v="9"/>
  </r>
  <r>
    <n v="728"/>
    <s v="The Age of the Platform: My Fourth Book"/>
    <x v="727"/>
    <n v="7500"/>
    <n v="7917.45"/>
    <x v="0"/>
    <x v="0"/>
    <s v="USD"/>
    <n v="1313957157"/>
    <n v="1310069157"/>
    <b v="0"/>
    <n v="130"/>
    <b v="1"/>
    <s v="publishing/nonfiction"/>
    <n v="1.05566"/>
    <n v="60.903461538461535"/>
    <x v="3"/>
    <x v="9"/>
  </r>
  <r>
    <n v="729"/>
    <s v="The Malformation of Health Care"/>
    <x v="728"/>
    <n v="4000"/>
    <n v="5226"/>
    <x v="0"/>
    <x v="0"/>
    <s v="USD"/>
    <n v="1348028861"/>
    <n v="1342844861"/>
    <b v="0"/>
    <n v="120"/>
    <b v="1"/>
    <s v="publishing/nonfiction"/>
    <n v="1.3065"/>
    <n v="43.55"/>
    <x v="3"/>
    <x v="9"/>
  </r>
  <r>
    <n v="730"/>
    <s v="Encyclopedia of Surfing"/>
    <x v="729"/>
    <n v="20000"/>
    <n v="26438"/>
    <x v="0"/>
    <x v="0"/>
    <s v="USD"/>
    <n v="1323280391"/>
    <n v="1320688391"/>
    <b v="0"/>
    <n v="265"/>
    <b v="1"/>
    <s v="publishing/nonfiction"/>
    <n v="1.3219000000000001"/>
    <n v="99.766037735849054"/>
    <x v="3"/>
    <x v="9"/>
  </r>
  <r>
    <n v="731"/>
    <s v="Portland Boat Tours:  From Dream to Business"/>
    <x v="730"/>
    <n v="5000"/>
    <n v="6300"/>
    <x v="0"/>
    <x v="0"/>
    <s v="USD"/>
    <n v="1327212000"/>
    <n v="1322852747"/>
    <b v="0"/>
    <n v="71"/>
    <b v="1"/>
    <s v="publishing/nonfiction"/>
    <n v="1.26"/>
    <n v="88.732394366197184"/>
    <x v="3"/>
    <x v="9"/>
  </r>
  <r>
    <n v="732"/>
    <s v="Chess puzzles in your pocket: a new eBook"/>
    <x v="731"/>
    <n v="40"/>
    <n v="64"/>
    <x v="0"/>
    <x v="1"/>
    <s v="GBP"/>
    <n v="1380449461"/>
    <n v="1375265461"/>
    <b v="0"/>
    <n v="13"/>
    <b v="1"/>
    <s v="publishing/nonfiction"/>
    <n v="1.6"/>
    <n v="4.9230769230769234"/>
    <x v="3"/>
    <x v="9"/>
  </r>
  <r>
    <n v="733"/>
    <s v="Sinatra Cookbook - Recipes for the Ruby framework"/>
    <x v="732"/>
    <n v="2500"/>
    <n v="3012"/>
    <x v="0"/>
    <x v="1"/>
    <s v="GBP"/>
    <n v="1387533892"/>
    <n v="1384941892"/>
    <b v="0"/>
    <n v="169"/>
    <b v="1"/>
    <s v="publishing/nonfiction"/>
    <n v="1.2048000000000001"/>
    <n v="17.822485207100591"/>
    <x v="3"/>
    <x v="9"/>
  </r>
  <r>
    <n v="734"/>
    <s v="Sideswiped"/>
    <x v="733"/>
    <n v="8500"/>
    <n v="10670"/>
    <x v="0"/>
    <x v="5"/>
    <s v="CAD"/>
    <n v="1431147600"/>
    <n v="1428465420"/>
    <b v="0"/>
    <n v="57"/>
    <b v="1"/>
    <s v="publishing/nonfiction"/>
    <n v="1.2552941176470589"/>
    <n v="187.19298245614036"/>
    <x v="3"/>
    <x v="9"/>
  </r>
  <r>
    <n v="735"/>
    <s v="TOP FUEL FOR LIFE - Life Lessons from a Crew Chief"/>
    <x v="734"/>
    <n v="47000"/>
    <n v="53771"/>
    <x v="0"/>
    <x v="0"/>
    <s v="USD"/>
    <n v="1417653540"/>
    <n v="1414975346"/>
    <b v="0"/>
    <n v="229"/>
    <b v="1"/>
    <s v="publishing/nonfiction"/>
    <n v="1.1440638297872341"/>
    <n v="234.80786026200875"/>
    <x v="3"/>
    <x v="9"/>
  </r>
  <r>
    <n v="736"/>
    <s v="What Happens in Vegas Stays on YouTube"/>
    <x v="735"/>
    <n v="3600"/>
    <n v="11345"/>
    <x v="0"/>
    <x v="0"/>
    <s v="USD"/>
    <n v="1385009940"/>
    <n v="1383327440"/>
    <b v="0"/>
    <n v="108"/>
    <b v="1"/>
    <s v="publishing/nonfiction"/>
    <n v="3.151388888888889"/>
    <n v="105.04629629629629"/>
    <x v="3"/>
    <x v="9"/>
  </r>
  <r>
    <n v="737"/>
    <s v="Eat Mendocino: Writing the Book"/>
    <x v="736"/>
    <n v="5000"/>
    <n v="6120"/>
    <x v="0"/>
    <x v="0"/>
    <s v="USD"/>
    <n v="1392408000"/>
    <n v="1390890987"/>
    <b v="0"/>
    <n v="108"/>
    <b v="1"/>
    <s v="publishing/nonfiction"/>
    <n v="1.224"/>
    <n v="56.666666666666664"/>
    <x v="3"/>
    <x v="9"/>
  </r>
  <r>
    <n v="738"/>
    <s v="Under the Sour Sun: Hunger through the Eyes of a Child"/>
    <x v="737"/>
    <n v="1500"/>
    <n v="1601"/>
    <x v="0"/>
    <x v="0"/>
    <s v="USD"/>
    <n v="1417409940"/>
    <n v="1414765794"/>
    <b v="0"/>
    <n v="41"/>
    <b v="1"/>
    <s v="publishing/nonfiction"/>
    <n v="1.0673333333333332"/>
    <n v="39.048780487804876"/>
    <x v="3"/>
    <x v="9"/>
  </r>
  <r>
    <n v="739"/>
    <s v="Brother's Keeper: Lessons Learned in Gaining Access"/>
    <x v="738"/>
    <n v="6000"/>
    <n v="9500"/>
    <x v="0"/>
    <x v="0"/>
    <s v="USD"/>
    <n v="1407758629"/>
    <n v="1404907429"/>
    <b v="0"/>
    <n v="139"/>
    <b v="1"/>
    <s v="publishing/nonfiction"/>
    <n v="1.5833333333333333"/>
    <n v="68.345323741007192"/>
    <x v="3"/>
    <x v="9"/>
  </r>
  <r>
    <n v="740"/>
    <s v="Gloriously Doomed - Search for Armada Shipwreck in Ireland"/>
    <x v="739"/>
    <n v="3000"/>
    <n v="3222"/>
    <x v="0"/>
    <x v="0"/>
    <s v="USD"/>
    <n v="1434857482"/>
    <n v="1433647882"/>
    <b v="0"/>
    <n v="19"/>
    <b v="1"/>
    <s v="publishing/nonfiction"/>
    <n v="1.0740000000000001"/>
    <n v="169.57894736842104"/>
    <x v="3"/>
    <x v="9"/>
  </r>
  <r>
    <n v="741"/>
    <s v="reVILNA: the vilna ghetto project"/>
    <x v="740"/>
    <n v="13000"/>
    <n v="13293.8"/>
    <x v="0"/>
    <x v="0"/>
    <s v="USD"/>
    <n v="1370964806"/>
    <n v="1367940806"/>
    <b v="0"/>
    <n v="94"/>
    <b v="1"/>
    <s v="publishing/nonfiction"/>
    <n v="1.0226"/>
    <n v="141.42340425531913"/>
    <x v="3"/>
    <x v="9"/>
  </r>
  <r>
    <n v="742"/>
    <s v="&quot;My Life As Julia Roberts, Snapshots Of A LIfe"/>
    <x v="741"/>
    <n v="1400"/>
    <n v="1550"/>
    <x v="0"/>
    <x v="0"/>
    <s v="USD"/>
    <n v="1395435712"/>
    <n v="1392847312"/>
    <b v="0"/>
    <n v="23"/>
    <b v="1"/>
    <s v="publishing/nonfiction"/>
    <n v="1.1071428571428572"/>
    <n v="67.391304347826093"/>
    <x v="3"/>
    <x v="9"/>
  </r>
  <r>
    <n v="743"/>
    <s v="A Tale as Rich as Soil: Preserving Valmont's History"/>
    <x v="742"/>
    <n v="550"/>
    <n v="814"/>
    <x v="0"/>
    <x v="0"/>
    <s v="USD"/>
    <n v="1334610000"/>
    <n v="1332435685"/>
    <b v="0"/>
    <n v="15"/>
    <b v="1"/>
    <s v="publishing/nonfiction"/>
    <n v="1.48"/>
    <n v="54.266666666666666"/>
    <x v="3"/>
    <x v="9"/>
  </r>
  <r>
    <n v="744"/>
    <s v="A Revolutionary Leadership Resource Book"/>
    <x v="743"/>
    <n v="5000"/>
    <n v="5116"/>
    <x v="0"/>
    <x v="0"/>
    <s v="USD"/>
    <n v="1355439503"/>
    <n v="1352847503"/>
    <b v="0"/>
    <n v="62"/>
    <b v="1"/>
    <s v="publishing/nonfiction"/>
    <n v="1.0232000000000001"/>
    <n v="82.516129032258064"/>
    <x v="3"/>
    <x v="9"/>
  </r>
  <r>
    <n v="745"/>
    <s v="Help Launch the Most Amazing Online Organizing Guide Ever."/>
    <x v="744"/>
    <n v="2220"/>
    <n v="3976"/>
    <x v="0"/>
    <x v="0"/>
    <s v="USD"/>
    <n v="1367588645"/>
    <n v="1364996645"/>
    <b v="0"/>
    <n v="74"/>
    <b v="1"/>
    <s v="publishing/nonfiction"/>
    <n v="1.7909909909909909"/>
    <n v="53.729729729729726"/>
    <x v="3"/>
    <x v="9"/>
  </r>
  <r>
    <n v="746"/>
    <s v="Attention: People With Body Parts"/>
    <x v="745"/>
    <n v="2987"/>
    <n v="3318"/>
    <x v="0"/>
    <x v="0"/>
    <s v="USD"/>
    <n v="1348372740"/>
    <n v="1346806909"/>
    <b v="0"/>
    <n v="97"/>
    <b v="1"/>
    <s v="publishing/nonfiction"/>
    <n v="1.1108135252761968"/>
    <n v="34.206185567010309"/>
    <x v="3"/>
    <x v="9"/>
  </r>
  <r>
    <n v="747"/>
    <s v="Trash is Treasure"/>
    <x v="746"/>
    <n v="7000"/>
    <n v="7003"/>
    <x v="0"/>
    <x v="9"/>
    <s v="EUR"/>
    <n v="1421319240"/>
    <n v="1418649019"/>
    <b v="0"/>
    <n v="55"/>
    <b v="1"/>
    <s v="publishing/nonfiction"/>
    <n v="1.0004285714285714"/>
    <n v="127.32727272727273"/>
    <x v="3"/>
    <x v="9"/>
  </r>
  <r>
    <n v="748"/>
    <s v="Meditations for the Childbearing Year - a Book"/>
    <x v="747"/>
    <n v="2000"/>
    <n v="2005"/>
    <x v="0"/>
    <x v="0"/>
    <s v="USD"/>
    <n v="1407701966"/>
    <n v="1405109966"/>
    <b v="0"/>
    <n v="44"/>
    <b v="1"/>
    <s v="publishing/nonfiction"/>
    <n v="1.0024999999999999"/>
    <n v="45.56818181818182"/>
    <x v="3"/>
    <x v="9"/>
  </r>
  <r>
    <n v="749"/>
    <s v="chartwellwest.com"/>
    <x v="748"/>
    <n v="10000"/>
    <n v="10556"/>
    <x v="0"/>
    <x v="0"/>
    <s v="USD"/>
    <n v="1485642930"/>
    <n v="1483050930"/>
    <b v="0"/>
    <n v="110"/>
    <b v="1"/>
    <s v="publishing/nonfiction"/>
    <n v="1.0556000000000001"/>
    <n v="95.963636363636368"/>
    <x v="3"/>
    <x v="9"/>
  </r>
  <r>
    <n v="750"/>
    <s v="A book no one should have to write-but everyone should read."/>
    <x v="749"/>
    <n v="4444"/>
    <n v="4559"/>
    <x v="0"/>
    <x v="0"/>
    <s v="USD"/>
    <n v="1361739872"/>
    <n v="1359147872"/>
    <b v="0"/>
    <n v="59"/>
    <b v="1"/>
    <s v="publishing/nonfiction"/>
    <n v="1.0258775877587758"/>
    <n v="77.271186440677965"/>
    <x v="3"/>
    <x v="9"/>
  </r>
  <r>
    <n v="751"/>
    <s v="Surviving the Journey: Letters from the Railroad"/>
    <x v="750"/>
    <n v="3000"/>
    <n v="3555"/>
    <x v="0"/>
    <x v="0"/>
    <s v="USD"/>
    <n v="1312470475"/>
    <n v="1308496075"/>
    <b v="0"/>
    <n v="62"/>
    <b v="1"/>
    <s v="publishing/nonfiction"/>
    <n v="1.1850000000000001"/>
    <n v="57.338709677419352"/>
    <x v="3"/>
    <x v="9"/>
  </r>
  <r>
    <n v="752"/>
    <s v="ELECTRO GIRL raises awareness to remove the fear of Epilepsy"/>
    <x v="751"/>
    <n v="5000"/>
    <n v="5585"/>
    <x v="0"/>
    <x v="2"/>
    <s v="AUD"/>
    <n v="1476615600"/>
    <n v="1474884417"/>
    <b v="0"/>
    <n v="105"/>
    <b v="1"/>
    <s v="publishing/nonfiction"/>
    <n v="1.117"/>
    <n v="53.19047619047619"/>
    <x v="3"/>
    <x v="9"/>
  </r>
  <r>
    <n v="753"/>
    <s v="Dirshuni: Israeli Women Writing Midrash, volume 2"/>
    <x v="752"/>
    <n v="10000"/>
    <n v="12800"/>
    <x v="0"/>
    <x v="0"/>
    <s v="USD"/>
    <n v="1423922991"/>
    <n v="1421330991"/>
    <b v="0"/>
    <n v="26"/>
    <b v="1"/>
    <s v="publishing/nonfiction"/>
    <n v="1.28"/>
    <n v="492.30769230769232"/>
    <x v="3"/>
    <x v="9"/>
  </r>
  <r>
    <n v="754"/>
    <s v="In Sickness and in Health- a couples journey through cancer"/>
    <x v="753"/>
    <n v="2000"/>
    <n v="2075"/>
    <x v="0"/>
    <x v="0"/>
    <s v="USD"/>
    <n v="1357408721"/>
    <n v="1354816721"/>
    <b v="0"/>
    <n v="49"/>
    <b v="1"/>
    <s v="publishing/nonfiction"/>
    <n v="1.0375000000000001"/>
    <n v="42.346938775510203"/>
    <x v="3"/>
    <x v="9"/>
  </r>
  <r>
    <n v="755"/>
    <s v="Rumble Yell: Discovering America's Biggest Bike Ride"/>
    <x v="754"/>
    <n v="2500"/>
    <n v="2547.69"/>
    <x v="0"/>
    <x v="0"/>
    <s v="USD"/>
    <n v="1369010460"/>
    <n v="1366381877"/>
    <b v="0"/>
    <n v="68"/>
    <b v="1"/>
    <s v="publishing/nonfiction"/>
    <n v="1.0190760000000001"/>
    <n v="37.466029411764708"/>
    <x v="3"/>
    <x v="9"/>
  </r>
  <r>
    <n v="756"/>
    <s v="Shemdegi Sadguri: photopoetic commentary on Eastern Europe"/>
    <x v="755"/>
    <n v="700"/>
    <n v="824"/>
    <x v="0"/>
    <x v="0"/>
    <s v="USD"/>
    <n v="1303147459"/>
    <n v="1297880659"/>
    <b v="0"/>
    <n v="22"/>
    <b v="1"/>
    <s v="publishing/nonfiction"/>
    <n v="1.177142857142857"/>
    <n v="37.454545454545453"/>
    <x v="3"/>
    <x v="9"/>
  </r>
  <r>
    <n v="757"/>
    <s v="Celebrating Orlando's Historic Haunts Release"/>
    <x v="756"/>
    <n v="250"/>
    <n v="595"/>
    <x v="0"/>
    <x v="0"/>
    <s v="USD"/>
    <n v="1354756714"/>
    <n v="1353547114"/>
    <b v="0"/>
    <n v="18"/>
    <b v="1"/>
    <s v="publishing/nonfiction"/>
    <n v="2.38"/>
    <n v="33.055555555555557"/>
    <x v="3"/>
    <x v="9"/>
  </r>
  <r>
    <n v="758"/>
    <s v="Publish Waiting On Humanity"/>
    <x v="757"/>
    <n v="2500"/>
    <n v="2550"/>
    <x v="0"/>
    <x v="0"/>
    <s v="USD"/>
    <n v="1286568268"/>
    <n v="1283976268"/>
    <b v="0"/>
    <n v="19"/>
    <b v="1"/>
    <s v="publishing/nonfiction"/>
    <n v="1.02"/>
    <n v="134.21052631578948"/>
    <x v="3"/>
    <x v="9"/>
  </r>
  <r>
    <n v="759"/>
    <s v="Wild Ruins"/>
    <x v="758"/>
    <n v="5000"/>
    <n v="5096"/>
    <x v="0"/>
    <x v="1"/>
    <s v="GBP"/>
    <n v="1404892539"/>
    <n v="1401436539"/>
    <b v="0"/>
    <n v="99"/>
    <b v="1"/>
    <s v="publishing/nonfiction"/>
    <n v="1.0192000000000001"/>
    <n v="51.474747474747474"/>
    <x v="3"/>
    <x v="9"/>
  </r>
  <r>
    <n v="760"/>
    <s v="Random Thoughts from a Random Mind"/>
    <x v="759"/>
    <n v="2200"/>
    <n v="0"/>
    <x v="2"/>
    <x v="0"/>
    <s v="USD"/>
    <n v="1480188013"/>
    <n v="1477592413"/>
    <b v="0"/>
    <n v="0"/>
    <b v="0"/>
    <s v="publishing/fiction"/>
    <n v="0"/>
    <n v="0"/>
    <x v="3"/>
    <x v="10"/>
  </r>
  <r>
    <n v="761"/>
    <s v="DONE WITH DEATH"/>
    <x v="760"/>
    <n v="5000"/>
    <n v="235"/>
    <x v="2"/>
    <x v="0"/>
    <s v="USD"/>
    <n v="1391364126"/>
    <n v="1388772126"/>
    <b v="0"/>
    <n v="6"/>
    <b v="0"/>
    <s v="publishing/fiction"/>
    <n v="4.7E-2"/>
    <n v="39.166666666666664"/>
    <x v="3"/>
    <x v="10"/>
  </r>
  <r>
    <n v="762"/>
    <s v="Where we used to live - eBook (PROJECT 80%)"/>
    <x v="761"/>
    <n v="3500"/>
    <n v="0"/>
    <x v="2"/>
    <x v="14"/>
    <s v="MXN"/>
    <n v="1480831200"/>
    <n v="1479328570"/>
    <b v="0"/>
    <n v="0"/>
    <b v="0"/>
    <s v="publishing/fiction"/>
    <n v="0"/>
    <n v="0"/>
    <x v="3"/>
    <x v="10"/>
  </r>
  <r>
    <n v="763"/>
    <s v="Highland Sabre - A Black Beast Books Project"/>
    <x v="762"/>
    <n v="4290"/>
    <n v="5"/>
    <x v="2"/>
    <x v="1"/>
    <s v="GBP"/>
    <n v="1376563408"/>
    <n v="1373971408"/>
    <b v="0"/>
    <n v="1"/>
    <b v="0"/>
    <s v="publishing/fiction"/>
    <n v="1.1655011655011655E-3"/>
    <n v="5"/>
    <x v="3"/>
    <x v="10"/>
  </r>
  <r>
    <n v="764"/>
    <s v="[JOE]KES"/>
    <x v="763"/>
    <n v="5000"/>
    <n v="0"/>
    <x v="2"/>
    <x v="0"/>
    <s v="USD"/>
    <n v="1441858161"/>
    <n v="1439266161"/>
    <b v="0"/>
    <n v="0"/>
    <b v="0"/>
    <s v="publishing/fiction"/>
    <n v="0"/>
    <n v="0"/>
    <x v="3"/>
    <x v="10"/>
  </r>
  <r>
    <n v="765"/>
    <s v="Dirty Quiet Money"/>
    <x v="764"/>
    <n v="7000"/>
    <n v="2521"/>
    <x v="2"/>
    <x v="0"/>
    <s v="USD"/>
    <n v="1413723684"/>
    <n v="1411131684"/>
    <b v="0"/>
    <n v="44"/>
    <b v="0"/>
    <s v="publishing/fiction"/>
    <n v="0.36014285714285715"/>
    <n v="57.295454545454547"/>
    <x v="3"/>
    <x v="10"/>
  </r>
  <r>
    <n v="766"/>
    <s v="Memories of Italy &amp; Olive Oil"/>
    <x v="765"/>
    <n v="4000"/>
    <n v="0"/>
    <x v="2"/>
    <x v="5"/>
    <s v="CAD"/>
    <n v="1424112483"/>
    <n v="1421520483"/>
    <b v="0"/>
    <n v="0"/>
    <b v="0"/>
    <s v="publishing/fiction"/>
    <n v="0"/>
    <n v="0"/>
    <x v="3"/>
    <x v="10"/>
  </r>
  <r>
    <n v="767"/>
    <s v="Jury of Peers: A Novel of Online Justice"/>
    <x v="766"/>
    <n v="5000"/>
    <n v="177"/>
    <x v="2"/>
    <x v="0"/>
    <s v="USD"/>
    <n v="1432178810"/>
    <n v="1429586810"/>
    <b v="0"/>
    <n v="3"/>
    <b v="0"/>
    <s v="publishing/fiction"/>
    <n v="3.5400000000000001E-2"/>
    <n v="59"/>
    <x v="3"/>
    <x v="10"/>
  </r>
  <r>
    <n v="768"/>
    <s v="A dream of becoming an upcoming Author"/>
    <x v="767"/>
    <n v="2500"/>
    <n v="0"/>
    <x v="2"/>
    <x v="0"/>
    <s v="USD"/>
    <n v="1387169890"/>
    <n v="1384577890"/>
    <b v="0"/>
    <n v="0"/>
    <b v="0"/>
    <s v="publishing/fiction"/>
    <n v="0"/>
    <n v="0"/>
    <x v="3"/>
    <x v="10"/>
  </r>
  <r>
    <n v="769"/>
    <s v="Sorry I Tripped in Your Yard"/>
    <x v="768"/>
    <n v="4000"/>
    <n v="1656"/>
    <x v="2"/>
    <x v="0"/>
    <s v="USD"/>
    <n v="1388102094"/>
    <n v="1385510094"/>
    <b v="0"/>
    <n v="52"/>
    <b v="0"/>
    <s v="publishing/fiction"/>
    <n v="0.41399999999999998"/>
    <n v="31.846153846153847"/>
    <x v="3"/>
    <x v="10"/>
  </r>
  <r>
    <n v="770"/>
    <s v="Open Door: The Call -- Young Reader's Fiction Book"/>
    <x v="769"/>
    <n v="17500"/>
    <n v="0"/>
    <x v="2"/>
    <x v="0"/>
    <s v="USD"/>
    <n v="1361750369"/>
    <n v="1358294369"/>
    <b v="0"/>
    <n v="0"/>
    <b v="0"/>
    <s v="publishing/fiction"/>
    <n v="0"/>
    <n v="0"/>
    <x v="3"/>
    <x v="10"/>
  </r>
  <r>
    <n v="771"/>
    <s v="Donald Trump Presidential Stress Cube"/>
    <x v="770"/>
    <n v="38000"/>
    <n v="10"/>
    <x v="2"/>
    <x v="0"/>
    <s v="USD"/>
    <n v="1454183202"/>
    <n v="1449863202"/>
    <b v="0"/>
    <n v="1"/>
    <b v="0"/>
    <s v="publishing/fiction"/>
    <n v="2.631578947368421E-4"/>
    <n v="10"/>
    <x v="3"/>
    <x v="10"/>
  </r>
  <r>
    <n v="772"/>
    <s v="This is NOT the Bible I was taught in Sunday School"/>
    <x v="771"/>
    <n v="1500"/>
    <n v="50"/>
    <x v="2"/>
    <x v="0"/>
    <s v="USD"/>
    <n v="1257047940"/>
    <n v="1252718519"/>
    <b v="0"/>
    <n v="1"/>
    <b v="0"/>
    <s v="publishing/fiction"/>
    <n v="3.3333333333333333E-2"/>
    <n v="50"/>
    <x v="3"/>
    <x v="10"/>
  </r>
  <r>
    <n v="773"/>
    <s v="Expansion of The Mortis Chronicles"/>
    <x v="772"/>
    <n v="3759"/>
    <n v="32"/>
    <x v="2"/>
    <x v="1"/>
    <s v="GBP"/>
    <n v="1431298860"/>
    <n v="1428341985"/>
    <b v="0"/>
    <n v="2"/>
    <b v="0"/>
    <s v="publishing/fiction"/>
    <n v="8.5129023676509714E-3"/>
    <n v="16"/>
    <x v="3"/>
    <x v="10"/>
  </r>
  <r>
    <n v="774"/>
    <s v="Arabella makes her novel Pants On FIre! an audio book!"/>
    <x v="773"/>
    <n v="500"/>
    <n v="351"/>
    <x v="2"/>
    <x v="0"/>
    <s v="USD"/>
    <n v="1393181018"/>
    <n v="1390589018"/>
    <b v="0"/>
    <n v="9"/>
    <b v="0"/>
    <s v="publishing/fiction"/>
    <n v="0.70199999999999996"/>
    <n v="39"/>
    <x v="3"/>
    <x v="10"/>
  </r>
  <r>
    <n v="775"/>
    <s v="Scorned: A LeKrista Scott, Vampire Hunted Novel"/>
    <x v="774"/>
    <n v="10000"/>
    <n v="170"/>
    <x v="2"/>
    <x v="0"/>
    <s v="USD"/>
    <n v="1323998795"/>
    <n v="1321406795"/>
    <b v="0"/>
    <n v="5"/>
    <b v="0"/>
    <s v="publishing/fiction"/>
    <n v="1.7000000000000001E-2"/>
    <n v="34"/>
    <x v="3"/>
    <x v="10"/>
  </r>
  <r>
    <n v="776"/>
    <s v="Run Ragged"/>
    <x v="775"/>
    <n v="7000"/>
    <n v="3598"/>
    <x v="2"/>
    <x v="0"/>
    <s v="USD"/>
    <n v="1444539600"/>
    <n v="1441297645"/>
    <b v="0"/>
    <n v="57"/>
    <b v="0"/>
    <s v="publishing/fiction"/>
    <n v="0.51400000000000001"/>
    <n v="63.122807017543863"/>
    <x v="3"/>
    <x v="10"/>
  </r>
  <r>
    <n v="777"/>
    <s v="One Minute Gone: Manhattan Noir: a novel and backstory book"/>
    <x v="776"/>
    <n v="3000"/>
    <n v="21"/>
    <x v="2"/>
    <x v="0"/>
    <s v="USD"/>
    <n v="1375313577"/>
    <n v="1372721577"/>
    <b v="0"/>
    <n v="3"/>
    <b v="0"/>
    <s v="publishing/fiction"/>
    <n v="7.0000000000000001E-3"/>
    <n v="7"/>
    <x v="3"/>
    <x v="10"/>
  </r>
  <r>
    <n v="778"/>
    <s v="Summers' Love, A Cute and Funny Cinderella Love Story"/>
    <x v="777"/>
    <n v="500"/>
    <n v="2"/>
    <x v="2"/>
    <x v="0"/>
    <s v="USD"/>
    <n v="1398876680"/>
    <n v="1396284680"/>
    <b v="0"/>
    <n v="1"/>
    <b v="0"/>
    <s v="publishing/fiction"/>
    <n v="4.0000000000000001E-3"/>
    <n v="2"/>
    <x v="3"/>
    <x v="10"/>
  </r>
  <r>
    <n v="779"/>
    <s v="Silenus March: A Novel"/>
    <x v="778"/>
    <n v="15000"/>
    <n v="400"/>
    <x v="2"/>
    <x v="0"/>
    <s v="USD"/>
    <n v="1287115200"/>
    <n v="1284567905"/>
    <b v="0"/>
    <n v="6"/>
    <b v="0"/>
    <s v="publishing/fiction"/>
    <n v="2.6666666666666668E-2"/>
    <n v="66.666666666666671"/>
    <x v="3"/>
    <x v="10"/>
  </r>
  <r>
    <n v="780"/>
    <s v="Wess Meets West - Press Our New Album on CD!"/>
    <x v="779"/>
    <n v="1000"/>
    <n v="1040"/>
    <x v="0"/>
    <x v="0"/>
    <s v="USD"/>
    <n v="1304439025"/>
    <n v="1301847025"/>
    <b v="0"/>
    <n v="27"/>
    <b v="1"/>
    <s v="music/rock"/>
    <n v="1.04"/>
    <n v="38.518518518518519"/>
    <x v="4"/>
    <x v="11"/>
  </r>
  <r>
    <n v="781"/>
    <s v="Touring the United States This July"/>
    <x v="780"/>
    <n v="800"/>
    <n v="1065.23"/>
    <x v="0"/>
    <x v="0"/>
    <s v="USD"/>
    <n v="1370649674"/>
    <n v="1368057674"/>
    <b v="0"/>
    <n v="25"/>
    <b v="1"/>
    <s v="music/rock"/>
    <n v="1.3315375"/>
    <n v="42.609200000000001"/>
    <x v="4"/>
    <x v="11"/>
  </r>
  <r>
    <n v="782"/>
    <s v="Richie Ray finally records a new record!"/>
    <x v="781"/>
    <n v="700"/>
    <n v="700"/>
    <x v="0"/>
    <x v="0"/>
    <s v="USD"/>
    <n v="1345918302"/>
    <n v="1343326302"/>
    <b v="0"/>
    <n v="14"/>
    <b v="1"/>
    <s v="music/rock"/>
    <n v="1"/>
    <n v="50"/>
    <x v="4"/>
    <x v="11"/>
  </r>
  <r>
    <n v="783"/>
    <s v="Fund The Red Masque's New Album, &quot;Mythalogue&quot;"/>
    <x v="782"/>
    <n v="1500"/>
    <n v="2222"/>
    <x v="0"/>
    <x v="0"/>
    <s v="USD"/>
    <n v="1335564000"/>
    <n v="1332182049"/>
    <b v="0"/>
    <n v="35"/>
    <b v="1"/>
    <s v="music/rock"/>
    <n v="1.4813333333333334"/>
    <n v="63.485714285714288"/>
    <x v="4"/>
    <x v="11"/>
  </r>
  <r>
    <n v="784"/>
    <s v="STEELcyclopedia - The Titans of Hard Rock"/>
    <x v="783"/>
    <n v="1000"/>
    <n v="1025"/>
    <x v="0"/>
    <x v="0"/>
    <s v="USD"/>
    <n v="1395023719"/>
    <n v="1391571319"/>
    <b v="0"/>
    <n v="10"/>
    <b v="1"/>
    <s v="music/rock"/>
    <n v="1.0249999999999999"/>
    <n v="102.5"/>
    <x v="4"/>
    <x v="11"/>
  </r>
  <r>
    <n v="785"/>
    <s v="Treedom's NEW album fund!"/>
    <x v="784"/>
    <n v="500"/>
    <n v="903.14"/>
    <x v="0"/>
    <x v="0"/>
    <s v="USD"/>
    <n v="1362060915"/>
    <n v="1359468915"/>
    <b v="0"/>
    <n v="29"/>
    <b v="1"/>
    <s v="music/rock"/>
    <n v="1.8062799999999999"/>
    <n v="31.142758620689655"/>
    <x v="4"/>
    <x v="11"/>
  </r>
  <r>
    <n v="786"/>
    <s v="New Album: BRICK AND MORTAR. New Book: HITLESS WONDER."/>
    <x v="785"/>
    <n v="5000"/>
    <n v="7140"/>
    <x v="0"/>
    <x v="0"/>
    <s v="USD"/>
    <n v="1336751220"/>
    <n v="1331774434"/>
    <b v="0"/>
    <n v="44"/>
    <b v="1"/>
    <s v="music/rock"/>
    <n v="1.4279999999999999"/>
    <n v="162.27272727272728"/>
    <x v="4"/>
    <x v="11"/>
  </r>
  <r>
    <n v="787"/>
    <s v="Mahayla CD Pressing"/>
    <x v="786"/>
    <n v="1200"/>
    <n v="1370"/>
    <x v="0"/>
    <x v="0"/>
    <s v="USD"/>
    <n v="1383318226"/>
    <n v="1380726226"/>
    <b v="0"/>
    <n v="17"/>
    <b v="1"/>
    <s v="music/rock"/>
    <n v="1.1416666666666666"/>
    <n v="80.588235294117652"/>
    <x v="4"/>
    <x v="11"/>
  </r>
  <r>
    <n v="788"/>
    <s v="HELP UNRB GO ON TOUR!"/>
    <x v="787"/>
    <n v="1000"/>
    <n v="2035.05"/>
    <x v="0"/>
    <x v="0"/>
    <s v="USD"/>
    <n v="1341633540"/>
    <n v="1338336588"/>
    <b v="0"/>
    <n v="34"/>
    <b v="1"/>
    <s v="music/rock"/>
    <n v="2.03505"/>
    <n v="59.85441176470588"/>
    <x v="4"/>
    <x v="11"/>
  </r>
  <r>
    <n v="789"/>
    <s v="Reluctant Hero's &quot;All As One&quot; EP"/>
    <x v="788"/>
    <n v="1700"/>
    <n v="1860"/>
    <x v="0"/>
    <x v="0"/>
    <s v="USD"/>
    <n v="1358755140"/>
    <n v="1357187280"/>
    <b v="0"/>
    <n v="14"/>
    <b v="1"/>
    <s v="music/rock"/>
    <n v="1.0941176470588236"/>
    <n v="132.85714285714286"/>
    <x v="4"/>
    <x v="11"/>
  </r>
  <r>
    <n v="790"/>
    <s v="3 Years Hollow is Going On Their First Ever Tour!"/>
    <x v="789"/>
    <n v="10000"/>
    <n v="14437.46"/>
    <x v="0"/>
    <x v="0"/>
    <s v="USD"/>
    <n v="1359680939"/>
    <n v="1357088939"/>
    <b v="0"/>
    <n v="156"/>
    <b v="1"/>
    <s v="music/rock"/>
    <n v="1.443746"/>
    <n v="92.547820512820508"/>
    <x v="4"/>
    <x v="11"/>
  </r>
  <r>
    <n v="791"/>
    <s v="Brad Hoshaw &amp; the Seven Deadlies - New Studio Album"/>
    <x v="790"/>
    <n v="7500"/>
    <n v="7790"/>
    <x v="0"/>
    <x v="0"/>
    <s v="USD"/>
    <n v="1384322340"/>
    <n v="1381430646"/>
    <b v="0"/>
    <n v="128"/>
    <b v="1"/>
    <s v="music/rock"/>
    <n v="1.0386666666666666"/>
    <n v="60.859375"/>
    <x v="4"/>
    <x v="11"/>
  </r>
  <r>
    <n v="792"/>
    <s v="&quot;Believable Lies&quot; - The Album"/>
    <x v="791"/>
    <n v="2500"/>
    <n v="2511.11"/>
    <x v="0"/>
    <x v="0"/>
    <s v="USD"/>
    <n v="1383861483"/>
    <n v="1381265883"/>
    <b v="0"/>
    <n v="60"/>
    <b v="1"/>
    <s v="music/rock"/>
    <n v="1.0044440000000001"/>
    <n v="41.851833333333339"/>
    <x v="4"/>
    <x v="11"/>
  </r>
  <r>
    <n v="793"/>
    <s v="Dead Tree Duo's first full length album! Let's make it!"/>
    <x v="792"/>
    <n v="2750"/>
    <n v="2826.43"/>
    <x v="0"/>
    <x v="0"/>
    <s v="USD"/>
    <n v="1372827540"/>
    <n v="1371491244"/>
    <b v="0"/>
    <n v="32"/>
    <b v="1"/>
    <s v="music/rock"/>
    <n v="1.0277927272727272"/>
    <n v="88.325937499999995"/>
    <x v="4"/>
    <x v="11"/>
  </r>
  <r>
    <n v="794"/>
    <s v="Begins Again"/>
    <x v="793"/>
    <n v="8000"/>
    <n v="8425"/>
    <x v="0"/>
    <x v="0"/>
    <s v="USD"/>
    <n v="1315242360"/>
    <n v="1310438737"/>
    <b v="0"/>
    <n v="53"/>
    <b v="1"/>
    <s v="music/rock"/>
    <n v="1.0531250000000001"/>
    <n v="158.96226415094338"/>
    <x v="4"/>
    <x v="11"/>
  </r>
  <r>
    <n v="795"/>
    <s v="Jimbo Mathus &amp; The Tri-State Coalition | WHITE BUFFALO"/>
    <x v="794"/>
    <n v="14000"/>
    <n v="15650"/>
    <x v="0"/>
    <x v="0"/>
    <s v="USD"/>
    <n v="1333774740"/>
    <n v="1330094566"/>
    <b v="0"/>
    <n v="184"/>
    <b v="1"/>
    <s v="music/rock"/>
    <n v="1.1178571428571429"/>
    <n v="85.054347826086953"/>
    <x v="4"/>
    <x v="11"/>
  </r>
  <r>
    <n v="796"/>
    <s v="Madrone: New Album for 2013"/>
    <x v="795"/>
    <n v="10000"/>
    <n v="10135"/>
    <x v="0"/>
    <x v="0"/>
    <s v="USD"/>
    <n v="1379279400"/>
    <n v="1376687485"/>
    <b v="0"/>
    <n v="90"/>
    <b v="1"/>
    <s v="music/rock"/>
    <n v="1.0135000000000001"/>
    <n v="112.61111111111111"/>
    <x v="4"/>
    <x v="11"/>
  </r>
  <r>
    <n v="797"/>
    <s v="Lust Control NEW CD!!!"/>
    <x v="796"/>
    <n v="3000"/>
    <n v="3226"/>
    <x v="0"/>
    <x v="0"/>
    <s v="USD"/>
    <n v="1335672000"/>
    <n v="1332978688"/>
    <b v="0"/>
    <n v="71"/>
    <b v="1"/>
    <s v="music/rock"/>
    <n v="1.0753333333333333"/>
    <n v="45.436619718309856"/>
    <x v="4"/>
    <x v="11"/>
  </r>
  <r>
    <n v="798"/>
    <s v="Eric Stuart Band 4 Song EP &quot;Character&quot;"/>
    <x v="797"/>
    <n v="3500"/>
    <n v="4021"/>
    <x v="0"/>
    <x v="0"/>
    <s v="USD"/>
    <n v="1412086187"/>
    <n v="1409494187"/>
    <b v="0"/>
    <n v="87"/>
    <b v="1"/>
    <s v="music/rock"/>
    <n v="1.1488571428571428"/>
    <n v="46.218390804597703"/>
    <x v="4"/>
    <x v="11"/>
  </r>
  <r>
    <n v="799"/>
    <s v="Ryan Caskey's BREAKOUT ALBUM, ready to CHARGE"/>
    <x v="798"/>
    <n v="5000"/>
    <n v="5001"/>
    <x v="0"/>
    <x v="0"/>
    <s v="USD"/>
    <n v="1335542446"/>
    <n v="1332950446"/>
    <b v="0"/>
    <n v="28"/>
    <b v="1"/>
    <s v="music/rock"/>
    <n v="1.0002"/>
    <n v="178.60714285714286"/>
    <x v="4"/>
    <x v="11"/>
  </r>
  <r>
    <n v="800"/>
    <s v="LF4 WildFire"/>
    <x v="799"/>
    <n v="1500"/>
    <n v="2282"/>
    <x v="0"/>
    <x v="1"/>
    <s v="GBP"/>
    <n v="1410431054"/>
    <n v="1407839054"/>
    <b v="0"/>
    <n v="56"/>
    <b v="1"/>
    <s v="music/rock"/>
    <n v="1.5213333333333334"/>
    <n v="40.75"/>
    <x v="4"/>
    <x v="11"/>
  </r>
  <r>
    <n v="801"/>
    <s v="SLUTEVER DO AMERICA TOUR"/>
    <x v="800"/>
    <n v="2000"/>
    <n v="2230.4299999999998"/>
    <x v="0"/>
    <x v="0"/>
    <s v="USD"/>
    <n v="1309547120"/>
    <n v="1306955120"/>
    <b v="0"/>
    <n v="51"/>
    <b v="1"/>
    <s v="music/rock"/>
    <n v="1.1152149999999998"/>
    <n v="43.733921568627444"/>
    <x v="4"/>
    <x v="11"/>
  </r>
  <r>
    <n v="802"/>
    <s v="Vaz Tour/Musical Documentation of Australia and SE Asia"/>
    <x v="801"/>
    <n v="6000"/>
    <n v="6080"/>
    <x v="0"/>
    <x v="0"/>
    <s v="USD"/>
    <n v="1347854700"/>
    <n v="1343867524"/>
    <b v="0"/>
    <n v="75"/>
    <b v="1"/>
    <s v="music/rock"/>
    <n v="1.0133333333333334"/>
    <n v="81.066666666666663"/>
    <x v="4"/>
    <x v="11"/>
  </r>
  <r>
    <n v="803"/>
    <s v="The Beautiful Refrain's &quot;Page One&quot; Project"/>
    <x v="802"/>
    <n v="2300"/>
    <n v="2835"/>
    <x v="0"/>
    <x v="0"/>
    <s v="USD"/>
    <n v="1306630800"/>
    <n v="1304376478"/>
    <b v="0"/>
    <n v="38"/>
    <b v="1"/>
    <s v="music/rock"/>
    <n v="1.232608695652174"/>
    <n v="74.60526315789474"/>
    <x v="4"/>
    <x v="11"/>
  </r>
  <r>
    <n v="804"/>
    <s v="City of Sound - A city full of stories untold"/>
    <x v="803"/>
    <n v="5500"/>
    <n v="5500"/>
    <x v="0"/>
    <x v="0"/>
    <s v="USD"/>
    <n v="1311393540"/>
    <n v="1309919526"/>
    <b v="0"/>
    <n v="18"/>
    <b v="1"/>
    <s v="music/rock"/>
    <n v="1"/>
    <n v="305.55555555555554"/>
    <x v="4"/>
    <x v="11"/>
  </r>
  <r>
    <n v="805"/>
    <s v="Virtual CH - The One-Man-Mixed-Media-Rock-Band Debut"/>
    <x v="804"/>
    <n v="3000"/>
    <n v="3150"/>
    <x v="0"/>
    <x v="0"/>
    <s v="USD"/>
    <n v="1310857200"/>
    <n v="1306525512"/>
    <b v="0"/>
    <n v="54"/>
    <b v="1"/>
    <s v="music/rock"/>
    <n v="1.05"/>
    <n v="58.333333333333336"/>
    <x v="4"/>
    <x v="11"/>
  </r>
  <r>
    <n v="806"/>
    <s v="Golden Animals NEW Album!"/>
    <x v="805"/>
    <n v="8000"/>
    <n v="8355"/>
    <x v="0"/>
    <x v="0"/>
    <s v="USD"/>
    <n v="1315413339"/>
    <n v="1312821339"/>
    <b v="0"/>
    <n v="71"/>
    <b v="1"/>
    <s v="music/rock"/>
    <n v="1.0443750000000001"/>
    <n v="117.67605633802818"/>
    <x v="4"/>
    <x v="11"/>
  </r>
  <r>
    <n v="807"/>
    <s v="Sic Vita - New EP Release - 2017"/>
    <x v="806"/>
    <n v="4000"/>
    <n v="4205"/>
    <x v="0"/>
    <x v="0"/>
    <s v="USD"/>
    <n v="1488333600"/>
    <n v="1485270311"/>
    <b v="0"/>
    <n v="57"/>
    <b v="1"/>
    <s v="music/rock"/>
    <n v="1.05125"/>
    <n v="73.771929824561397"/>
    <x v="4"/>
    <x v="11"/>
  </r>
  <r>
    <n v="808"/>
    <s v="The Micronite Filters | Wizard Blood Vinyl"/>
    <x v="807"/>
    <n v="4500"/>
    <n v="4500"/>
    <x v="0"/>
    <x v="5"/>
    <s v="CAD"/>
    <n v="1419224340"/>
    <n v="1416363886"/>
    <b v="0"/>
    <n v="43"/>
    <b v="1"/>
    <s v="music/rock"/>
    <n v="1"/>
    <n v="104.65116279069767"/>
    <x v="4"/>
    <x v="11"/>
  </r>
  <r>
    <n v="809"/>
    <s v="Peter's New Album!!"/>
    <x v="808"/>
    <n v="4000"/>
    <n v="4151"/>
    <x v="0"/>
    <x v="0"/>
    <s v="USD"/>
    <n v="1390161630"/>
    <n v="1387569630"/>
    <b v="0"/>
    <n v="52"/>
    <b v="1"/>
    <s v="music/rock"/>
    <n v="1.03775"/>
    <n v="79.82692307692308"/>
    <x v="4"/>
    <x v="11"/>
  </r>
  <r>
    <n v="810"/>
    <s v="Help us get our music into the hands of our fans!"/>
    <x v="809"/>
    <n v="1500"/>
    <n v="1575"/>
    <x v="0"/>
    <x v="0"/>
    <s v="USD"/>
    <n v="1346462462"/>
    <n v="1343870462"/>
    <b v="0"/>
    <n v="27"/>
    <b v="1"/>
    <s v="music/rock"/>
    <n v="1.05"/>
    <n v="58.333333333333336"/>
    <x v="4"/>
    <x v="11"/>
  </r>
  <r>
    <n v="811"/>
    <s v="Love Water Tour"/>
    <x v="810"/>
    <n v="1000"/>
    <n v="1040"/>
    <x v="0"/>
    <x v="0"/>
    <s v="USD"/>
    <n v="1373475120"/>
    <n v="1371569202"/>
    <b v="0"/>
    <n v="12"/>
    <b v="1"/>
    <s v="music/rock"/>
    <n v="1.04"/>
    <n v="86.666666666666671"/>
    <x v="4"/>
    <x v="11"/>
  </r>
  <r>
    <n v="812"/>
    <s v="Don Walrus wants to press a record!!"/>
    <x v="811"/>
    <n v="600"/>
    <n v="911"/>
    <x v="0"/>
    <x v="0"/>
    <s v="USD"/>
    <n v="1362146280"/>
    <n v="1357604752"/>
    <b v="0"/>
    <n v="33"/>
    <b v="1"/>
    <s v="music/rock"/>
    <n v="1.5183333333333333"/>
    <n v="27.606060606060606"/>
    <x v="4"/>
    <x v="11"/>
  </r>
  <r>
    <n v="813"/>
    <s v="Rules of Civility and Decent Behavior"/>
    <x v="812"/>
    <n v="1500"/>
    <n v="2399.94"/>
    <x v="0"/>
    <x v="0"/>
    <s v="USD"/>
    <n v="1342825365"/>
    <n v="1340233365"/>
    <b v="0"/>
    <n v="96"/>
    <b v="1"/>
    <s v="music/rock"/>
    <n v="1.59996"/>
    <n v="24.999375000000001"/>
    <x v="4"/>
    <x v="11"/>
  </r>
  <r>
    <n v="814"/>
    <s v="Help Pat The Human Get A Tour Van!"/>
    <x v="813"/>
    <n v="1000"/>
    <n v="1273"/>
    <x v="0"/>
    <x v="0"/>
    <s v="USD"/>
    <n v="1306865040"/>
    <n v="1305568201"/>
    <b v="0"/>
    <n v="28"/>
    <b v="1"/>
    <s v="music/rock"/>
    <n v="1.2729999999999999"/>
    <n v="45.464285714285715"/>
    <x v="4"/>
    <x v="11"/>
  </r>
  <r>
    <n v="815"/>
    <s v="Some Late Help for The Early Reset"/>
    <x v="814"/>
    <n v="4000"/>
    <n v="4280"/>
    <x v="0"/>
    <x v="0"/>
    <s v="USD"/>
    <n v="1414879303"/>
    <n v="1412287303"/>
    <b v="0"/>
    <n v="43"/>
    <b v="1"/>
    <s v="music/rock"/>
    <n v="1.07"/>
    <n v="99.534883720930239"/>
    <x v="4"/>
    <x v="11"/>
  </r>
  <r>
    <n v="816"/>
    <s v="Help Friends and Family Release Their Debut Album"/>
    <x v="815"/>
    <n v="7000"/>
    <n v="8058.55"/>
    <x v="0"/>
    <x v="0"/>
    <s v="USD"/>
    <n v="1365489000"/>
    <n v="1362776043"/>
    <b v="0"/>
    <n v="205"/>
    <b v="1"/>
    <s v="music/rock"/>
    <n v="1.1512214285714286"/>
    <n v="39.31"/>
    <x v="4"/>
    <x v="11"/>
  </r>
  <r>
    <n v="817"/>
    <s v="Dead Fish Handshake - follow up record to Across State Lines"/>
    <x v="816"/>
    <n v="1500"/>
    <n v="2056.66"/>
    <x v="0"/>
    <x v="0"/>
    <s v="USD"/>
    <n v="1331441940"/>
    <n v="1326810211"/>
    <b v="0"/>
    <n v="23"/>
    <b v="1"/>
    <s v="music/rock"/>
    <n v="1.3711066666666665"/>
    <n v="89.419999999999987"/>
    <x v="4"/>
    <x v="11"/>
  </r>
  <r>
    <n v="818"/>
    <s v="Repair Orwell's tour van for a West Coast Tour!"/>
    <x v="817"/>
    <n v="350"/>
    <n v="545"/>
    <x v="0"/>
    <x v="0"/>
    <s v="USD"/>
    <n v="1344358860"/>
    <n v="1343682681"/>
    <b v="0"/>
    <n v="19"/>
    <b v="1"/>
    <s v="music/rock"/>
    <n v="1.5571428571428572"/>
    <n v="28.684210526315791"/>
    <x v="4"/>
    <x v="11"/>
  </r>
  <r>
    <n v="819"/>
    <s v="Winter Tour"/>
    <x v="818"/>
    <n v="400"/>
    <n v="435"/>
    <x v="0"/>
    <x v="0"/>
    <s v="USD"/>
    <n v="1387601040"/>
    <n v="1386806254"/>
    <b v="0"/>
    <n v="14"/>
    <b v="1"/>
    <s v="music/rock"/>
    <n v="1.0874999999999999"/>
    <n v="31.071428571428573"/>
    <x v="4"/>
    <x v="11"/>
  </r>
  <r>
    <n v="820"/>
    <s v="Wyatt Lowe &amp; the Ottomatics Summer 2014 Tour!"/>
    <x v="819"/>
    <n v="2000"/>
    <n v="2681"/>
    <x v="0"/>
    <x v="0"/>
    <s v="USD"/>
    <n v="1402290000"/>
    <n v="1399666342"/>
    <b v="0"/>
    <n v="38"/>
    <b v="1"/>
    <s v="music/rock"/>
    <n v="1.3405"/>
    <n v="70.55263157894737"/>
    <x v="4"/>
    <x v="11"/>
  </r>
  <r>
    <n v="821"/>
    <s v="&quot;Grey Sky Blues&quot; - Help make Bizness Suit's new album!"/>
    <x v="820"/>
    <n v="17482"/>
    <n v="17482"/>
    <x v="0"/>
    <x v="0"/>
    <s v="USD"/>
    <n v="1430712060"/>
    <n v="1427753265"/>
    <b v="0"/>
    <n v="78"/>
    <b v="1"/>
    <s v="music/rock"/>
    <n v="1"/>
    <n v="224.12820512820514"/>
    <x v="4"/>
    <x v="11"/>
  </r>
  <r>
    <n v="822"/>
    <s v="Soul Easy - Making music for our friends."/>
    <x v="821"/>
    <n v="3000"/>
    <n v="3575"/>
    <x v="0"/>
    <x v="0"/>
    <s v="USD"/>
    <n v="1349477050"/>
    <n v="1346885050"/>
    <b v="0"/>
    <n v="69"/>
    <b v="1"/>
    <s v="music/rock"/>
    <n v="1.1916666666666667"/>
    <n v="51.811594202898547"/>
    <x v="4"/>
    <x v="11"/>
  </r>
  <r>
    <n v="823"/>
    <s v="Debut Album"/>
    <x v="822"/>
    <n v="800"/>
    <n v="1436"/>
    <x v="0"/>
    <x v="0"/>
    <s v="USD"/>
    <n v="1427062852"/>
    <n v="1424474452"/>
    <b v="0"/>
    <n v="33"/>
    <b v="1"/>
    <s v="music/rock"/>
    <n v="1.7949999999999999"/>
    <n v="43.515151515151516"/>
    <x v="4"/>
    <x v="11"/>
  </r>
  <r>
    <n v="824"/>
    <s v="Hi Ho Silver Oh - The West Coast Tour"/>
    <x v="823"/>
    <n v="1600"/>
    <n v="2150.1"/>
    <x v="0"/>
    <x v="0"/>
    <s v="USD"/>
    <n v="1271573940"/>
    <n v="1268459318"/>
    <b v="0"/>
    <n v="54"/>
    <b v="1"/>
    <s v="music/rock"/>
    <n v="1.3438124999999999"/>
    <n v="39.816666666666663"/>
    <x v="4"/>
    <x v="11"/>
  </r>
  <r>
    <n v="825"/>
    <s v="KILL FREEMAN"/>
    <x v="824"/>
    <n v="12500"/>
    <n v="12554"/>
    <x v="0"/>
    <x v="0"/>
    <s v="USD"/>
    <n v="1351495284"/>
    <n v="1349335284"/>
    <b v="0"/>
    <n v="99"/>
    <b v="1"/>
    <s v="music/rock"/>
    <n v="1.0043200000000001"/>
    <n v="126.8080808080808"/>
    <x v="4"/>
    <x v="11"/>
  </r>
  <r>
    <n v="826"/>
    <s v="Protect The Dream Debut Album"/>
    <x v="825"/>
    <n v="5500"/>
    <n v="5580"/>
    <x v="0"/>
    <x v="0"/>
    <s v="USD"/>
    <n v="1332719730"/>
    <n v="1330908930"/>
    <b v="0"/>
    <n v="49"/>
    <b v="1"/>
    <s v="music/rock"/>
    <n v="1.0145454545454546"/>
    <n v="113.87755102040816"/>
    <x v="4"/>
    <x v="11"/>
  </r>
  <r>
    <n v="827"/>
    <s v="Losing Wings EP Release &amp; Our First Tour"/>
    <x v="826"/>
    <n v="300"/>
    <n v="310"/>
    <x v="0"/>
    <x v="0"/>
    <s v="USD"/>
    <n v="1329248940"/>
    <n v="1326972107"/>
    <b v="0"/>
    <n v="11"/>
    <b v="1"/>
    <s v="music/rock"/>
    <n v="1.0333333333333334"/>
    <n v="28.181818181818183"/>
    <x v="4"/>
    <x v="11"/>
  </r>
  <r>
    <n v="828"/>
    <s v="It's Now or Never for the Icarus Witch Project!"/>
    <x v="827"/>
    <n v="1300"/>
    <n v="1391"/>
    <x v="0"/>
    <x v="0"/>
    <s v="USD"/>
    <n v="1340641440"/>
    <n v="1339549982"/>
    <b v="0"/>
    <n v="38"/>
    <b v="1"/>
    <s v="music/rock"/>
    <n v="1.07"/>
    <n v="36.60526315789474"/>
    <x v="4"/>
    <x v="11"/>
  </r>
  <r>
    <n v="829"/>
    <s v="Monk"/>
    <x v="828"/>
    <n v="500"/>
    <n v="520"/>
    <x v="0"/>
    <x v="1"/>
    <s v="GBP"/>
    <n v="1468437240"/>
    <n v="1463253240"/>
    <b v="0"/>
    <n v="16"/>
    <b v="1"/>
    <s v="music/rock"/>
    <n v="1.04"/>
    <n v="32.5"/>
    <x v="4"/>
    <x v="11"/>
  </r>
  <r>
    <n v="830"/>
    <s v="Dark Disco Club's new album"/>
    <x v="829"/>
    <n v="1800"/>
    <n v="1941"/>
    <x v="0"/>
    <x v="0"/>
    <s v="USD"/>
    <n v="1363952225"/>
    <n v="1361363825"/>
    <b v="0"/>
    <n v="32"/>
    <b v="1"/>
    <s v="music/rock"/>
    <n v="1.0783333333333334"/>
    <n v="60.65625"/>
    <x v="4"/>
    <x v="11"/>
  </r>
  <r>
    <n v="831"/>
    <s v="Let The 7Horse Run!"/>
    <x v="830"/>
    <n v="1500"/>
    <n v="3500"/>
    <x v="0"/>
    <x v="0"/>
    <s v="USD"/>
    <n v="1335540694"/>
    <n v="1332948694"/>
    <b v="0"/>
    <n v="20"/>
    <b v="1"/>
    <s v="music/rock"/>
    <n v="2.3333333333333335"/>
    <n v="175"/>
    <x v="4"/>
    <x v="11"/>
  </r>
  <r>
    <n v="832"/>
    <s v="OMG! You Can Help Hello Kelly Make Their New Record!"/>
    <x v="831"/>
    <n v="15000"/>
    <n v="15091.06"/>
    <x v="0"/>
    <x v="0"/>
    <s v="USD"/>
    <n v="1327133580"/>
    <n v="1321978335"/>
    <b v="0"/>
    <n v="154"/>
    <b v="1"/>
    <s v="music/rock"/>
    <n v="1.0060706666666666"/>
    <n v="97.993896103896105"/>
    <x v="4"/>
    <x v="11"/>
  </r>
  <r>
    <n v="833"/>
    <s v="Ragman Rolls"/>
    <x v="832"/>
    <n v="6000"/>
    <n v="6100"/>
    <x v="0"/>
    <x v="0"/>
    <s v="USD"/>
    <n v="1397941475"/>
    <n v="1395349475"/>
    <b v="0"/>
    <n v="41"/>
    <b v="1"/>
    <s v="music/rock"/>
    <n v="1.0166666666666666"/>
    <n v="148.78048780487805"/>
    <x v="4"/>
    <x v="11"/>
  </r>
  <r>
    <n v="834"/>
    <s v="VANS Warped Tour or BUST!"/>
    <x v="833"/>
    <n v="5500"/>
    <n v="7206"/>
    <x v="0"/>
    <x v="0"/>
    <s v="USD"/>
    <n v="1372651140"/>
    <n v="1369770292"/>
    <b v="0"/>
    <n v="75"/>
    <b v="1"/>
    <s v="music/rock"/>
    <n v="1.3101818181818181"/>
    <n v="96.08"/>
    <x v="4"/>
    <x v="11"/>
  </r>
  <r>
    <n v="835"/>
    <s v="Samuel B. Lupowitz &amp; The Ego Band - first album release"/>
    <x v="834"/>
    <n v="2000"/>
    <n v="2345"/>
    <x v="0"/>
    <x v="0"/>
    <s v="USD"/>
    <n v="1337396400"/>
    <n v="1333709958"/>
    <b v="0"/>
    <n v="40"/>
    <b v="1"/>
    <s v="music/rock"/>
    <n v="1.1725000000000001"/>
    <n v="58.625"/>
    <x v="4"/>
    <x v="11"/>
  </r>
  <r>
    <n v="836"/>
    <s v="DESMADRE Full Album + Press Kit"/>
    <x v="835"/>
    <n v="5000"/>
    <n v="5046.5200000000004"/>
    <x v="0"/>
    <x v="0"/>
    <s v="USD"/>
    <n v="1381108918"/>
    <n v="1378516918"/>
    <b v="0"/>
    <n v="46"/>
    <b v="1"/>
    <s v="music/rock"/>
    <n v="1.009304"/>
    <n v="109.70695652173914"/>
    <x v="4"/>
    <x v="11"/>
  </r>
  <r>
    <n v="837"/>
    <s v="Take 147 - Nothin' to Lose CD Project"/>
    <x v="836"/>
    <n v="2500"/>
    <n v="3045"/>
    <x v="0"/>
    <x v="0"/>
    <s v="USD"/>
    <n v="1398988662"/>
    <n v="1396396662"/>
    <b v="0"/>
    <n v="62"/>
    <b v="1"/>
    <s v="music/rock"/>
    <n v="1.218"/>
    <n v="49.112903225806448"/>
    <x v="4"/>
    <x v="11"/>
  </r>
  <r>
    <n v="838"/>
    <s v="Be a part of The Paper Melody's next chapter: EP and Videos"/>
    <x v="837"/>
    <n v="2000"/>
    <n v="2908"/>
    <x v="0"/>
    <x v="0"/>
    <s v="USD"/>
    <n v="1326835985"/>
    <n v="1324243985"/>
    <b v="0"/>
    <n v="61"/>
    <b v="1"/>
    <s v="music/rock"/>
    <n v="1.454"/>
    <n v="47.672131147540981"/>
    <x v="4"/>
    <x v="11"/>
  </r>
  <r>
    <n v="839"/>
    <s v="The Waffle Stompers - We'll Never Die"/>
    <x v="838"/>
    <n v="5000"/>
    <n v="5830.83"/>
    <x v="0"/>
    <x v="0"/>
    <s v="USD"/>
    <n v="1348337956"/>
    <n v="1345745956"/>
    <b v="0"/>
    <n v="96"/>
    <b v="1"/>
    <s v="music/rock"/>
    <n v="1.166166"/>
    <n v="60.737812499999997"/>
    <x v="4"/>
    <x v="11"/>
  </r>
  <r>
    <n v="840"/>
    <s v="Carl King's New Album: Grand Architects Of The Universe"/>
    <x v="839"/>
    <n v="10000"/>
    <n v="12041.66"/>
    <x v="0"/>
    <x v="0"/>
    <s v="USD"/>
    <n v="1474694787"/>
    <n v="1472102787"/>
    <b v="0"/>
    <n v="190"/>
    <b v="1"/>
    <s v="music/metal"/>
    <n v="1.2041660000000001"/>
    <n v="63.37715789473684"/>
    <x v="4"/>
    <x v="12"/>
  </r>
  <r>
    <n v="841"/>
    <s v="Peering Through The Lens Of Time - Dan Mumm - Studio Album"/>
    <x v="840"/>
    <n v="5000"/>
    <n v="5066"/>
    <x v="0"/>
    <x v="0"/>
    <s v="USD"/>
    <n v="1415653663"/>
    <n v="1413058063"/>
    <b v="1"/>
    <n v="94"/>
    <b v="1"/>
    <s v="music/metal"/>
    <n v="1.0132000000000001"/>
    <n v="53.893617021276597"/>
    <x v="4"/>
    <x v="12"/>
  </r>
  <r>
    <n v="842"/>
    <s v="&quot;Frontiers&quot; A new full-length LP by Ontario's Unsacred Seed"/>
    <x v="841"/>
    <n v="2500"/>
    <n v="2608"/>
    <x v="0"/>
    <x v="5"/>
    <s v="CAD"/>
    <n v="1381723140"/>
    <n v="1378735983"/>
    <b v="1"/>
    <n v="39"/>
    <b v="1"/>
    <s v="music/metal"/>
    <n v="1.0431999999999999"/>
    <n v="66.871794871794876"/>
    <x v="4"/>
    <x v="12"/>
  </r>
  <r>
    <n v="843"/>
    <s v="The New Album: Dig Deeper"/>
    <x v="842"/>
    <n v="3000"/>
    <n v="8014"/>
    <x v="0"/>
    <x v="0"/>
    <s v="USD"/>
    <n v="1481184000"/>
    <n v="1479708680"/>
    <b v="0"/>
    <n v="127"/>
    <b v="1"/>
    <s v="music/metal"/>
    <n v="2.6713333333333331"/>
    <n v="63.102362204724407"/>
    <x v="4"/>
    <x v="12"/>
  </r>
  <r>
    <n v="844"/>
    <s v="FROSTBURN - Lords of the Trident's new album!"/>
    <x v="843"/>
    <n v="3000"/>
    <n v="5824"/>
    <x v="0"/>
    <x v="0"/>
    <s v="USD"/>
    <n v="1414817940"/>
    <n v="1411489552"/>
    <b v="1"/>
    <n v="159"/>
    <b v="1"/>
    <s v="music/metal"/>
    <n v="1.9413333333333334"/>
    <n v="36.628930817610062"/>
    <x v="4"/>
    <x v="12"/>
  </r>
  <r>
    <n v="845"/>
    <s v="Shadow and Steel: The new album from Master Sword"/>
    <x v="844"/>
    <n v="5000"/>
    <n v="6019.01"/>
    <x v="0"/>
    <x v="0"/>
    <s v="USD"/>
    <n v="1473047940"/>
    <n v="1469595396"/>
    <b v="0"/>
    <n v="177"/>
    <b v="1"/>
    <s v="music/metal"/>
    <n v="1.203802"/>
    <n v="34.005706214689269"/>
    <x v="4"/>
    <x v="12"/>
  </r>
  <r>
    <n v="846"/>
    <s v="CURVE: The debut album from Miroist needs awesome merch"/>
    <x v="845"/>
    <n v="1100"/>
    <n v="1342.01"/>
    <x v="0"/>
    <x v="1"/>
    <s v="GBP"/>
    <n v="1394460000"/>
    <n v="1393233855"/>
    <b v="0"/>
    <n v="47"/>
    <b v="1"/>
    <s v="music/metal"/>
    <n v="1.2200090909090908"/>
    <n v="28.553404255319148"/>
    <x v="4"/>
    <x v="12"/>
  </r>
  <r>
    <n v="847"/>
    <s v="CENTROPYMUSIC"/>
    <x v="846"/>
    <n v="10"/>
    <n v="10"/>
    <x v="0"/>
    <x v="0"/>
    <s v="USD"/>
    <n v="1436555376"/>
    <n v="1433963376"/>
    <b v="0"/>
    <n v="1"/>
    <b v="1"/>
    <s v="music/metal"/>
    <n v="1"/>
    <n v="10"/>
    <x v="4"/>
    <x v="12"/>
  </r>
  <r>
    <n v="848"/>
    <s v="God Am"/>
    <x v="847"/>
    <n v="300"/>
    <n v="300"/>
    <x v="0"/>
    <x v="0"/>
    <s v="USD"/>
    <n v="1429038033"/>
    <n v="1426446033"/>
    <b v="0"/>
    <n v="16"/>
    <b v="1"/>
    <s v="music/metal"/>
    <n v="1"/>
    <n v="18.75"/>
    <x v="4"/>
    <x v="12"/>
  </r>
  <r>
    <n v="849"/>
    <s v="The Nightingale: A Gothic Fairytale"/>
    <x v="848"/>
    <n v="4000"/>
    <n v="4796"/>
    <x v="0"/>
    <x v="0"/>
    <s v="USD"/>
    <n v="1426473264"/>
    <n v="1424057664"/>
    <b v="0"/>
    <n v="115"/>
    <b v="1"/>
    <s v="music/metal"/>
    <n v="1.1990000000000001"/>
    <n v="41.704347826086959"/>
    <x v="4"/>
    <x v="12"/>
  </r>
  <r>
    <n v="850"/>
    <s v="Yet Further: Sioum's Second Full-Length Album"/>
    <x v="849"/>
    <n v="4000"/>
    <n v="6207"/>
    <x v="0"/>
    <x v="0"/>
    <s v="USD"/>
    <n v="1461560340"/>
    <n v="1458762717"/>
    <b v="0"/>
    <n v="133"/>
    <b v="1"/>
    <s v="music/metal"/>
    <n v="1.55175"/>
    <n v="46.669172932330824"/>
    <x v="4"/>
    <x v="12"/>
  </r>
  <r>
    <n v="851"/>
    <s v="M.F.Crew, 1er Album &quot;First Ride&quot;"/>
    <x v="850"/>
    <n v="2000"/>
    <n v="2609"/>
    <x v="0"/>
    <x v="6"/>
    <s v="EUR"/>
    <n v="1469994300"/>
    <n v="1464815253"/>
    <b v="0"/>
    <n v="70"/>
    <b v="1"/>
    <s v="music/metal"/>
    <n v="1.3045"/>
    <n v="37.271428571428572"/>
    <x v="4"/>
    <x v="12"/>
  </r>
  <r>
    <n v="852"/>
    <s v="Covers Album - Limited Vinyl Pressing"/>
    <x v="851"/>
    <n v="3500"/>
    <n v="3674"/>
    <x v="0"/>
    <x v="0"/>
    <s v="USD"/>
    <n v="1477342800"/>
    <n v="1476386395"/>
    <b v="0"/>
    <n v="62"/>
    <b v="1"/>
    <s v="music/metal"/>
    <n v="1.0497142857142858"/>
    <n v="59.258064516129032"/>
    <x v="4"/>
    <x v="12"/>
  </r>
  <r>
    <n v="853"/>
    <s v="sloggoth"/>
    <x v="852"/>
    <n v="300"/>
    <n v="300"/>
    <x v="0"/>
    <x v="0"/>
    <s v="USD"/>
    <n v="1424116709"/>
    <n v="1421524709"/>
    <b v="0"/>
    <n v="10"/>
    <b v="1"/>
    <s v="music/metal"/>
    <n v="1"/>
    <n v="30"/>
    <x v="4"/>
    <x v="12"/>
  </r>
  <r>
    <n v="854"/>
    <s v="Westfield Massacre - Sophomore Album &amp; Tour"/>
    <x v="853"/>
    <n v="27800"/>
    <n v="32865.300000000003"/>
    <x v="0"/>
    <x v="0"/>
    <s v="USD"/>
    <n v="1482901546"/>
    <n v="1480309546"/>
    <b v="0"/>
    <n v="499"/>
    <b v="1"/>
    <s v="music/metal"/>
    <n v="1.1822050359712231"/>
    <n v="65.8623246492986"/>
    <x v="4"/>
    <x v="12"/>
  </r>
  <r>
    <n v="855"/>
    <s v="AtteroTerra's Sophomore Album - Pray for Apocalypse"/>
    <x v="854"/>
    <n v="1450"/>
    <n v="1500"/>
    <x v="0"/>
    <x v="0"/>
    <s v="USD"/>
    <n v="1469329217"/>
    <n v="1466737217"/>
    <b v="0"/>
    <n v="47"/>
    <b v="1"/>
    <s v="music/metal"/>
    <n v="1.0344827586206897"/>
    <n v="31.914893617021278"/>
    <x v="4"/>
    <x v="12"/>
  </r>
  <r>
    <n v="856"/>
    <s v="POWERHEAD - Wir wollen ins Studio!!!"/>
    <x v="855"/>
    <n v="250"/>
    <n v="545"/>
    <x v="0"/>
    <x v="12"/>
    <s v="EUR"/>
    <n v="1477422000"/>
    <n v="1472282956"/>
    <b v="0"/>
    <n v="28"/>
    <b v="1"/>
    <s v="music/metal"/>
    <n v="2.1800000000000002"/>
    <n v="19.464285714285715"/>
    <x v="4"/>
    <x v="12"/>
  </r>
  <r>
    <n v="857"/>
    <s v="A Reason To Breathe - DEBUT ALBUM"/>
    <x v="856"/>
    <n v="1200"/>
    <n v="1200"/>
    <x v="0"/>
    <x v="3"/>
    <s v="EUR"/>
    <n v="1448463431"/>
    <n v="1444831031"/>
    <b v="0"/>
    <n v="24"/>
    <b v="1"/>
    <s v="music/metal"/>
    <n v="1"/>
    <n v="50"/>
    <x v="4"/>
    <x v="12"/>
  </r>
  <r>
    <n v="858"/>
    <s v="Gehtika - New Album - A Monster in Mourning"/>
    <x v="857"/>
    <n v="1200"/>
    <n v="1728.07"/>
    <x v="0"/>
    <x v="1"/>
    <s v="GBP"/>
    <n v="1429138740"/>
    <n v="1426528418"/>
    <b v="0"/>
    <n v="76"/>
    <b v="1"/>
    <s v="music/metal"/>
    <n v="1.4400583333333332"/>
    <n v="22.737763157894737"/>
    <x v="4"/>
    <x v="12"/>
  </r>
  <r>
    <n v="859"/>
    <s v="Rise With Us Campaign"/>
    <x v="858"/>
    <n v="4000"/>
    <n v="4187"/>
    <x v="0"/>
    <x v="0"/>
    <s v="USD"/>
    <n v="1433376000"/>
    <n v="1430768468"/>
    <b v="0"/>
    <n v="98"/>
    <b v="1"/>
    <s v="music/metal"/>
    <n v="1.0467500000000001"/>
    <n v="42.724489795918366"/>
    <x v="4"/>
    <x v="12"/>
  </r>
  <r>
    <n v="860"/>
    <s v="Jazz arrangements of Mozart Horn Concertos #3 &amp; #4"/>
    <x v="859"/>
    <n v="14000"/>
    <n v="2540"/>
    <x v="2"/>
    <x v="0"/>
    <s v="USD"/>
    <n v="1385123713"/>
    <n v="1382528113"/>
    <b v="0"/>
    <n v="48"/>
    <b v="0"/>
    <s v="music/jazz"/>
    <n v="0.18142857142857144"/>
    <n v="52.916666666666664"/>
    <x v="4"/>
    <x v="13"/>
  </r>
  <r>
    <n v="861"/>
    <s v="&quot;In My Own EYE &quot; a cabaret not to be missed"/>
    <x v="860"/>
    <n v="4500"/>
    <n v="101"/>
    <x v="2"/>
    <x v="0"/>
    <s v="USD"/>
    <n v="1474067404"/>
    <n v="1471475404"/>
    <b v="0"/>
    <n v="2"/>
    <b v="0"/>
    <s v="music/jazz"/>
    <n v="2.2444444444444444E-2"/>
    <n v="50.5"/>
    <x v="4"/>
    <x v="13"/>
  </r>
  <r>
    <n v="862"/>
    <s v="The London Jazz Machine  - Jazz greats musical project"/>
    <x v="861"/>
    <n v="50000"/>
    <n v="170"/>
    <x v="2"/>
    <x v="1"/>
    <s v="GBP"/>
    <n v="1384179548"/>
    <n v="1381583948"/>
    <b v="0"/>
    <n v="4"/>
    <b v="0"/>
    <s v="music/jazz"/>
    <n v="3.3999999999999998E-3"/>
    <n v="42.5"/>
    <x v="4"/>
    <x v="13"/>
  </r>
  <r>
    <n v="863"/>
    <s v="Help Fund Jason's Debut Jazz CD &quot;Exodus&quot;"/>
    <x v="862"/>
    <n v="2000"/>
    <n v="90"/>
    <x v="2"/>
    <x v="0"/>
    <s v="USD"/>
    <n v="1329014966"/>
    <n v="1326422966"/>
    <b v="0"/>
    <n v="5"/>
    <b v="0"/>
    <s v="music/jazz"/>
    <n v="4.4999999999999998E-2"/>
    <n v="18"/>
    <x v="4"/>
    <x v="13"/>
  </r>
  <r>
    <n v="864"/>
    <s v="Help fund an album of LDS songs arranged for jazz piano trio"/>
    <x v="863"/>
    <n v="6500"/>
    <n v="2700"/>
    <x v="2"/>
    <x v="0"/>
    <s v="USD"/>
    <n v="1381917540"/>
    <n v="1379990038"/>
    <b v="0"/>
    <n v="79"/>
    <b v="0"/>
    <s v="music/jazz"/>
    <n v="0.41538461538461541"/>
    <n v="34.177215189873415"/>
    <x v="4"/>
    <x v="13"/>
  </r>
  <r>
    <n v="865"/>
    <s v="&quot;Cigarettes and Sunflowers&quot; first album by &quot;Memphis Lady&quot;"/>
    <x v="864"/>
    <n v="2200"/>
    <n v="45"/>
    <x v="2"/>
    <x v="0"/>
    <s v="USD"/>
    <n v="1358361197"/>
    <n v="1353177197"/>
    <b v="0"/>
    <n v="2"/>
    <b v="0"/>
    <s v="music/jazz"/>
    <n v="2.0454545454545454E-2"/>
    <n v="22.5"/>
    <x v="4"/>
    <x v="13"/>
  </r>
  <r>
    <n v="866"/>
    <s v="California Dreamin' Tour 2015"/>
    <x v="865"/>
    <n v="3500"/>
    <n v="640"/>
    <x v="2"/>
    <x v="0"/>
    <s v="USD"/>
    <n v="1425136200"/>
    <n v="1421853518"/>
    <b v="0"/>
    <n v="11"/>
    <b v="0"/>
    <s v="music/jazz"/>
    <n v="0.18285714285714286"/>
    <n v="58.18181818181818"/>
    <x v="4"/>
    <x v="13"/>
  </r>
  <r>
    <n v="867"/>
    <s v="Miche Fambro - &quot;Forever Friday&quot; Jazz CD"/>
    <x v="866"/>
    <n v="5000"/>
    <n v="1201"/>
    <x v="2"/>
    <x v="0"/>
    <s v="USD"/>
    <n v="1259643540"/>
    <n v="1254450706"/>
    <b v="0"/>
    <n v="11"/>
    <b v="0"/>
    <s v="music/jazz"/>
    <n v="0.2402"/>
    <n v="109.18181818181819"/>
    <x v="4"/>
    <x v="13"/>
  </r>
  <r>
    <n v="868"/>
    <s v="TERESA ANN LAMIRAND'S DEBUT ALBUM &quot;MY LIFE UNFOLDING&quot;&quot;"/>
    <x v="867"/>
    <n v="45000"/>
    <n v="50"/>
    <x v="2"/>
    <x v="0"/>
    <s v="USD"/>
    <n v="1389055198"/>
    <n v="1386463198"/>
    <b v="0"/>
    <n v="1"/>
    <b v="0"/>
    <s v="music/jazz"/>
    <n v="1.1111111111111111E-3"/>
    <n v="50"/>
    <x v="4"/>
    <x v="13"/>
  </r>
  <r>
    <n v="869"/>
    <s v="Live DVD Concert by Twice As Good"/>
    <x v="868"/>
    <n v="8800"/>
    <n v="1040"/>
    <x v="2"/>
    <x v="0"/>
    <s v="USD"/>
    <n v="1365448657"/>
    <n v="1362860257"/>
    <b v="0"/>
    <n v="3"/>
    <b v="0"/>
    <s v="music/jazz"/>
    <n v="0.11818181818181818"/>
    <n v="346.66666666666669"/>
    <x v="4"/>
    <x v="13"/>
  </r>
  <r>
    <n v="870"/>
    <s v="The NELSON RIDDLE SONGBOOK - Nelson Riddle Tribute Orchestra"/>
    <x v="869"/>
    <n v="20000"/>
    <n v="62"/>
    <x v="2"/>
    <x v="1"/>
    <s v="GBP"/>
    <n v="1377995523"/>
    <n v="1375403523"/>
    <b v="0"/>
    <n v="5"/>
    <b v="0"/>
    <s v="music/jazz"/>
    <n v="3.0999999999999999E-3"/>
    <n v="12.4"/>
    <x v="4"/>
    <x v="13"/>
  </r>
  <r>
    <n v="871"/>
    <s v="fo/mo/deep heads back into the studio to record their 3rd CD"/>
    <x v="870"/>
    <n v="6000"/>
    <n v="325"/>
    <x v="2"/>
    <x v="0"/>
    <s v="USD"/>
    <n v="1385735295"/>
    <n v="1383139695"/>
    <b v="0"/>
    <n v="12"/>
    <b v="0"/>
    <s v="music/jazz"/>
    <n v="5.4166666666666669E-2"/>
    <n v="27.083333333333332"/>
    <x v="4"/>
    <x v="13"/>
  </r>
  <r>
    <n v="872"/>
    <s v="Songs of Africa Ensemble Goodwill Africa Tour"/>
    <x v="871"/>
    <n v="8000"/>
    <n v="65"/>
    <x v="2"/>
    <x v="0"/>
    <s v="USD"/>
    <n v="1299786527"/>
    <n v="1295898527"/>
    <b v="0"/>
    <n v="2"/>
    <b v="0"/>
    <s v="music/jazz"/>
    <n v="8.1250000000000003E-3"/>
    <n v="32.5"/>
    <x v="4"/>
    <x v="13"/>
  </r>
  <r>
    <n v="873"/>
    <s v="The Dreamer-An Original Jazz CD"/>
    <x v="872"/>
    <n v="3500"/>
    <n v="45"/>
    <x v="2"/>
    <x v="0"/>
    <s v="USD"/>
    <n v="1352610040"/>
    <n v="1349150440"/>
    <b v="0"/>
    <n v="5"/>
    <b v="0"/>
    <s v="music/jazz"/>
    <n v="1.2857142857142857E-2"/>
    <n v="9"/>
    <x v="4"/>
    <x v="13"/>
  </r>
  <r>
    <n v="874"/>
    <s v="New Jerry Tachoir Group Recording"/>
    <x v="873"/>
    <n v="3000"/>
    <n v="730"/>
    <x v="2"/>
    <x v="0"/>
    <s v="USD"/>
    <n v="1367676034"/>
    <n v="1365084034"/>
    <b v="0"/>
    <n v="21"/>
    <b v="0"/>
    <s v="music/jazz"/>
    <n v="0.24333333333333335"/>
    <n v="34.761904761904759"/>
    <x v="4"/>
    <x v="13"/>
  </r>
  <r>
    <n v="875"/>
    <s v="Italian Jazz Days 2015, an annual NYS jazzseries since 2009."/>
    <x v="874"/>
    <n v="5000"/>
    <n v="0"/>
    <x v="2"/>
    <x v="0"/>
    <s v="USD"/>
    <n v="1442856131"/>
    <n v="1441128131"/>
    <b v="0"/>
    <n v="0"/>
    <b v="0"/>
    <s v="music/jazz"/>
    <n v="0"/>
    <n v="0"/>
    <x v="4"/>
    <x v="13"/>
  </r>
  <r>
    <n v="876"/>
    <s v="Sound Of Dobells"/>
    <x v="875"/>
    <n v="3152"/>
    <n v="1286"/>
    <x v="2"/>
    <x v="1"/>
    <s v="GBP"/>
    <n v="1359978927"/>
    <n v="1357127727"/>
    <b v="0"/>
    <n v="45"/>
    <b v="0"/>
    <s v="music/jazz"/>
    <n v="0.40799492385786801"/>
    <n v="28.577777777777779"/>
    <x v="4"/>
    <x v="13"/>
  </r>
  <r>
    <n v="877"/>
    <s v="A Saxidentals Music Video!!!"/>
    <x v="876"/>
    <n v="2000"/>
    <n v="1351"/>
    <x v="2"/>
    <x v="0"/>
    <s v="USD"/>
    <n v="1387479360"/>
    <n v="1384887360"/>
    <b v="0"/>
    <n v="29"/>
    <b v="0"/>
    <s v="music/jazz"/>
    <n v="0.67549999999999999"/>
    <n v="46.586206896551722"/>
    <x v="4"/>
    <x v="13"/>
  </r>
  <r>
    <n v="878"/>
    <s v="Justin Cron's Sax Debut Album"/>
    <x v="877"/>
    <n v="5000"/>
    <n v="65"/>
    <x v="2"/>
    <x v="0"/>
    <s v="USD"/>
    <n v="1293082524"/>
    <n v="1290490524"/>
    <b v="0"/>
    <n v="2"/>
    <b v="0"/>
    <s v="music/jazz"/>
    <n v="1.2999999999999999E-2"/>
    <n v="32.5"/>
    <x v="4"/>
    <x v="13"/>
  </r>
  <r>
    <n v="879"/>
    <s v="Bring jazz legend Peter BrÃ¶tzmann to Minneapolis"/>
    <x v="878"/>
    <n v="2100"/>
    <n v="644"/>
    <x v="2"/>
    <x v="0"/>
    <s v="USD"/>
    <n v="1338321305"/>
    <n v="1336506905"/>
    <b v="0"/>
    <n v="30"/>
    <b v="0"/>
    <s v="music/jazz"/>
    <n v="0.30666666666666664"/>
    <n v="21.466666666666665"/>
    <x v="4"/>
    <x v="13"/>
  </r>
  <r>
    <n v="880"/>
    <s v="Lifelike Figures Vinyl Pressing!"/>
    <x v="879"/>
    <n v="3780"/>
    <n v="113"/>
    <x v="2"/>
    <x v="0"/>
    <s v="USD"/>
    <n v="1351582938"/>
    <n v="1348731738"/>
    <b v="0"/>
    <n v="8"/>
    <b v="0"/>
    <s v="music/indie rock"/>
    <n v="2.9894179894179893E-2"/>
    <n v="14.125"/>
    <x v="4"/>
    <x v="14"/>
  </r>
  <r>
    <n v="881"/>
    <s v="Funding the new album by Chris Reed and the Anime Raiders"/>
    <x v="880"/>
    <n v="3750"/>
    <n v="30"/>
    <x v="2"/>
    <x v="0"/>
    <s v="USD"/>
    <n v="1326520886"/>
    <n v="1322632886"/>
    <b v="0"/>
    <n v="1"/>
    <b v="0"/>
    <s v="music/indie rock"/>
    <n v="8.0000000000000002E-3"/>
    <n v="30"/>
    <x v="4"/>
    <x v="14"/>
  </r>
  <r>
    <n v="882"/>
    <s v="The Scotty Karate Vinyl Round-Up (Scotch Bonnet)"/>
    <x v="881"/>
    <n v="1500"/>
    <n v="302"/>
    <x v="2"/>
    <x v="0"/>
    <s v="USD"/>
    <n v="1315341550"/>
    <n v="1312490350"/>
    <b v="0"/>
    <n v="14"/>
    <b v="0"/>
    <s v="music/indie rock"/>
    <n v="0.20133333333333334"/>
    <n v="21.571428571428573"/>
    <x v="4"/>
    <x v="14"/>
  </r>
  <r>
    <n v="883"/>
    <s v="Dana Lawrence Music NEW EP"/>
    <x v="882"/>
    <n v="5000"/>
    <n v="2001"/>
    <x v="2"/>
    <x v="0"/>
    <s v="USD"/>
    <n v="1456957635"/>
    <n v="1451773635"/>
    <b v="0"/>
    <n v="24"/>
    <b v="0"/>
    <s v="music/indie rock"/>
    <n v="0.4002"/>
    <n v="83.375"/>
    <x v="4"/>
    <x v="14"/>
  </r>
  <r>
    <n v="884"/>
    <s v="Angwish &quot;I Wanna Be Your Monkey&quot; Music Video"/>
    <x v="883"/>
    <n v="2000"/>
    <n v="20"/>
    <x v="2"/>
    <x v="0"/>
    <s v="USD"/>
    <n v="1336789860"/>
    <n v="1331666146"/>
    <b v="0"/>
    <n v="2"/>
    <b v="0"/>
    <s v="music/indie rock"/>
    <n v="0.01"/>
    <n v="10"/>
    <x v="4"/>
    <x v="14"/>
  </r>
  <r>
    <n v="885"/>
    <s v="Origin - Cobrette Bardole's Sophomore Album!"/>
    <x v="884"/>
    <n v="1000"/>
    <n v="750"/>
    <x v="2"/>
    <x v="0"/>
    <s v="USD"/>
    <n v="1483137311"/>
    <n v="1481322911"/>
    <b v="0"/>
    <n v="21"/>
    <b v="0"/>
    <s v="music/indie rock"/>
    <n v="0.75"/>
    <n v="35.714285714285715"/>
    <x v="4"/>
    <x v="14"/>
  </r>
  <r>
    <n v="886"/>
    <s v="Sap Laughter : Merch Fundraiser!"/>
    <x v="885"/>
    <n v="500"/>
    <n v="205"/>
    <x v="2"/>
    <x v="0"/>
    <s v="USD"/>
    <n v="1473972813"/>
    <n v="1471812813"/>
    <b v="0"/>
    <n v="7"/>
    <b v="0"/>
    <s v="music/indie rock"/>
    <n v="0.41"/>
    <n v="29.285714285714285"/>
    <x v="4"/>
    <x v="14"/>
  </r>
  <r>
    <n v="887"/>
    <s v="Mortimer Nova new album title Terrible The Fish Has Drowned!"/>
    <x v="886"/>
    <n v="1000"/>
    <n v="0"/>
    <x v="2"/>
    <x v="0"/>
    <s v="USD"/>
    <n v="1338159655"/>
    <n v="1335567655"/>
    <b v="0"/>
    <n v="0"/>
    <b v="0"/>
    <s v="music/indie rock"/>
    <n v="0"/>
    <n v="0"/>
    <x v="4"/>
    <x v="14"/>
  </r>
  <r>
    <n v="888"/>
    <s v="Ginger Binge's first album"/>
    <x v="887"/>
    <n v="1000"/>
    <n v="72"/>
    <x v="2"/>
    <x v="0"/>
    <s v="USD"/>
    <n v="1314856800"/>
    <n v="1311789885"/>
    <b v="0"/>
    <n v="4"/>
    <b v="0"/>
    <s v="music/indie rock"/>
    <n v="7.1999999999999995E-2"/>
    <n v="18"/>
    <x v="4"/>
    <x v="14"/>
  </r>
  <r>
    <n v="889"/>
    <s v="Ryan Harner's Full Length Album - The Wonder of the Sea"/>
    <x v="888"/>
    <n v="25000"/>
    <n v="2360.3200000000002"/>
    <x v="2"/>
    <x v="0"/>
    <s v="USD"/>
    <n v="1412534943"/>
    <n v="1409942943"/>
    <b v="0"/>
    <n v="32"/>
    <b v="0"/>
    <s v="music/indie rock"/>
    <n v="9.4412800000000005E-2"/>
    <n v="73.760000000000005"/>
    <x v="4"/>
    <x v="14"/>
  </r>
  <r>
    <n v="890"/>
    <s v="Help fund Richard Sosa's &quot;FolkameriqueÃ±o&quot; CD"/>
    <x v="889"/>
    <n v="3000"/>
    <n v="125"/>
    <x v="2"/>
    <x v="0"/>
    <s v="USD"/>
    <n v="1385055979"/>
    <n v="1382460379"/>
    <b v="0"/>
    <n v="4"/>
    <b v="0"/>
    <s v="music/indie rock"/>
    <n v="4.1666666666666664E-2"/>
    <n v="31.25"/>
    <x v="4"/>
    <x v="14"/>
  </r>
  <r>
    <n v="891"/>
    <s v="Den-Mate: New EP and Tour"/>
    <x v="890"/>
    <n v="8000"/>
    <n v="260"/>
    <x v="2"/>
    <x v="0"/>
    <s v="USD"/>
    <n v="1408581930"/>
    <n v="1405989930"/>
    <b v="0"/>
    <n v="9"/>
    <b v="0"/>
    <s v="music/indie rock"/>
    <n v="3.2500000000000001E-2"/>
    <n v="28.888888888888889"/>
    <x v="4"/>
    <x v="14"/>
  </r>
  <r>
    <n v="892"/>
    <s v="ADCA's debut CD will bring the joys of great chamber music to you!  "/>
    <x v="891"/>
    <n v="6000"/>
    <n v="2445"/>
    <x v="2"/>
    <x v="0"/>
    <s v="USD"/>
    <n v="1280635200"/>
    <n v="1273121283"/>
    <b v="0"/>
    <n v="17"/>
    <b v="0"/>
    <s v="music/indie rock"/>
    <n v="0.40749999999999997"/>
    <n v="143.8235294117647"/>
    <x v="4"/>
    <x v="14"/>
  </r>
  <r>
    <n v="893"/>
    <s v="The Big Band Theory Music Festival"/>
    <x v="892"/>
    <n v="2000"/>
    <n v="200"/>
    <x v="2"/>
    <x v="0"/>
    <s v="USD"/>
    <n v="1427920363"/>
    <n v="1425331963"/>
    <b v="0"/>
    <n v="5"/>
    <b v="0"/>
    <s v="music/indie rock"/>
    <n v="0.1"/>
    <n v="40"/>
    <x v="4"/>
    <x v="14"/>
  </r>
  <r>
    <n v="894"/>
    <s v="Saint Sebastian's Debut Album &amp; Short Film"/>
    <x v="893"/>
    <n v="20000"/>
    <n v="7834"/>
    <x v="2"/>
    <x v="0"/>
    <s v="USD"/>
    <n v="1465169610"/>
    <n v="1462577610"/>
    <b v="0"/>
    <n v="53"/>
    <b v="0"/>
    <s v="music/indie rock"/>
    <n v="0.39169999999999999"/>
    <n v="147.81132075471697"/>
    <x v="4"/>
    <x v="14"/>
  </r>
  <r>
    <n v="895"/>
    <s v="ruKus - the Net-a-thon: Fueling independence in music and art!"/>
    <x v="894"/>
    <n v="8000"/>
    <n v="195"/>
    <x v="2"/>
    <x v="0"/>
    <s v="USD"/>
    <n v="1287975829"/>
    <n v="1284087829"/>
    <b v="0"/>
    <n v="7"/>
    <b v="0"/>
    <s v="music/indie rock"/>
    <n v="2.4375000000000001E-2"/>
    <n v="27.857142857142858"/>
    <x v="4"/>
    <x v="14"/>
  </r>
  <r>
    <n v="896"/>
    <s v="Hardsoul Poets New Album!"/>
    <x v="895"/>
    <n v="8000"/>
    <n v="3200"/>
    <x v="2"/>
    <x v="0"/>
    <s v="USD"/>
    <n v="1440734400"/>
    <n v="1438549026"/>
    <b v="0"/>
    <n v="72"/>
    <b v="0"/>
    <s v="music/indie rock"/>
    <n v="0.4"/>
    <n v="44.444444444444443"/>
    <x v="4"/>
    <x v="14"/>
  </r>
  <r>
    <n v="897"/>
    <s v="Park XXVII Album Release"/>
    <x v="896"/>
    <n v="3000"/>
    <n v="0"/>
    <x v="2"/>
    <x v="0"/>
    <s v="USD"/>
    <n v="1354123908"/>
    <n v="1351528308"/>
    <b v="0"/>
    <n v="0"/>
    <b v="0"/>
    <s v="music/indie rock"/>
    <n v="0"/>
    <n v="0"/>
    <x v="4"/>
    <x v="14"/>
  </r>
  <r>
    <n v="898"/>
    <s v="Foundations: 12 Songs in 2012"/>
    <x v="897"/>
    <n v="2500"/>
    <n v="70"/>
    <x v="2"/>
    <x v="0"/>
    <s v="USD"/>
    <n v="1326651110"/>
    <n v="1322763110"/>
    <b v="0"/>
    <n v="2"/>
    <b v="0"/>
    <s v="music/indie rock"/>
    <n v="2.8000000000000001E-2"/>
    <n v="35"/>
    <x v="4"/>
    <x v="14"/>
  </r>
  <r>
    <n v="899"/>
    <s v="Lets get 48/14 pressed!!!"/>
    <x v="898"/>
    <n v="750"/>
    <n v="280"/>
    <x v="2"/>
    <x v="0"/>
    <s v="USD"/>
    <n v="1306549362"/>
    <n v="1302661362"/>
    <b v="0"/>
    <n v="8"/>
    <b v="0"/>
    <s v="music/indie rock"/>
    <n v="0.37333333333333335"/>
    <n v="35"/>
    <x v="4"/>
    <x v="14"/>
  </r>
  <r>
    <n v="900"/>
    <s v="Project Revive: Protecting the Creative Impulse"/>
    <x v="899"/>
    <n v="5000"/>
    <n v="21"/>
    <x v="2"/>
    <x v="0"/>
    <s v="USD"/>
    <n v="1459365802"/>
    <n v="1456777402"/>
    <b v="0"/>
    <n v="2"/>
    <b v="0"/>
    <s v="music/jazz"/>
    <n v="4.1999999999999997E-3"/>
    <n v="10.5"/>
    <x v="4"/>
    <x v="13"/>
  </r>
  <r>
    <n v="901"/>
    <s v="Modern Jazz / Soul &quot;All Star&quot; CD Recording Project"/>
    <x v="900"/>
    <n v="6500"/>
    <n v="0"/>
    <x v="2"/>
    <x v="0"/>
    <s v="USD"/>
    <n v="1276024260"/>
    <n v="1272050914"/>
    <b v="0"/>
    <n v="0"/>
    <b v="0"/>
    <s v="music/jazz"/>
    <n v="0"/>
    <n v="0"/>
    <x v="4"/>
    <x v="13"/>
  </r>
  <r>
    <n v="902"/>
    <s v="MISTER BROWN"/>
    <x v="901"/>
    <n v="30000"/>
    <n v="90"/>
    <x v="2"/>
    <x v="0"/>
    <s v="USD"/>
    <n v="1409412600"/>
    <n v="1404947422"/>
    <b v="0"/>
    <n v="3"/>
    <b v="0"/>
    <s v="music/jazz"/>
    <n v="3.0000000000000001E-3"/>
    <n v="30"/>
    <x v="4"/>
    <x v="13"/>
  </r>
  <r>
    <n v="903"/>
    <s v="U City Jazz Festival, St. Louis, MO"/>
    <x v="902"/>
    <n v="5000"/>
    <n v="160"/>
    <x v="2"/>
    <x v="0"/>
    <s v="USD"/>
    <n v="1348367100"/>
    <n v="1346180780"/>
    <b v="0"/>
    <n v="4"/>
    <b v="0"/>
    <s v="music/jazz"/>
    <n v="3.2000000000000001E-2"/>
    <n v="40"/>
    <x v="4"/>
    <x v="13"/>
  </r>
  <r>
    <n v="904"/>
    <s v="The Woodlands Jazz Fest"/>
    <x v="903"/>
    <n v="50000"/>
    <n v="151"/>
    <x v="2"/>
    <x v="0"/>
    <s v="USD"/>
    <n v="1451786137"/>
    <n v="1449194137"/>
    <b v="0"/>
    <n v="3"/>
    <b v="0"/>
    <s v="music/jazz"/>
    <n v="3.0200000000000001E-3"/>
    <n v="50.333333333333336"/>
    <x v="4"/>
    <x v="13"/>
  </r>
  <r>
    <n v="905"/>
    <s v="Jazz For Everyone!"/>
    <x v="904"/>
    <n v="6500"/>
    <n v="196"/>
    <x v="2"/>
    <x v="0"/>
    <s v="USD"/>
    <n v="1295847926"/>
    <n v="1290663926"/>
    <b v="0"/>
    <n v="6"/>
    <b v="0"/>
    <s v="music/jazz"/>
    <n v="3.0153846153846153E-2"/>
    <n v="32.666666666666664"/>
    <x v="4"/>
    <x v="13"/>
  </r>
  <r>
    <n v="906"/>
    <s v="24th Music Presents Channeling Motown (Live)"/>
    <x v="905"/>
    <n v="15000"/>
    <n v="0"/>
    <x v="2"/>
    <x v="0"/>
    <s v="USD"/>
    <n v="1394681590"/>
    <n v="1392093190"/>
    <b v="0"/>
    <n v="0"/>
    <b v="0"/>
    <s v="music/jazz"/>
    <n v="0"/>
    <n v="0"/>
    <x v="4"/>
    <x v="13"/>
  </r>
  <r>
    <n v="907"/>
    <s v="Greg Chambers Saxophone CD"/>
    <x v="906"/>
    <n v="2900"/>
    <n v="0"/>
    <x v="2"/>
    <x v="0"/>
    <s v="USD"/>
    <n v="1315715823"/>
    <n v="1313123823"/>
    <b v="0"/>
    <n v="0"/>
    <b v="0"/>
    <s v="music/jazz"/>
    <n v="0"/>
    <n v="0"/>
    <x v="4"/>
    <x v="13"/>
  </r>
  <r>
    <n v="908"/>
    <s v="Help Tony Copeland and get free cd's and mp3's"/>
    <x v="907"/>
    <n v="2500"/>
    <n v="0"/>
    <x v="2"/>
    <x v="0"/>
    <s v="USD"/>
    <n v="1280206740"/>
    <n v="1276283655"/>
    <b v="0"/>
    <n v="0"/>
    <b v="0"/>
    <s v="music/jazz"/>
    <n v="0"/>
    <n v="0"/>
    <x v="4"/>
    <x v="13"/>
  </r>
  <r>
    <n v="909"/>
    <s v="Philly Jazz Fest - &quot;Remembering Grover&quot;"/>
    <x v="908"/>
    <n v="16000"/>
    <n v="520"/>
    <x v="2"/>
    <x v="0"/>
    <s v="USD"/>
    <n v="1343016000"/>
    <n v="1340296440"/>
    <b v="0"/>
    <n v="8"/>
    <b v="0"/>
    <s v="music/jazz"/>
    <n v="3.2500000000000001E-2"/>
    <n v="65"/>
    <x v="4"/>
    <x v="13"/>
  </r>
  <r>
    <n v="910"/>
    <s v="Hattie Bee's Second Album"/>
    <x v="909"/>
    <n v="550"/>
    <n v="123"/>
    <x v="2"/>
    <x v="1"/>
    <s v="GBP"/>
    <n v="1488546319"/>
    <n v="1483362319"/>
    <b v="0"/>
    <n v="5"/>
    <b v="0"/>
    <s v="music/jazz"/>
    <n v="0.22363636363636363"/>
    <n v="24.6"/>
    <x v="4"/>
    <x v="13"/>
  </r>
  <r>
    <n v="911"/>
    <s v="Hot Jazz and Latin Luxury in Lima"/>
    <x v="910"/>
    <n v="100000"/>
    <n v="0"/>
    <x v="2"/>
    <x v="0"/>
    <s v="USD"/>
    <n v="1390522045"/>
    <n v="1388707645"/>
    <b v="0"/>
    <n v="0"/>
    <b v="0"/>
    <s v="music/jazz"/>
    <n v="0"/>
    <n v="0"/>
    <x v="4"/>
    <x v="13"/>
  </r>
  <r>
    <n v="912"/>
    <s v="Triad a new album by James Murrell"/>
    <x v="911"/>
    <n v="3500"/>
    <n v="30"/>
    <x v="2"/>
    <x v="0"/>
    <s v="USD"/>
    <n v="1355197047"/>
    <n v="1350009447"/>
    <b v="0"/>
    <n v="2"/>
    <b v="0"/>
    <s v="music/jazz"/>
    <n v="8.5714285714285719E-3"/>
    <n v="15"/>
    <x v="4"/>
    <x v="13"/>
  </r>
  <r>
    <n v="913"/>
    <s v="100% Faith Jazz Gospel CD Recording Project 2012"/>
    <x v="912"/>
    <n v="30000"/>
    <n v="1982"/>
    <x v="2"/>
    <x v="0"/>
    <s v="USD"/>
    <n v="1336188019"/>
    <n v="1333596019"/>
    <b v="0"/>
    <n v="24"/>
    <b v="0"/>
    <s v="music/jazz"/>
    <n v="6.6066666666666662E-2"/>
    <n v="82.583333333333329"/>
    <x v="4"/>
    <x v="13"/>
  </r>
  <r>
    <n v="914"/>
    <s v="Soul Of Man Video Project"/>
    <x v="913"/>
    <n v="1500"/>
    <n v="0"/>
    <x v="2"/>
    <x v="0"/>
    <s v="USD"/>
    <n v="1345918747"/>
    <n v="1343326747"/>
    <b v="0"/>
    <n v="0"/>
    <b v="0"/>
    <s v="music/jazz"/>
    <n v="0"/>
    <n v="0"/>
    <x v="4"/>
    <x v="13"/>
  </r>
  <r>
    <n v="915"/>
    <s v="Russ Spiegel's Uncommon Knowledge: The Deep Brooklyn Suite"/>
    <x v="914"/>
    <n v="6500"/>
    <n v="375"/>
    <x v="2"/>
    <x v="0"/>
    <s v="USD"/>
    <n v="1330577940"/>
    <n v="1327853914"/>
    <b v="0"/>
    <n v="9"/>
    <b v="0"/>
    <s v="music/jazz"/>
    <n v="5.7692307692307696E-2"/>
    <n v="41.666666666666664"/>
    <x v="4"/>
    <x v="13"/>
  </r>
  <r>
    <n v="916"/>
    <s v="JMood Records &quot;New&quot; Roberto Magris Sextet New Recording Project 2010 "/>
    <x v="915"/>
    <n v="3300"/>
    <n v="0"/>
    <x v="2"/>
    <x v="0"/>
    <s v="USD"/>
    <n v="1287723600"/>
    <n v="1284409734"/>
    <b v="0"/>
    <n v="0"/>
    <b v="0"/>
    <s v="music/jazz"/>
    <n v="0"/>
    <n v="0"/>
    <x v="4"/>
    <x v="13"/>
  </r>
  <r>
    <n v="917"/>
    <s v="Heads Up! / Vai com Tudo! - Music &amp; Sports Education for All"/>
    <x v="916"/>
    <n v="5000"/>
    <n v="30"/>
    <x v="2"/>
    <x v="0"/>
    <s v="USD"/>
    <n v="1405305000"/>
    <n v="1402612730"/>
    <b v="0"/>
    <n v="1"/>
    <b v="0"/>
    <s v="music/jazz"/>
    <n v="6.0000000000000001E-3"/>
    <n v="30"/>
    <x v="4"/>
    <x v="13"/>
  </r>
  <r>
    <n v="918"/>
    <s v="A fine blend of jazz, electronica, rock and spoken word"/>
    <x v="917"/>
    <n v="3900"/>
    <n v="196"/>
    <x v="2"/>
    <x v="1"/>
    <s v="GBP"/>
    <n v="1417474761"/>
    <n v="1414879161"/>
    <b v="0"/>
    <n v="10"/>
    <b v="0"/>
    <s v="music/jazz"/>
    <n v="5.0256410256410255E-2"/>
    <n v="19.600000000000001"/>
    <x v="4"/>
    <x v="13"/>
  </r>
  <r>
    <n v="919"/>
    <s v="Jazz CD:  Out of The Blue"/>
    <x v="918"/>
    <n v="20000"/>
    <n v="100"/>
    <x v="2"/>
    <x v="0"/>
    <s v="USD"/>
    <n v="1355930645"/>
    <n v="1352906645"/>
    <b v="0"/>
    <n v="1"/>
    <b v="0"/>
    <s v="music/jazz"/>
    <n v="5.0000000000000001E-3"/>
    <n v="100"/>
    <x v="4"/>
    <x v="13"/>
  </r>
  <r>
    <n v="920"/>
    <s v="MIAMI JAZZ PROJECT: TEST OF TIME RECORDING"/>
    <x v="919"/>
    <n v="5500"/>
    <n v="0"/>
    <x v="2"/>
    <x v="0"/>
    <s v="USD"/>
    <n v="1384448822"/>
    <n v="1381853222"/>
    <b v="0"/>
    <n v="0"/>
    <b v="0"/>
    <s v="music/jazz"/>
    <n v="0"/>
    <n v="0"/>
    <x v="4"/>
    <x v="13"/>
  </r>
  <r>
    <n v="921"/>
    <s v="&quot;Reflections Of Brownie&quot; a new tribute to Clifford Brown"/>
    <x v="920"/>
    <n v="15000"/>
    <n v="4635"/>
    <x v="2"/>
    <x v="0"/>
    <s v="USD"/>
    <n v="1323666376"/>
    <n v="1320033976"/>
    <b v="0"/>
    <n v="20"/>
    <b v="0"/>
    <s v="music/jazz"/>
    <n v="0.309"/>
    <n v="231.75"/>
    <x v="4"/>
    <x v="13"/>
  </r>
  <r>
    <n v="922"/>
    <s v="THE JOEY MORANT PROJECT:   JAZZIFIED R'nB"/>
    <x v="921"/>
    <n v="27000"/>
    <n v="5680"/>
    <x v="2"/>
    <x v="0"/>
    <s v="USD"/>
    <n v="1412167393"/>
    <n v="1409143393"/>
    <b v="0"/>
    <n v="30"/>
    <b v="0"/>
    <s v="music/jazz"/>
    <n v="0.21037037037037037"/>
    <n v="189.33333333333334"/>
    <x v="4"/>
    <x v="13"/>
  </r>
  <r>
    <n v="923"/>
    <s v="First Solo Album - Siempre Filiberto"/>
    <x v="922"/>
    <n v="15000"/>
    <n v="330"/>
    <x v="2"/>
    <x v="0"/>
    <s v="USD"/>
    <n v="1416614523"/>
    <n v="1414018923"/>
    <b v="0"/>
    <n v="6"/>
    <b v="0"/>
    <s v="music/jazz"/>
    <n v="2.1999999999999999E-2"/>
    <n v="55"/>
    <x v="4"/>
    <x v="13"/>
  </r>
  <r>
    <n v="924"/>
    <s v="Africa Brass Master Class for youth"/>
    <x v="923"/>
    <n v="3000"/>
    <n v="327"/>
    <x v="2"/>
    <x v="0"/>
    <s v="USD"/>
    <n v="1360795069"/>
    <n v="1358203069"/>
    <b v="0"/>
    <n v="15"/>
    <b v="0"/>
    <s v="music/jazz"/>
    <n v="0.109"/>
    <n v="21.8"/>
    <x v="4"/>
    <x v="13"/>
  </r>
  <r>
    <n v="925"/>
    <s v="&quot;Never Let Me Go&quot; CD Recording Project"/>
    <x v="924"/>
    <n v="6000"/>
    <n v="160"/>
    <x v="2"/>
    <x v="0"/>
    <s v="USD"/>
    <n v="1385590111"/>
    <n v="1382994511"/>
    <b v="0"/>
    <n v="5"/>
    <b v="0"/>
    <s v="music/jazz"/>
    <n v="2.6666666666666668E-2"/>
    <n v="32"/>
    <x v="4"/>
    <x v="13"/>
  </r>
  <r>
    <n v="926"/>
    <s v="Cosmolingo is a multimedia band inspiring to create a cinematic musical theater!!!!! "/>
    <x v="925"/>
    <n v="7000"/>
    <n v="0"/>
    <x v="2"/>
    <x v="0"/>
    <s v="USD"/>
    <n v="1278628800"/>
    <n v="1276043330"/>
    <b v="0"/>
    <n v="0"/>
    <b v="0"/>
    <s v="music/jazz"/>
    <n v="0"/>
    <n v="0"/>
    <x v="4"/>
    <x v="13"/>
  </r>
  <r>
    <n v="927"/>
    <s v="JETRO DA SILVA FUNK PROJECT"/>
    <x v="926"/>
    <n v="20000"/>
    <n v="0"/>
    <x v="2"/>
    <x v="0"/>
    <s v="USD"/>
    <n v="1337024695"/>
    <n v="1334432695"/>
    <b v="0"/>
    <n v="0"/>
    <b v="0"/>
    <s v="music/jazz"/>
    <n v="0"/>
    <n v="0"/>
    <x v="4"/>
    <x v="13"/>
  </r>
  <r>
    <n v="928"/>
    <s v="In a Jazzy Motown"/>
    <x v="927"/>
    <n v="14500"/>
    <n v="1575"/>
    <x v="2"/>
    <x v="0"/>
    <s v="USD"/>
    <n v="1353196800"/>
    <n v="1348864913"/>
    <b v="0"/>
    <n v="28"/>
    <b v="0"/>
    <s v="music/jazz"/>
    <n v="0.10862068965517241"/>
    <n v="56.25"/>
    <x v="4"/>
    <x v="13"/>
  </r>
  <r>
    <n v="929"/>
    <s v="EXPERIMENTAL JAZZ STUDIO RECORDING"/>
    <x v="928"/>
    <n v="500"/>
    <n v="0"/>
    <x v="2"/>
    <x v="0"/>
    <s v="USD"/>
    <n v="1333946569"/>
    <n v="1331358169"/>
    <b v="0"/>
    <n v="0"/>
    <b v="0"/>
    <s v="music/jazz"/>
    <n v="0"/>
    <n v="0"/>
    <x v="4"/>
    <x v="13"/>
  </r>
  <r>
    <n v="930"/>
    <s v="The Nico Blues Recorded A Full-Length Album! Now Let's Master It!"/>
    <x v="929"/>
    <n v="900"/>
    <n v="345"/>
    <x v="2"/>
    <x v="0"/>
    <s v="USD"/>
    <n v="1277501520"/>
    <n v="1273874306"/>
    <b v="0"/>
    <n v="5"/>
    <b v="0"/>
    <s v="music/jazz"/>
    <n v="0.38333333333333336"/>
    <n v="69"/>
    <x v="4"/>
    <x v="13"/>
  </r>
  <r>
    <n v="931"/>
    <s v="First jazz album for Multidirectional, Now printing time!"/>
    <x v="930"/>
    <n v="2000"/>
    <n v="131"/>
    <x v="2"/>
    <x v="1"/>
    <s v="GBP"/>
    <n v="1395007200"/>
    <n v="1392021502"/>
    <b v="0"/>
    <n v="7"/>
    <b v="0"/>
    <s v="music/jazz"/>
    <n v="6.5500000000000003E-2"/>
    <n v="18.714285714285715"/>
    <x v="4"/>
    <x v="13"/>
  </r>
  <r>
    <n v="932"/>
    <s v="Mandy Harvey Christmas Album"/>
    <x v="931"/>
    <n v="9500"/>
    <n v="1381"/>
    <x v="2"/>
    <x v="0"/>
    <s v="USD"/>
    <n v="1363990545"/>
    <n v="1360106145"/>
    <b v="0"/>
    <n v="30"/>
    <b v="0"/>
    <s v="music/jazz"/>
    <n v="0.14536842105263159"/>
    <n v="46.033333333333331"/>
    <x v="4"/>
    <x v="13"/>
  </r>
  <r>
    <n v="933"/>
    <s v="An album of 10 &quot;jazz art songs&quot; by Matthew John Mortimer"/>
    <x v="932"/>
    <n v="2000"/>
    <n v="120"/>
    <x v="2"/>
    <x v="0"/>
    <s v="USD"/>
    <n v="1399867409"/>
    <n v="1394683409"/>
    <b v="0"/>
    <n v="2"/>
    <b v="0"/>
    <s v="music/jazz"/>
    <n v="0.06"/>
    <n v="60"/>
    <x v="4"/>
    <x v="13"/>
  </r>
  <r>
    <n v="934"/>
    <s v="Kyle Krysa debut EP Ground Effect"/>
    <x v="933"/>
    <n v="5000"/>
    <n v="1520"/>
    <x v="2"/>
    <x v="5"/>
    <s v="CAD"/>
    <n v="1399183200"/>
    <n v="1396633284"/>
    <b v="0"/>
    <n v="30"/>
    <b v="0"/>
    <s v="music/jazz"/>
    <n v="0.30399999999999999"/>
    <n v="50.666666666666664"/>
    <x v="4"/>
    <x v="13"/>
  </r>
  <r>
    <n v="935"/>
    <s v="The Art of You Too"/>
    <x v="934"/>
    <n v="3500"/>
    <n v="50"/>
    <x v="2"/>
    <x v="0"/>
    <s v="USD"/>
    <n v="1454054429"/>
    <n v="1451462429"/>
    <b v="0"/>
    <n v="2"/>
    <b v="0"/>
    <s v="music/jazz"/>
    <n v="1.4285714285714285E-2"/>
    <n v="25"/>
    <x v="4"/>
    <x v="13"/>
  </r>
  <r>
    <n v="936"/>
    <s v="Jazz Singer, Marti Mendenhall Live Concert Recording"/>
    <x v="935"/>
    <n v="1400"/>
    <n v="0"/>
    <x v="2"/>
    <x v="0"/>
    <s v="USD"/>
    <n v="1326916800"/>
    <n v="1323131689"/>
    <b v="0"/>
    <n v="0"/>
    <b v="0"/>
    <s v="music/jazz"/>
    <n v="0"/>
    <n v="0"/>
    <x v="4"/>
    <x v="13"/>
  </r>
  <r>
    <n v="937"/>
    <s v="&quot;Antoine Roney Trio&quot; at Cuba's Havana Jazz Festival 2013"/>
    <x v="936"/>
    <n v="3500"/>
    <n v="40"/>
    <x v="2"/>
    <x v="0"/>
    <s v="USD"/>
    <n v="1383509357"/>
    <n v="1380913757"/>
    <b v="0"/>
    <n v="2"/>
    <b v="0"/>
    <s v="music/jazz"/>
    <n v="1.1428571428571429E-2"/>
    <n v="20"/>
    <x v="4"/>
    <x v="13"/>
  </r>
  <r>
    <n v="938"/>
    <s v="Celebrating American Jazz &amp; Soul Music"/>
    <x v="937"/>
    <n v="7000"/>
    <n v="25"/>
    <x v="2"/>
    <x v="0"/>
    <s v="USD"/>
    <n v="1346585448"/>
    <n v="1343993448"/>
    <b v="0"/>
    <n v="1"/>
    <b v="0"/>
    <s v="music/jazz"/>
    <n v="3.5714285714285713E-3"/>
    <n v="25"/>
    <x v="4"/>
    <x v="13"/>
  </r>
  <r>
    <n v="939"/>
    <s v="Takeshi Asai French Trio - a lingua franca to break barriers"/>
    <x v="938"/>
    <n v="2750"/>
    <n v="40"/>
    <x v="2"/>
    <x v="0"/>
    <s v="USD"/>
    <n v="1372622280"/>
    <n v="1369246738"/>
    <b v="0"/>
    <n v="2"/>
    <b v="0"/>
    <s v="music/jazz"/>
    <n v="1.4545454545454545E-2"/>
    <n v="20"/>
    <x v="4"/>
    <x v="13"/>
  </r>
  <r>
    <n v="940"/>
    <s v="The LUMIC Band by Cope4Golf creates a scientific golf swing."/>
    <x v="939"/>
    <n v="9000"/>
    <n v="1544"/>
    <x v="2"/>
    <x v="0"/>
    <s v="USD"/>
    <n v="1439251926"/>
    <n v="1435363926"/>
    <b v="0"/>
    <n v="14"/>
    <b v="0"/>
    <s v="technology/wearables"/>
    <n v="0.17155555555555554"/>
    <n v="110.28571428571429"/>
    <x v="2"/>
    <x v="8"/>
  </r>
  <r>
    <n v="941"/>
    <s v="Snoremedy - The answer to a more restful night's sleep"/>
    <x v="940"/>
    <n v="50000"/>
    <n v="1161"/>
    <x v="2"/>
    <x v="0"/>
    <s v="USD"/>
    <n v="1486693145"/>
    <n v="1484101145"/>
    <b v="0"/>
    <n v="31"/>
    <b v="0"/>
    <s v="technology/wearables"/>
    <n v="2.3220000000000001E-2"/>
    <n v="37.451612903225808"/>
    <x v="2"/>
    <x v="8"/>
  </r>
  <r>
    <n v="942"/>
    <s v="Head Mounted Display Adapter for the dscvr VR Viewer"/>
    <x v="941"/>
    <n v="7500"/>
    <n v="668"/>
    <x v="2"/>
    <x v="0"/>
    <s v="USD"/>
    <n v="1455826460"/>
    <n v="1452716060"/>
    <b v="0"/>
    <n v="16"/>
    <b v="0"/>
    <s v="technology/wearables"/>
    <n v="8.9066666666666669E-2"/>
    <n v="41.75"/>
    <x v="2"/>
    <x v="8"/>
  </r>
  <r>
    <n v="943"/>
    <s v="SleepMode"/>
    <x v="942"/>
    <n v="3000"/>
    <n v="289"/>
    <x v="2"/>
    <x v="0"/>
    <s v="USD"/>
    <n v="1480438905"/>
    <n v="1477843305"/>
    <b v="0"/>
    <n v="12"/>
    <b v="0"/>
    <s v="technology/wearables"/>
    <n v="9.633333333333334E-2"/>
    <n v="24.083333333333332"/>
    <x v="2"/>
    <x v="8"/>
  </r>
  <r>
    <n v="944"/>
    <s v="RoamingTails, The Connected Pet Tag"/>
    <x v="943"/>
    <n v="50000"/>
    <n v="6663"/>
    <x v="2"/>
    <x v="0"/>
    <s v="USD"/>
    <n v="1460988000"/>
    <n v="1458050450"/>
    <b v="0"/>
    <n v="96"/>
    <b v="0"/>
    <s v="technology/wearables"/>
    <n v="0.13325999999999999"/>
    <n v="69.40625"/>
    <x v="2"/>
    <x v="8"/>
  </r>
  <r>
    <n v="945"/>
    <s v="CT BAND"/>
    <x v="944"/>
    <n v="100000"/>
    <n v="2484"/>
    <x v="2"/>
    <x v="6"/>
    <s v="EUR"/>
    <n v="1487462340"/>
    <n v="1482958626"/>
    <b v="0"/>
    <n v="16"/>
    <b v="0"/>
    <s v="technology/wearables"/>
    <n v="2.4840000000000001E-2"/>
    <n v="155.25"/>
    <x v="2"/>
    <x v="8"/>
  </r>
  <r>
    <n v="946"/>
    <s v="OmniTrade Apron"/>
    <x v="945"/>
    <n v="15000"/>
    <n v="286"/>
    <x v="2"/>
    <x v="0"/>
    <s v="USD"/>
    <n v="1473444048"/>
    <n v="1470852048"/>
    <b v="0"/>
    <n v="5"/>
    <b v="0"/>
    <s v="technology/wearables"/>
    <n v="1.9066666666666666E-2"/>
    <n v="57.2"/>
    <x v="2"/>
    <x v="8"/>
  </r>
  <r>
    <n v="947"/>
    <s v="PAKPOWER, The CCP Pack"/>
    <x v="946"/>
    <n v="850"/>
    <n v="0"/>
    <x v="2"/>
    <x v="0"/>
    <s v="USD"/>
    <n v="1467312306"/>
    <n v="1462128306"/>
    <b v="0"/>
    <n v="0"/>
    <b v="0"/>
    <s v="technology/wearables"/>
    <n v="0"/>
    <n v="0"/>
    <x v="2"/>
    <x v="8"/>
  </r>
  <r>
    <n v="948"/>
    <s v="Led Shirt - WiFi Controlled"/>
    <x v="947"/>
    <n v="4000"/>
    <n v="480"/>
    <x v="2"/>
    <x v="9"/>
    <s v="EUR"/>
    <n v="1457812364"/>
    <n v="1455220364"/>
    <b v="0"/>
    <n v="8"/>
    <b v="0"/>
    <s v="technology/wearables"/>
    <n v="0.12"/>
    <n v="60"/>
    <x v="2"/>
    <x v="8"/>
  </r>
  <r>
    <n v="949"/>
    <s v="INBED"/>
    <x v="948"/>
    <n v="20000"/>
    <n v="273"/>
    <x v="2"/>
    <x v="12"/>
    <s v="EUR"/>
    <n v="1456016576"/>
    <n v="1450832576"/>
    <b v="0"/>
    <n v="7"/>
    <b v="0"/>
    <s v="technology/wearables"/>
    <n v="1.3650000000000001E-2"/>
    <n v="39"/>
    <x v="2"/>
    <x v="8"/>
  </r>
  <r>
    <n v="950"/>
    <s v="EZC Smartlight"/>
    <x v="949"/>
    <n v="5000"/>
    <n v="1402"/>
    <x v="2"/>
    <x v="5"/>
    <s v="CAD"/>
    <n v="1453053661"/>
    <n v="1450461661"/>
    <b v="0"/>
    <n v="24"/>
    <b v="0"/>
    <s v="technology/wearables"/>
    <n v="0.28039999999999998"/>
    <n v="58.416666666666664"/>
    <x v="2"/>
    <x v="8"/>
  </r>
  <r>
    <n v="951"/>
    <s v="Smart Harness"/>
    <x v="950"/>
    <n v="50000"/>
    <n v="19195"/>
    <x v="2"/>
    <x v="0"/>
    <s v="USD"/>
    <n v="1465054872"/>
    <n v="1461166872"/>
    <b v="0"/>
    <n v="121"/>
    <b v="0"/>
    <s v="technology/wearables"/>
    <n v="0.38390000000000002"/>
    <n v="158.63636363636363"/>
    <x v="2"/>
    <x v="8"/>
  </r>
  <r>
    <n v="952"/>
    <s v="Audionoggin - Join the Earvolution"/>
    <x v="951"/>
    <n v="49000"/>
    <n v="19572"/>
    <x v="2"/>
    <x v="0"/>
    <s v="USD"/>
    <n v="1479483812"/>
    <n v="1476888212"/>
    <b v="0"/>
    <n v="196"/>
    <b v="0"/>
    <s v="technology/wearables"/>
    <n v="0.39942857142857141"/>
    <n v="99.857142857142861"/>
    <x v="2"/>
    <x v="8"/>
  </r>
  <r>
    <n v="953"/>
    <s v="IRring - The Remote Control That fits on Your Finger"/>
    <x v="952"/>
    <n v="15000"/>
    <n v="126"/>
    <x v="2"/>
    <x v="0"/>
    <s v="USD"/>
    <n v="1422158199"/>
    <n v="1419566199"/>
    <b v="0"/>
    <n v="5"/>
    <b v="0"/>
    <s v="technology/wearables"/>
    <n v="8.3999999999999995E-3"/>
    <n v="25.2"/>
    <x v="2"/>
    <x v="8"/>
  </r>
  <r>
    <n v="954"/>
    <s v="A Wearable Twisting iPhone Case w/ Built in Selfie Extender"/>
    <x v="953"/>
    <n v="15000"/>
    <n v="6511"/>
    <x v="2"/>
    <x v="0"/>
    <s v="USD"/>
    <n v="1440100839"/>
    <n v="1436472039"/>
    <b v="0"/>
    <n v="73"/>
    <b v="0"/>
    <s v="technology/wearables"/>
    <n v="0.43406666666666666"/>
    <n v="89.191780821917803"/>
    <x v="2"/>
    <x v="8"/>
  </r>
  <r>
    <n v="955"/>
    <s v="PAXIEâ„¢: The most advanced GPS enabled child safety wearable"/>
    <x v="954"/>
    <n v="300000"/>
    <n v="16984"/>
    <x v="2"/>
    <x v="0"/>
    <s v="USD"/>
    <n v="1473750300"/>
    <n v="1470294300"/>
    <b v="0"/>
    <n v="93"/>
    <b v="0"/>
    <s v="technology/wearables"/>
    <n v="5.6613333333333335E-2"/>
    <n v="182.6236559139785"/>
    <x v="2"/>
    <x v="8"/>
  </r>
  <r>
    <n v="956"/>
    <s v="SemiYours"/>
    <x v="955"/>
    <n v="50000"/>
    <n v="861"/>
    <x v="2"/>
    <x v="0"/>
    <s v="USD"/>
    <n v="1430081759"/>
    <n v="1424901359"/>
    <b v="0"/>
    <n v="17"/>
    <b v="0"/>
    <s v="technology/wearables"/>
    <n v="1.7219999999999999E-2"/>
    <n v="50.647058823529413"/>
    <x v="2"/>
    <x v="8"/>
  </r>
  <r>
    <n v="957"/>
    <s v="DUALBAND, the Leather NFC Smart Watch Band"/>
    <x v="956"/>
    <n v="12000"/>
    <n v="233"/>
    <x v="2"/>
    <x v="0"/>
    <s v="USD"/>
    <n v="1479392133"/>
    <n v="1476710133"/>
    <b v="0"/>
    <n v="7"/>
    <b v="0"/>
    <s v="technology/wearables"/>
    <n v="1.9416666666666665E-2"/>
    <n v="33.285714285714285"/>
    <x v="2"/>
    <x v="8"/>
  </r>
  <r>
    <n v="958"/>
    <s v="BigBands XL for Apple Watch: Big Long Bands for Large Wrists"/>
    <x v="957"/>
    <n v="7777"/>
    <n v="881"/>
    <x v="2"/>
    <x v="0"/>
    <s v="USD"/>
    <n v="1428641940"/>
    <n v="1426792563"/>
    <b v="0"/>
    <n v="17"/>
    <b v="0"/>
    <s v="technology/wearables"/>
    <n v="0.11328275684711328"/>
    <n v="51.823529411764703"/>
    <x v="2"/>
    <x v="8"/>
  </r>
  <r>
    <n v="959"/>
    <s v="The Pi Watch - A Programmable, Open Source Smartwatch!"/>
    <x v="958"/>
    <n v="50000"/>
    <n v="19430"/>
    <x v="2"/>
    <x v="0"/>
    <s v="USD"/>
    <n v="1421640665"/>
    <n v="1419048665"/>
    <b v="0"/>
    <n v="171"/>
    <b v="0"/>
    <s v="technology/wearables"/>
    <n v="0.3886"/>
    <n v="113.62573099415205"/>
    <x v="2"/>
    <x v="8"/>
  </r>
  <r>
    <n v="960"/>
    <s v="Kai - Turn any pair of Glasses into Smart Glasses!"/>
    <x v="959"/>
    <n v="55650"/>
    <n v="25655"/>
    <x v="2"/>
    <x v="0"/>
    <s v="USD"/>
    <n v="1489500155"/>
    <n v="1485874955"/>
    <b v="0"/>
    <n v="188"/>
    <b v="0"/>
    <s v="technology/wearables"/>
    <n v="0.46100628930817611"/>
    <n v="136.46276595744681"/>
    <x v="2"/>
    <x v="8"/>
  </r>
  <r>
    <n v="961"/>
    <s v="The first personal trainer and diet coach for your dog!"/>
    <x v="960"/>
    <n v="95000"/>
    <n v="40079"/>
    <x v="2"/>
    <x v="0"/>
    <s v="USD"/>
    <n v="1487617200"/>
    <n v="1483634335"/>
    <b v="0"/>
    <n v="110"/>
    <b v="0"/>
    <s v="technology/wearables"/>
    <n v="0.42188421052631581"/>
    <n v="364.35454545454547"/>
    <x v="2"/>
    <x v="8"/>
  </r>
  <r>
    <n v="962"/>
    <s v="i-Davit: Hands Free System for iPad/Tablets/Devices"/>
    <x v="961"/>
    <n v="2500"/>
    <n v="712"/>
    <x v="2"/>
    <x v="0"/>
    <s v="USD"/>
    <n v="1455210353"/>
    <n v="1451927153"/>
    <b v="0"/>
    <n v="37"/>
    <b v="0"/>
    <s v="technology/wearables"/>
    <n v="0.2848"/>
    <n v="19.243243243243242"/>
    <x v="2"/>
    <x v="8"/>
  </r>
  <r>
    <n v="963"/>
    <s v="The Ultimate Learning Center"/>
    <x v="962"/>
    <n v="35000"/>
    <n v="377"/>
    <x v="2"/>
    <x v="0"/>
    <s v="USD"/>
    <n v="1476717319"/>
    <n v="1473693319"/>
    <b v="0"/>
    <n v="9"/>
    <b v="0"/>
    <s v="technology/wearables"/>
    <n v="1.0771428571428571E-2"/>
    <n v="41.888888888888886"/>
    <x v="2"/>
    <x v="8"/>
  </r>
  <r>
    <n v="964"/>
    <s v="GoMote: a remote control for your smartphone"/>
    <x v="963"/>
    <n v="110000"/>
    <n v="879"/>
    <x v="2"/>
    <x v="5"/>
    <s v="CAD"/>
    <n v="1441119919"/>
    <n v="1437663919"/>
    <b v="0"/>
    <n v="29"/>
    <b v="0"/>
    <s v="technology/wearables"/>
    <n v="7.9909090909090902E-3"/>
    <n v="30.310344827586206"/>
    <x v="2"/>
    <x v="8"/>
  </r>
  <r>
    <n v="965"/>
    <s v="Palms Free Cell Phone Harness Holds Iphone Galaxy S Go Pro"/>
    <x v="964"/>
    <n v="25000"/>
    <n v="298"/>
    <x v="2"/>
    <x v="0"/>
    <s v="USD"/>
    <n v="1477454340"/>
    <n v="1474676646"/>
    <b v="0"/>
    <n v="6"/>
    <b v="0"/>
    <s v="technology/wearables"/>
    <n v="1.192E-2"/>
    <n v="49.666666666666664"/>
    <x v="2"/>
    <x v="8"/>
  </r>
  <r>
    <n v="966"/>
    <s v="ICE SHIRT; Running, Multi-Sport, Cycling, Athletic Wear"/>
    <x v="965"/>
    <n v="12000"/>
    <n v="1776"/>
    <x v="2"/>
    <x v="0"/>
    <s v="USD"/>
    <n v="1475766932"/>
    <n v="1473174932"/>
    <b v="0"/>
    <n v="30"/>
    <b v="0"/>
    <s v="technology/wearables"/>
    <n v="0.14799999999999999"/>
    <n v="59.2"/>
    <x v="2"/>
    <x v="8"/>
  </r>
  <r>
    <n v="967"/>
    <s v="Better Beanie"/>
    <x v="966"/>
    <n v="20000"/>
    <n v="3562"/>
    <x v="2"/>
    <x v="0"/>
    <s v="USD"/>
    <n v="1461301574"/>
    <n v="1456121174"/>
    <b v="0"/>
    <n v="81"/>
    <b v="0"/>
    <s v="technology/wearables"/>
    <n v="0.17810000000000001"/>
    <n v="43.97530864197531"/>
    <x v="2"/>
    <x v="8"/>
  </r>
  <r>
    <n v="968"/>
    <s v="Master Le Cosplay's: Avengers 2 Hulk Buster V2.0 Build"/>
    <x v="967"/>
    <n v="8000"/>
    <n v="106"/>
    <x v="2"/>
    <x v="0"/>
    <s v="USD"/>
    <n v="1408134034"/>
    <n v="1405542034"/>
    <b v="0"/>
    <n v="4"/>
    <b v="0"/>
    <s v="technology/wearables"/>
    <n v="1.325E-2"/>
    <n v="26.5"/>
    <x v="2"/>
    <x v="8"/>
  </r>
  <r>
    <n v="969"/>
    <s v="Make 100 | Geek &amp; Chic: Smart Safety Jewelry."/>
    <x v="968"/>
    <n v="30000"/>
    <n v="14000"/>
    <x v="2"/>
    <x v="14"/>
    <s v="MXN"/>
    <n v="1486624607"/>
    <n v="1483773407"/>
    <b v="0"/>
    <n v="11"/>
    <b v="0"/>
    <s v="technology/wearables"/>
    <n v="0.46666666666666667"/>
    <n v="1272.7272727272727"/>
    <x v="2"/>
    <x v="8"/>
  </r>
  <r>
    <n v="970"/>
    <s v="The World's Smartest Modular WiFi + Bluetooth Wearable Ring"/>
    <x v="969"/>
    <n v="5000"/>
    <n v="2296"/>
    <x v="2"/>
    <x v="5"/>
    <s v="CAD"/>
    <n v="1485147540"/>
    <n v="1481951853"/>
    <b v="0"/>
    <n v="14"/>
    <b v="0"/>
    <s v="technology/wearables"/>
    <n v="0.4592"/>
    <n v="164"/>
    <x v="2"/>
    <x v="8"/>
  </r>
  <r>
    <n v="971"/>
    <s v="The Worlds First Smart Laser Collar for Cats. Lazer Kitty"/>
    <x v="970"/>
    <n v="100000"/>
    <n v="226"/>
    <x v="2"/>
    <x v="0"/>
    <s v="USD"/>
    <n v="1433178060"/>
    <n v="1429290060"/>
    <b v="0"/>
    <n v="5"/>
    <b v="0"/>
    <s v="technology/wearables"/>
    <n v="2.2599999999999999E-3"/>
    <n v="45.2"/>
    <x v="2"/>
    <x v="8"/>
  </r>
  <r>
    <n v="972"/>
    <s v="Android &amp; iPhone Magnetic Headphone and Earbud Cables!"/>
    <x v="971"/>
    <n v="20000"/>
    <n v="6925"/>
    <x v="2"/>
    <x v="0"/>
    <s v="USD"/>
    <n v="1409813940"/>
    <n v="1407271598"/>
    <b v="0"/>
    <n v="45"/>
    <b v="0"/>
    <s v="technology/wearables"/>
    <n v="0.34625"/>
    <n v="153.88888888888889"/>
    <x v="2"/>
    <x v="8"/>
  </r>
  <r>
    <n v="973"/>
    <s v="The Worlds First Fitness Shirt with Resistance the RS-1."/>
    <x v="972"/>
    <n v="20000"/>
    <n v="411"/>
    <x v="2"/>
    <x v="0"/>
    <s v="USD"/>
    <n v="1447032093"/>
    <n v="1441844493"/>
    <b v="0"/>
    <n v="8"/>
    <b v="0"/>
    <s v="technology/wearables"/>
    <n v="2.0549999999999999E-2"/>
    <n v="51.375"/>
    <x v="2"/>
    <x v="8"/>
  </r>
  <r>
    <n v="974"/>
    <s v="KneeJack"/>
    <x v="973"/>
    <n v="50000"/>
    <n v="280"/>
    <x v="2"/>
    <x v="0"/>
    <s v="USD"/>
    <n v="1458925156"/>
    <n v="1456336756"/>
    <b v="0"/>
    <n v="3"/>
    <b v="0"/>
    <s v="technology/wearables"/>
    <n v="5.5999999999999999E-3"/>
    <n v="93.333333333333329"/>
    <x v="2"/>
    <x v="8"/>
  </r>
  <r>
    <n v="975"/>
    <s v="Garstin Luxury Stainless Steel Case for the Apple Watch"/>
    <x v="974"/>
    <n v="100000"/>
    <n v="2607"/>
    <x v="2"/>
    <x v="0"/>
    <s v="USD"/>
    <n v="1467132185"/>
    <n v="1461948185"/>
    <b v="0"/>
    <n v="24"/>
    <b v="0"/>
    <s v="technology/wearables"/>
    <n v="2.6069999999999999E-2"/>
    <n v="108.625"/>
    <x v="2"/>
    <x v="8"/>
  </r>
  <r>
    <n v="976"/>
    <s v="Cinnamon II The Ultimate Retro Smartwatch"/>
    <x v="975"/>
    <n v="150000"/>
    <n v="2889"/>
    <x v="2"/>
    <x v="2"/>
    <s v="AUD"/>
    <n v="1439515497"/>
    <n v="1435627497"/>
    <b v="0"/>
    <n v="18"/>
    <b v="0"/>
    <s v="technology/wearables"/>
    <n v="1.9259999999999999E-2"/>
    <n v="160.5"/>
    <x v="2"/>
    <x v="8"/>
  </r>
  <r>
    <n v="977"/>
    <s v="S2SA - Sport to Strap Adapter for Samsung Gear S2 Sport (3G)"/>
    <x v="976"/>
    <n v="2700"/>
    <n v="909"/>
    <x v="2"/>
    <x v="15"/>
    <s v="EUR"/>
    <n v="1456094197"/>
    <n v="1453502197"/>
    <b v="0"/>
    <n v="12"/>
    <b v="0"/>
    <s v="technology/wearables"/>
    <n v="0.33666666666666667"/>
    <n v="75.75"/>
    <x v="2"/>
    <x v="8"/>
  </r>
  <r>
    <n v="978"/>
    <s v="hidn tempo - a wearable stress coach"/>
    <x v="977"/>
    <n v="172889"/>
    <n v="97273"/>
    <x v="2"/>
    <x v="11"/>
    <s v="SEK"/>
    <n v="1456385101"/>
    <n v="1453793101"/>
    <b v="0"/>
    <n v="123"/>
    <b v="0"/>
    <s v="technology/wearables"/>
    <n v="0.5626326718299024"/>
    <n v="790.83739837398377"/>
    <x v="2"/>
    <x v="8"/>
  </r>
  <r>
    <n v="979"/>
    <s v="Trequant - First Wearable for Tremors"/>
    <x v="978"/>
    <n v="35000"/>
    <n v="28986.16"/>
    <x v="2"/>
    <x v="0"/>
    <s v="USD"/>
    <n v="1466449140"/>
    <n v="1463392828"/>
    <b v="0"/>
    <n v="96"/>
    <b v="0"/>
    <s v="technology/wearables"/>
    <n v="0.82817600000000002"/>
    <n v="301.93916666666667"/>
    <x v="2"/>
    <x v="8"/>
  </r>
  <r>
    <n v="980"/>
    <s v="Jayster Wallet - Find your stuff using Bluetooth Technology."/>
    <x v="979"/>
    <n v="10000"/>
    <n v="1486"/>
    <x v="2"/>
    <x v="0"/>
    <s v="USD"/>
    <n v="1417387322"/>
    <n v="1413495722"/>
    <b v="0"/>
    <n v="31"/>
    <b v="0"/>
    <s v="technology/wearables"/>
    <n v="0.14860000000000001"/>
    <n v="47.935483870967744"/>
    <x v="2"/>
    <x v="8"/>
  </r>
  <r>
    <n v="981"/>
    <s v="Tabla AEIOU One Handed Two Handed Keyboard Development Kit"/>
    <x v="980"/>
    <n v="88888"/>
    <n v="11"/>
    <x v="2"/>
    <x v="0"/>
    <s v="USD"/>
    <n v="1407624222"/>
    <n v="1405032222"/>
    <b v="0"/>
    <n v="4"/>
    <b v="0"/>
    <s v="technology/wearables"/>
    <n v="1.2375123751237513E-4"/>
    <n v="2.75"/>
    <x v="2"/>
    <x v="8"/>
  </r>
  <r>
    <n v="982"/>
    <s v="Smart 2-in-1 I-PHONE HANDLE/WALLETtm"/>
    <x v="981"/>
    <n v="17500"/>
    <n v="3"/>
    <x v="2"/>
    <x v="0"/>
    <s v="USD"/>
    <n v="1475431486"/>
    <n v="1472839486"/>
    <b v="0"/>
    <n v="3"/>
    <b v="0"/>
    <s v="technology/wearables"/>
    <n v="1.7142857142857143E-4"/>
    <n v="1"/>
    <x v="2"/>
    <x v="8"/>
  </r>
  <r>
    <n v="983"/>
    <s v="Wendu: Control your Climate, Wear the Future"/>
    <x v="982"/>
    <n v="104219"/>
    <n v="30751"/>
    <x v="2"/>
    <x v="3"/>
    <s v="EUR"/>
    <n v="1471985640"/>
    <n v="1469289685"/>
    <b v="0"/>
    <n v="179"/>
    <b v="0"/>
    <s v="technology/wearables"/>
    <n v="0.2950613611721471"/>
    <n v="171.79329608938548"/>
    <x v="2"/>
    <x v="8"/>
  </r>
  <r>
    <n v="984"/>
    <s v="Buy beauty &amp; hair products 24/7 from a vending machine."/>
    <x v="983"/>
    <n v="10000"/>
    <n v="106"/>
    <x v="2"/>
    <x v="0"/>
    <s v="USD"/>
    <n v="1427507208"/>
    <n v="1424918808"/>
    <b v="0"/>
    <n v="3"/>
    <b v="0"/>
    <s v="technology/wearables"/>
    <n v="1.06E-2"/>
    <n v="35.333333333333336"/>
    <x v="2"/>
    <x v="8"/>
  </r>
  <r>
    <n v="985"/>
    <s v="Cardiglow : Fitness Tracker and Biofeedback Device"/>
    <x v="984"/>
    <n v="30000"/>
    <n v="1888"/>
    <x v="2"/>
    <x v="12"/>
    <s v="EUR"/>
    <n v="1451602800"/>
    <n v="1449011610"/>
    <b v="0"/>
    <n v="23"/>
    <b v="0"/>
    <s v="technology/wearables"/>
    <n v="6.2933333333333327E-2"/>
    <n v="82.086956521739125"/>
    <x v="2"/>
    <x v="8"/>
  </r>
  <r>
    <n v="986"/>
    <s v="EMBER wear Ski and Snow Sport Heated Gloves and Mittens"/>
    <x v="985"/>
    <n v="20000"/>
    <n v="2550"/>
    <x v="2"/>
    <x v="1"/>
    <s v="GBP"/>
    <n v="1452384000"/>
    <n v="1447698300"/>
    <b v="0"/>
    <n v="23"/>
    <b v="0"/>
    <s v="technology/wearables"/>
    <n v="0.1275"/>
    <n v="110.8695652173913"/>
    <x v="2"/>
    <x v="8"/>
  </r>
  <r>
    <n v="987"/>
    <s v="Kidswatcher"/>
    <x v="986"/>
    <n v="50000"/>
    <n v="6610"/>
    <x v="2"/>
    <x v="9"/>
    <s v="EUR"/>
    <n v="1403507050"/>
    <n v="1400051050"/>
    <b v="0"/>
    <n v="41"/>
    <b v="0"/>
    <s v="technology/wearables"/>
    <n v="0.13220000000000001"/>
    <n v="161.21951219512195"/>
    <x v="2"/>
    <x v="8"/>
  </r>
  <r>
    <n v="988"/>
    <s v="The first Earphones Cover in eco-leather and Made in Italy"/>
    <x v="987"/>
    <n v="5000"/>
    <n v="0"/>
    <x v="2"/>
    <x v="13"/>
    <s v="EUR"/>
    <n v="1475310825"/>
    <n v="1472718825"/>
    <b v="0"/>
    <n v="0"/>
    <b v="0"/>
    <s v="technology/wearables"/>
    <n v="0"/>
    <n v="0"/>
    <x v="2"/>
    <x v="8"/>
  </r>
  <r>
    <n v="989"/>
    <s v="Power Rope"/>
    <x v="988"/>
    <n v="10000"/>
    <n v="1677"/>
    <x v="2"/>
    <x v="0"/>
    <s v="USD"/>
    <n v="1475101495"/>
    <n v="1472509495"/>
    <b v="0"/>
    <n v="32"/>
    <b v="0"/>
    <s v="technology/wearables"/>
    <n v="0.16769999999999999"/>
    <n v="52.40625"/>
    <x v="2"/>
    <x v="8"/>
  </r>
  <r>
    <n v="990"/>
    <s v="The HotSeat child safety carseat with temperature alarm"/>
    <x v="989"/>
    <n v="25000"/>
    <n v="26"/>
    <x v="2"/>
    <x v="0"/>
    <s v="USD"/>
    <n v="1409770164"/>
    <n v="1407178164"/>
    <b v="0"/>
    <n v="2"/>
    <b v="0"/>
    <s v="technology/wearables"/>
    <n v="1.0399999999999999E-3"/>
    <n v="13"/>
    <x v="2"/>
    <x v="8"/>
  </r>
  <r>
    <n v="991"/>
    <s v="Russell &amp; Sons Watches"/>
    <x v="990"/>
    <n v="5000"/>
    <n v="212"/>
    <x v="2"/>
    <x v="1"/>
    <s v="GBP"/>
    <n v="1468349460"/>
    <n v="1466186988"/>
    <b v="0"/>
    <n v="7"/>
    <b v="0"/>
    <s v="technology/wearables"/>
    <n v="4.24E-2"/>
    <n v="30.285714285714285"/>
    <x v="2"/>
    <x v="8"/>
  </r>
  <r>
    <n v="992"/>
    <s v="WairConditioning"/>
    <x v="991"/>
    <n v="100000"/>
    <n v="467"/>
    <x v="2"/>
    <x v="0"/>
    <s v="USD"/>
    <n v="1462655519"/>
    <n v="1457475119"/>
    <b v="0"/>
    <n v="4"/>
    <b v="0"/>
    <s v="technology/wearables"/>
    <n v="4.6699999999999997E-3"/>
    <n v="116.75"/>
    <x v="2"/>
    <x v="8"/>
  </r>
  <r>
    <n v="993"/>
    <s v="iLumaware Shield TL - Radar technology for bicycle"/>
    <x v="992"/>
    <n v="70000"/>
    <n v="17561"/>
    <x v="2"/>
    <x v="0"/>
    <s v="USD"/>
    <n v="1478926800"/>
    <n v="1476054568"/>
    <b v="0"/>
    <n v="196"/>
    <b v="0"/>
    <s v="technology/wearables"/>
    <n v="0.25087142857142858"/>
    <n v="89.59693877551021"/>
    <x v="2"/>
    <x v="8"/>
  </r>
  <r>
    <n v="994"/>
    <s v="Intelligent Leather Jacket. Heat. Communicate. Recharge."/>
    <x v="993"/>
    <n v="200000"/>
    <n v="4669"/>
    <x v="2"/>
    <x v="0"/>
    <s v="USD"/>
    <n v="1417388340"/>
    <n v="1412835530"/>
    <b v="0"/>
    <n v="11"/>
    <b v="0"/>
    <s v="technology/wearables"/>
    <n v="2.3345000000000001E-2"/>
    <n v="424.45454545454544"/>
    <x v="2"/>
    <x v="8"/>
  </r>
  <r>
    <n v="995"/>
    <s v="DAZLN: NFC Nails that Light Up Holiday Parties!"/>
    <x v="994"/>
    <n v="10000"/>
    <n v="726"/>
    <x v="2"/>
    <x v="0"/>
    <s v="USD"/>
    <n v="1417276800"/>
    <n v="1415140480"/>
    <b v="0"/>
    <n v="9"/>
    <b v="0"/>
    <s v="technology/wearables"/>
    <n v="7.2599999999999998E-2"/>
    <n v="80.666666666666671"/>
    <x v="2"/>
    <x v="8"/>
  </r>
  <r>
    <n v="996"/>
    <s v="Social behavior in technical communities"/>
    <x v="995"/>
    <n v="4000"/>
    <n v="65"/>
    <x v="2"/>
    <x v="0"/>
    <s v="USD"/>
    <n v="1406474820"/>
    <n v="1403902060"/>
    <b v="0"/>
    <n v="5"/>
    <b v="0"/>
    <s v="technology/wearables"/>
    <n v="1.6250000000000001E-2"/>
    <n v="13"/>
    <x v="2"/>
    <x v="8"/>
  </r>
  <r>
    <n v="997"/>
    <s v="iPhanny"/>
    <x v="996"/>
    <n v="5000"/>
    <n v="65"/>
    <x v="2"/>
    <x v="0"/>
    <s v="USD"/>
    <n v="1417145297"/>
    <n v="1414549697"/>
    <b v="0"/>
    <n v="8"/>
    <b v="0"/>
    <s v="technology/wearables"/>
    <n v="1.2999999999999999E-2"/>
    <n v="8.125"/>
    <x v="2"/>
    <x v="8"/>
  </r>
  <r>
    <n v="998"/>
    <s v="Ollinfit: The Wearable Personal Trainer"/>
    <x v="997"/>
    <n v="60000"/>
    <n v="35135"/>
    <x v="2"/>
    <x v="5"/>
    <s v="CAD"/>
    <n v="1447909401"/>
    <n v="1444017801"/>
    <b v="0"/>
    <n v="229"/>
    <b v="0"/>
    <s v="technology/wearables"/>
    <n v="0.58558333333333334"/>
    <n v="153.42794759825327"/>
    <x v="2"/>
    <x v="8"/>
  </r>
  <r>
    <n v="999"/>
    <s v="Avid Watch: Multi-Sport Smart Watch with Activity Tracking"/>
    <x v="998"/>
    <n v="150000"/>
    <n v="11683"/>
    <x v="2"/>
    <x v="5"/>
    <s v="CAD"/>
    <n v="1415865720"/>
    <n v="1413270690"/>
    <b v="0"/>
    <n v="40"/>
    <b v="0"/>
    <s v="technology/wearables"/>
    <n v="7.7886666666666673E-2"/>
    <n v="292.07499999999999"/>
    <x v="2"/>
    <x v="8"/>
  </r>
  <r>
    <n v="1000"/>
    <s v="Ristola Plongeur/UTC 300 Meter COSC/ISO Diver (Canceled)"/>
    <x v="999"/>
    <n v="894700"/>
    <n v="19824"/>
    <x v="1"/>
    <x v="0"/>
    <s v="USD"/>
    <n v="1489537560"/>
    <n v="1484357160"/>
    <b v="0"/>
    <n v="6"/>
    <b v="0"/>
    <s v="technology/wearables"/>
    <n v="2.2157147647256063E-2"/>
    <n v="3304"/>
    <x v="2"/>
    <x v="8"/>
  </r>
  <r>
    <n v="1001"/>
    <s v="LED sports clothing for running cycling and walking, we make (Canceled)"/>
    <x v="1000"/>
    <n v="5000"/>
    <n v="5200"/>
    <x v="1"/>
    <x v="1"/>
    <s v="GBP"/>
    <n v="1485796613"/>
    <n v="1481908613"/>
    <b v="0"/>
    <n v="4"/>
    <b v="0"/>
    <s v="technology/wearables"/>
    <n v="1.04"/>
    <n v="1300"/>
    <x v="2"/>
    <x v="8"/>
  </r>
  <r>
    <n v="1002"/>
    <s v="Lokett: Customizable Smartphone Memory Necklace (Canceled)"/>
    <x v="1001"/>
    <n v="9999"/>
    <n v="2960"/>
    <x v="1"/>
    <x v="0"/>
    <s v="USD"/>
    <n v="1450331940"/>
    <n v="1447777514"/>
    <b v="0"/>
    <n v="22"/>
    <b v="0"/>
    <s v="technology/wearables"/>
    <n v="0.29602960296029601"/>
    <n v="134.54545454545453"/>
    <x v="2"/>
    <x v="8"/>
  </r>
  <r>
    <n v="1003"/>
    <s v="Fashion loves Technology: Lamour, the connected heating shoe (Canceled)"/>
    <x v="1002"/>
    <n v="20000"/>
    <n v="3211"/>
    <x v="1"/>
    <x v="6"/>
    <s v="EUR"/>
    <n v="1489680061"/>
    <n v="1487091661"/>
    <b v="0"/>
    <n v="15"/>
    <b v="0"/>
    <s v="technology/wearables"/>
    <n v="0.16055"/>
    <n v="214.06666666666666"/>
    <x v="2"/>
    <x v="8"/>
  </r>
  <r>
    <n v="1004"/>
    <s v="AllerGuarder: Bluetooth wristband helps food-allergy kids"/>
    <x v="1003"/>
    <n v="25000"/>
    <n v="20552"/>
    <x v="1"/>
    <x v="0"/>
    <s v="USD"/>
    <n v="1455814827"/>
    <n v="1453222827"/>
    <b v="0"/>
    <n v="95"/>
    <b v="0"/>
    <s v="technology/wearables"/>
    <n v="0.82208000000000003"/>
    <n v="216.33684210526314"/>
    <x v="2"/>
    <x v="8"/>
  </r>
  <r>
    <n v="1005"/>
    <s v="Forcite Alpine - World's First smart helmet for snow sports"/>
    <x v="1004"/>
    <n v="200000"/>
    <n v="150102"/>
    <x v="1"/>
    <x v="0"/>
    <s v="USD"/>
    <n v="1446217183"/>
    <n v="1443538783"/>
    <b v="0"/>
    <n v="161"/>
    <b v="0"/>
    <s v="technology/wearables"/>
    <n v="0.75051000000000001"/>
    <n v="932.31055900621118"/>
    <x v="2"/>
    <x v="8"/>
  </r>
  <r>
    <n v="1006"/>
    <s v="SnuG Watchbands for Moto360 smartwatch (Canceled)"/>
    <x v="1005"/>
    <n v="4000"/>
    <n v="234"/>
    <x v="1"/>
    <x v="0"/>
    <s v="USD"/>
    <n v="1418368260"/>
    <n v="1417654672"/>
    <b v="0"/>
    <n v="8"/>
    <b v="0"/>
    <s v="technology/wearables"/>
    <n v="5.8500000000000003E-2"/>
    <n v="29.25"/>
    <x v="2"/>
    <x v="8"/>
  </r>
  <r>
    <n v="1007"/>
    <s v="SMART Knee Sleeve that Recommends Rest (Canceled)"/>
    <x v="1006"/>
    <n v="30000"/>
    <n v="13296"/>
    <x v="1"/>
    <x v="0"/>
    <s v="USD"/>
    <n v="1481727623"/>
    <n v="1478095223"/>
    <b v="0"/>
    <n v="76"/>
    <b v="0"/>
    <s v="technology/wearables"/>
    <n v="0.44319999999999998"/>
    <n v="174.94736842105263"/>
    <x v="2"/>
    <x v="8"/>
  </r>
  <r>
    <n v="1008"/>
    <s v="Miclop - Tu cabina profesional portÃ¡til (Canceled)"/>
    <x v="1007"/>
    <n v="93500"/>
    <n v="250"/>
    <x v="1"/>
    <x v="14"/>
    <s v="MXN"/>
    <n v="1482953115"/>
    <n v="1480361115"/>
    <b v="0"/>
    <n v="1"/>
    <b v="0"/>
    <s v="technology/wearables"/>
    <n v="2.6737967914438501E-3"/>
    <n v="250"/>
    <x v="2"/>
    <x v="8"/>
  </r>
  <r>
    <n v="1009"/>
    <s v="R-CON: Run Faster, Run Longer (Canceled)"/>
    <x v="1008"/>
    <n v="50000"/>
    <n v="6565"/>
    <x v="1"/>
    <x v="0"/>
    <s v="USD"/>
    <n v="1466346646"/>
    <n v="1463754646"/>
    <b v="0"/>
    <n v="101"/>
    <b v="0"/>
    <s v="technology/wearables"/>
    <n v="0.1313"/>
    <n v="65"/>
    <x v="2"/>
    <x v="8"/>
  </r>
  <r>
    <n v="1010"/>
    <s v="RISTMATEÂ®, smartphone wrist dock and much more. (Canceled)"/>
    <x v="1009"/>
    <n v="115250"/>
    <n v="220"/>
    <x v="1"/>
    <x v="0"/>
    <s v="USD"/>
    <n v="1473044340"/>
    <n v="1468180462"/>
    <b v="0"/>
    <n v="4"/>
    <b v="0"/>
    <s v="technology/wearables"/>
    <n v="1.9088937093275488E-3"/>
    <n v="55"/>
    <x v="2"/>
    <x v="8"/>
  </r>
  <r>
    <n v="1011"/>
    <s v="StreetskatePRO's  Knee, Shin, &amp; Ankle pad compression sleeve"/>
    <x v="1010"/>
    <n v="20000"/>
    <n v="75"/>
    <x v="1"/>
    <x v="0"/>
    <s v="USD"/>
    <n v="1418938395"/>
    <n v="1415050395"/>
    <b v="0"/>
    <n v="1"/>
    <b v="0"/>
    <s v="technology/wearables"/>
    <n v="3.7499999999999999E-3"/>
    <n v="75"/>
    <x v="2"/>
    <x v="8"/>
  </r>
  <r>
    <n v="1012"/>
    <s v="HALLAM new york SMART JACKET 2.0 for TRAVEL with 29 FUNCTION (Canceled)"/>
    <x v="1011"/>
    <n v="5000"/>
    <n v="1076751.05"/>
    <x v="1"/>
    <x v="0"/>
    <s v="USD"/>
    <n v="1485254052"/>
    <n v="1481366052"/>
    <b v="0"/>
    <n v="775"/>
    <b v="0"/>
    <s v="technology/wearables"/>
    <n v="215.35021"/>
    <n v="1389.3561935483872"/>
    <x v="2"/>
    <x v="8"/>
  </r>
  <r>
    <n v="1013"/>
    <s v="Versa Prima: The First Portable And Wearable LED Strip"/>
    <x v="1012"/>
    <n v="25000"/>
    <n v="8632"/>
    <x v="1"/>
    <x v="0"/>
    <s v="USD"/>
    <n v="1451419200"/>
    <n v="1449000056"/>
    <b v="0"/>
    <n v="90"/>
    <b v="0"/>
    <s v="technology/wearables"/>
    <n v="0.34527999999999998"/>
    <n v="95.911111111111111"/>
    <x v="2"/>
    <x v="8"/>
  </r>
  <r>
    <n v="1014"/>
    <s v="CHEMION: The World's First Smart Glasses (Canceled)"/>
    <x v="1013"/>
    <n v="10000"/>
    <n v="3060"/>
    <x v="1"/>
    <x v="0"/>
    <s v="USD"/>
    <n v="1420070615"/>
    <n v="1415750615"/>
    <b v="0"/>
    <n v="16"/>
    <b v="0"/>
    <s v="technology/wearables"/>
    <n v="0.30599999999999999"/>
    <n v="191.25"/>
    <x v="2"/>
    <x v="8"/>
  </r>
  <r>
    <n v="1015"/>
    <s v="SKIN - Wearable music remote control for your mobile phone"/>
    <x v="1014"/>
    <n v="9000"/>
    <n v="240"/>
    <x v="1"/>
    <x v="16"/>
    <s v="CHF"/>
    <n v="1448489095"/>
    <n v="1445893495"/>
    <b v="0"/>
    <n v="6"/>
    <b v="0"/>
    <s v="technology/wearables"/>
    <n v="2.6666666666666668E-2"/>
    <n v="40"/>
    <x v="2"/>
    <x v="8"/>
  </r>
  <r>
    <n v="1016"/>
    <s v="YEPZONâ„¢ FREEDOM: A Personal Safety Alarm w/Global Locator"/>
    <x v="1015"/>
    <n v="100000"/>
    <n v="2842"/>
    <x v="1"/>
    <x v="0"/>
    <s v="USD"/>
    <n v="1459992856"/>
    <n v="1456108456"/>
    <b v="0"/>
    <n v="38"/>
    <b v="0"/>
    <s v="technology/wearables"/>
    <n v="2.8420000000000001E-2"/>
    <n v="74.78947368421052"/>
    <x v="2"/>
    <x v="8"/>
  </r>
  <r>
    <n v="1017"/>
    <s v="Elbee: Wireless in-ear headphones with smart features"/>
    <x v="1016"/>
    <n v="250000"/>
    <n v="57197"/>
    <x v="1"/>
    <x v="0"/>
    <s v="USD"/>
    <n v="1448125935"/>
    <n v="1444666335"/>
    <b v="0"/>
    <n v="355"/>
    <b v="0"/>
    <s v="technology/wearables"/>
    <n v="0.22878799999999999"/>
    <n v="161.11830985915492"/>
    <x v="2"/>
    <x v="8"/>
  </r>
  <r>
    <n v="1018"/>
    <s v="Owl (Canceled)"/>
    <x v="1017"/>
    <n v="20000"/>
    <n v="621"/>
    <x v="1"/>
    <x v="0"/>
    <s v="USD"/>
    <n v="1468496933"/>
    <n v="1465904933"/>
    <b v="0"/>
    <n v="7"/>
    <b v="0"/>
    <s v="technology/wearables"/>
    <n v="3.1050000000000001E-2"/>
    <n v="88.714285714285708"/>
    <x v="2"/>
    <x v="8"/>
  </r>
  <r>
    <n v="1019"/>
    <s v="Tempi - The Smart Way to Monitor Temperature and Humidity"/>
    <x v="1018"/>
    <n v="45000"/>
    <n v="21300"/>
    <x v="1"/>
    <x v="0"/>
    <s v="USD"/>
    <n v="1423092149"/>
    <n v="1420500149"/>
    <b v="0"/>
    <n v="400"/>
    <b v="0"/>
    <s v="technology/wearables"/>
    <n v="0.47333333333333333"/>
    <n v="53.25"/>
    <x v="2"/>
    <x v="8"/>
  </r>
  <r>
    <n v="1020"/>
    <s v="Sleepwreck - Disasterpiece EP (Jump Drives!)"/>
    <x v="1019"/>
    <n v="1550"/>
    <n v="3186"/>
    <x v="0"/>
    <x v="5"/>
    <s v="CAD"/>
    <n v="1433206020"/>
    <n v="1430617209"/>
    <b v="0"/>
    <n v="30"/>
    <b v="1"/>
    <s v="music/electronic music"/>
    <n v="2.0554838709677421"/>
    <n v="106.2"/>
    <x v="4"/>
    <x v="15"/>
  </r>
  <r>
    <n v="1021"/>
    <s v="Rick and Morty Album &amp; Music Video"/>
    <x v="1020"/>
    <n v="3000"/>
    <n v="10554.11"/>
    <x v="0"/>
    <x v="0"/>
    <s v="USD"/>
    <n v="1445054400"/>
    <n v="1443074571"/>
    <b v="1"/>
    <n v="478"/>
    <b v="1"/>
    <s v="music/electronic music"/>
    <n v="3.5180366666666667"/>
    <n v="22.079728033472804"/>
    <x v="4"/>
    <x v="15"/>
  </r>
  <r>
    <n v="1022"/>
    <s v="Sammy Bananas - Bootlegs Vol. 2!!"/>
    <x v="1021"/>
    <n v="2000"/>
    <n v="2298"/>
    <x v="0"/>
    <x v="0"/>
    <s v="USD"/>
    <n v="1431876677"/>
    <n v="1429284677"/>
    <b v="1"/>
    <n v="74"/>
    <b v="1"/>
    <s v="music/electronic music"/>
    <n v="1.149"/>
    <n v="31.054054054054053"/>
    <x v="4"/>
    <x v="15"/>
  </r>
  <r>
    <n v="1023"/>
    <s v="'Pathfinder' - a High Five Spaceship album"/>
    <x v="1022"/>
    <n v="2000"/>
    <n v="4743"/>
    <x v="0"/>
    <x v="1"/>
    <s v="GBP"/>
    <n v="1434837861"/>
    <n v="1432245861"/>
    <b v="0"/>
    <n v="131"/>
    <b v="1"/>
    <s v="music/electronic music"/>
    <n v="2.3715000000000002"/>
    <n v="36.206106870229007"/>
    <x v="4"/>
    <x v="15"/>
  </r>
  <r>
    <n v="1024"/>
    <s v="The Last Art Fact Album Ever"/>
    <x v="1023"/>
    <n v="20000"/>
    <n v="23727.55"/>
    <x v="0"/>
    <x v="11"/>
    <s v="SEK"/>
    <n v="1454248563"/>
    <n v="1451656563"/>
    <b v="1"/>
    <n v="61"/>
    <b v="1"/>
    <s v="music/electronic music"/>
    <n v="1.1863774999999999"/>
    <n v="388.9762295081967"/>
    <x v="4"/>
    <x v="15"/>
  </r>
  <r>
    <n v="1025"/>
    <s v="[NUREN] The New Renaissance"/>
    <x v="1024"/>
    <n v="70000"/>
    <n v="76949.820000000007"/>
    <x v="0"/>
    <x v="0"/>
    <s v="USD"/>
    <n v="1426532437"/>
    <n v="1423944037"/>
    <b v="1"/>
    <n v="1071"/>
    <b v="1"/>
    <s v="music/electronic music"/>
    <n v="1.099283142857143"/>
    <n v="71.848571428571432"/>
    <x v="4"/>
    <x v="15"/>
  </r>
  <r>
    <n v="1026"/>
    <s v="Changing Stations; London Underground Album Project"/>
    <x v="1025"/>
    <n v="7000"/>
    <n v="7000.58"/>
    <x v="0"/>
    <x v="1"/>
    <s v="GBP"/>
    <n v="1459414016"/>
    <n v="1456480016"/>
    <b v="1"/>
    <n v="122"/>
    <b v="1"/>
    <s v="music/electronic music"/>
    <n v="1.0000828571428571"/>
    <n v="57.381803278688523"/>
    <x v="4"/>
    <x v="15"/>
  </r>
  <r>
    <n v="1027"/>
    <s v="The Seshen - Let's Take This Show on the Road!"/>
    <x v="1026"/>
    <n v="7501"/>
    <n v="7733"/>
    <x v="0"/>
    <x v="0"/>
    <s v="USD"/>
    <n v="1414025347"/>
    <n v="1411433347"/>
    <b v="1"/>
    <n v="111"/>
    <b v="1"/>
    <s v="music/electronic music"/>
    <n v="1.0309292094387414"/>
    <n v="69.666666666666671"/>
    <x v="4"/>
    <x v="15"/>
  </r>
  <r>
    <n v="1028"/>
    <s v="BRAND NEW GUYVER ALBUM &quot;Alien on Earth&quot; + Extras"/>
    <x v="1027"/>
    <n v="10000"/>
    <n v="11727"/>
    <x v="0"/>
    <x v="1"/>
    <s v="GBP"/>
    <n v="1488830400"/>
    <n v="1484924605"/>
    <b v="1"/>
    <n v="255"/>
    <b v="1"/>
    <s v="music/electronic music"/>
    <n v="1.1727000000000001"/>
    <n v="45.988235294117644"/>
    <x v="4"/>
    <x v="15"/>
  </r>
  <r>
    <n v="1029"/>
    <s v="StrobeHouse presents Valborg 2015"/>
    <x v="1028"/>
    <n v="10000"/>
    <n v="11176"/>
    <x v="0"/>
    <x v="11"/>
    <s v="SEK"/>
    <n v="1428184740"/>
    <n v="1423501507"/>
    <b v="0"/>
    <n v="141"/>
    <b v="1"/>
    <s v="music/electronic music"/>
    <n v="1.1175999999999999"/>
    <n v="79.262411347517727"/>
    <x v="4"/>
    <x v="15"/>
  </r>
  <r>
    <n v="1030"/>
    <s v="The Gothsicles - I FEEL SICLE"/>
    <x v="1029"/>
    <n v="2000"/>
    <n v="6842"/>
    <x v="0"/>
    <x v="0"/>
    <s v="USD"/>
    <n v="1473680149"/>
    <n v="1472470549"/>
    <b v="0"/>
    <n v="159"/>
    <b v="1"/>
    <s v="music/electronic music"/>
    <n v="3.4209999999999998"/>
    <n v="43.031446540880502"/>
    <x v="4"/>
    <x v="15"/>
  </r>
  <r>
    <n v="1031"/>
    <s v="Liquid Diet's Double Life"/>
    <x v="1030"/>
    <n v="10000"/>
    <n v="10740"/>
    <x v="0"/>
    <x v="0"/>
    <s v="USD"/>
    <n v="1450290010"/>
    <n v="1447698010"/>
    <b v="0"/>
    <n v="99"/>
    <b v="1"/>
    <s v="music/electronic music"/>
    <n v="1.0740000000000001"/>
    <n v="108.48484848484848"/>
    <x v="4"/>
    <x v="15"/>
  </r>
  <r>
    <n v="1032"/>
    <s v="Phantom Ship / Coastal (Album Preorder)"/>
    <x v="1031"/>
    <n v="5400"/>
    <n v="5858.84"/>
    <x v="0"/>
    <x v="0"/>
    <s v="USD"/>
    <n v="1466697625"/>
    <n v="1464105625"/>
    <b v="0"/>
    <n v="96"/>
    <b v="1"/>
    <s v="music/electronic music"/>
    <n v="1.0849703703703704"/>
    <n v="61.029583333333335"/>
    <x v="4"/>
    <x v="15"/>
  </r>
  <r>
    <n v="1033"/>
    <s v="Daughter Vision remix album on limited vinyl, cassette &amp; CD"/>
    <x v="1032"/>
    <n v="1328"/>
    <n v="1366"/>
    <x v="0"/>
    <x v="1"/>
    <s v="GBP"/>
    <n v="1481564080"/>
    <n v="1479144880"/>
    <b v="0"/>
    <n v="27"/>
    <b v="1"/>
    <s v="music/electronic music"/>
    <n v="1.0286144578313252"/>
    <n v="50.592592592592595"/>
    <x v="4"/>
    <x v="15"/>
  </r>
  <r>
    <n v="1034"/>
    <s v="American Pixels - a Game Music Tribute Album by Mazedude"/>
    <x v="1033"/>
    <n v="5000"/>
    <n v="6500.09"/>
    <x v="0"/>
    <x v="0"/>
    <s v="USD"/>
    <n v="1470369540"/>
    <n v="1467604804"/>
    <b v="0"/>
    <n v="166"/>
    <b v="1"/>
    <s v="music/electronic music"/>
    <n v="1.3000180000000001"/>
    <n v="39.157168674698795"/>
    <x v="4"/>
    <x v="15"/>
  </r>
  <r>
    <n v="1035"/>
    <s v="Sharaz &quot;Project Nintendo&quot; Collector Edition 2x12&quot; Vinyl"/>
    <x v="1034"/>
    <n v="4600"/>
    <n v="4952"/>
    <x v="0"/>
    <x v="0"/>
    <s v="USD"/>
    <n v="1423668220"/>
    <n v="1421076220"/>
    <b v="0"/>
    <n v="76"/>
    <b v="1"/>
    <s v="music/electronic music"/>
    <n v="1.0765217391304347"/>
    <n v="65.15789473684211"/>
    <x v="4"/>
    <x v="15"/>
  </r>
  <r>
    <n v="1036"/>
    <s v="Bring Kyrstyn's Album to Life!"/>
    <x v="1035"/>
    <n v="4500"/>
    <n v="5056.22"/>
    <x v="0"/>
    <x v="0"/>
    <s v="USD"/>
    <n v="1357545600"/>
    <n v="1354790790"/>
    <b v="0"/>
    <n v="211"/>
    <b v="1"/>
    <s v="music/electronic music"/>
    <n v="1.1236044444444444"/>
    <n v="23.963127962085309"/>
    <x v="4"/>
    <x v="15"/>
  </r>
  <r>
    <n v="1037"/>
    <s v="Lemonymous 10th Anniversary Album Re-Release"/>
    <x v="1036"/>
    <n v="1000"/>
    <n v="1021"/>
    <x v="0"/>
    <x v="0"/>
    <s v="USD"/>
    <n v="1431925200"/>
    <n v="1429991062"/>
    <b v="0"/>
    <n v="21"/>
    <b v="1"/>
    <s v="music/electronic music"/>
    <n v="1.0209999999999999"/>
    <n v="48.61904761904762"/>
    <x v="4"/>
    <x v="15"/>
  </r>
  <r>
    <n v="1038"/>
    <s v="Last of the Lost Boys: New Music from Matthew Blake"/>
    <x v="1037"/>
    <n v="1500"/>
    <n v="2180"/>
    <x v="0"/>
    <x v="0"/>
    <s v="USD"/>
    <n v="1458362023"/>
    <n v="1455773623"/>
    <b v="0"/>
    <n v="61"/>
    <b v="1"/>
    <s v="music/electronic music"/>
    <n v="1.4533333333333334"/>
    <n v="35.73770491803279"/>
    <x v="4"/>
    <x v="15"/>
  </r>
  <r>
    <n v="1039"/>
    <s v="Becoming Rainbow: A Music, Art &amp; Virtual Reality Experience"/>
    <x v="1038"/>
    <n v="500"/>
    <n v="641"/>
    <x v="0"/>
    <x v="0"/>
    <s v="USD"/>
    <n v="1481615940"/>
    <n v="1479436646"/>
    <b v="0"/>
    <n v="30"/>
    <b v="1"/>
    <s v="music/electronic music"/>
    <n v="1.282"/>
    <n v="21.366666666666667"/>
    <x v="4"/>
    <x v="15"/>
  </r>
  <r>
    <n v="1040"/>
    <s v="Broadcasts to Promote Human Freedom in South Florida"/>
    <x v="1039"/>
    <n v="85000"/>
    <n v="250"/>
    <x v="1"/>
    <x v="0"/>
    <s v="USD"/>
    <n v="1472317209"/>
    <n v="1469725209"/>
    <b v="0"/>
    <n v="1"/>
    <b v="0"/>
    <s v="journalism/audio"/>
    <n v="2.9411764705882353E-3"/>
    <n v="250"/>
    <x v="5"/>
    <x v="16"/>
  </r>
  <r>
    <n v="1041"/>
    <s v="Industry Success Project (Canceled)"/>
    <x v="1040"/>
    <n v="50"/>
    <n v="0"/>
    <x v="1"/>
    <x v="0"/>
    <s v="USD"/>
    <n v="1406769992"/>
    <n v="1405041992"/>
    <b v="0"/>
    <n v="0"/>
    <b v="0"/>
    <s v="journalism/audio"/>
    <n v="0"/>
    <n v="0"/>
    <x v="5"/>
    <x v="16"/>
  </r>
  <r>
    <n v="1042"/>
    <s v="Ben's Top 5 podcast (Canceled)"/>
    <x v="1041"/>
    <n v="650"/>
    <n v="10"/>
    <x v="1"/>
    <x v="0"/>
    <s v="USD"/>
    <n v="1410516000"/>
    <n v="1406824948"/>
    <b v="0"/>
    <n v="1"/>
    <b v="0"/>
    <s v="journalism/audio"/>
    <n v="1.5384615384615385E-2"/>
    <n v="10"/>
    <x v="5"/>
    <x v="16"/>
  </r>
  <r>
    <n v="1043"/>
    <s v="Printing TONE Audio 10th Anniversary Edition! (Canceled)"/>
    <x v="1042"/>
    <n v="100000"/>
    <n v="8537"/>
    <x v="1"/>
    <x v="0"/>
    <s v="USD"/>
    <n v="1432101855"/>
    <n v="1429509855"/>
    <b v="0"/>
    <n v="292"/>
    <b v="0"/>
    <s v="journalism/audio"/>
    <n v="8.5370000000000001E-2"/>
    <n v="29.236301369863014"/>
    <x v="5"/>
    <x v="16"/>
  </r>
  <r>
    <n v="1044"/>
    <s v="Podcast for fun! (Canceled)"/>
    <x v="1043"/>
    <n v="7000"/>
    <n v="6"/>
    <x v="1"/>
    <x v="0"/>
    <s v="USD"/>
    <n v="1425587220"/>
    <n v="1420668801"/>
    <b v="0"/>
    <n v="2"/>
    <b v="0"/>
    <s v="journalism/audio"/>
    <n v="8.571428571428571E-4"/>
    <n v="3"/>
    <x v="5"/>
    <x v="16"/>
  </r>
  <r>
    <n v="1045"/>
    <s v="In Case Of Emergency (Canceled)"/>
    <x v="1044"/>
    <n v="10000"/>
    <n v="266"/>
    <x v="1"/>
    <x v="0"/>
    <s v="USD"/>
    <n v="1408827550"/>
    <n v="1406235550"/>
    <b v="0"/>
    <n v="8"/>
    <b v="0"/>
    <s v="journalism/audio"/>
    <n v="2.6599999999999999E-2"/>
    <n v="33.25"/>
    <x v="5"/>
    <x v="16"/>
  </r>
  <r>
    <n v="1046"/>
    <s v="All Things Horses Podcast (Canceled)"/>
    <x v="1045"/>
    <n v="3000"/>
    <n v="0"/>
    <x v="1"/>
    <x v="12"/>
    <s v="EUR"/>
    <n v="1451161560"/>
    <n v="1447273560"/>
    <b v="0"/>
    <n v="0"/>
    <b v="0"/>
    <s v="journalism/audio"/>
    <n v="0"/>
    <n v="0"/>
    <x v="5"/>
    <x v="16"/>
  </r>
  <r>
    <n v="1047"/>
    <s v="Start a New Podcast (Canceled)"/>
    <x v="1046"/>
    <n v="2000"/>
    <n v="1"/>
    <x v="1"/>
    <x v="0"/>
    <s v="USD"/>
    <n v="1415219915"/>
    <n v="1412624315"/>
    <b v="0"/>
    <n v="1"/>
    <b v="0"/>
    <s v="journalism/audio"/>
    <n v="5.0000000000000001E-4"/>
    <n v="1"/>
    <x v="5"/>
    <x v="16"/>
  </r>
  <r>
    <n v="1048"/>
    <s v="#MYLifeMatters Radio Show &amp; Podcast (Canceled)"/>
    <x v="1047"/>
    <n v="15000"/>
    <n v="212"/>
    <x v="1"/>
    <x v="0"/>
    <s v="USD"/>
    <n v="1474766189"/>
    <n v="1471310189"/>
    <b v="0"/>
    <n v="4"/>
    <b v="0"/>
    <s v="journalism/audio"/>
    <n v="1.4133333333333333E-2"/>
    <n v="53"/>
    <x v="5"/>
    <x v="16"/>
  </r>
  <r>
    <n v="1049"/>
    <s v="J1 (Canceled)"/>
    <x v="1048"/>
    <n v="12000"/>
    <n v="0"/>
    <x v="1"/>
    <x v="0"/>
    <s v="USD"/>
    <n v="1455272445"/>
    <n v="1452680445"/>
    <b v="0"/>
    <n v="0"/>
    <b v="0"/>
    <s v="journalism/audio"/>
    <n v="0"/>
    <n v="0"/>
    <x v="5"/>
    <x v="16"/>
  </r>
  <r>
    <n v="1050"/>
    <s v="The (Secular) Barbershop Podcast (Canceled)"/>
    <x v="1049"/>
    <n v="2500"/>
    <n v="0"/>
    <x v="1"/>
    <x v="0"/>
    <s v="USD"/>
    <n v="1442257677"/>
    <n v="1439665677"/>
    <b v="0"/>
    <n v="0"/>
    <b v="0"/>
    <s v="journalism/audio"/>
    <n v="0"/>
    <n v="0"/>
    <x v="5"/>
    <x v="16"/>
  </r>
  <r>
    <n v="1051"/>
    <s v="Now You Know Podcast (Canceled)"/>
    <x v="1050"/>
    <n v="500"/>
    <n v="0"/>
    <x v="1"/>
    <x v="0"/>
    <s v="USD"/>
    <n v="1409098825"/>
    <n v="1406679625"/>
    <b v="0"/>
    <n v="0"/>
    <b v="0"/>
    <s v="journalism/audio"/>
    <n v="0"/>
    <n v="0"/>
    <x v="5"/>
    <x v="16"/>
  </r>
  <r>
    <n v="1052"/>
    <s v="Big Daddy's Long Ass Road Trip To W.S.O.P. 2016! Podcasts!"/>
    <x v="1051"/>
    <n v="4336"/>
    <n v="0"/>
    <x v="1"/>
    <x v="0"/>
    <s v="USD"/>
    <n v="1465243740"/>
    <n v="1461438495"/>
    <b v="0"/>
    <n v="0"/>
    <b v="0"/>
    <s v="journalism/audio"/>
    <n v="0"/>
    <n v="0"/>
    <x v="5"/>
    <x v="16"/>
  </r>
  <r>
    <n v="1053"/>
    <s v="A day in the life of...(podcast) (Canceled)"/>
    <x v="1052"/>
    <n v="1500"/>
    <n v="15"/>
    <x v="1"/>
    <x v="0"/>
    <s v="USD"/>
    <n v="1488773332"/>
    <n v="1486613332"/>
    <b v="0"/>
    <n v="1"/>
    <b v="0"/>
    <s v="journalism/audio"/>
    <n v="0.01"/>
    <n v="15"/>
    <x v="5"/>
    <x v="16"/>
  </r>
  <r>
    <n v="1054"/>
    <s v="Michale Graves &quot;The Voice of Liberty&quot; WVNJ RADIO 1160 AM"/>
    <x v="1053"/>
    <n v="2500"/>
    <n v="0"/>
    <x v="1"/>
    <x v="0"/>
    <s v="USD"/>
    <n v="1407708000"/>
    <n v="1405110399"/>
    <b v="0"/>
    <n v="0"/>
    <b v="0"/>
    <s v="journalism/audio"/>
    <n v="0"/>
    <n v="0"/>
    <x v="5"/>
    <x v="16"/>
  </r>
  <r>
    <n v="1055"/>
    <s v="The Smile High Podcast Club Season 3 (Canceled)"/>
    <x v="1054"/>
    <n v="3500"/>
    <n v="0"/>
    <x v="1"/>
    <x v="0"/>
    <s v="USD"/>
    <n v="1457394545"/>
    <n v="1454802545"/>
    <b v="0"/>
    <n v="0"/>
    <b v="0"/>
    <s v="journalism/audio"/>
    <n v="0"/>
    <n v="0"/>
    <x v="5"/>
    <x v="16"/>
  </r>
  <r>
    <n v="1056"/>
    <s v="Suburban Disorder Podcast (Canceled)"/>
    <x v="1055"/>
    <n v="10000"/>
    <n v="0"/>
    <x v="1"/>
    <x v="0"/>
    <s v="USD"/>
    <n v="1429892177"/>
    <n v="1424711777"/>
    <b v="0"/>
    <n v="0"/>
    <b v="0"/>
    <s v="journalism/audio"/>
    <n v="0"/>
    <n v="0"/>
    <x v="5"/>
    <x v="16"/>
  </r>
  <r>
    <n v="1057"/>
    <s v="Support Independent Media (Canceled)"/>
    <x v="1056"/>
    <n v="10000"/>
    <n v="0"/>
    <x v="1"/>
    <x v="0"/>
    <s v="USD"/>
    <n v="1480888483"/>
    <n v="1478292883"/>
    <b v="0"/>
    <n v="0"/>
    <b v="0"/>
    <s v="journalism/audio"/>
    <n v="0"/>
    <n v="0"/>
    <x v="5"/>
    <x v="16"/>
  </r>
  <r>
    <n v="1058"/>
    <s v="The Body Politic Radio (Canceled)"/>
    <x v="1057"/>
    <n v="40000"/>
    <n v="0"/>
    <x v="1"/>
    <x v="0"/>
    <s v="USD"/>
    <n v="1427328000"/>
    <n v="1423777043"/>
    <b v="0"/>
    <n v="0"/>
    <b v="0"/>
    <s v="journalism/audio"/>
    <n v="0"/>
    <n v="0"/>
    <x v="5"/>
    <x v="16"/>
  </r>
  <r>
    <n v="1059"/>
    <s v="Voice Over Artist (Canceled)"/>
    <x v="1058"/>
    <n v="1100"/>
    <n v="0"/>
    <x v="1"/>
    <x v="0"/>
    <s v="USD"/>
    <n v="1426269456"/>
    <n v="1423681056"/>
    <b v="0"/>
    <n v="0"/>
    <b v="0"/>
    <s v="journalism/audio"/>
    <n v="0"/>
    <n v="0"/>
    <x v="5"/>
    <x v="16"/>
  </r>
  <r>
    <n v="1060"/>
    <s v="Reality  Check (Canceled)"/>
    <x v="1059"/>
    <n v="5000"/>
    <n v="50"/>
    <x v="1"/>
    <x v="0"/>
    <s v="USD"/>
    <n v="1429134893"/>
    <n v="1426542893"/>
    <b v="0"/>
    <n v="1"/>
    <b v="0"/>
    <s v="journalism/audio"/>
    <n v="0.01"/>
    <n v="50"/>
    <x v="5"/>
    <x v="16"/>
  </r>
  <r>
    <n v="1061"/>
    <s v="Chat Box 23 (Canceled)"/>
    <x v="1060"/>
    <n v="4000"/>
    <n v="0"/>
    <x v="1"/>
    <x v="0"/>
    <s v="USD"/>
    <n v="1462150800"/>
    <n v="1456987108"/>
    <b v="0"/>
    <n v="0"/>
    <b v="0"/>
    <s v="journalism/audio"/>
    <n v="0"/>
    <n v="0"/>
    <x v="5"/>
    <x v="16"/>
  </r>
  <r>
    <n v="1062"/>
    <s v="RETURNING AT A LATER DATE"/>
    <x v="1061"/>
    <n v="199"/>
    <n v="190"/>
    <x v="1"/>
    <x v="0"/>
    <s v="USD"/>
    <n v="1468351341"/>
    <n v="1467746541"/>
    <b v="0"/>
    <n v="4"/>
    <b v="0"/>
    <s v="journalism/audio"/>
    <n v="0.95477386934673369"/>
    <n v="47.5"/>
    <x v="5"/>
    <x v="16"/>
  </r>
  <r>
    <n v="1063"/>
    <s v="Final Benghazi Report on audio â€“ New results may shock you!"/>
    <x v="1062"/>
    <n v="1000"/>
    <n v="0"/>
    <x v="1"/>
    <x v="0"/>
    <s v="USD"/>
    <n v="1472604262"/>
    <n v="1470012262"/>
    <b v="0"/>
    <n v="0"/>
    <b v="0"/>
    <s v="journalism/audio"/>
    <n v="0"/>
    <n v="0"/>
    <x v="5"/>
    <x v="16"/>
  </r>
  <r>
    <n v="1064"/>
    <s v="Vineyard Valley - A Social Winemaking Game!"/>
    <x v="1063"/>
    <n v="90000"/>
    <n v="8077"/>
    <x v="2"/>
    <x v="0"/>
    <s v="USD"/>
    <n v="1373174903"/>
    <n v="1369286903"/>
    <b v="0"/>
    <n v="123"/>
    <b v="0"/>
    <s v="games/video games"/>
    <n v="8.9744444444444446E-2"/>
    <n v="65.666666666666671"/>
    <x v="6"/>
    <x v="17"/>
  </r>
  <r>
    <n v="1065"/>
    <s v="Diggers Fall tactical multiplayer pc shooter"/>
    <x v="1064"/>
    <n v="3000"/>
    <n v="81"/>
    <x v="2"/>
    <x v="2"/>
    <s v="AUD"/>
    <n v="1392800922"/>
    <n v="1390381722"/>
    <b v="0"/>
    <n v="5"/>
    <b v="0"/>
    <s v="games/video games"/>
    <n v="2.7E-2"/>
    <n v="16.2"/>
    <x v="6"/>
    <x v="17"/>
  </r>
  <r>
    <n v="1066"/>
    <s v="So I'm A Dark Lord"/>
    <x v="1065"/>
    <n v="150000"/>
    <n v="5051"/>
    <x v="2"/>
    <x v="0"/>
    <s v="USD"/>
    <n v="1375657582"/>
    <n v="1371769582"/>
    <b v="0"/>
    <n v="148"/>
    <b v="0"/>
    <s v="games/video games"/>
    <n v="3.3673333333333333E-2"/>
    <n v="34.128378378378379"/>
    <x v="6"/>
    <x v="17"/>
  </r>
  <r>
    <n v="1067"/>
    <s v="Fate Fighters - The Ultimate Decision Maker"/>
    <x v="1066"/>
    <n v="500"/>
    <n v="130"/>
    <x v="2"/>
    <x v="0"/>
    <s v="USD"/>
    <n v="1387657931"/>
    <n v="1385065931"/>
    <b v="0"/>
    <n v="10"/>
    <b v="0"/>
    <s v="games/video games"/>
    <n v="0.26"/>
    <n v="13"/>
    <x v="6"/>
    <x v="17"/>
  </r>
  <r>
    <n v="1068"/>
    <s v="The Quest To Save Hip Hop"/>
    <x v="1067"/>
    <n v="30000"/>
    <n v="45"/>
    <x v="2"/>
    <x v="0"/>
    <s v="USD"/>
    <n v="1460274864"/>
    <n v="1457686464"/>
    <b v="0"/>
    <n v="4"/>
    <b v="0"/>
    <s v="games/video games"/>
    <n v="1.5E-3"/>
    <n v="11.25"/>
    <x v="6"/>
    <x v="17"/>
  </r>
  <r>
    <n v="1069"/>
    <s v="Until The End (PC, Mac, and Linux)"/>
    <x v="1068"/>
    <n v="2200"/>
    <n v="850"/>
    <x v="2"/>
    <x v="0"/>
    <s v="USD"/>
    <n v="1385447459"/>
    <n v="1382679059"/>
    <b v="0"/>
    <n v="21"/>
    <b v="0"/>
    <s v="games/video games"/>
    <n v="0.38636363636363635"/>
    <n v="40.476190476190474"/>
    <x v="6"/>
    <x v="17"/>
  </r>
  <r>
    <n v="1070"/>
    <s v="Prez Games: Do You Have What it Takes to Win the Presidency?"/>
    <x v="1069"/>
    <n v="10000"/>
    <n v="70"/>
    <x v="2"/>
    <x v="0"/>
    <s v="USD"/>
    <n v="1349050622"/>
    <n v="1347322622"/>
    <b v="0"/>
    <n v="2"/>
    <b v="0"/>
    <s v="games/video games"/>
    <n v="7.0000000000000001E-3"/>
    <n v="35"/>
    <x v="6"/>
    <x v="17"/>
  </r>
  <r>
    <n v="1071"/>
    <s v="DJ's Bane"/>
    <x v="1070"/>
    <n v="100"/>
    <n v="0"/>
    <x v="2"/>
    <x v="10"/>
    <s v="NOK"/>
    <n v="1447787093"/>
    <n v="1445191493"/>
    <b v="0"/>
    <n v="0"/>
    <b v="0"/>
    <s v="games/video games"/>
    <n v="0"/>
    <n v="0"/>
    <x v="6"/>
    <x v="17"/>
  </r>
  <r>
    <n v="1072"/>
    <s v="World Defense : Tower Defense"/>
    <x v="1071"/>
    <n v="75000"/>
    <n v="51"/>
    <x v="2"/>
    <x v="0"/>
    <s v="USD"/>
    <n v="1391630297"/>
    <n v="1389038297"/>
    <b v="0"/>
    <n v="4"/>
    <b v="0"/>
    <s v="games/video games"/>
    <n v="6.8000000000000005E-4"/>
    <n v="12.75"/>
    <x v="6"/>
    <x v="17"/>
  </r>
  <r>
    <n v="1073"/>
    <s v="Rainbow Ball to the Iphone"/>
    <x v="1072"/>
    <n v="750"/>
    <n v="10"/>
    <x v="2"/>
    <x v="0"/>
    <s v="USD"/>
    <n v="1318806541"/>
    <n v="1316214541"/>
    <b v="0"/>
    <n v="1"/>
    <b v="0"/>
    <s v="games/video games"/>
    <n v="1.3333333333333334E-2"/>
    <n v="10"/>
    <x v="6"/>
    <x v="17"/>
  </r>
  <r>
    <n v="1074"/>
    <s v="Kingdom Espionage"/>
    <x v="1073"/>
    <n v="54000"/>
    <n v="3407"/>
    <x v="2"/>
    <x v="0"/>
    <s v="USD"/>
    <n v="1388808545"/>
    <n v="1386216545"/>
    <b v="0"/>
    <n v="30"/>
    <b v="0"/>
    <s v="games/video games"/>
    <n v="6.3092592592592589E-2"/>
    <n v="113.56666666666666"/>
    <x v="6"/>
    <x v="17"/>
  </r>
  <r>
    <n v="1075"/>
    <s v="Towers Of The Apocalypse"/>
    <x v="1074"/>
    <n v="1000"/>
    <n v="45"/>
    <x v="2"/>
    <x v="0"/>
    <s v="USD"/>
    <n v="1336340516"/>
    <n v="1333748516"/>
    <b v="0"/>
    <n v="3"/>
    <b v="0"/>
    <s v="games/video games"/>
    <n v="4.4999999999999998E-2"/>
    <n v="15"/>
    <x v="6"/>
    <x v="17"/>
  </r>
  <r>
    <n v="1076"/>
    <s v="Kaptain Brawe 2: A Space Travesty"/>
    <x v="1075"/>
    <n v="75000"/>
    <n v="47074"/>
    <x v="2"/>
    <x v="0"/>
    <s v="USD"/>
    <n v="1410426250"/>
    <n v="1405674250"/>
    <b v="0"/>
    <n v="975"/>
    <b v="0"/>
    <s v="games/video games"/>
    <n v="0.62765333333333329"/>
    <n v="48.281025641025643"/>
    <x v="6"/>
    <x v="17"/>
  </r>
  <r>
    <n v="1077"/>
    <s v="Legends of Callasia [Demo Available NOW!]"/>
    <x v="1076"/>
    <n v="25000"/>
    <n v="7344"/>
    <x v="2"/>
    <x v="0"/>
    <s v="USD"/>
    <n v="1452744011"/>
    <n v="1450152011"/>
    <b v="0"/>
    <n v="167"/>
    <b v="0"/>
    <s v="games/video games"/>
    <n v="0.29376000000000002"/>
    <n v="43.976047904191617"/>
    <x v="6"/>
    <x v="17"/>
  </r>
  <r>
    <n v="1078"/>
    <s v="New iPad/iPhone game development software needed"/>
    <x v="1077"/>
    <n v="600"/>
    <n v="45"/>
    <x v="2"/>
    <x v="0"/>
    <s v="USD"/>
    <n v="1311309721"/>
    <n v="1307421721"/>
    <b v="0"/>
    <n v="5"/>
    <b v="0"/>
    <s v="games/video games"/>
    <n v="7.4999999999999997E-2"/>
    <n v="9"/>
    <x v="6"/>
    <x v="17"/>
  </r>
  <r>
    <n v="1079"/>
    <s v="Sirius Online, an indie Space MMO"/>
    <x v="1078"/>
    <n v="26000"/>
    <n v="678"/>
    <x v="2"/>
    <x v="12"/>
    <s v="EUR"/>
    <n v="1463232936"/>
    <n v="1461072936"/>
    <b v="0"/>
    <n v="18"/>
    <b v="0"/>
    <s v="games/video games"/>
    <n v="2.6076923076923077E-2"/>
    <n v="37.666666666666664"/>
    <x v="6"/>
    <x v="17"/>
  </r>
  <r>
    <n v="1080"/>
    <s v="Skullforge: The Hunt"/>
    <x v="1079"/>
    <n v="20000"/>
    <n v="1821"/>
    <x v="2"/>
    <x v="0"/>
    <s v="USD"/>
    <n v="1399778333"/>
    <n v="1397186333"/>
    <b v="0"/>
    <n v="98"/>
    <b v="0"/>
    <s v="games/video games"/>
    <n v="9.1050000000000006E-2"/>
    <n v="18.581632653061224"/>
    <x v="6"/>
    <x v="17"/>
  </r>
  <r>
    <n v="1081"/>
    <s v="The Creature"/>
    <x v="1080"/>
    <n v="68000"/>
    <n v="12"/>
    <x v="2"/>
    <x v="0"/>
    <s v="USD"/>
    <n v="1422483292"/>
    <n v="1419891292"/>
    <b v="0"/>
    <n v="4"/>
    <b v="0"/>
    <s v="games/video games"/>
    <n v="1.7647058823529413E-4"/>
    <n v="3"/>
    <x v="6"/>
    <x v="17"/>
  </r>
  <r>
    <n v="1082"/>
    <s v="T-Fighter: Code Name M - Mobile Edition"/>
    <x v="1081"/>
    <n v="10000"/>
    <n v="56"/>
    <x v="2"/>
    <x v="0"/>
    <s v="USD"/>
    <n v="1344635088"/>
    <n v="1342043088"/>
    <b v="0"/>
    <n v="3"/>
    <b v="0"/>
    <s v="games/video games"/>
    <n v="5.5999999999999999E-3"/>
    <n v="18.666666666666668"/>
    <x v="6"/>
    <x v="17"/>
  </r>
  <r>
    <n v="1083"/>
    <s v="Video Game Store That Can Beat Out Any Other"/>
    <x v="1082"/>
    <n v="50000"/>
    <n v="410"/>
    <x v="2"/>
    <x v="5"/>
    <s v="CAD"/>
    <n v="1406994583"/>
    <n v="1401810583"/>
    <b v="0"/>
    <n v="1"/>
    <b v="0"/>
    <s v="games/video games"/>
    <n v="8.2000000000000007E-3"/>
    <n v="410"/>
    <x v="6"/>
    <x v="17"/>
  </r>
  <r>
    <n v="1084"/>
    <s v="My own channel"/>
    <x v="1083"/>
    <n v="550"/>
    <n v="0"/>
    <x v="2"/>
    <x v="0"/>
    <s v="USD"/>
    <n v="1407534804"/>
    <n v="1404942804"/>
    <b v="0"/>
    <n v="0"/>
    <b v="0"/>
    <s v="games/video games"/>
    <n v="0"/>
    <n v="0"/>
    <x v="6"/>
    <x v="17"/>
  </r>
  <r>
    <n v="1085"/>
    <s v="Sun Dryd Studios"/>
    <x v="1084"/>
    <n v="30000"/>
    <n v="1026"/>
    <x v="2"/>
    <x v="5"/>
    <s v="CAD"/>
    <n v="1457967975"/>
    <n v="1455379575"/>
    <b v="0"/>
    <n v="9"/>
    <b v="0"/>
    <s v="games/video games"/>
    <n v="3.4200000000000001E-2"/>
    <n v="114"/>
    <x v="6"/>
    <x v="17"/>
  </r>
  <r>
    <n v="1086"/>
    <s v="Cyber Universe Online"/>
    <x v="1085"/>
    <n v="18000"/>
    <n v="15"/>
    <x v="2"/>
    <x v="0"/>
    <s v="USD"/>
    <n v="1408913291"/>
    <n v="1406321291"/>
    <b v="0"/>
    <n v="2"/>
    <b v="0"/>
    <s v="games/video games"/>
    <n v="8.3333333333333339E-4"/>
    <n v="7.5"/>
    <x v="6"/>
    <x v="17"/>
  </r>
  <r>
    <n v="1087"/>
    <s v="Idle Gamers"/>
    <x v="1086"/>
    <n v="1100"/>
    <n v="0"/>
    <x v="2"/>
    <x v="0"/>
    <s v="USD"/>
    <n v="1402852087"/>
    <n v="1400260087"/>
    <b v="0"/>
    <n v="0"/>
    <b v="0"/>
    <s v="games/video games"/>
    <n v="0"/>
    <n v="0"/>
    <x v="6"/>
    <x v="17"/>
  </r>
  <r>
    <n v="1088"/>
    <s v="Still Alive"/>
    <x v="1087"/>
    <n v="45000"/>
    <n v="6382.34"/>
    <x v="2"/>
    <x v="0"/>
    <s v="USD"/>
    <n v="1398366667"/>
    <n v="1395774667"/>
    <b v="0"/>
    <n v="147"/>
    <b v="0"/>
    <s v="games/video games"/>
    <n v="0.14182977777777778"/>
    <n v="43.41727891156463"/>
    <x v="6"/>
    <x v="17"/>
  </r>
  <r>
    <n v="1089"/>
    <s v="Farabel"/>
    <x v="1088"/>
    <n v="15000"/>
    <n v="1174"/>
    <x v="2"/>
    <x v="6"/>
    <s v="EUR"/>
    <n v="1435293175"/>
    <n v="1432701175"/>
    <b v="0"/>
    <n v="49"/>
    <b v="0"/>
    <s v="games/video games"/>
    <n v="7.8266666666666665E-2"/>
    <n v="23.959183673469386"/>
    <x v="6"/>
    <x v="17"/>
  </r>
  <r>
    <n v="1090"/>
    <s v="Help Jumpy Punch Prosper!!"/>
    <x v="1089"/>
    <n v="12999"/>
    <n v="5"/>
    <x v="2"/>
    <x v="2"/>
    <s v="AUD"/>
    <n v="1432873653"/>
    <n v="1430281653"/>
    <b v="0"/>
    <n v="1"/>
    <b v="0"/>
    <s v="games/video games"/>
    <n v="3.8464497269020693E-4"/>
    <n v="5"/>
    <x v="6"/>
    <x v="17"/>
  </r>
  <r>
    <n v="1091"/>
    <s v="London Revolution - Open World RPG Minecraft Server"/>
    <x v="1090"/>
    <n v="200"/>
    <n v="25"/>
    <x v="2"/>
    <x v="1"/>
    <s v="GBP"/>
    <n v="1460313672"/>
    <n v="1457725272"/>
    <b v="0"/>
    <n v="2"/>
    <b v="0"/>
    <s v="games/video games"/>
    <n v="0.125"/>
    <n v="12.5"/>
    <x v="6"/>
    <x v="17"/>
  </r>
  <r>
    <n v="1092"/>
    <s v="toggleme. - the next phenom in mobile gaming"/>
    <x v="1091"/>
    <n v="2000"/>
    <n v="21"/>
    <x v="2"/>
    <x v="0"/>
    <s v="USD"/>
    <n v="1357432638"/>
    <n v="1354840638"/>
    <b v="0"/>
    <n v="7"/>
    <b v="0"/>
    <s v="games/video games"/>
    <n v="1.0500000000000001E-2"/>
    <n v="3"/>
    <x v="6"/>
    <x v="17"/>
  </r>
  <r>
    <n v="1093"/>
    <s v="Help get &quot;Don't Look&quot; on Steam Greenlight!"/>
    <x v="1092"/>
    <n v="300"/>
    <n v="42.25"/>
    <x v="2"/>
    <x v="5"/>
    <s v="CAD"/>
    <n v="1455232937"/>
    <n v="1453936937"/>
    <b v="0"/>
    <n v="4"/>
    <b v="0"/>
    <s v="games/video games"/>
    <n v="0.14083333333333334"/>
    <n v="10.5625"/>
    <x v="6"/>
    <x v="17"/>
  </r>
  <r>
    <n v="1094"/>
    <s v="Sprocket Junkie"/>
    <x v="1093"/>
    <n v="18000"/>
    <n v="3294.01"/>
    <x v="2"/>
    <x v="0"/>
    <s v="USD"/>
    <n v="1318180033"/>
    <n v="1315588033"/>
    <b v="0"/>
    <n v="27"/>
    <b v="0"/>
    <s v="games/video games"/>
    <n v="0.18300055555555556"/>
    <n v="122.00037037037038"/>
    <x v="6"/>
    <x v="17"/>
  </r>
  <r>
    <n v="1095"/>
    <s v="Project Snowstorm"/>
    <x v="1094"/>
    <n v="500000"/>
    <n v="25174"/>
    <x v="2"/>
    <x v="0"/>
    <s v="USD"/>
    <n v="1377867220"/>
    <n v="1375275220"/>
    <b v="0"/>
    <n v="94"/>
    <b v="0"/>
    <s v="games/video games"/>
    <n v="5.0347999999999997E-2"/>
    <n v="267.80851063829789"/>
    <x v="6"/>
    <x v="17"/>
  </r>
  <r>
    <n v="1096"/>
    <s v="Bugspeed Collider: Fast-Paced Platform Brawler (1â€“4 Players)"/>
    <x v="1095"/>
    <n v="12000"/>
    <n v="2152"/>
    <x v="2"/>
    <x v="0"/>
    <s v="USD"/>
    <n v="1412393400"/>
    <n v="1409747154"/>
    <b v="0"/>
    <n v="29"/>
    <b v="0"/>
    <s v="games/video games"/>
    <n v="0.17933333333333334"/>
    <n v="74.206896551724142"/>
    <x v="6"/>
    <x v="17"/>
  </r>
  <r>
    <n v="1097"/>
    <s v="Rabbly"/>
    <x v="1096"/>
    <n v="100000"/>
    <n v="47"/>
    <x v="2"/>
    <x v="0"/>
    <s v="USD"/>
    <n v="1393786877"/>
    <n v="1390330877"/>
    <b v="0"/>
    <n v="7"/>
    <b v="0"/>
    <s v="games/video games"/>
    <n v="4.6999999999999999E-4"/>
    <n v="6.7142857142857144"/>
    <x v="6"/>
    <x v="17"/>
  </r>
  <r>
    <n v="1098"/>
    <s v="Kick, Punch... Fireball"/>
    <x v="1097"/>
    <n v="25000"/>
    <n v="1803"/>
    <x v="2"/>
    <x v="0"/>
    <s v="USD"/>
    <n v="1397413095"/>
    <n v="1394821095"/>
    <b v="0"/>
    <n v="22"/>
    <b v="0"/>
    <s v="games/video games"/>
    <n v="7.2120000000000004E-2"/>
    <n v="81.954545454545453"/>
    <x v="6"/>
    <x v="17"/>
  </r>
  <r>
    <n v="1099"/>
    <s v="Xeno - A Sci-Fi FPS"/>
    <x v="1098"/>
    <n v="5000"/>
    <n v="25"/>
    <x v="2"/>
    <x v="1"/>
    <s v="GBP"/>
    <n v="1431547468"/>
    <n v="1428955468"/>
    <b v="0"/>
    <n v="1"/>
    <b v="0"/>
    <s v="games/video games"/>
    <n v="5.0000000000000001E-3"/>
    <n v="25"/>
    <x v="6"/>
    <x v="17"/>
  </r>
  <r>
    <n v="1100"/>
    <s v="Aeldengald Saga Book I"/>
    <x v="1099"/>
    <n v="4000"/>
    <n v="100"/>
    <x v="2"/>
    <x v="12"/>
    <s v="EUR"/>
    <n v="1455417571"/>
    <n v="1452825571"/>
    <b v="0"/>
    <n v="10"/>
    <b v="0"/>
    <s v="games/video games"/>
    <n v="2.5000000000000001E-2"/>
    <n v="10"/>
    <x v="6"/>
    <x v="17"/>
  </r>
  <r>
    <n v="1101"/>
    <s v="Strain Wars"/>
    <x v="1100"/>
    <n v="100000"/>
    <n v="41"/>
    <x v="2"/>
    <x v="0"/>
    <s v="USD"/>
    <n v="1468519920"/>
    <n v="1466188338"/>
    <b v="0"/>
    <n v="6"/>
    <b v="0"/>
    <s v="games/video games"/>
    <n v="4.0999999999999999E-4"/>
    <n v="6.833333333333333"/>
    <x v="6"/>
    <x v="17"/>
  </r>
  <r>
    <n v="1102"/>
    <s v="Runers"/>
    <x v="1101"/>
    <n v="8000"/>
    <n v="425"/>
    <x v="2"/>
    <x v="0"/>
    <s v="USD"/>
    <n v="1386568740"/>
    <n v="1383095125"/>
    <b v="0"/>
    <n v="24"/>
    <b v="0"/>
    <s v="games/video games"/>
    <n v="5.3124999999999999E-2"/>
    <n v="17.708333333333332"/>
    <x v="6"/>
    <x v="17"/>
  </r>
  <r>
    <n v="1103"/>
    <s v="The Morgue"/>
    <x v="1102"/>
    <n v="15000"/>
    <n v="243"/>
    <x v="2"/>
    <x v="0"/>
    <s v="USD"/>
    <n v="1466227190"/>
    <n v="1461043190"/>
    <b v="0"/>
    <n v="15"/>
    <b v="0"/>
    <s v="games/video games"/>
    <n v="1.6199999999999999E-2"/>
    <n v="16.2"/>
    <x v="6"/>
    <x v="17"/>
  </r>
  <r>
    <n v="1104"/>
    <s v="Street Heroes - A Facebook Beat 'em Up"/>
    <x v="1103"/>
    <n v="60000"/>
    <n v="2971"/>
    <x v="2"/>
    <x v="1"/>
    <s v="GBP"/>
    <n v="1402480221"/>
    <n v="1399888221"/>
    <b v="0"/>
    <n v="37"/>
    <b v="0"/>
    <s v="games/video games"/>
    <n v="4.9516666666666667E-2"/>
    <n v="80.297297297297291"/>
    <x v="6"/>
    <x v="17"/>
  </r>
  <r>
    <n v="1105"/>
    <s v="Nightmare Zombies"/>
    <x v="1104"/>
    <n v="900000"/>
    <n v="1431"/>
    <x v="2"/>
    <x v="0"/>
    <s v="USD"/>
    <n v="1395627327"/>
    <n v="1393038927"/>
    <b v="0"/>
    <n v="20"/>
    <b v="0"/>
    <s v="games/video games"/>
    <n v="1.5900000000000001E-3"/>
    <n v="71.55"/>
    <x v="6"/>
    <x v="17"/>
  </r>
  <r>
    <n v="1106"/>
    <s v="Backyard Zombies"/>
    <x v="1105"/>
    <n v="400"/>
    <n v="165"/>
    <x v="2"/>
    <x v="0"/>
    <s v="USD"/>
    <n v="1333557975"/>
    <n v="1330969575"/>
    <b v="0"/>
    <n v="7"/>
    <b v="0"/>
    <s v="games/video games"/>
    <n v="0.41249999999999998"/>
    <n v="23.571428571428573"/>
    <x v="6"/>
    <x v="17"/>
  </r>
  <r>
    <n v="1107"/>
    <s v="The kidcade is the next big thing in the home entertainment"/>
    <x v="1106"/>
    <n v="10000"/>
    <n v="0"/>
    <x v="2"/>
    <x v="0"/>
    <s v="USD"/>
    <n v="1406148024"/>
    <n v="1403556024"/>
    <b v="0"/>
    <n v="0"/>
    <b v="0"/>
    <s v="games/video games"/>
    <n v="0"/>
    <n v="0"/>
    <x v="6"/>
    <x v="17"/>
  </r>
  <r>
    <n v="1108"/>
    <s v="Urbania: Create the future"/>
    <x v="1107"/>
    <n v="25000"/>
    <n v="732.5"/>
    <x v="2"/>
    <x v="0"/>
    <s v="USD"/>
    <n v="1334326635"/>
    <n v="1329146235"/>
    <b v="0"/>
    <n v="21"/>
    <b v="0"/>
    <s v="games/video games"/>
    <n v="2.93E-2"/>
    <n v="34.88095238095238"/>
    <x v="6"/>
    <x v="17"/>
  </r>
  <r>
    <n v="1109"/>
    <s v="1985 Video Game Museum/Arcade/Game Lounge/Event Center"/>
    <x v="1108"/>
    <n v="10000"/>
    <n v="45"/>
    <x v="2"/>
    <x v="0"/>
    <s v="USD"/>
    <n v="1479495790"/>
    <n v="1476900190"/>
    <b v="0"/>
    <n v="3"/>
    <b v="0"/>
    <s v="games/video games"/>
    <n v="4.4999999999999997E-3"/>
    <n v="15"/>
    <x v="6"/>
    <x v="17"/>
  </r>
  <r>
    <n v="1110"/>
    <s v="PSI - Role Playing Game"/>
    <x v="1109"/>
    <n v="50000"/>
    <n v="255"/>
    <x v="2"/>
    <x v="0"/>
    <s v="USD"/>
    <n v="1354919022"/>
    <n v="1352327022"/>
    <b v="0"/>
    <n v="11"/>
    <b v="0"/>
    <s v="games/video games"/>
    <n v="5.1000000000000004E-3"/>
    <n v="23.181818181818183"/>
    <x v="6"/>
    <x v="17"/>
  </r>
  <r>
    <n v="1111"/>
    <s v="Funding HyperLight Studios"/>
    <x v="1110"/>
    <n v="2500"/>
    <n v="1"/>
    <x v="2"/>
    <x v="0"/>
    <s v="USD"/>
    <n v="1452228790"/>
    <n v="1449636790"/>
    <b v="0"/>
    <n v="1"/>
    <b v="0"/>
    <s v="games/video games"/>
    <n v="4.0000000000000002E-4"/>
    <n v="1"/>
    <x v="6"/>
    <x v="17"/>
  </r>
  <r>
    <n v="1112"/>
    <s v="Johnny Rocketfingers: Violent Point &amp; Click Adventure!"/>
    <x v="1111"/>
    <n v="88000"/>
    <n v="31272.92"/>
    <x v="2"/>
    <x v="0"/>
    <s v="USD"/>
    <n v="1421656200"/>
    <n v="1416507211"/>
    <b v="0"/>
    <n v="312"/>
    <b v="0"/>
    <s v="games/video games"/>
    <n v="0.35537409090909089"/>
    <n v="100.23371794871794"/>
    <x v="6"/>
    <x v="17"/>
  </r>
  <r>
    <n v="1113"/>
    <s v="A YouTube Gaming Channel"/>
    <x v="1112"/>
    <n v="1000"/>
    <n v="5"/>
    <x v="2"/>
    <x v="1"/>
    <s v="GBP"/>
    <n v="1408058820"/>
    <n v="1405466820"/>
    <b v="0"/>
    <n v="1"/>
    <b v="0"/>
    <s v="games/video games"/>
    <n v="5.0000000000000001E-3"/>
    <n v="5"/>
    <x v="6"/>
    <x v="17"/>
  </r>
  <r>
    <n v="1114"/>
    <s v="TeleRide"/>
    <x v="1113"/>
    <n v="6000"/>
    <n v="10"/>
    <x v="2"/>
    <x v="1"/>
    <s v="GBP"/>
    <n v="1381306687"/>
    <n v="1378714687"/>
    <b v="0"/>
    <n v="3"/>
    <b v="0"/>
    <s v="games/video games"/>
    <n v="1.6666666666666668E-3"/>
    <n v="3.3333333333333335"/>
    <x v="6"/>
    <x v="17"/>
  </r>
  <r>
    <n v="1115"/>
    <s v="Before You Sleep - A Survival Social Video Game"/>
    <x v="1114"/>
    <n v="40000"/>
    <n v="53"/>
    <x v="2"/>
    <x v="0"/>
    <s v="USD"/>
    <n v="1459352495"/>
    <n v="1456764095"/>
    <b v="0"/>
    <n v="4"/>
    <b v="0"/>
    <s v="games/video games"/>
    <n v="1.325E-3"/>
    <n v="13.25"/>
    <x v="6"/>
    <x v="17"/>
  </r>
  <r>
    <n v="1116"/>
    <s v="Quest Remnants of Chaos"/>
    <x v="1115"/>
    <n v="500000"/>
    <n v="178.52"/>
    <x v="2"/>
    <x v="0"/>
    <s v="USD"/>
    <n v="1339273208"/>
    <n v="1334089208"/>
    <b v="0"/>
    <n v="10"/>
    <b v="0"/>
    <s v="games/video games"/>
    <n v="3.5704000000000004E-4"/>
    <n v="17.852"/>
    <x v="6"/>
    <x v="17"/>
  </r>
  <r>
    <n v="1117"/>
    <s v="Medieval Village"/>
    <x v="1116"/>
    <n v="1000"/>
    <n v="83"/>
    <x v="2"/>
    <x v="12"/>
    <s v="EUR"/>
    <n v="1451053313"/>
    <n v="1448461313"/>
    <b v="0"/>
    <n v="8"/>
    <b v="0"/>
    <s v="games/video games"/>
    <n v="8.3000000000000004E-2"/>
    <n v="10.375"/>
    <x v="6"/>
    <x v="17"/>
  </r>
  <r>
    <n v="1118"/>
    <s v="Battle-Buddy â€“ Bringing gamers together"/>
    <x v="1117"/>
    <n v="4500"/>
    <n v="109"/>
    <x v="2"/>
    <x v="2"/>
    <s v="AUD"/>
    <n v="1396666779"/>
    <n v="1394078379"/>
    <b v="0"/>
    <n v="3"/>
    <b v="0"/>
    <s v="games/video games"/>
    <n v="2.4222222222222221E-2"/>
    <n v="36.333333333333336"/>
    <x v="6"/>
    <x v="17"/>
  </r>
  <r>
    <n v="1119"/>
    <s v="Island of Paws - A Dog and Cat RPG Game    0==]=====&gt;"/>
    <x v="1118"/>
    <n v="2100"/>
    <n v="5"/>
    <x v="2"/>
    <x v="0"/>
    <s v="USD"/>
    <n v="1396810864"/>
    <n v="1395687664"/>
    <b v="0"/>
    <n v="1"/>
    <b v="0"/>
    <s v="games/video games"/>
    <n v="2.3809523809523812E-3"/>
    <n v="5"/>
    <x v="6"/>
    <x v="17"/>
  </r>
  <r>
    <n v="1120"/>
    <s v="PlanEt Ninjahwah"/>
    <x v="1119"/>
    <n v="25000"/>
    <n v="0"/>
    <x v="2"/>
    <x v="0"/>
    <s v="USD"/>
    <n v="1319835400"/>
    <n v="1315947400"/>
    <b v="0"/>
    <n v="0"/>
    <b v="0"/>
    <s v="games/video games"/>
    <n v="0"/>
    <n v="0"/>
    <x v="6"/>
    <x v="17"/>
  </r>
  <r>
    <n v="1121"/>
    <s v="Pwincess"/>
    <x v="1120"/>
    <n v="250000"/>
    <n v="29"/>
    <x v="2"/>
    <x v="0"/>
    <s v="USD"/>
    <n v="1457904316"/>
    <n v="1455315916"/>
    <b v="0"/>
    <n v="5"/>
    <b v="0"/>
    <s v="games/video games"/>
    <n v="1.16E-4"/>
    <n v="5.8"/>
    <x v="6"/>
    <x v="17"/>
  </r>
  <r>
    <n v="1122"/>
    <s v="Funny Monsters (Mobile Game)"/>
    <x v="1121"/>
    <n v="3200"/>
    <n v="0"/>
    <x v="2"/>
    <x v="1"/>
    <s v="GBP"/>
    <n v="1369932825"/>
    <n v="1368723225"/>
    <b v="0"/>
    <n v="0"/>
    <b v="0"/>
    <s v="games/video games"/>
    <n v="0"/>
    <n v="0"/>
    <x v="6"/>
    <x v="17"/>
  </r>
  <r>
    <n v="1123"/>
    <s v="Droplets"/>
    <x v="1122"/>
    <n v="5000"/>
    <n v="11"/>
    <x v="2"/>
    <x v="0"/>
    <s v="USD"/>
    <n v="1397910848"/>
    <n v="1395318848"/>
    <b v="0"/>
    <n v="3"/>
    <b v="0"/>
    <s v="games/video games"/>
    <n v="2.2000000000000001E-3"/>
    <n v="3.6666666666666665"/>
    <x v="6"/>
    <x v="17"/>
  </r>
  <r>
    <n v="1124"/>
    <s v="Disaster Defender:Save lives in a game and in the Real World"/>
    <x v="1123"/>
    <n v="90000"/>
    <n v="425"/>
    <x v="2"/>
    <x v="0"/>
    <s v="USD"/>
    <n v="1430409651"/>
    <n v="1427817651"/>
    <b v="0"/>
    <n v="7"/>
    <b v="0"/>
    <s v="games/mobile games"/>
    <n v="4.7222222222222223E-3"/>
    <n v="60.714285714285715"/>
    <x v="6"/>
    <x v="18"/>
  </r>
  <r>
    <n v="1125"/>
    <s v="Ultimate Supremacy"/>
    <x v="1124"/>
    <n v="3000"/>
    <n v="0"/>
    <x v="2"/>
    <x v="1"/>
    <s v="GBP"/>
    <n v="1443193130"/>
    <n v="1438009130"/>
    <b v="0"/>
    <n v="0"/>
    <b v="0"/>
    <s v="games/mobile games"/>
    <n v="0"/>
    <n v="0"/>
    <x v="6"/>
    <x v="18"/>
  </r>
  <r>
    <n v="1126"/>
    <s v="GAMING TO LEARN"/>
    <x v="1125"/>
    <n v="2000"/>
    <n v="10"/>
    <x v="2"/>
    <x v="0"/>
    <s v="USD"/>
    <n v="1468482694"/>
    <n v="1465890694"/>
    <b v="0"/>
    <n v="2"/>
    <b v="0"/>
    <s v="games/mobile games"/>
    <n v="5.0000000000000001E-3"/>
    <n v="5"/>
    <x v="6"/>
    <x v="18"/>
  </r>
  <r>
    <n v="1127"/>
    <s v="ABRAcaPOCUS!!"/>
    <x v="1126"/>
    <n v="35000"/>
    <n v="585"/>
    <x v="2"/>
    <x v="0"/>
    <s v="USD"/>
    <n v="1416000600"/>
    <n v="1413318600"/>
    <b v="0"/>
    <n v="23"/>
    <b v="0"/>
    <s v="games/mobile games"/>
    <n v="1.6714285714285713E-2"/>
    <n v="25.434782608695652"/>
    <x v="6"/>
    <x v="18"/>
  </r>
  <r>
    <n v="1128"/>
    <s v="Flying Turds"/>
    <x v="1127"/>
    <n v="1000"/>
    <n v="1"/>
    <x v="2"/>
    <x v="1"/>
    <s v="GBP"/>
    <n v="1407425717"/>
    <n v="1404833717"/>
    <b v="0"/>
    <n v="1"/>
    <b v="0"/>
    <s v="games/mobile games"/>
    <n v="1E-3"/>
    <n v="1"/>
    <x v="6"/>
    <x v="18"/>
  </r>
  <r>
    <n v="1129"/>
    <s v="Angry words with Friends"/>
    <x v="1128"/>
    <n v="20000"/>
    <n v="21"/>
    <x v="2"/>
    <x v="0"/>
    <s v="USD"/>
    <n v="1465107693"/>
    <n v="1462515693"/>
    <b v="0"/>
    <n v="2"/>
    <b v="0"/>
    <s v="games/mobile games"/>
    <n v="1.0499999999999999E-3"/>
    <n v="10.5"/>
    <x v="6"/>
    <x v="18"/>
  </r>
  <r>
    <n v="1130"/>
    <s v="Terror Interceptor Mobile Video Game"/>
    <x v="1129"/>
    <n v="5000"/>
    <n v="11"/>
    <x v="2"/>
    <x v="0"/>
    <s v="USD"/>
    <n v="1416963300"/>
    <n v="1411775700"/>
    <b v="0"/>
    <n v="3"/>
    <b v="0"/>
    <s v="games/mobile games"/>
    <n v="2.2000000000000001E-3"/>
    <n v="3.6666666666666665"/>
    <x v="6"/>
    <x v="18"/>
  </r>
  <r>
    <n v="1131"/>
    <s v="Hot Potato - The App"/>
    <x v="1130"/>
    <n v="40000"/>
    <n v="0"/>
    <x v="2"/>
    <x v="2"/>
    <s v="AUD"/>
    <n v="1450993668"/>
    <n v="1448401668"/>
    <b v="0"/>
    <n v="0"/>
    <b v="0"/>
    <s v="games/mobile games"/>
    <n v="0"/>
    <n v="0"/>
    <x v="6"/>
    <x v="18"/>
  </r>
  <r>
    <n v="1132"/>
    <s v="One"/>
    <x v="1131"/>
    <n v="10000"/>
    <n v="1438"/>
    <x v="2"/>
    <x v="5"/>
    <s v="CAD"/>
    <n v="1483238771"/>
    <n v="1480646771"/>
    <b v="0"/>
    <n v="13"/>
    <b v="0"/>
    <s v="games/mobile games"/>
    <n v="0.14380000000000001"/>
    <n v="110.61538461538461"/>
    <x v="6"/>
    <x v="18"/>
  </r>
  <r>
    <n v="1133"/>
    <s v="Ping"/>
    <x v="1132"/>
    <n v="3000"/>
    <n v="20"/>
    <x v="2"/>
    <x v="1"/>
    <s v="GBP"/>
    <n v="1406799981"/>
    <n v="1404207981"/>
    <b v="0"/>
    <n v="1"/>
    <b v="0"/>
    <s v="games/mobile games"/>
    <n v="6.6666666666666671E-3"/>
    <n v="20"/>
    <x v="6"/>
    <x v="18"/>
  </r>
  <r>
    <n v="1134"/>
    <s v="New Mario Bro's style game!"/>
    <x v="1133"/>
    <n v="25000"/>
    <n v="1"/>
    <x v="2"/>
    <x v="2"/>
    <s v="AUD"/>
    <n v="1417235580"/>
    <n v="1416034228"/>
    <b v="0"/>
    <n v="1"/>
    <b v="0"/>
    <s v="games/mobile games"/>
    <n v="4.0000000000000003E-5"/>
    <n v="1"/>
    <x v="6"/>
    <x v="18"/>
  </r>
  <r>
    <n v="1135"/>
    <s v="Trumperama"/>
    <x v="1134"/>
    <n v="1000"/>
    <n v="50"/>
    <x v="2"/>
    <x v="12"/>
    <s v="EUR"/>
    <n v="1470527094"/>
    <n v="1467935094"/>
    <b v="0"/>
    <n v="1"/>
    <b v="0"/>
    <s v="games/mobile games"/>
    <n v="0.05"/>
    <n v="50"/>
    <x v="6"/>
    <x v="18"/>
  </r>
  <r>
    <n v="1136"/>
    <s v="OneLifeMen - Jeu d' Aventure smartphone en Voxel Art"/>
    <x v="1135"/>
    <n v="4190"/>
    <n v="270"/>
    <x v="2"/>
    <x v="6"/>
    <s v="EUR"/>
    <n v="1450541229"/>
    <n v="1447949229"/>
    <b v="0"/>
    <n v="6"/>
    <b v="0"/>
    <s v="games/mobile games"/>
    <n v="6.4439140811455853E-2"/>
    <n v="45"/>
    <x v="6"/>
    <x v="18"/>
  </r>
  <r>
    <n v="1137"/>
    <s v="Nodiatis RPG: Steam, Android, &amp; iOS Clients"/>
    <x v="1136"/>
    <n v="25000"/>
    <n v="9875"/>
    <x v="2"/>
    <x v="0"/>
    <s v="USD"/>
    <n v="1461440421"/>
    <n v="1458848421"/>
    <b v="0"/>
    <n v="39"/>
    <b v="0"/>
    <s v="games/mobile games"/>
    <n v="0.39500000000000002"/>
    <n v="253.2051282051282"/>
    <x v="6"/>
    <x v="18"/>
  </r>
  <r>
    <n v="1138"/>
    <s v="Slayers of The Dead AR- build your ultimate Zombie Fort"/>
    <x v="1137"/>
    <n v="35000"/>
    <n v="125"/>
    <x v="2"/>
    <x v="0"/>
    <s v="USD"/>
    <n v="1485035131"/>
    <n v="1483307131"/>
    <b v="0"/>
    <n v="4"/>
    <b v="0"/>
    <s v="games/mobile games"/>
    <n v="3.5714285714285713E-3"/>
    <n v="31.25"/>
    <x v="6"/>
    <x v="18"/>
  </r>
  <r>
    <n v="1139"/>
    <s v="Soulwalker"/>
    <x v="1138"/>
    <n v="8000"/>
    <n v="5"/>
    <x v="2"/>
    <x v="0"/>
    <s v="USD"/>
    <n v="1420100426"/>
    <n v="1417508426"/>
    <b v="0"/>
    <n v="1"/>
    <b v="0"/>
    <s v="games/mobile games"/>
    <n v="6.2500000000000001E-4"/>
    <n v="5"/>
    <x v="6"/>
    <x v="18"/>
  </r>
  <r>
    <n v="1140"/>
    <s v="Medieval Empire by Bear Games"/>
    <x v="1139"/>
    <n v="5000"/>
    <n v="0"/>
    <x v="2"/>
    <x v="1"/>
    <s v="GBP"/>
    <n v="1438859121"/>
    <n v="1436267121"/>
    <b v="0"/>
    <n v="0"/>
    <b v="0"/>
    <s v="games/mobile games"/>
    <n v="0"/>
    <n v="0"/>
    <x v="6"/>
    <x v="18"/>
  </r>
  <r>
    <n v="1141"/>
    <s v="Arena Z - Zombie Survival"/>
    <x v="1140"/>
    <n v="500"/>
    <n v="0"/>
    <x v="2"/>
    <x v="12"/>
    <s v="EUR"/>
    <n v="1436460450"/>
    <n v="1433868450"/>
    <b v="0"/>
    <n v="0"/>
    <b v="0"/>
    <s v="games/mobile games"/>
    <n v="0"/>
    <n v="0"/>
    <x v="6"/>
    <x v="18"/>
  </r>
  <r>
    <n v="1142"/>
    <s v="3E Community, a company driven by YOU!"/>
    <x v="1141"/>
    <n v="4000"/>
    <n v="0"/>
    <x v="2"/>
    <x v="0"/>
    <s v="USD"/>
    <n v="1424131727"/>
    <n v="1421539727"/>
    <b v="0"/>
    <n v="0"/>
    <b v="0"/>
    <s v="games/mobile games"/>
    <n v="0"/>
    <n v="0"/>
    <x v="6"/>
    <x v="18"/>
  </r>
  <r>
    <n v="1143"/>
    <s v="Convergence: Rift Wars"/>
    <x v="1142"/>
    <n v="45000"/>
    <n v="186"/>
    <x v="2"/>
    <x v="0"/>
    <s v="USD"/>
    <n v="1450327126"/>
    <n v="1447735126"/>
    <b v="0"/>
    <n v="8"/>
    <b v="0"/>
    <s v="games/mobile games"/>
    <n v="4.1333333333333335E-3"/>
    <n v="23.25"/>
    <x v="6"/>
    <x v="18"/>
  </r>
  <r>
    <n v="1144"/>
    <s v="We Need Your Help to Finish Our BBQ Food Truck"/>
    <x v="1143"/>
    <n v="9300"/>
    <n v="0"/>
    <x v="2"/>
    <x v="0"/>
    <s v="USD"/>
    <n v="1430281320"/>
    <n v="1427689320"/>
    <b v="0"/>
    <n v="0"/>
    <b v="0"/>
    <s v="food/food trucks"/>
    <n v="0"/>
    <n v="0"/>
    <x v="7"/>
    <x v="19"/>
  </r>
  <r>
    <n v="1145"/>
    <s v="A FORK IN THE ROAD food truck"/>
    <x v="1144"/>
    <n v="80000"/>
    <n v="100"/>
    <x v="2"/>
    <x v="0"/>
    <s v="USD"/>
    <n v="1412272592"/>
    <n v="1407088592"/>
    <b v="0"/>
    <n v="1"/>
    <b v="0"/>
    <s v="food/food trucks"/>
    <n v="1.25E-3"/>
    <n v="100"/>
    <x v="7"/>
    <x v="19"/>
  </r>
  <r>
    <n v="1146"/>
    <s v="Sleepy PIg Barbecue: Auburn's First BBQ Food Truck"/>
    <x v="1145"/>
    <n v="6000"/>
    <n v="530"/>
    <x v="2"/>
    <x v="0"/>
    <s v="USD"/>
    <n v="1399071173"/>
    <n v="1395787973"/>
    <b v="0"/>
    <n v="12"/>
    <b v="0"/>
    <s v="food/food trucks"/>
    <n v="8.8333333333333333E-2"/>
    <n v="44.166666666666664"/>
    <x v="7"/>
    <x v="19"/>
  </r>
  <r>
    <n v="1147"/>
    <s v="baked pugtato"/>
    <x v="1146"/>
    <n v="25000"/>
    <n v="0"/>
    <x v="2"/>
    <x v="5"/>
    <s v="CAD"/>
    <n v="1413760783"/>
    <n v="1408576783"/>
    <b v="0"/>
    <n v="0"/>
    <b v="0"/>
    <s v="food/food trucks"/>
    <n v="0"/>
    <n v="0"/>
    <x v="7"/>
    <x v="19"/>
  </r>
  <r>
    <n v="1148"/>
    <s v="Warren's / Adilyn's Rollin' Bistro"/>
    <x v="1147"/>
    <n v="15000"/>
    <n v="73"/>
    <x v="2"/>
    <x v="0"/>
    <s v="USD"/>
    <n v="1480568781"/>
    <n v="1477973181"/>
    <b v="0"/>
    <n v="3"/>
    <b v="0"/>
    <s v="food/food trucks"/>
    <n v="4.8666666666666667E-3"/>
    <n v="24.333333333333332"/>
    <x v="7"/>
    <x v="19"/>
  </r>
  <r>
    <n v="1149"/>
    <s v="The Floridian Food Truck"/>
    <x v="1148"/>
    <n v="50000"/>
    <n v="75"/>
    <x v="2"/>
    <x v="0"/>
    <s v="USD"/>
    <n v="1466096566"/>
    <n v="1463504566"/>
    <b v="0"/>
    <n v="2"/>
    <b v="0"/>
    <s v="food/food trucks"/>
    <n v="1.5E-3"/>
    <n v="37.5"/>
    <x v="7"/>
    <x v="19"/>
  </r>
  <r>
    <n v="1150"/>
    <s v="Chef Po's Food Truck"/>
    <x v="1149"/>
    <n v="2500"/>
    <n v="252"/>
    <x v="2"/>
    <x v="0"/>
    <s v="USD"/>
    <n v="1452293675"/>
    <n v="1447109675"/>
    <b v="0"/>
    <n v="6"/>
    <b v="0"/>
    <s v="food/food trucks"/>
    <n v="0.1008"/>
    <n v="42"/>
    <x v="7"/>
    <x v="19"/>
  </r>
  <r>
    <n v="1151"/>
    <s v="Blaze'n Pontiac Grill"/>
    <x v="1150"/>
    <n v="25000"/>
    <n v="0"/>
    <x v="2"/>
    <x v="0"/>
    <s v="USD"/>
    <n v="1441592863"/>
    <n v="1439000863"/>
    <b v="0"/>
    <n v="0"/>
    <b v="0"/>
    <s v="food/food trucks"/>
    <n v="0"/>
    <n v="0"/>
    <x v="7"/>
    <x v="19"/>
  </r>
  <r>
    <n v="1152"/>
    <s v="Peruvian King Food Truck"/>
    <x v="1151"/>
    <n v="16000"/>
    <n v="911"/>
    <x v="2"/>
    <x v="0"/>
    <s v="USD"/>
    <n v="1431709312"/>
    <n v="1429117312"/>
    <b v="0"/>
    <n v="15"/>
    <b v="0"/>
    <s v="food/food trucks"/>
    <n v="5.6937500000000002E-2"/>
    <n v="60.733333333333334"/>
    <x v="7"/>
    <x v="19"/>
  </r>
  <r>
    <n v="1153"/>
    <s v="The Cold Spot Mobile Trailer"/>
    <x v="1152"/>
    <n v="8000"/>
    <n v="50"/>
    <x v="2"/>
    <x v="0"/>
    <s v="USD"/>
    <n v="1434647305"/>
    <n v="1432055305"/>
    <b v="0"/>
    <n v="1"/>
    <b v="0"/>
    <s v="food/food trucks"/>
    <n v="6.2500000000000003E-3"/>
    <n v="50"/>
    <x v="7"/>
    <x v="19"/>
  </r>
  <r>
    <n v="1154"/>
    <s v="Food Truck Funding"/>
    <x v="1153"/>
    <n v="5000"/>
    <n v="325"/>
    <x v="2"/>
    <x v="0"/>
    <s v="USD"/>
    <n v="1441507006"/>
    <n v="1438915006"/>
    <b v="0"/>
    <n v="3"/>
    <b v="0"/>
    <s v="food/food trucks"/>
    <n v="6.5000000000000002E-2"/>
    <n v="108.33333333333333"/>
    <x v="7"/>
    <x v="19"/>
  </r>
  <r>
    <n v="1155"/>
    <s v="Mobile Coffee Cart with a Purpose"/>
    <x v="1154"/>
    <n v="25000"/>
    <n v="188"/>
    <x v="2"/>
    <x v="0"/>
    <s v="USD"/>
    <n v="1408040408"/>
    <n v="1405448408"/>
    <b v="0"/>
    <n v="8"/>
    <b v="0"/>
    <s v="food/food trucks"/>
    <n v="7.5199999999999998E-3"/>
    <n v="23.5"/>
    <x v="7"/>
    <x v="19"/>
  </r>
  <r>
    <n v="1156"/>
    <s v="Harley Hawg Dogs, Inc"/>
    <x v="1155"/>
    <n v="6500"/>
    <n v="0"/>
    <x v="2"/>
    <x v="0"/>
    <s v="USD"/>
    <n v="1424742162"/>
    <n v="1422150162"/>
    <b v="0"/>
    <n v="0"/>
    <b v="0"/>
    <s v="food/food trucks"/>
    <n v="0"/>
    <n v="0"/>
    <x v="7"/>
    <x v="19"/>
  </r>
  <r>
    <n v="1157"/>
    <s v="BIGFOOT BBQ - Flavors As Big As Sasquatch Himself"/>
    <x v="1156"/>
    <n v="10000"/>
    <n v="151"/>
    <x v="2"/>
    <x v="0"/>
    <s v="USD"/>
    <n v="1417795480"/>
    <n v="1412607880"/>
    <b v="0"/>
    <n v="3"/>
    <b v="0"/>
    <s v="food/food trucks"/>
    <n v="1.5100000000000001E-2"/>
    <n v="50.333333333333336"/>
    <x v="7"/>
    <x v="19"/>
  </r>
  <r>
    <n v="1158"/>
    <s v="Help me build my Tiny House Cupcake Bakery - Phase 1"/>
    <x v="1157"/>
    <n v="7500"/>
    <n v="35"/>
    <x v="2"/>
    <x v="0"/>
    <s v="USD"/>
    <n v="1418091128"/>
    <n v="1415499128"/>
    <b v="0"/>
    <n v="3"/>
    <b v="0"/>
    <s v="food/food trucks"/>
    <n v="4.6666666666666671E-3"/>
    <n v="11.666666666666666"/>
    <x v="7"/>
    <x v="19"/>
  </r>
  <r>
    <n v="1159"/>
    <s v="Skewed Up Food Truck"/>
    <x v="1158"/>
    <n v="6750"/>
    <n v="0"/>
    <x v="2"/>
    <x v="0"/>
    <s v="USD"/>
    <n v="1435679100"/>
    <n v="1433006765"/>
    <b v="0"/>
    <n v="0"/>
    <b v="0"/>
    <s v="food/food trucks"/>
    <n v="0"/>
    <n v="0"/>
    <x v="7"/>
    <x v="19"/>
  </r>
  <r>
    <n v="1160"/>
    <s v="Harvest Grub Eatery...Mobile Eatery...Fresh Seasonal Grub!"/>
    <x v="1159"/>
    <n v="30000"/>
    <n v="1155"/>
    <x v="2"/>
    <x v="0"/>
    <s v="USD"/>
    <n v="1427510586"/>
    <n v="1424922186"/>
    <b v="0"/>
    <n v="19"/>
    <b v="0"/>
    <s v="food/food trucks"/>
    <n v="3.85E-2"/>
    <n v="60.789473684210527"/>
    <x v="7"/>
    <x v="19"/>
  </r>
  <r>
    <n v="1161"/>
    <s v="Pyros Brick Oven Pizza in a Food Truck."/>
    <x v="1160"/>
    <n v="18000"/>
    <n v="0"/>
    <x v="2"/>
    <x v="0"/>
    <s v="USD"/>
    <n v="1432047989"/>
    <n v="1430233589"/>
    <b v="0"/>
    <n v="0"/>
    <b v="0"/>
    <s v="food/food trucks"/>
    <n v="0"/>
    <n v="0"/>
    <x v="7"/>
    <x v="19"/>
  </r>
  <r>
    <n v="1162"/>
    <s v="Super Natural Kooking"/>
    <x v="1161"/>
    <n v="60000"/>
    <n v="35"/>
    <x v="2"/>
    <x v="0"/>
    <s v="USD"/>
    <n v="1411662264"/>
    <n v="1408983864"/>
    <b v="0"/>
    <n v="2"/>
    <b v="0"/>
    <s v="food/food trucks"/>
    <n v="5.8333333333333338E-4"/>
    <n v="17.5"/>
    <x v="7"/>
    <x v="19"/>
  </r>
  <r>
    <n v="1163"/>
    <s v="When I become awesome, I will cater an event for you!!"/>
    <x v="1162"/>
    <n v="5200"/>
    <n v="0"/>
    <x v="2"/>
    <x v="0"/>
    <s v="USD"/>
    <n v="1407604920"/>
    <n v="1405012920"/>
    <b v="0"/>
    <n v="0"/>
    <b v="0"/>
    <s v="food/food trucks"/>
    <n v="0"/>
    <n v="0"/>
    <x v="7"/>
    <x v="19"/>
  </r>
  <r>
    <n v="1164"/>
    <s v="Bayou Classic BBQ"/>
    <x v="1163"/>
    <n v="10000"/>
    <n v="0"/>
    <x v="2"/>
    <x v="0"/>
    <s v="USD"/>
    <n v="1466270582"/>
    <n v="1463678582"/>
    <b v="0"/>
    <n v="0"/>
    <b v="0"/>
    <s v="food/food trucks"/>
    <n v="0"/>
    <n v="0"/>
    <x v="7"/>
    <x v="19"/>
  </r>
  <r>
    <n v="1165"/>
    <s v="Cupcake Wars Winners: Dreamy Creations Cupcake Truck"/>
    <x v="1164"/>
    <n v="10000"/>
    <n v="2070.5"/>
    <x v="2"/>
    <x v="0"/>
    <s v="USD"/>
    <n v="1404623330"/>
    <n v="1401685730"/>
    <b v="0"/>
    <n v="25"/>
    <b v="0"/>
    <s v="food/food trucks"/>
    <n v="0.20705000000000001"/>
    <n v="82.82"/>
    <x v="7"/>
    <x v="19"/>
  </r>
  <r>
    <n v="1166"/>
    <s v="Fire On High: Organic Food Truck on a Mission"/>
    <x v="1165"/>
    <n v="15000"/>
    <n v="2871"/>
    <x v="2"/>
    <x v="0"/>
    <s v="USD"/>
    <n v="1435291200"/>
    <n v="1432640342"/>
    <b v="0"/>
    <n v="8"/>
    <b v="0"/>
    <s v="food/food trucks"/>
    <n v="0.19139999999999999"/>
    <n v="358.875"/>
    <x v="7"/>
    <x v="19"/>
  </r>
  <r>
    <n v="1167"/>
    <s v="Empanada Express Food Truck"/>
    <x v="1166"/>
    <n v="60000"/>
    <n v="979"/>
    <x v="2"/>
    <x v="0"/>
    <s v="USD"/>
    <n v="1410543495"/>
    <n v="1407865095"/>
    <b v="0"/>
    <n v="16"/>
    <b v="0"/>
    <s v="food/food trucks"/>
    <n v="1.6316666666666667E-2"/>
    <n v="61.1875"/>
    <x v="7"/>
    <x v="19"/>
  </r>
  <r>
    <n v="1168"/>
    <s v="SiMpLy FreSH fOoD TrUck"/>
    <x v="1167"/>
    <n v="18000"/>
    <n v="1020"/>
    <x v="2"/>
    <x v="0"/>
    <s v="USD"/>
    <n v="1474507065"/>
    <n v="1471915065"/>
    <b v="0"/>
    <n v="3"/>
    <b v="0"/>
    <s v="food/food trucks"/>
    <n v="5.6666666666666664E-2"/>
    <n v="340"/>
    <x v="7"/>
    <x v="19"/>
  </r>
  <r>
    <n v="1169"/>
    <s v="FREE Shuttle Service in Downtown Los Angeles"/>
    <x v="1168"/>
    <n v="10000"/>
    <n v="17"/>
    <x v="2"/>
    <x v="0"/>
    <s v="USD"/>
    <n v="1424593763"/>
    <n v="1422001763"/>
    <b v="0"/>
    <n v="3"/>
    <b v="0"/>
    <s v="food/food trucks"/>
    <n v="1.6999999999999999E-3"/>
    <n v="5.666666666666667"/>
    <x v="7"/>
    <x v="19"/>
  </r>
  <r>
    <n v="1170"/>
    <s v="Its A Rib Thing"/>
    <x v="1169"/>
    <n v="25000"/>
    <n v="100"/>
    <x v="2"/>
    <x v="1"/>
    <s v="GBP"/>
    <n v="1433021171"/>
    <n v="1430429171"/>
    <b v="0"/>
    <n v="2"/>
    <b v="0"/>
    <s v="food/food trucks"/>
    <n v="4.0000000000000001E-3"/>
    <n v="50"/>
    <x v="7"/>
    <x v="19"/>
  </r>
  <r>
    <n v="1171"/>
    <s v="The Mean Green Purple Machine"/>
    <x v="1170"/>
    <n v="25000"/>
    <n v="25"/>
    <x v="2"/>
    <x v="0"/>
    <s v="USD"/>
    <n v="1415909927"/>
    <n v="1414351127"/>
    <b v="0"/>
    <n v="1"/>
    <b v="0"/>
    <s v="food/food trucks"/>
    <n v="1E-3"/>
    <n v="25"/>
    <x v="7"/>
    <x v="19"/>
  </r>
  <r>
    <n v="1172"/>
    <s v="let your dayz take you to the dogs."/>
    <x v="1171"/>
    <n v="9000"/>
    <n v="0"/>
    <x v="2"/>
    <x v="0"/>
    <s v="USD"/>
    <n v="1408551752"/>
    <n v="1405959752"/>
    <b v="0"/>
    <n v="0"/>
    <b v="0"/>
    <s v="food/food trucks"/>
    <n v="0"/>
    <n v="0"/>
    <x v="7"/>
    <x v="19"/>
  </r>
  <r>
    <n v="1173"/>
    <s v="Notorious P.I.G. Food Truck will bring gangsta food to YOU!!"/>
    <x v="1172"/>
    <n v="125000"/>
    <n v="30"/>
    <x v="2"/>
    <x v="0"/>
    <s v="USD"/>
    <n v="1438576057"/>
    <n v="1435552057"/>
    <b v="0"/>
    <n v="1"/>
    <b v="0"/>
    <s v="food/food trucks"/>
    <n v="2.4000000000000001E-4"/>
    <n v="30"/>
    <x v="7"/>
    <x v="19"/>
  </r>
  <r>
    <n v="1174"/>
    <s v="Give The Black Burro a Stable Stable"/>
    <x v="1173"/>
    <n v="15000"/>
    <n v="886"/>
    <x v="2"/>
    <x v="0"/>
    <s v="USD"/>
    <n v="1462738327"/>
    <n v="1460146327"/>
    <b v="0"/>
    <n v="19"/>
    <b v="0"/>
    <s v="food/food trucks"/>
    <n v="5.906666666666667E-2"/>
    <n v="46.631578947368418"/>
    <x v="7"/>
    <x v="19"/>
  </r>
  <r>
    <n v="1175"/>
    <s v="Bad To The Cone Food Service ATX"/>
    <x v="1174"/>
    <n v="20000"/>
    <n v="585"/>
    <x v="2"/>
    <x v="0"/>
    <s v="USD"/>
    <n v="1436981339"/>
    <n v="1434389339"/>
    <b v="0"/>
    <n v="9"/>
    <b v="0"/>
    <s v="food/food trucks"/>
    <n v="2.9250000000000002E-2"/>
    <n v="65"/>
    <x v="7"/>
    <x v="19"/>
  </r>
  <r>
    <n v="1176"/>
    <s v="Mirlin's Sushi"/>
    <x v="1175"/>
    <n v="175000"/>
    <n v="10"/>
    <x v="2"/>
    <x v="2"/>
    <s v="AUD"/>
    <n v="1488805200"/>
    <n v="1484094498"/>
    <b v="0"/>
    <n v="1"/>
    <b v="0"/>
    <s v="food/food trucks"/>
    <n v="5.7142857142857142E-5"/>
    <n v="10"/>
    <x v="7"/>
    <x v="19"/>
  </r>
  <r>
    <n v="1177"/>
    <s v="Funnel Cakes come to the UK!"/>
    <x v="1176"/>
    <n v="6000"/>
    <n v="0"/>
    <x v="2"/>
    <x v="1"/>
    <s v="GBP"/>
    <n v="1413388296"/>
    <n v="1410796296"/>
    <b v="0"/>
    <n v="0"/>
    <b v="0"/>
    <s v="food/food trucks"/>
    <n v="0"/>
    <n v="0"/>
    <x v="7"/>
    <x v="19"/>
  </r>
  <r>
    <n v="1178"/>
    <s v="Thella's, food, tacos, burritos, health"/>
    <x v="1177"/>
    <n v="75000"/>
    <n v="5"/>
    <x v="2"/>
    <x v="0"/>
    <s v="USD"/>
    <n v="1408225452"/>
    <n v="1405633452"/>
    <b v="0"/>
    <n v="1"/>
    <b v="0"/>
    <s v="food/food trucks"/>
    <n v="6.666666666666667E-5"/>
    <n v="5"/>
    <x v="7"/>
    <x v="19"/>
  </r>
  <r>
    <n v="1179"/>
    <s v="El Camion Roja"/>
    <x v="1178"/>
    <n v="60000"/>
    <n v="3200"/>
    <x v="2"/>
    <x v="5"/>
    <s v="CAD"/>
    <n v="1446052627"/>
    <n v="1443460627"/>
    <b v="0"/>
    <n v="5"/>
    <b v="0"/>
    <s v="food/food trucks"/>
    <n v="5.3333333333333337E-2"/>
    <n v="640"/>
    <x v="7"/>
    <x v="19"/>
  </r>
  <r>
    <n v="1180"/>
    <s v="Hogzilla S.O.W. (Squeals On Wheels) A Veteran Owned Company"/>
    <x v="1179"/>
    <n v="50000"/>
    <n v="5875"/>
    <x v="2"/>
    <x v="0"/>
    <s v="USD"/>
    <n v="1403983314"/>
    <n v="1400786514"/>
    <b v="0"/>
    <n v="85"/>
    <b v="0"/>
    <s v="food/food trucks"/>
    <n v="0.11749999999999999"/>
    <n v="69.117647058823536"/>
    <x v="7"/>
    <x v="19"/>
  </r>
  <r>
    <n v="1181"/>
    <s v="Gringo Loco Tacos Food Truck"/>
    <x v="1180"/>
    <n v="50000"/>
    <n v="4"/>
    <x v="2"/>
    <x v="0"/>
    <s v="USD"/>
    <n v="1425197321"/>
    <n v="1422605321"/>
    <b v="0"/>
    <n v="3"/>
    <b v="0"/>
    <s v="food/food trucks"/>
    <n v="8.0000000000000007E-5"/>
    <n v="1.3333333333333333"/>
    <x v="7"/>
    <x v="19"/>
  </r>
  <r>
    <n v="1182"/>
    <s v="J &amp; D Rolling Smoke BBQ expansion"/>
    <x v="1181"/>
    <n v="1000"/>
    <n v="42"/>
    <x v="2"/>
    <x v="0"/>
    <s v="USD"/>
    <n v="1484239320"/>
    <n v="1482609088"/>
    <b v="0"/>
    <n v="4"/>
    <b v="0"/>
    <s v="food/food trucks"/>
    <n v="4.2000000000000003E-2"/>
    <n v="10.5"/>
    <x v="7"/>
    <x v="19"/>
  </r>
  <r>
    <n v="1183"/>
    <s v="Freshie's Donuts Food Trailer"/>
    <x v="1182"/>
    <n v="2500"/>
    <n v="100"/>
    <x v="2"/>
    <x v="0"/>
    <s v="USD"/>
    <n v="1478059140"/>
    <n v="1476391223"/>
    <b v="0"/>
    <n v="3"/>
    <b v="0"/>
    <s v="food/food trucks"/>
    <n v="0.04"/>
    <n v="33.333333333333336"/>
    <x v="7"/>
    <x v="19"/>
  </r>
  <r>
    <n v="1184"/>
    <s v="2016/2017 Cyclocross Album"/>
    <x v="1183"/>
    <n v="22000"/>
    <n v="23086"/>
    <x v="0"/>
    <x v="1"/>
    <s v="GBP"/>
    <n v="1486391011"/>
    <n v="1483712611"/>
    <b v="0"/>
    <n v="375"/>
    <b v="1"/>
    <s v="photography/photobooks"/>
    <n v="1.0493636363636363"/>
    <n v="61.562666666666665"/>
    <x v="8"/>
    <x v="20"/>
  </r>
  <r>
    <n v="1185"/>
    <s v="Katrina  Reflections"/>
    <x v="1184"/>
    <n v="12500"/>
    <n v="13180"/>
    <x v="0"/>
    <x v="0"/>
    <s v="USD"/>
    <n v="1433736000"/>
    <n v="1430945149"/>
    <b v="0"/>
    <n v="111"/>
    <b v="1"/>
    <s v="photography/photobooks"/>
    <n v="1.0544"/>
    <n v="118.73873873873873"/>
    <x v="8"/>
    <x v="20"/>
  </r>
  <r>
    <n v="1186"/>
    <s v="Children of Zanskar. Happiness is not in things, itâ€™s in us."/>
    <x v="1185"/>
    <n v="7500"/>
    <n v="8005"/>
    <x v="0"/>
    <x v="1"/>
    <s v="GBP"/>
    <n v="1433198520"/>
    <n v="1430340195"/>
    <b v="0"/>
    <n v="123"/>
    <b v="1"/>
    <s v="photography/photobooks"/>
    <n v="1.0673333333333332"/>
    <n v="65.081300813008127"/>
    <x v="8"/>
    <x v="20"/>
  </r>
  <r>
    <n v="1187"/>
    <s v="&quot;SUNDANCERS: The Men of Utah&quot;"/>
    <x v="1186"/>
    <n v="8750"/>
    <n v="9111"/>
    <x v="0"/>
    <x v="0"/>
    <s v="USD"/>
    <n v="1431885600"/>
    <n v="1429133323"/>
    <b v="0"/>
    <n v="70"/>
    <b v="1"/>
    <s v="photography/photobooks"/>
    <n v="1.0412571428571429"/>
    <n v="130.15714285714284"/>
    <x v="8"/>
    <x v="20"/>
  </r>
  <r>
    <n v="1188"/>
    <s v="Because Dance."/>
    <x v="1187"/>
    <n v="2000"/>
    <n v="3211"/>
    <x v="0"/>
    <x v="5"/>
    <s v="CAD"/>
    <n v="1482943740"/>
    <n v="1481129340"/>
    <b v="0"/>
    <n v="85"/>
    <b v="1"/>
    <s v="photography/photobooks"/>
    <n v="1.6054999999999999"/>
    <n v="37.776470588235291"/>
    <x v="8"/>
    <x v="20"/>
  </r>
  <r>
    <n v="1189"/>
    <s v="Road Ramblers"/>
    <x v="1188"/>
    <n v="9000"/>
    <n v="9700"/>
    <x v="0"/>
    <x v="0"/>
    <s v="USD"/>
    <n v="1467242995"/>
    <n v="1465428595"/>
    <b v="0"/>
    <n v="86"/>
    <b v="1"/>
    <s v="photography/photobooks"/>
    <n v="1.0777777777777777"/>
    <n v="112.79069767441861"/>
    <x v="8"/>
    <x v="20"/>
  </r>
  <r>
    <n v="1190"/>
    <s v="The Reality Of Chronic Illness - The Book"/>
    <x v="1189"/>
    <n v="500"/>
    <n v="675"/>
    <x v="0"/>
    <x v="0"/>
    <s v="USD"/>
    <n v="1409500725"/>
    <n v="1406908725"/>
    <b v="0"/>
    <n v="13"/>
    <b v="1"/>
    <s v="photography/photobooks"/>
    <n v="1.35"/>
    <n v="51.92307692307692"/>
    <x v="8"/>
    <x v="20"/>
  </r>
  <r>
    <n v="1191"/>
    <s v="Good Morning Japan"/>
    <x v="1190"/>
    <n v="2700"/>
    <n v="2945"/>
    <x v="0"/>
    <x v="0"/>
    <s v="USD"/>
    <n v="1458480560"/>
    <n v="1455892160"/>
    <b v="0"/>
    <n v="33"/>
    <b v="1"/>
    <s v="photography/photobooks"/>
    <n v="1.0907407407407408"/>
    <n v="89.242424242424249"/>
    <x v="8"/>
    <x v="20"/>
  </r>
  <r>
    <n v="1192"/>
    <s v="Other Worlds - A Make 100 Project"/>
    <x v="1191"/>
    <n v="100"/>
    <n v="290"/>
    <x v="0"/>
    <x v="1"/>
    <s v="GBP"/>
    <n v="1486814978"/>
    <n v="1484222978"/>
    <b v="0"/>
    <n v="15"/>
    <b v="1"/>
    <s v="photography/photobooks"/>
    <n v="2.9"/>
    <n v="19.333333333333332"/>
    <x v="8"/>
    <x v="20"/>
  </r>
  <r>
    <n v="1193"/>
    <s v="KAREN  KUEHN - MAVERICK CAMERA - The Photographs &amp; Stories"/>
    <x v="1192"/>
    <n v="21000"/>
    <n v="21831"/>
    <x v="0"/>
    <x v="0"/>
    <s v="USD"/>
    <n v="1460223453"/>
    <n v="1455043053"/>
    <b v="0"/>
    <n v="273"/>
    <b v="1"/>
    <s v="photography/photobooks"/>
    <n v="1.0395714285714286"/>
    <n v="79.967032967032964"/>
    <x v="8"/>
    <x v="20"/>
  </r>
  <r>
    <n v="1194"/>
    <s v="Atlantic Light: The West Coast of Ireland in Photographs"/>
    <x v="1193"/>
    <n v="12500"/>
    <n v="40280"/>
    <x v="0"/>
    <x v="17"/>
    <s v="EUR"/>
    <n v="1428493379"/>
    <n v="1425901379"/>
    <b v="0"/>
    <n v="714"/>
    <b v="1"/>
    <s v="photography/photobooks"/>
    <n v="3.2223999999999999"/>
    <n v="56.414565826330531"/>
    <x v="8"/>
    <x v="20"/>
  </r>
  <r>
    <n v="1195"/>
    <s v="CALAMITA/Ã€ project"/>
    <x v="1194"/>
    <n v="10000"/>
    <n v="13500"/>
    <x v="0"/>
    <x v="13"/>
    <s v="EUR"/>
    <n v="1450602000"/>
    <n v="1445415653"/>
    <b v="0"/>
    <n v="170"/>
    <b v="1"/>
    <s v="photography/photobooks"/>
    <n v="1.35"/>
    <n v="79.411764705882348"/>
    <x v="8"/>
    <x v="20"/>
  </r>
  <r>
    <n v="1196"/>
    <s v="NAKED IBIZA - A Large Scale Photography Book by Dylan Rosser"/>
    <x v="1195"/>
    <n v="14500"/>
    <n v="39137"/>
    <x v="0"/>
    <x v="1"/>
    <s v="GBP"/>
    <n v="1450467539"/>
    <n v="1447875539"/>
    <b v="0"/>
    <n v="512"/>
    <b v="1"/>
    <s v="photography/photobooks"/>
    <n v="2.6991034482758622"/>
    <n v="76.439453125"/>
    <x v="8"/>
    <x v="20"/>
  </r>
  <r>
    <n v="1197"/>
    <s v="Brewtography Project: Discovering Colorado Breweries"/>
    <x v="1196"/>
    <n v="15000"/>
    <n v="37994"/>
    <x v="0"/>
    <x v="0"/>
    <s v="USD"/>
    <n v="1465797540"/>
    <n v="1463155034"/>
    <b v="0"/>
    <n v="314"/>
    <b v="1"/>
    <s v="photography/photobooks"/>
    <n v="2.5329333333333333"/>
    <n v="121"/>
    <x v="8"/>
    <x v="20"/>
  </r>
  <r>
    <n v="1198"/>
    <s v="The White Desert: Wildlife &amp; Antarctica photobook"/>
    <x v="1197"/>
    <n v="3500"/>
    <n v="9121"/>
    <x v="0"/>
    <x v="0"/>
    <s v="USD"/>
    <n v="1451530800"/>
    <n v="1448463086"/>
    <b v="0"/>
    <n v="167"/>
    <b v="1"/>
    <s v="photography/photobooks"/>
    <n v="2.6059999999999999"/>
    <n v="54.616766467065865"/>
    <x v="8"/>
    <x v="20"/>
  </r>
  <r>
    <n v="1199"/>
    <s v="The portrait of the forgotten: Syrian refugees in Jordan"/>
    <x v="1198"/>
    <n v="2658"/>
    <n v="2693"/>
    <x v="0"/>
    <x v="1"/>
    <s v="GBP"/>
    <n v="1436380200"/>
    <n v="1433615400"/>
    <b v="0"/>
    <n v="9"/>
    <b v="1"/>
    <s v="photography/photobooks"/>
    <n v="1.0131677953348381"/>
    <n v="299.22222222222223"/>
    <x v="8"/>
    <x v="20"/>
  </r>
  <r>
    <n v="1200"/>
    <s v="Modern Nomads"/>
    <x v="1199"/>
    <n v="4800"/>
    <n v="6029"/>
    <x v="0"/>
    <x v="0"/>
    <s v="USD"/>
    <n v="1429183656"/>
    <n v="1427369256"/>
    <b v="0"/>
    <n v="103"/>
    <b v="1"/>
    <s v="photography/photobooks"/>
    <n v="1.2560416666666667"/>
    <n v="58.533980582524272"/>
    <x v="8"/>
    <x v="20"/>
  </r>
  <r>
    <n v="1201"/>
    <s v="Invisible People of Belarus"/>
    <x v="1200"/>
    <n v="6000"/>
    <n v="6146.27"/>
    <x v="0"/>
    <x v="1"/>
    <s v="GBP"/>
    <n v="1468593246"/>
    <n v="1466001246"/>
    <b v="0"/>
    <n v="111"/>
    <b v="1"/>
    <s v="photography/photobooks"/>
    <n v="1.0243783333333334"/>
    <n v="55.371801801801809"/>
    <x v="8"/>
    <x v="20"/>
  </r>
  <r>
    <n v="1202"/>
    <s v="&quot;Angus O'Callaghan. Melbourne.&quot; 1968 - 1971"/>
    <x v="1201"/>
    <n v="25000"/>
    <n v="49811"/>
    <x v="0"/>
    <x v="2"/>
    <s v="AUD"/>
    <n v="1435388154"/>
    <n v="1432796154"/>
    <b v="0"/>
    <n v="271"/>
    <b v="1"/>
    <s v="photography/photobooks"/>
    <n v="1.99244"/>
    <n v="183.80442804428046"/>
    <x v="8"/>
    <x v="20"/>
  </r>
  <r>
    <n v="1203"/>
    <s v="reAPPEARANCES   a limited edition photography book"/>
    <x v="1202"/>
    <n v="16300"/>
    <n v="16700"/>
    <x v="0"/>
    <x v="0"/>
    <s v="USD"/>
    <n v="1433083527"/>
    <n v="1430491527"/>
    <b v="0"/>
    <n v="101"/>
    <b v="1"/>
    <s v="photography/photobooks"/>
    <n v="1.0245398773006136"/>
    <n v="165.34653465346534"/>
    <x v="8"/>
    <x v="20"/>
  </r>
  <r>
    <n v="1204"/>
    <s v="Miles From Los Angeles - A Photo Book of the Western U.S."/>
    <x v="1203"/>
    <n v="13000"/>
    <n v="13383"/>
    <x v="0"/>
    <x v="0"/>
    <s v="USD"/>
    <n v="1449205200"/>
    <n v="1445363833"/>
    <b v="0"/>
    <n v="57"/>
    <b v="1"/>
    <s v="photography/photobooks"/>
    <n v="1.0294615384615384"/>
    <n v="234.78947368421052"/>
    <x v="8"/>
    <x v="20"/>
  </r>
  <r>
    <n v="1205"/>
    <s v="Afro-Iran:Â The Unknown Minority"/>
    <x v="1204"/>
    <n v="13000"/>
    <n v="13112"/>
    <x v="0"/>
    <x v="12"/>
    <s v="EUR"/>
    <n v="1434197351"/>
    <n v="1431605351"/>
    <b v="0"/>
    <n v="62"/>
    <b v="1"/>
    <s v="photography/photobooks"/>
    <n v="1.0086153846153847"/>
    <n v="211.48387096774192"/>
    <x v="8"/>
    <x v="20"/>
  </r>
  <r>
    <n v="1206"/>
    <s v="Until I Gush Forth / Limited Edition Zine by Esthaem"/>
    <x v="1205"/>
    <n v="900"/>
    <n v="1035"/>
    <x v="0"/>
    <x v="15"/>
    <s v="EUR"/>
    <n v="1489238940"/>
    <n v="1486406253"/>
    <b v="0"/>
    <n v="32"/>
    <b v="1"/>
    <s v="photography/photobooks"/>
    <n v="1.1499999999999999"/>
    <n v="32.34375"/>
    <x v="8"/>
    <x v="20"/>
  </r>
  <r>
    <n v="1207"/>
    <s v="ITALIANA"/>
    <x v="1206"/>
    <n v="16700"/>
    <n v="17396"/>
    <x v="0"/>
    <x v="13"/>
    <s v="EUR"/>
    <n v="1459418400"/>
    <n v="1456827573"/>
    <b v="0"/>
    <n v="141"/>
    <b v="1"/>
    <s v="photography/photobooks"/>
    <n v="1.0416766467065868"/>
    <n v="123.37588652482269"/>
    <x v="8"/>
    <x v="20"/>
  </r>
  <r>
    <n v="1208"/>
    <s v="Into The Great White Sands"/>
    <x v="1207"/>
    <n v="10000"/>
    <n v="15530"/>
    <x v="0"/>
    <x v="0"/>
    <s v="USD"/>
    <n v="1458835264"/>
    <n v="1456246864"/>
    <b v="0"/>
    <n v="75"/>
    <b v="1"/>
    <s v="photography/photobooks"/>
    <n v="1.5529999999999999"/>
    <n v="207.06666666666666"/>
    <x v="8"/>
    <x v="20"/>
  </r>
  <r>
    <n v="1209"/>
    <s v="Israel: An Inspiring Photographic Journey (Photobook)"/>
    <x v="1208"/>
    <n v="6000"/>
    <n v="6360"/>
    <x v="0"/>
    <x v="0"/>
    <s v="USD"/>
    <n v="1488053905"/>
    <n v="1485461905"/>
    <b v="0"/>
    <n v="46"/>
    <b v="1"/>
    <s v="photography/photobooks"/>
    <n v="1.06"/>
    <n v="138.2608695652174"/>
    <x v="8"/>
    <x v="20"/>
  </r>
  <r>
    <n v="1210"/>
    <s v="Det Andra GÃ¶teborg"/>
    <x v="1209"/>
    <n v="20000"/>
    <n v="50863"/>
    <x v="0"/>
    <x v="11"/>
    <s v="SEK"/>
    <n v="1433106000"/>
    <n v="1431124572"/>
    <b v="0"/>
    <n v="103"/>
    <b v="1"/>
    <s v="photography/photobooks"/>
    <n v="2.5431499999999998"/>
    <n v="493.81553398058253"/>
    <x v="8"/>
    <x v="20"/>
  </r>
  <r>
    <n v="1211"/>
    <s v="500 Views of Japan"/>
    <x v="1210"/>
    <n v="1000"/>
    <n v="1011"/>
    <x v="0"/>
    <x v="5"/>
    <s v="CAD"/>
    <n v="1465505261"/>
    <n v="1464209261"/>
    <b v="0"/>
    <n v="6"/>
    <b v="1"/>
    <s v="photography/photobooks"/>
    <n v="1.0109999999999999"/>
    <n v="168.5"/>
    <x v="8"/>
    <x v="20"/>
  </r>
  <r>
    <n v="1212"/>
    <s v="Faces of Yoga: A Coffee Table Photo Book"/>
    <x v="1211"/>
    <n v="2500"/>
    <n v="3226"/>
    <x v="0"/>
    <x v="0"/>
    <s v="USD"/>
    <n v="1448586000"/>
    <n v="1447195695"/>
    <b v="0"/>
    <n v="83"/>
    <b v="1"/>
    <s v="photography/photobooks"/>
    <n v="1.2904"/>
    <n v="38.867469879518069"/>
    <x v="8"/>
    <x v="20"/>
  </r>
  <r>
    <n v="1213"/>
    <s v="Iceland Impressions: photographs by Iwona and Adam Balcy"/>
    <x v="1212"/>
    <n v="6500"/>
    <n v="6645"/>
    <x v="0"/>
    <x v="1"/>
    <s v="GBP"/>
    <n v="1485886100"/>
    <n v="1482862100"/>
    <b v="0"/>
    <n v="108"/>
    <b v="1"/>
    <s v="photography/photobooks"/>
    <n v="1.0223076923076924"/>
    <n v="61.527777777777779"/>
    <x v="8"/>
    <x v="20"/>
  </r>
  <r>
    <n v="1214"/>
    <s v="Framed Himalaya: Lachen Valley (Campaign Part - 2)"/>
    <x v="1213"/>
    <n v="2000"/>
    <n v="2636"/>
    <x v="0"/>
    <x v="0"/>
    <s v="USD"/>
    <n v="1433880605"/>
    <n v="1428696605"/>
    <b v="0"/>
    <n v="25"/>
    <b v="1"/>
    <s v="photography/photobooks"/>
    <n v="1.3180000000000001"/>
    <n v="105.44"/>
    <x v="8"/>
    <x v="20"/>
  </r>
  <r>
    <n v="1215"/>
    <s v="ShootTokyo: The Book"/>
    <x v="1214"/>
    <n v="5000"/>
    <n v="39304.01"/>
    <x v="0"/>
    <x v="0"/>
    <s v="USD"/>
    <n v="1401487756"/>
    <n v="1398895756"/>
    <b v="0"/>
    <n v="549"/>
    <b v="1"/>
    <s v="photography/photobooks"/>
    <n v="7.8608020000000005"/>
    <n v="71.592003642987251"/>
    <x v="8"/>
    <x v="20"/>
  </r>
  <r>
    <n v="1216"/>
    <s v="In Training: a book of Bonsai photographs"/>
    <x v="1215"/>
    <n v="14000"/>
    <n v="20398"/>
    <x v="0"/>
    <x v="0"/>
    <s v="USD"/>
    <n v="1443826980"/>
    <n v="1441032457"/>
    <b v="0"/>
    <n v="222"/>
    <b v="1"/>
    <s v="photography/photobooks"/>
    <n v="1.4570000000000001"/>
    <n v="91.882882882882882"/>
    <x v="8"/>
    <x v="20"/>
  </r>
  <r>
    <n v="1217"/>
    <s v="Either Limits or Contradictions-A Photo Book in three parts"/>
    <x v="1216"/>
    <n v="26500"/>
    <n v="27189"/>
    <x v="0"/>
    <x v="0"/>
    <s v="USD"/>
    <n v="1468524340"/>
    <n v="1465932340"/>
    <b v="0"/>
    <n v="183"/>
    <b v="1"/>
    <s v="photography/photobooks"/>
    <n v="1.026"/>
    <n v="148.57377049180329"/>
    <x v="8"/>
    <x v="20"/>
  </r>
  <r>
    <n v="1218"/>
    <s v="The Alaska Range"/>
    <x v="1217"/>
    <n v="9000"/>
    <n v="15505"/>
    <x v="0"/>
    <x v="0"/>
    <s v="USD"/>
    <n v="1446346800"/>
    <n v="1443714800"/>
    <b v="0"/>
    <n v="89"/>
    <b v="1"/>
    <s v="photography/photobooks"/>
    <n v="1.7227777777777777"/>
    <n v="174.2134831460674"/>
    <x v="8"/>
    <x v="20"/>
  </r>
  <r>
    <n v="1219"/>
    <s v="The Box"/>
    <x v="1218"/>
    <n v="16350"/>
    <n v="26024"/>
    <x v="0"/>
    <x v="0"/>
    <s v="USD"/>
    <n v="1476961513"/>
    <n v="1474369513"/>
    <b v="0"/>
    <n v="253"/>
    <b v="1"/>
    <s v="photography/photobooks"/>
    <n v="1.5916819571865444"/>
    <n v="102.86166007905139"/>
    <x v="8"/>
    <x v="20"/>
  </r>
  <r>
    <n v="1220"/>
    <s v="All The People"/>
    <x v="1219"/>
    <n v="15000"/>
    <n v="15565"/>
    <x v="0"/>
    <x v="12"/>
    <s v="EUR"/>
    <n v="1440515112"/>
    <n v="1437923112"/>
    <b v="0"/>
    <n v="140"/>
    <b v="1"/>
    <s v="photography/photobooks"/>
    <n v="1.0376666666666667"/>
    <n v="111.17857142857143"/>
    <x v="8"/>
    <x v="20"/>
  </r>
  <r>
    <n v="1221"/>
    <s v="Oh When The Blues - Oldham Athletic Photography Book"/>
    <x v="1220"/>
    <n v="2200"/>
    <n v="2451.0100000000002"/>
    <x v="0"/>
    <x v="1"/>
    <s v="GBP"/>
    <n v="1480809600"/>
    <n v="1478431488"/>
    <b v="0"/>
    <n v="103"/>
    <b v="1"/>
    <s v="photography/photobooks"/>
    <n v="1.1140954545454547"/>
    <n v="23.796213592233013"/>
    <x v="8"/>
    <x v="20"/>
  </r>
  <r>
    <n v="1222"/>
    <s v="Project Pilgrim"/>
    <x v="1221"/>
    <n v="4000"/>
    <n v="11215"/>
    <x v="0"/>
    <x v="5"/>
    <s v="CAD"/>
    <n v="1459483200"/>
    <n v="1456852647"/>
    <b v="0"/>
    <n v="138"/>
    <b v="1"/>
    <s v="photography/photobooks"/>
    <n v="2.80375"/>
    <n v="81.268115942028984"/>
    <x v="8"/>
    <x v="20"/>
  </r>
  <r>
    <n v="1223"/>
    <s v="YOSEMITE PEOPLE"/>
    <x v="1222"/>
    <n v="19800"/>
    <n v="22197"/>
    <x v="0"/>
    <x v="0"/>
    <s v="USD"/>
    <n v="1478754909"/>
    <n v="1476159309"/>
    <b v="0"/>
    <n v="191"/>
    <b v="1"/>
    <s v="photography/photobooks"/>
    <n v="1.1210606060606061"/>
    <n v="116.21465968586388"/>
    <x v="8"/>
    <x v="20"/>
  </r>
  <r>
    <n v="1224"/>
    <s v="&quot;I Dreamed Last Night&quot; Album (Canceled)"/>
    <x v="1223"/>
    <n v="15000"/>
    <n v="1060"/>
    <x v="1"/>
    <x v="0"/>
    <s v="USD"/>
    <n v="1402060302"/>
    <n v="1396876302"/>
    <b v="0"/>
    <n v="18"/>
    <b v="0"/>
    <s v="music/world music"/>
    <n v="7.0666666666666669E-2"/>
    <n v="58.888888888888886"/>
    <x v="4"/>
    <x v="21"/>
  </r>
  <r>
    <n v="1225"/>
    <s v="Cesar Chavez's First Music Album (Canceled)"/>
    <x v="1224"/>
    <n v="3000"/>
    <n v="132"/>
    <x v="1"/>
    <x v="0"/>
    <s v="USD"/>
    <n v="1382478278"/>
    <n v="1377294278"/>
    <b v="0"/>
    <n v="3"/>
    <b v="0"/>
    <s v="music/world music"/>
    <n v="4.3999999999999997E-2"/>
    <n v="44"/>
    <x v="4"/>
    <x v="21"/>
  </r>
  <r>
    <n v="1226"/>
    <s v="Pavlo is Filming  a PBS Concert Special (Canceled)"/>
    <x v="1225"/>
    <n v="50000"/>
    <n v="1937"/>
    <x v="1"/>
    <x v="0"/>
    <s v="USD"/>
    <n v="1398042000"/>
    <n v="1395089981"/>
    <b v="0"/>
    <n v="40"/>
    <b v="0"/>
    <s v="music/world music"/>
    <n v="3.8739999999999997E-2"/>
    <n v="48.424999999999997"/>
    <x v="4"/>
    <x v="21"/>
  </r>
  <r>
    <n v="1227"/>
    <s v="Beast of the Beats VIII Webster Hall, NY (Nov 6-9 2014)"/>
    <x v="1226"/>
    <n v="2000"/>
    <n v="0"/>
    <x v="1"/>
    <x v="0"/>
    <s v="USD"/>
    <n v="1407394800"/>
    <n v="1404770616"/>
    <b v="0"/>
    <n v="0"/>
    <b v="0"/>
    <s v="music/world music"/>
    <n v="0"/>
    <n v="0"/>
    <x v="4"/>
    <x v="21"/>
  </r>
  <r>
    <n v="1228"/>
    <s v="World artist Kat Maguire's debut CD entitled &quot;Gypsy&quot;"/>
    <x v="1227"/>
    <n v="5000"/>
    <n v="1465"/>
    <x v="1"/>
    <x v="0"/>
    <s v="USD"/>
    <n v="1317231008"/>
    <n v="1312047008"/>
    <b v="0"/>
    <n v="24"/>
    <b v="0"/>
    <s v="music/world music"/>
    <n v="0.29299999999999998"/>
    <n v="61.041666666666664"/>
    <x v="4"/>
    <x v="21"/>
  </r>
  <r>
    <n v="1229"/>
    <s v="Agni Varsha - opera by Vanraj Bhatia - world premiere"/>
    <x v="1228"/>
    <n v="2750"/>
    <n v="25"/>
    <x v="1"/>
    <x v="0"/>
    <s v="USD"/>
    <n v="1334592000"/>
    <n v="1331982127"/>
    <b v="0"/>
    <n v="1"/>
    <b v="0"/>
    <s v="music/world music"/>
    <n v="9.0909090909090905E-3"/>
    <n v="25"/>
    <x v="4"/>
    <x v="21"/>
  </r>
  <r>
    <n v="1230"/>
    <s v="A Tribute to DC Talk:  Live Concert &amp; DVD (Canceled)"/>
    <x v="1229"/>
    <n v="500000"/>
    <n v="0"/>
    <x v="1"/>
    <x v="0"/>
    <s v="USD"/>
    <n v="1298589630"/>
    <n v="1295997630"/>
    <b v="0"/>
    <n v="0"/>
    <b v="0"/>
    <s v="music/world music"/>
    <n v="0"/>
    <n v="0"/>
    <x v="4"/>
    <x v="21"/>
  </r>
  <r>
    <n v="1231"/>
    <s v="Villapalooza - Little Village Music Festival (Canceled)"/>
    <x v="1230"/>
    <n v="5000"/>
    <n v="0"/>
    <x v="1"/>
    <x v="0"/>
    <s v="USD"/>
    <n v="1440723600"/>
    <n v="1436394968"/>
    <b v="0"/>
    <n v="0"/>
    <b v="0"/>
    <s v="music/world music"/>
    <n v="0"/>
    <n v="0"/>
    <x v="4"/>
    <x v="21"/>
  </r>
  <r>
    <n v="1232"/>
    <s v="A very effective CD-Book for the Bilingual Pre-Kinder Class!"/>
    <x v="1231"/>
    <n v="5000"/>
    <n v="40"/>
    <x v="1"/>
    <x v="0"/>
    <s v="USD"/>
    <n v="1381090870"/>
    <n v="1377030070"/>
    <b v="0"/>
    <n v="1"/>
    <b v="0"/>
    <s v="music/world music"/>
    <n v="8.0000000000000002E-3"/>
    <n v="40"/>
    <x v="4"/>
    <x v="21"/>
  </r>
  <r>
    <n v="1233"/>
    <s v="Shakulute (Shakuhachi mouthpiece for Alto Flute) (Canceled)"/>
    <x v="1232"/>
    <n v="1000"/>
    <n v="116"/>
    <x v="1"/>
    <x v="0"/>
    <s v="USD"/>
    <n v="1329864374"/>
    <n v="1328049974"/>
    <b v="0"/>
    <n v="6"/>
    <b v="0"/>
    <s v="music/world music"/>
    <n v="0.11600000000000001"/>
    <n v="19.333333333333332"/>
    <x v="4"/>
    <x v="21"/>
  </r>
  <r>
    <n v="1234"/>
    <s v="Lionstar International Tour 2015 (Canceled)"/>
    <x v="1233"/>
    <n v="50000"/>
    <n v="0"/>
    <x v="1"/>
    <x v="1"/>
    <s v="GBP"/>
    <n v="1422903342"/>
    <n v="1420311342"/>
    <b v="0"/>
    <n v="0"/>
    <b v="0"/>
    <s v="music/world music"/>
    <n v="0"/>
    <n v="0"/>
    <x v="4"/>
    <x v="21"/>
  </r>
  <r>
    <n v="1235"/>
    <s v="Afternoon of Shakuhachi and Koto Music - CD Project"/>
    <x v="1234"/>
    <n v="7534"/>
    <n v="210"/>
    <x v="1"/>
    <x v="0"/>
    <s v="USD"/>
    <n v="1387077299"/>
    <n v="1383621299"/>
    <b v="0"/>
    <n v="6"/>
    <b v="0"/>
    <s v="music/world music"/>
    <n v="2.787363950092912E-2"/>
    <n v="35"/>
    <x v="4"/>
    <x v="21"/>
  </r>
  <r>
    <n v="1236"/>
    <s v="&quot;Volando&quot; CD Release (Canceled)"/>
    <x v="1235"/>
    <n v="2500"/>
    <n v="0"/>
    <x v="1"/>
    <x v="0"/>
    <s v="USD"/>
    <n v="1343491200"/>
    <n v="1342801164"/>
    <b v="0"/>
    <n v="0"/>
    <b v="0"/>
    <s v="music/world music"/>
    <n v="0"/>
    <n v="0"/>
    <x v="4"/>
    <x v="21"/>
  </r>
  <r>
    <n v="1237"/>
    <s v="John Grover touches the world (Canceled)"/>
    <x v="1236"/>
    <n v="25000"/>
    <n v="0"/>
    <x v="1"/>
    <x v="0"/>
    <s v="USD"/>
    <n v="1345790865"/>
    <n v="1344062865"/>
    <b v="0"/>
    <n v="0"/>
    <b v="0"/>
    <s v="music/world music"/>
    <n v="0"/>
    <n v="0"/>
    <x v="4"/>
    <x v="21"/>
  </r>
  <r>
    <n v="1238"/>
    <s v="Life Music-Healing through Song (Canceled)"/>
    <x v="1237"/>
    <n v="1000"/>
    <n v="178"/>
    <x v="1"/>
    <x v="0"/>
    <s v="USD"/>
    <n v="1312641536"/>
    <n v="1310049536"/>
    <b v="0"/>
    <n v="3"/>
    <b v="0"/>
    <s v="music/world music"/>
    <n v="0.17799999999999999"/>
    <n v="59.333333333333336"/>
    <x v="4"/>
    <x v="21"/>
  </r>
  <r>
    <n v="1239"/>
    <s v="Help Calmenco! finance new CD and Tour (Canceled)"/>
    <x v="1238"/>
    <n v="2500"/>
    <n v="0"/>
    <x v="1"/>
    <x v="0"/>
    <s v="USD"/>
    <n v="1325804767"/>
    <n v="1323212767"/>
    <b v="0"/>
    <n v="0"/>
    <b v="0"/>
    <s v="music/world music"/>
    <n v="0"/>
    <n v="0"/>
    <x v="4"/>
    <x v="21"/>
  </r>
  <r>
    <n v="1240"/>
    <s v="Message of Peace, Love &amp; Unity (Canceled)"/>
    <x v="1239"/>
    <n v="8000"/>
    <n v="241"/>
    <x v="1"/>
    <x v="0"/>
    <s v="USD"/>
    <n v="1373665860"/>
    <n v="1368579457"/>
    <b v="0"/>
    <n v="8"/>
    <b v="0"/>
    <s v="music/world music"/>
    <n v="3.0124999999999999E-2"/>
    <n v="30.125"/>
    <x v="4"/>
    <x v="21"/>
  </r>
  <r>
    <n v="1241"/>
    <s v="Create The World's Music Shack for students! (education!)"/>
    <x v="1240"/>
    <n v="5000"/>
    <n v="2537"/>
    <x v="1"/>
    <x v="0"/>
    <s v="USD"/>
    <n v="1414994340"/>
    <n v="1413057980"/>
    <b v="0"/>
    <n v="34"/>
    <b v="0"/>
    <s v="music/world music"/>
    <n v="0.50739999999999996"/>
    <n v="74.617647058823536"/>
    <x v="4"/>
    <x v="21"/>
  </r>
  <r>
    <n v="1242"/>
    <s v="Add your voice to Cellphonia 9/11 (Canceled)"/>
    <x v="1241"/>
    <n v="911"/>
    <n v="5"/>
    <x v="1"/>
    <x v="0"/>
    <s v="USD"/>
    <n v="1315747080"/>
    <n v="1314417502"/>
    <b v="0"/>
    <n v="1"/>
    <b v="0"/>
    <s v="music/world music"/>
    <n v="5.4884742041712408E-3"/>
    <n v="5"/>
    <x v="4"/>
    <x v="21"/>
  </r>
  <r>
    <n v="1243"/>
    <s v="Letâ€™s Keep the San Jose Mexican Heritage Festival Alive!"/>
    <x v="1242"/>
    <n v="12000"/>
    <n v="1691"/>
    <x v="1"/>
    <x v="0"/>
    <s v="USD"/>
    <n v="1310158800"/>
    <n v="1304888771"/>
    <b v="0"/>
    <n v="38"/>
    <b v="0"/>
    <s v="music/world music"/>
    <n v="0.14091666666666666"/>
    <n v="44.5"/>
    <x v="4"/>
    <x v="21"/>
  </r>
  <r>
    <n v="1244"/>
    <s v="Theatrum Mundi releasing debut album &quot;Eyes of the Realm.&quot;"/>
    <x v="1243"/>
    <n v="2000"/>
    <n v="2076"/>
    <x v="0"/>
    <x v="0"/>
    <s v="USD"/>
    <n v="1366664400"/>
    <n v="1363981723"/>
    <b v="1"/>
    <n v="45"/>
    <b v="1"/>
    <s v="music/rock"/>
    <n v="1.038"/>
    <n v="46.133333333333333"/>
    <x v="4"/>
    <x v="11"/>
  </r>
  <r>
    <n v="1245"/>
    <s v="Help Smokey Folk Create Our First Album &amp; Music Video"/>
    <x v="1244"/>
    <n v="2000"/>
    <n v="2405"/>
    <x v="0"/>
    <x v="0"/>
    <s v="USD"/>
    <n v="1402755834"/>
    <n v="1400163834"/>
    <b v="1"/>
    <n v="17"/>
    <b v="1"/>
    <s v="music/rock"/>
    <n v="1.2024999999999999"/>
    <n v="141.47058823529412"/>
    <x v="4"/>
    <x v="11"/>
  </r>
  <r>
    <n v="1246"/>
    <s v="Candy Warpop &quot;Smilef**ker&quot; Music Video"/>
    <x v="1245"/>
    <n v="2000"/>
    <n v="2340"/>
    <x v="0"/>
    <x v="0"/>
    <s v="USD"/>
    <n v="1323136949"/>
    <n v="1319245349"/>
    <b v="1"/>
    <n v="31"/>
    <b v="1"/>
    <s v="music/rock"/>
    <n v="1.17"/>
    <n v="75.483870967741936"/>
    <x v="4"/>
    <x v="11"/>
  </r>
  <r>
    <n v="1247"/>
    <s v="BRAIN DEAD to record debut EP with SLAYER producer!"/>
    <x v="1246"/>
    <n v="3500"/>
    <n v="4275"/>
    <x v="0"/>
    <x v="0"/>
    <s v="USD"/>
    <n v="1367823655"/>
    <n v="1365231655"/>
    <b v="1"/>
    <n v="50"/>
    <b v="1"/>
    <s v="music/rock"/>
    <n v="1.2214285714285715"/>
    <n v="85.5"/>
    <x v="4"/>
    <x v="11"/>
  </r>
  <r>
    <n v="1248"/>
    <s v="The Vandies // Full length album!"/>
    <x v="1247"/>
    <n v="2500"/>
    <n v="3791"/>
    <x v="0"/>
    <x v="0"/>
    <s v="USD"/>
    <n v="1402642740"/>
    <n v="1399563953"/>
    <b v="1"/>
    <n v="59"/>
    <b v="1"/>
    <s v="music/rock"/>
    <n v="1.5164"/>
    <n v="64.254237288135599"/>
    <x v="4"/>
    <x v="11"/>
  </r>
  <r>
    <n v="1249"/>
    <s v="Matt Stansberry &amp; The Romance - Debut EP"/>
    <x v="1248"/>
    <n v="5000"/>
    <n v="5222"/>
    <x v="0"/>
    <x v="0"/>
    <s v="USD"/>
    <n v="1341683211"/>
    <n v="1339091211"/>
    <b v="1"/>
    <n v="81"/>
    <b v="1"/>
    <s v="music/rock"/>
    <n v="1.0444"/>
    <n v="64.46913580246914"/>
    <x v="4"/>
    <x v="11"/>
  </r>
  <r>
    <n v="1250"/>
    <s v="Willy Porter - Human Kindness"/>
    <x v="1249"/>
    <n v="30000"/>
    <n v="60046"/>
    <x v="0"/>
    <x v="0"/>
    <s v="USD"/>
    <n v="1410017131"/>
    <n v="1406129131"/>
    <b v="1"/>
    <n v="508"/>
    <b v="1"/>
    <s v="music/rock"/>
    <n v="2.0015333333333332"/>
    <n v="118.2007874015748"/>
    <x v="4"/>
    <x v="11"/>
  </r>
  <r>
    <n v="1251"/>
    <s v="Jack Oblivian Harlan t Bobo Limes european tour"/>
    <x v="1250"/>
    <n v="6000"/>
    <n v="6108"/>
    <x v="0"/>
    <x v="0"/>
    <s v="USD"/>
    <n v="1316979167"/>
    <n v="1311795167"/>
    <b v="1"/>
    <n v="74"/>
    <b v="1"/>
    <s v="music/rock"/>
    <n v="1.018"/>
    <n v="82.540540540540547"/>
    <x v="4"/>
    <x v="11"/>
  </r>
  <r>
    <n v="1252"/>
    <s v="Remaster and Re-release &quot;Reality vs the Optimist&quot; on vinyl."/>
    <x v="1251"/>
    <n v="3500"/>
    <n v="4818"/>
    <x v="0"/>
    <x v="0"/>
    <s v="USD"/>
    <n v="1382658169"/>
    <n v="1380238969"/>
    <b v="1"/>
    <n v="141"/>
    <b v="1"/>
    <s v="music/rock"/>
    <n v="1.3765714285714286"/>
    <n v="34.170212765957444"/>
    <x v="4"/>
    <x v="11"/>
  </r>
  <r>
    <n v="1253"/>
    <s v="Suburban Legends: New Album"/>
    <x v="1252"/>
    <n v="10"/>
    <n v="30383.32"/>
    <x v="0"/>
    <x v="0"/>
    <s v="USD"/>
    <n v="1409770107"/>
    <n v="1407178107"/>
    <b v="1"/>
    <n v="711"/>
    <b v="1"/>
    <s v="music/rock"/>
    <n v="3038.3319999999999"/>
    <n v="42.73322081575246"/>
    <x v="4"/>
    <x v="11"/>
  </r>
  <r>
    <n v="1254"/>
    <s v="Album4"/>
    <x v="1253"/>
    <n v="6700"/>
    <n v="13323"/>
    <x v="0"/>
    <x v="0"/>
    <s v="USD"/>
    <n v="1293857940"/>
    <n v="1288968886"/>
    <b v="1"/>
    <n v="141"/>
    <b v="1"/>
    <s v="music/rock"/>
    <n v="1.9885074626865671"/>
    <n v="94.489361702127653"/>
    <x v="4"/>
    <x v="11"/>
  </r>
  <r>
    <n v="1255"/>
    <s v="The Space Bards Present Their First Album, &quot;Neon Milk&quot;!"/>
    <x v="1254"/>
    <n v="3000"/>
    <n v="6071"/>
    <x v="0"/>
    <x v="0"/>
    <s v="USD"/>
    <n v="1385932652"/>
    <n v="1383337052"/>
    <b v="1"/>
    <n v="109"/>
    <b v="1"/>
    <s v="music/rock"/>
    <n v="2.0236666666666667"/>
    <n v="55.697247706422019"/>
    <x v="4"/>
    <x v="11"/>
  </r>
  <r>
    <n v="1256"/>
    <s v="DylanCarlson Wonders from the House of Albion lp/cd/dvd/book"/>
    <x v="1255"/>
    <n v="30000"/>
    <n v="35389.129999999997"/>
    <x v="0"/>
    <x v="0"/>
    <s v="USD"/>
    <n v="1329084231"/>
    <n v="1326492231"/>
    <b v="1"/>
    <n v="361"/>
    <b v="1"/>
    <s v="music/rock"/>
    <n v="1.1796376666666666"/>
    <n v="98.030831024930734"/>
    <x v="4"/>
    <x v="11"/>
  </r>
  <r>
    <n v="1257"/>
    <s v="Three Lobed Recordings 10th ann 4xLP set (Sonic Youth, SCG+)"/>
    <x v="1256"/>
    <n v="5500"/>
    <n v="16210"/>
    <x v="0"/>
    <x v="0"/>
    <s v="USD"/>
    <n v="1301792590"/>
    <n v="1297562590"/>
    <b v="1"/>
    <n v="176"/>
    <b v="1"/>
    <s v="music/rock"/>
    <n v="2.9472727272727273"/>
    <n v="92.102272727272734"/>
    <x v="4"/>
    <x v="11"/>
  </r>
  <r>
    <n v="1258"/>
    <s v="Mustard Plug New Record!"/>
    <x v="1257"/>
    <n v="12000"/>
    <n v="25577.56"/>
    <x v="0"/>
    <x v="0"/>
    <s v="USD"/>
    <n v="1377960012"/>
    <n v="1375368012"/>
    <b v="1"/>
    <n v="670"/>
    <b v="1"/>
    <s v="music/rock"/>
    <n v="2.1314633333333335"/>
    <n v="38.175462686567165"/>
    <x v="4"/>
    <x v="11"/>
  </r>
  <r>
    <n v="1259"/>
    <s v="Help Falling From One complete their CD!!!"/>
    <x v="1258"/>
    <n v="2500"/>
    <n v="2606"/>
    <x v="0"/>
    <x v="0"/>
    <s v="USD"/>
    <n v="1402286340"/>
    <n v="1399504664"/>
    <b v="1"/>
    <n v="96"/>
    <b v="1"/>
    <s v="music/rock"/>
    <n v="1.0424"/>
    <n v="27.145833333333332"/>
    <x v="4"/>
    <x v="11"/>
  </r>
  <r>
    <n v="1260"/>
    <s v="Cub Country &quot;Repeat Until Death&quot; master and vinyl production"/>
    <x v="1259"/>
    <n v="3300"/>
    <n v="3751"/>
    <x v="0"/>
    <x v="0"/>
    <s v="USD"/>
    <n v="1393445620"/>
    <n v="1390853620"/>
    <b v="1"/>
    <n v="74"/>
    <b v="1"/>
    <s v="music/rock"/>
    <n v="1.1366666666666667"/>
    <n v="50.689189189189186"/>
    <x v="4"/>
    <x v="11"/>
  </r>
  <r>
    <n v="1261"/>
    <s v="The Puget EP's Vinyl Release"/>
    <x v="1260"/>
    <n v="2000"/>
    <n v="2025"/>
    <x v="0"/>
    <x v="0"/>
    <s v="USD"/>
    <n v="1390983227"/>
    <n v="1388391227"/>
    <b v="1"/>
    <n v="52"/>
    <b v="1"/>
    <s v="music/rock"/>
    <n v="1.0125"/>
    <n v="38.942307692307693"/>
    <x v="4"/>
    <x v="11"/>
  </r>
  <r>
    <n v="1262"/>
    <s v="WPG Drummer Boy's band &quot;Bold as Lions&quot; Releases debut album!"/>
    <x v="1261"/>
    <n v="6500"/>
    <n v="8152"/>
    <x v="0"/>
    <x v="5"/>
    <s v="CAD"/>
    <n v="1392574692"/>
    <n v="1389982692"/>
    <b v="1"/>
    <n v="105"/>
    <b v="1"/>
    <s v="music/rock"/>
    <n v="1.2541538461538462"/>
    <n v="77.638095238095232"/>
    <x v="4"/>
    <x v="11"/>
  </r>
  <r>
    <n v="1263"/>
    <s v="New Tropic Bombs EP ~ &quot;Return to Bomber Bay&quot;"/>
    <x v="1262"/>
    <n v="1500"/>
    <n v="1785"/>
    <x v="0"/>
    <x v="0"/>
    <s v="USD"/>
    <n v="1396054800"/>
    <n v="1393034470"/>
    <b v="1"/>
    <n v="41"/>
    <b v="1"/>
    <s v="music/rock"/>
    <n v="1.19"/>
    <n v="43.536585365853661"/>
    <x v="4"/>
    <x v="11"/>
  </r>
  <r>
    <n v="1264"/>
    <s v="Bear. is recording their first ep!"/>
    <x v="1263"/>
    <n v="650"/>
    <n v="1082"/>
    <x v="0"/>
    <x v="0"/>
    <s v="USD"/>
    <n v="1383062083"/>
    <n v="1380556483"/>
    <b v="1"/>
    <n v="34"/>
    <b v="1"/>
    <s v="music/rock"/>
    <n v="1.6646153846153846"/>
    <n v="31.823529411764707"/>
    <x v="4"/>
    <x v="11"/>
  </r>
  <r>
    <n v="1265"/>
    <s v="The Five One [NEW ALBUM] RED BLUE GREEN GOLD"/>
    <x v="1264"/>
    <n v="3500"/>
    <n v="4170.17"/>
    <x v="0"/>
    <x v="0"/>
    <s v="USD"/>
    <n v="1291131815"/>
    <n v="1287071015"/>
    <b v="1"/>
    <n v="66"/>
    <b v="1"/>
    <s v="music/rock"/>
    <n v="1.1914771428571429"/>
    <n v="63.184393939393942"/>
    <x v="4"/>
    <x v="11"/>
  </r>
  <r>
    <n v="1266"/>
    <s v="Sensory Station's First EP"/>
    <x v="1265"/>
    <n v="9500"/>
    <n v="9545"/>
    <x v="0"/>
    <x v="0"/>
    <s v="USD"/>
    <n v="1389474145"/>
    <n v="1386882145"/>
    <b v="1"/>
    <n v="50"/>
    <b v="1"/>
    <s v="music/rock"/>
    <n v="1.0047368421052632"/>
    <n v="190.9"/>
    <x v="4"/>
    <x v="11"/>
  </r>
  <r>
    <n v="1267"/>
    <s v="Fountains of Wayne guitarist Jody Porter - New solo LP"/>
    <x v="1266"/>
    <n v="22000"/>
    <n v="22396"/>
    <x v="0"/>
    <x v="0"/>
    <s v="USD"/>
    <n v="1374674558"/>
    <n v="1372082558"/>
    <b v="1"/>
    <n v="159"/>
    <b v="1"/>
    <s v="music/rock"/>
    <n v="1.018"/>
    <n v="140.85534591194968"/>
    <x v="4"/>
    <x v="11"/>
  </r>
  <r>
    <n v="1268"/>
    <s v="Full Devil Jacket 2nd Album Release"/>
    <x v="1267"/>
    <n v="12000"/>
    <n v="14000"/>
    <x v="0"/>
    <x v="0"/>
    <s v="USD"/>
    <n v="1379708247"/>
    <n v="1377116247"/>
    <b v="1"/>
    <n v="182"/>
    <b v="1"/>
    <s v="music/rock"/>
    <n v="1.1666666666666667"/>
    <n v="76.92307692307692"/>
    <x v="4"/>
    <x v="11"/>
  </r>
  <r>
    <n v="1269"/>
    <s v="Heterotopia: a New Rock Opera &amp; Double Album from Schooltree"/>
    <x v="1268"/>
    <n v="18800"/>
    <n v="20426"/>
    <x v="0"/>
    <x v="0"/>
    <s v="USD"/>
    <n v="1460764800"/>
    <n v="1458157512"/>
    <b v="1"/>
    <n v="206"/>
    <b v="1"/>
    <s v="music/rock"/>
    <n v="1.0864893617021276"/>
    <n v="99.15533980582525"/>
    <x v="4"/>
    <x v="11"/>
  </r>
  <r>
    <n v="1270"/>
    <s v="Resolution15 records their next album, Svaha"/>
    <x v="1269"/>
    <n v="10000"/>
    <n v="11472"/>
    <x v="0"/>
    <x v="0"/>
    <s v="USD"/>
    <n v="1332704042"/>
    <n v="1327523642"/>
    <b v="1"/>
    <n v="169"/>
    <b v="1"/>
    <s v="music/rock"/>
    <n v="1.1472"/>
    <n v="67.881656804733723"/>
    <x v="4"/>
    <x v="11"/>
  </r>
  <r>
    <n v="1271"/>
    <s v="Flav Martin's 30-Year Overnight Success Project"/>
    <x v="1270"/>
    <n v="7500"/>
    <n v="7635"/>
    <x v="0"/>
    <x v="0"/>
    <s v="USD"/>
    <n v="1384363459"/>
    <n v="1381767859"/>
    <b v="1"/>
    <n v="31"/>
    <b v="1"/>
    <s v="music/rock"/>
    <n v="1.018"/>
    <n v="246.29032258064515"/>
    <x v="4"/>
    <x v="11"/>
  </r>
  <r>
    <n v="1272"/>
    <s v="N&amp;V MAKE AN ALBUM"/>
    <x v="1271"/>
    <n v="5000"/>
    <n v="5300"/>
    <x v="0"/>
    <x v="0"/>
    <s v="USD"/>
    <n v="1276574400"/>
    <n v="1270576379"/>
    <b v="1"/>
    <n v="28"/>
    <b v="1"/>
    <s v="music/rock"/>
    <n v="1.06"/>
    <n v="189.28571428571428"/>
    <x v="4"/>
    <x v="11"/>
  </r>
  <r>
    <n v="1273"/>
    <s v="Run Coyote &quot;Youth Haunts&quot; - Vinyl LP and CD"/>
    <x v="1272"/>
    <n v="4000"/>
    <n v="4140"/>
    <x v="0"/>
    <x v="5"/>
    <s v="CAD"/>
    <n v="1409506291"/>
    <n v="1406914291"/>
    <b v="1"/>
    <n v="54"/>
    <b v="1"/>
    <s v="music/rock"/>
    <n v="1.0349999999999999"/>
    <n v="76.666666666666671"/>
    <x v="4"/>
    <x v="11"/>
  </r>
  <r>
    <n v="1274"/>
    <s v="Assembly of Dust - &quot;Sun Shot&quot;"/>
    <x v="1273"/>
    <n v="25000"/>
    <n v="38743.839999999997"/>
    <x v="0"/>
    <x v="0"/>
    <s v="USD"/>
    <n v="1346344425"/>
    <n v="1343320425"/>
    <b v="1"/>
    <n v="467"/>
    <b v="1"/>
    <s v="music/rock"/>
    <n v="1.5497535999999998"/>
    <n v="82.963254817987149"/>
    <x v="4"/>
    <x v="11"/>
  </r>
  <r>
    <n v="1275"/>
    <s v="BLOODGOOD's 1st Studio Album in 22 Years!"/>
    <x v="1274"/>
    <n v="15000"/>
    <n v="24321.1"/>
    <x v="0"/>
    <x v="0"/>
    <s v="USD"/>
    <n v="1375908587"/>
    <n v="1372884587"/>
    <b v="1"/>
    <n v="389"/>
    <b v="1"/>
    <s v="music/rock"/>
    <n v="1.6214066666666667"/>
    <n v="62.522107969151669"/>
    <x v="4"/>
    <x v="11"/>
  </r>
  <r>
    <n v="1276"/>
    <s v="MR. DREAM GOES TO JAIL"/>
    <x v="1275"/>
    <n v="3000"/>
    <n v="3132.63"/>
    <x v="0"/>
    <x v="0"/>
    <s v="USD"/>
    <n v="1251777600"/>
    <n v="1247504047"/>
    <b v="1"/>
    <n v="68"/>
    <b v="1"/>
    <s v="music/rock"/>
    <n v="1.0442100000000001"/>
    <n v="46.06808823529412"/>
    <x v="4"/>
    <x v="11"/>
  </r>
  <r>
    <n v="1277"/>
    <s v="HELP NATE HENRY MAKE AN ALBUM"/>
    <x v="1276"/>
    <n v="15000"/>
    <n v="15918.65"/>
    <x v="0"/>
    <x v="0"/>
    <s v="USD"/>
    <n v="1346765347"/>
    <n v="1343741347"/>
    <b v="1"/>
    <n v="413"/>
    <b v="1"/>
    <s v="music/rock"/>
    <n v="1.0612433333333333"/>
    <n v="38.543946731234868"/>
    <x v="4"/>
    <x v="11"/>
  </r>
  <r>
    <n v="1278"/>
    <s v="Jay Gonzalez presents &quot;The Bitter Suite&quot;"/>
    <x v="1277"/>
    <n v="6500"/>
    <n v="10071"/>
    <x v="0"/>
    <x v="0"/>
    <s v="USD"/>
    <n v="1403661600"/>
    <n v="1401196766"/>
    <b v="1"/>
    <n v="190"/>
    <b v="1"/>
    <s v="music/rock"/>
    <n v="1.5493846153846154"/>
    <n v="53.005263157894738"/>
    <x v="4"/>
    <x v="11"/>
  </r>
  <r>
    <n v="1279"/>
    <s v="Making the Next Traveling Suitcase Album"/>
    <x v="1278"/>
    <n v="12516"/>
    <n v="13864.17"/>
    <x v="0"/>
    <x v="0"/>
    <s v="USD"/>
    <n v="1395624170"/>
    <n v="1392171770"/>
    <b v="1"/>
    <n v="189"/>
    <b v="1"/>
    <s v="music/rock"/>
    <n v="1.1077157238734421"/>
    <n v="73.355396825396824"/>
    <x v="4"/>
    <x v="11"/>
  </r>
  <r>
    <n v="1280"/>
    <s v="Nothing More's New Album"/>
    <x v="1279"/>
    <n v="15000"/>
    <n v="16636.78"/>
    <x v="0"/>
    <x v="0"/>
    <s v="USD"/>
    <n v="1299003054"/>
    <n v="1291227054"/>
    <b v="1"/>
    <n v="130"/>
    <b v="1"/>
    <s v="music/rock"/>
    <n v="1.1091186666666666"/>
    <n v="127.97523076923076"/>
    <x v="4"/>
    <x v="11"/>
  </r>
  <r>
    <n v="1281"/>
    <s v="&quot;Laser Beretta&quot;"/>
    <x v="1280"/>
    <n v="7000"/>
    <n v="7750"/>
    <x v="0"/>
    <x v="0"/>
    <s v="USD"/>
    <n v="1375033836"/>
    <n v="1373305836"/>
    <b v="1"/>
    <n v="74"/>
    <b v="1"/>
    <s v="music/rock"/>
    <n v="1.1071428571428572"/>
    <n v="104.72972972972973"/>
    <x v="4"/>
    <x v="11"/>
  </r>
  <r>
    <n v="1282"/>
    <s v="Natalie York presents: &quot;PROMISES&quot;"/>
    <x v="1281"/>
    <n v="15000"/>
    <n v="18542"/>
    <x v="0"/>
    <x v="0"/>
    <s v="USD"/>
    <n v="1386565140"/>
    <n v="1383909855"/>
    <b v="1"/>
    <n v="274"/>
    <b v="1"/>
    <s v="music/rock"/>
    <n v="1.2361333333333333"/>
    <n v="67.671532846715323"/>
    <x v="4"/>
    <x v="11"/>
  </r>
  <r>
    <n v="1283"/>
    <s v="Sketching In Stereo 3rd Album!"/>
    <x v="1282"/>
    <n v="1000"/>
    <n v="2110.5"/>
    <x v="0"/>
    <x v="0"/>
    <s v="USD"/>
    <n v="1362974400"/>
    <n v="1360948389"/>
    <b v="1"/>
    <n v="22"/>
    <b v="1"/>
    <s v="music/rock"/>
    <n v="2.1105"/>
    <n v="95.931818181818187"/>
    <x v="4"/>
    <x v="11"/>
  </r>
  <r>
    <n v="1284"/>
    <s v="Free Jujube Brown NYC Performance"/>
    <x v="1283"/>
    <n v="2000"/>
    <n v="2020"/>
    <x v="0"/>
    <x v="0"/>
    <s v="USD"/>
    <n v="1483203540"/>
    <n v="1481175482"/>
    <b v="0"/>
    <n v="31"/>
    <b v="1"/>
    <s v="theater/plays"/>
    <n v="1.01"/>
    <n v="65.161290322580641"/>
    <x v="1"/>
    <x v="6"/>
  </r>
  <r>
    <n v="1285"/>
    <s v="We just keep going"/>
    <x v="1284"/>
    <n v="2000"/>
    <n v="2033"/>
    <x v="0"/>
    <x v="1"/>
    <s v="GBP"/>
    <n v="1434808775"/>
    <n v="1433512775"/>
    <b v="0"/>
    <n v="63"/>
    <b v="1"/>
    <s v="theater/plays"/>
    <n v="1.0165"/>
    <n v="32.269841269841272"/>
    <x v="1"/>
    <x v="6"/>
  </r>
  <r>
    <n v="1286"/>
    <s v="The Diary of a Nobody"/>
    <x v="1285"/>
    <n v="1500"/>
    <n v="1625"/>
    <x v="0"/>
    <x v="1"/>
    <s v="GBP"/>
    <n v="1424181600"/>
    <n v="1423041227"/>
    <b v="0"/>
    <n v="20"/>
    <b v="1"/>
    <s v="theater/plays"/>
    <n v="1.0833333333333333"/>
    <n v="81.25"/>
    <x v="1"/>
    <x v="6"/>
  </r>
  <r>
    <n v="1287"/>
    <s v="Sweeney Todd: The Panto at the Edinburgh Fringe!"/>
    <x v="1286"/>
    <n v="250"/>
    <n v="605"/>
    <x v="0"/>
    <x v="1"/>
    <s v="GBP"/>
    <n v="1434120856"/>
    <n v="1428936856"/>
    <b v="0"/>
    <n v="25"/>
    <b v="1"/>
    <s v="theater/plays"/>
    <n v="2.42"/>
    <n v="24.2"/>
    <x v="1"/>
    <x v="6"/>
  </r>
  <r>
    <n v="1288"/>
    <s v="&quot;The Rounds&quot; by Justin Moriarty, presented by EggSalad"/>
    <x v="1287"/>
    <n v="4000"/>
    <n v="4018"/>
    <x v="0"/>
    <x v="0"/>
    <s v="USD"/>
    <n v="1470801600"/>
    <n v="1468122163"/>
    <b v="0"/>
    <n v="61"/>
    <b v="1"/>
    <s v="theater/plays"/>
    <n v="1.0044999999999999"/>
    <n v="65.868852459016395"/>
    <x v="1"/>
    <x v="6"/>
  </r>
  <r>
    <n v="1289"/>
    <s v="No Brains for Dinner"/>
    <x v="1288"/>
    <n v="1500"/>
    <n v="1876"/>
    <x v="0"/>
    <x v="0"/>
    <s v="USD"/>
    <n v="1483499645"/>
    <n v="1480907645"/>
    <b v="0"/>
    <n v="52"/>
    <b v="1"/>
    <s v="theater/plays"/>
    <n v="1.2506666666666666"/>
    <n v="36.07692307692308"/>
    <x v="1"/>
    <x v="6"/>
  </r>
  <r>
    <n v="1290"/>
    <s v="I Died... I Came Back, ... Whatever"/>
    <x v="1289"/>
    <n v="3500"/>
    <n v="3800"/>
    <x v="0"/>
    <x v="0"/>
    <s v="USD"/>
    <n v="1429772340"/>
    <n v="1427121931"/>
    <b v="0"/>
    <n v="86"/>
    <b v="1"/>
    <s v="theater/plays"/>
    <n v="1.0857142857142856"/>
    <n v="44.186046511627907"/>
    <x v="1"/>
    <x v="6"/>
  </r>
  <r>
    <n v="1291"/>
    <s v="Enso Theatre Ensemble's &quot;Pride &amp; Prejudice&quot;"/>
    <x v="1290"/>
    <n v="3000"/>
    <n v="4371"/>
    <x v="0"/>
    <x v="0"/>
    <s v="USD"/>
    <n v="1428390000"/>
    <n v="1425224391"/>
    <b v="0"/>
    <n v="42"/>
    <b v="1"/>
    <s v="theater/plays"/>
    <n v="1.4570000000000001"/>
    <n v="104.07142857142857"/>
    <x v="1"/>
    <x v="6"/>
  </r>
  <r>
    <n v="1292"/>
    <s v="Season Scandinavia"/>
    <x v="1291"/>
    <n v="1700"/>
    <n v="1870"/>
    <x v="0"/>
    <x v="1"/>
    <s v="GBP"/>
    <n v="1444172340"/>
    <n v="1441822828"/>
    <b v="0"/>
    <n v="52"/>
    <b v="1"/>
    <s v="theater/plays"/>
    <n v="1.1000000000000001"/>
    <n v="35.96153846153846"/>
    <x v="1"/>
    <x v="6"/>
  </r>
  <r>
    <n v="1293"/>
    <s v="WORSE THAN TIGERS"/>
    <x v="1292"/>
    <n v="15000"/>
    <n v="15335"/>
    <x v="0"/>
    <x v="0"/>
    <s v="USD"/>
    <n v="1447523371"/>
    <n v="1444927771"/>
    <b v="0"/>
    <n v="120"/>
    <b v="1"/>
    <s v="theater/plays"/>
    <n v="1.0223333333333333"/>
    <n v="127.79166666666667"/>
    <x v="1"/>
    <x v="6"/>
  </r>
  <r>
    <n v="1294"/>
    <s v="HELMER'S LOO"/>
    <x v="1293"/>
    <n v="500"/>
    <n v="610"/>
    <x v="0"/>
    <x v="1"/>
    <s v="GBP"/>
    <n v="1445252400"/>
    <n v="1443696797"/>
    <b v="0"/>
    <n v="22"/>
    <b v="1"/>
    <s v="theater/plays"/>
    <n v="1.22"/>
    <n v="27.727272727272727"/>
    <x v="1"/>
    <x v="6"/>
  </r>
  <r>
    <n v="1295"/>
    <s v="Misfits of London: The Gin Chronicles"/>
    <x v="1294"/>
    <n v="2500"/>
    <n v="2549"/>
    <x v="0"/>
    <x v="1"/>
    <s v="GBP"/>
    <n v="1438189200"/>
    <n v="1435585497"/>
    <b v="0"/>
    <n v="64"/>
    <b v="1"/>
    <s v="theater/plays"/>
    <n v="1.0196000000000001"/>
    <n v="39.828125"/>
    <x v="1"/>
    <x v="6"/>
  </r>
  <r>
    <n v="1296"/>
    <s v="Quirky Bird Theatre's Young Actors on Tour"/>
    <x v="1295"/>
    <n v="850"/>
    <n v="1200"/>
    <x v="0"/>
    <x v="1"/>
    <s v="GBP"/>
    <n v="1457914373"/>
    <n v="1456189973"/>
    <b v="0"/>
    <n v="23"/>
    <b v="1"/>
    <s v="theater/plays"/>
    <n v="1.411764705882353"/>
    <n v="52.173913043478258"/>
    <x v="1"/>
    <x v="6"/>
  </r>
  <r>
    <n v="1297"/>
    <s v="The One Man Traveling Tennessee Williams Festival"/>
    <x v="1296"/>
    <n v="20000"/>
    <n v="21905"/>
    <x v="0"/>
    <x v="0"/>
    <s v="USD"/>
    <n v="1462125358"/>
    <n v="1459533358"/>
    <b v="0"/>
    <n v="238"/>
    <b v="1"/>
    <s v="theater/plays"/>
    <n v="1.0952500000000001"/>
    <n v="92.037815126050418"/>
    <x v="1"/>
    <x v="6"/>
  </r>
  <r>
    <n v="1298"/>
    <s v="Dinosaur Dreams"/>
    <x v="1297"/>
    <n v="2000"/>
    <n v="2093"/>
    <x v="0"/>
    <x v="1"/>
    <s v="GBP"/>
    <n v="1461860432"/>
    <n v="1459268432"/>
    <b v="0"/>
    <n v="33"/>
    <b v="1"/>
    <s v="theater/plays"/>
    <n v="1.0465"/>
    <n v="63.424242424242422"/>
    <x v="1"/>
    <x v="6"/>
  </r>
  <r>
    <n v="1299"/>
    <s v="The (out)Siders Project"/>
    <x v="1298"/>
    <n v="3500"/>
    <n v="4340"/>
    <x v="0"/>
    <x v="0"/>
    <s v="USD"/>
    <n v="1436902359"/>
    <n v="1434310359"/>
    <b v="0"/>
    <n v="32"/>
    <b v="1"/>
    <s v="theater/plays"/>
    <n v="1.24"/>
    <n v="135.625"/>
    <x v="1"/>
    <x v="6"/>
  </r>
  <r>
    <n v="1300"/>
    <s v="Before The Lights Go Up"/>
    <x v="1299"/>
    <n v="3000"/>
    <n v="4050"/>
    <x v="0"/>
    <x v="0"/>
    <s v="USD"/>
    <n v="1464807420"/>
    <n v="1461427938"/>
    <b v="0"/>
    <n v="24"/>
    <b v="1"/>
    <s v="theater/plays"/>
    <n v="1.35"/>
    <n v="168.75"/>
    <x v="1"/>
    <x v="6"/>
  </r>
  <r>
    <n v="1301"/>
    <s v="the dreamer examines his pillow"/>
    <x v="1300"/>
    <n v="2000"/>
    <n v="2055"/>
    <x v="0"/>
    <x v="0"/>
    <s v="USD"/>
    <n v="1437447600"/>
    <n v="1436551178"/>
    <b v="0"/>
    <n v="29"/>
    <b v="1"/>
    <s v="theater/plays"/>
    <n v="1.0275000000000001"/>
    <n v="70.862068965517238"/>
    <x v="1"/>
    <x v="6"/>
  </r>
  <r>
    <n v="1302"/>
    <s v="Help bring Boys of a Certain Age back to NYC!"/>
    <x v="1301"/>
    <n v="2500"/>
    <n v="2500"/>
    <x v="0"/>
    <x v="0"/>
    <s v="USD"/>
    <n v="1480559011"/>
    <n v="1477963411"/>
    <b v="0"/>
    <n v="50"/>
    <b v="1"/>
    <s v="theater/plays"/>
    <n v="1"/>
    <n v="50"/>
    <x v="1"/>
    <x v="6"/>
  </r>
  <r>
    <n v="1303"/>
    <s v="Forward Arena Theatre Company: Summer Season"/>
    <x v="1302"/>
    <n v="3500"/>
    <n v="4559.13"/>
    <x v="0"/>
    <x v="1"/>
    <s v="GBP"/>
    <n v="1469962800"/>
    <n v="1468578920"/>
    <b v="0"/>
    <n v="108"/>
    <b v="1"/>
    <s v="theater/plays"/>
    <n v="1.3026085714285716"/>
    <n v="42.214166666666671"/>
    <x v="1"/>
    <x v="6"/>
  </r>
  <r>
    <n v="1304"/>
    <s v="HEAT-O â€“ Wearable Modular Heating System (Canceled)"/>
    <x v="1303"/>
    <n v="40000"/>
    <n v="15851"/>
    <x v="1"/>
    <x v="1"/>
    <s v="GBP"/>
    <n v="1489376405"/>
    <n v="1484196005"/>
    <b v="0"/>
    <n v="104"/>
    <b v="0"/>
    <s v="technology/wearables"/>
    <n v="0.39627499999999999"/>
    <n v="152.41346153846155"/>
    <x v="2"/>
    <x v="8"/>
  </r>
  <r>
    <n v="1305"/>
    <s v="Instantly Call for Help with Wearable SOS Ring - Mangos Ring"/>
    <x v="1304"/>
    <n v="30000"/>
    <n v="7793"/>
    <x v="1"/>
    <x v="0"/>
    <s v="USD"/>
    <n v="1469122200"/>
    <n v="1466611108"/>
    <b v="0"/>
    <n v="86"/>
    <b v="0"/>
    <s v="technology/wearables"/>
    <n v="0.25976666666666665"/>
    <n v="90.616279069767444"/>
    <x v="2"/>
    <x v="8"/>
  </r>
  <r>
    <n v="1306"/>
    <s v="BUHEL Sunglasses &amp; headphones with bone conduction &amp; more"/>
    <x v="1305"/>
    <n v="110000"/>
    <n v="71771"/>
    <x v="1"/>
    <x v="0"/>
    <s v="USD"/>
    <n v="1417690734"/>
    <n v="1415098734"/>
    <b v="0"/>
    <n v="356"/>
    <b v="0"/>
    <s v="technology/wearables"/>
    <n v="0.65246363636363636"/>
    <n v="201.60393258426967"/>
    <x v="2"/>
    <x v="8"/>
  </r>
  <r>
    <n v="1307"/>
    <s v="VR Card - Customized Virtual Reality Viewer (Canceled)"/>
    <x v="1306"/>
    <n v="50000"/>
    <n v="5757"/>
    <x v="1"/>
    <x v="0"/>
    <s v="USD"/>
    <n v="1455710679"/>
    <n v="1453118679"/>
    <b v="0"/>
    <n v="45"/>
    <b v="0"/>
    <s v="technology/wearables"/>
    <n v="0.11514000000000001"/>
    <n v="127.93333333333334"/>
    <x v="2"/>
    <x v="8"/>
  </r>
  <r>
    <n v="1308"/>
    <s v="Boost Band: Wristband Phone Charger (Canceled)"/>
    <x v="1307"/>
    <n v="10000"/>
    <n v="1136"/>
    <x v="1"/>
    <x v="0"/>
    <s v="USD"/>
    <n v="1475937812"/>
    <n v="1472481812"/>
    <b v="0"/>
    <n v="38"/>
    <b v="0"/>
    <s v="technology/wearables"/>
    <n v="0.11360000000000001"/>
    <n v="29.894736842105264"/>
    <x v="2"/>
    <x v="8"/>
  </r>
  <r>
    <n v="1309"/>
    <s v="CORE : Roam (Canceled)"/>
    <x v="1308"/>
    <n v="11500"/>
    <n v="12879"/>
    <x v="1"/>
    <x v="0"/>
    <s v="USD"/>
    <n v="1444943468"/>
    <n v="1441919468"/>
    <b v="0"/>
    <n v="35"/>
    <b v="0"/>
    <s v="technology/wearables"/>
    <n v="1.1199130434782609"/>
    <n v="367.97142857142859"/>
    <x v="2"/>
    <x v="8"/>
  </r>
  <r>
    <n v="1310"/>
    <s v="k5-jkt.by kiger (Canceled)"/>
    <x v="1309"/>
    <n v="20000"/>
    <n v="3100"/>
    <x v="1"/>
    <x v="0"/>
    <s v="USD"/>
    <n v="1471622450"/>
    <n v="1467734450"/>
    <b v="0"/>
    <n v="24"/>
    <b v="0"/>
    <s v="technology/wearables"/>
    <n v="0.155"/>
    <n v="129.16666666666666"/>
    <x v="2"/>
    <x v="8"/>
  </r>
  <r>
    <n v="1311"/>
    <s v="Aladdin Lucid Dreaming Stimulator (Canceled)"/>
    <x v="1310"/>
    <n v="250000"/>
    <n v="80070"/>
    <x v="1"/>
    <x v="0"/>
    <s v="USD"/>
    <n v="1480536919"/>
    <n v="1477509319"/>
    <b v="0"/>
    <n v="100"/>
    <b v="0"/>
    <s v="technology/wearables"/>
    <n v="0.32028000000000001"/>
    <n v="800.7"/>
    <x v="2"/>
    <x v="8"/>
  </r>
  <r>
    <n v="1312"/>
    <s v="GoSolo Hat for GoPro (Canceled)"/>
    <x v="1311"/>
    <n v="4600"/>
    <n v="28"/>
    <x v="1"/>
    <x v="0"/>
    <s v="USD"/>
    <n v="1429375922"/>
    <n v="1426783922"/>
    <b v="0"/>
    <n v="1"/>
    <b v="0"/>
    <s v="technology/wearables"/>
    <n v="6.0869565217391303E-3"/>
    <n v="28"/>
    <x v="2"/>
    <x v="8"/>
  </r>
  <r>
    <n v="1313"/>
    <s v="Serenity: The World's First Intelligent Bag Guardian."/>
    <x v="1312"/>
    <n v="40000"/>
    <n v="12446"/>
    <x v="1"/>
    <x v="0"/>
    <s v="USD"/>
    <n v="1457024514"/>
    <n v="1454432514"/>
    <b v="0"/>
    <n v="122"/>
    <b v="0"/>
    <s v="technology/wearables"/>
    <n v="0.31114999999999998"/>
    <n v="102.01639344262296"/>
    <x v="2"/>
    <x v="8"/>
  </r>
  <r>
    <n v="1314"/>
    <s v="CulBox - Open Source Smart Watch for Arduino (Canceled)"/>
    <x v="664"/>
    <n v="180000"/>
    <n v="2028"/>
    <x v="1"/>
    <x v="0"/>
    <s v="USD"/>
    <n v="1477065860"/>
    <n v="1471881860"/>
    <b v="0"/>
    <n v="11"/>
    <b v="0"/>
    <s v="technology/wearables"/>
    <n v="1.1266666666666666E-2"/>
    <n v="184.36363636363637"/>
    <x v="2"/>
    <x v="8"/>
  </r>
  <r>
    <n v="1315"/>
    <s v="World's First Amphibious Heart Rate &amp; Fitness Wearable"/>
    <x v="1313"/>
    <n v="100000"/>
    <n v="40404"/>
    <x v="1"/>
    <x v="0"/>
    <s v="USD"/>
    <n v="1446771600"/>
    <n v="1443700648"/>
    <b v="0"/>
    <n v="248"/>
    <b v="0"/>
    <s v="technology/wearables"/>
    <n v="0.40404000000000001"/>
    <n v="162.91935483870967"/>
    <x v="2"/>
    <x v="8"/>
  </r>
  <r>
    <n v="1316"/>
    <s v="Future Belt (Canceled)"/>
    <x v="1314"/>
    <n v="75000"/>
    <n v="1"/>
    <x v="1"/>
    <x v="0"/>
    <s v="USD"/>
    <n v="1456700709"/>
    <n v="1453676709"/>
    <b v="0"/>
    <n v="1"/>
    <b v="0"/>
    <s v="technology/wearables"/>
    <n v="1.3333333333333333E-5"/>
    <n v="1"/>
    <x v="2"/>
    <x v="8"/>
  </r>
  <r>
    <n v="1317"/>
    <s v="Lorem ipsum dolor sit amet, consectetuer adipiscing elit. Ae"/>
    <x v="1315"/>
    <n v="200000"/>
    <n v="11467"/>
    <x v="1"/>
    <x v="8"/>
    <s v="DKK"/>
    <n v="1469109600"/>
    <n v="1464586746"/>
    <b v="0"/>
    <n v="19"/>
    <b v="0"/>
    <s v="technology/wearables"/>
    <n v="5.7334999999999997E-2"/>
    <n v="603.52631578947364"/>
    <x v="2"/>
    <x v="8"/>
  </r>
  <r>
    <n v="1318"/>
    <s v="Lucky Tag: A Smart Dog Wearable That Cares (Canceled)"/>
    <x v="1316"/>
    <n v="40000"/>
    <n v="6130"/>
    <x v="1"/>
    <x v="0"/>
    <s v="USD"/>
    <n v="1420938172"/>
    <n v="1418346172"/>
    <b v="0"/>
    <n v="135"/>
    <b v="0"/>
    <s v="technology/wearables"/>
    <n v="0.15325"/>
    <n v="45.407407407407405"/>
    <x v="2"/>
    <x v="8"/>
  </r>
  <r>
    <n v="1319"/>
    <s v="Pixel Shades by R A V E Z (Canceled)"/>
    <x v="1317"/>
    <n v="5800"/>
    <n v="876"/>
    <x v="1"/>
    <x v="1"/>
    <s v="GBP"/>
    <n v="1405094400"/>
    <n v="1403810965"/>
    <b v="0"/>
    <n v="9"/>
    <b v="0"/>
    <s v="technology/wearables"/>
    <n v="0.15103448275862069"/>
    <n v="97.333333333333329"/>
    <x v="2"/>
    <x v="8"/>
  </r>
  <r>
    <n v="1320"/>
    <s v="A wearable for elderly that detects falls and sends alerts (Canceled)"/>
    <x v="1318"/>
    <n v="100000"/>
    <n v="503"/>
    <x v="1"/>
    <x v="9"/>
    <s v="EUR"/>
    <n v="1483138800"/>
    <n v="1480610046"/>
    <b v="0"/>
    <n v="3"/>
    <b v="0"/>
    <s v="technology/wearables"/>
    <n v="5.0299999999999997E-3"/>
    <n v="167.66666666666666"/>
    <x v="2"/>
    <x v="8"/>
  </r>
  <r>
    <n v="1321"/>
    <s v="Fashion Forward Headphones &amp; Membership Platform (Canceled)"/>
    <x v="1319"/>
    <n v="462000"/>
    <n v="6019"/>
    <x v="1"/>
    <x v="11"/>
    <s v="SEK"/>
    <n v="1482515937"/>
    <n v="1479923937"/>
    <b v="0"/>
    <n v="7"/>
    <b v="0"/>
    <s v="technology/wearables"/>
    <n v="1.3028138528138528E-2"/>
    <n v="859.85714285714289"/>
    <x v="2"/>
    <x v="8"/>
  </r>
  <r>
    <n v="1322"/>
    <s v="Invisible Reins - Let your children roam free (Canceled)"/>
    <x v="1320"/>
    <n v="35000"/>
    <n v="106"/>
    <x v="1"/>
    <x v="1"/>
    <s v="GBP"/>
    <n v="1432223125"/>
    <n v="1429631125"/>
    <b v="0"/>
    <n v="4"/>
    <b v="0"/>
    <s v="technology/wearables"/>
    <n v="3.0285714285714286E-3"/>
    <n v="26.5"/>
    <x v="2"/>
    <x v="8"/>
  </r>
  <r>
    <n v="1323"/>
    <s v="PIGGYBACK Earbuds Designed for Sharing! (Canceled)"/>
    <x v="1321"/>
    <n v="15000"/>
    <n v="1332"/>
    <x v="1"/>
    <x v="0"/>
    <s v="USD"/>
    <n v="1461653700"/>
    <n v="1458665146"/>
    <b v="0"/>
    <n v="44"/>
    <b v="0"/>
    <s v="technology/wearables"/>
    <n v="8.8800000000000004E-2"/>
    <n v="30.272727272727273"/>
    <x v="2"/>
    <x v="8"/>
  </r>
  <r>
    <n v="1324"/>
    <s v="Sunclipse Shadow â€¢ It's your skin, protect it (Canceled)"/>
    <x v="1322"/>
    <n v="50000"/>
    <n v="4920"/>
    <x v="1"/>
    <x v="0"/>
    <s v="USD"/>
    <n v="1476371552"/>
    <n v="1473779552"/>
    <b v="0"/>
    <n v="90"/>
    <b v="0"/>
    <s v="technology/wearables"/>
    <n v="9.8400000000000001E-2"/>
    <n v="54.666666666666664"/>
    <x v="2"/>
    <x v="8"/>
  </r>
  <r>
    <n v="1325"/>
    <s v="Solar PowerCap USB Cell Phone Charging Hats (Canceled)"/>
    <x v="1323"/>
    <n v="20000"/>
    <n v="486"/>
    <x v="1"/>
    <x v="0"/>
    <s v="USD"/>
    <n v="1483063435"/>
    <n v="1480471435"/>
    <b v="0"/>
    <n v="8"/>
    <b v="0"/>
    <s v="technology/wearables"/>
    <n v="2.4299999999999999E-2"/>
    <n v="60.75"/>
    <x v="2"/>
    <x v="8"/>
  </r>
  <r>
    <n v="1326"/>
    <s v="Fitness, Boxing and Sports Wearable Sensor Technology"/>
    <x v="1324"/>
    <n v="100000"/>
    <n v="1130"/>
    <x v="1"/>
    <x v="0"/>
    <s v="USD"/>
    <n v="1421348428"/>
    <n v="1417460428"/>
    <b v="0"/>
    <n v="11"/>
    <b v="0"/>
    <s v="technology/wearables"/>
    <n v="1.1299999999999999E-2"/>
    <n v="102.72727272727273"/>
    <x v="2"/>
    <x v="8"/>
  </r>
  <r>
    <n v="1327"/>
    <s v="CyClip - The Handlebar Adapter for Apple Watch (Canceled)"/>
    <x v="1325"/>
    <n v="48000"/>
    <n v="1705"/>
    <x v="1"/>
    <x v="0"/>
    <s v="USD"/>
    <n v="1432916235"/>
    <n v="1430324235"/>
    <b v="0"/>
    <n v="41"/>
    <b v="0"/>
    <s v="technology/wearables"/>
    <n v="3.5520833333333335E-2"/>
    <n v="41.585365853658537"/>
    <x v="2"/>
    <x v="8"/>
  </r>
  <r>
    <n v="1328"/>
    <s v="Hydrate Edge | Hydration Monitoring Wearable (Canceled)"/>
    <x v="1326"/>
    <n v="75000"/>
    <n v="1748"/>
    <x v="1"/>
    <x v="0"/>
    <s v="USD"/>
    <n v="1476458734"/>
    <n v="1472570734"/>
    <b v="0"/>
    <n v="15"/>
    <b v="0"/>
    <s v="technology/wearables"/>
    <n v="2.3306666666666667E-2"/>
    <n v="116.53333333333333"/>
    <x v="2"/>
    <x v="8"/>
  </r>
  <r>
    <n v="1329"/>
    <s v="Xtnd: Use your cell phone, tablet, or camera hands free"/>
    <x v="1327"/>
    <n v="50000"/>
    <n v="408"/>
    <x v="1"/>
    <x v="0"/>
    <s v="USD"/>
    <n v="1417501145"/>
    <n v="1414041545"/>
    <b v="0"/>
    <n v="9"/>
    <b v="0"/>
    <s v="technology/wearables"/>
    <n v="8.1600000000000006E-3"/>
    <n v="45.333333333333336"/>
    <x v="2"/>
    <x v="8"/>
  </r>
  <r>
    <n v="1330"/>
    <s v="The 3G Smartwatch for Kids that Encourages Outdoor Play"/>
    <x v="1328"/>
    <n v="35000"/>
    <n v="7873"/>
    <x v="1"/>
    <x v="0"/>
    <s v="USD"/>
    <n v="1467432000"/>
    <n v="1464763109"/>
    <b v="0"/>
    <n v="50"/>
    <b v="0"/>
    <s v="technology/wearables"/>
    <n v="0.22494285714285714"/>
    <n v="157.46"/>
    <x v="2"/>
    <x v="8"/>
  </r>
  <r>
    <n v="1331"/>
    <s v="WORLD'S BEST BATTERY BACKUP: EXO WEARABLE POWER! (Canceled)"/>
    <x v="1329"/>
    <n v="250000"/>
    <n v="3417"/>
    <x v="1"/>
    <x v="0"/>
    <s v="USD"/>
    <n v="1471435554"/>
    <n v="1468843554"/>
    <b v="0"/>
    <n v="34"/>
    <b v="0"/>
    <s v="technology/wearables"/>
    <n v="1.3668E-2"/>
    <n v="100.5"/>
    <x v="2"/>
    <x v="8"/>
  </r>
  <r>
    <n v="1332"/>
    <s v="Belt with Legs Invention (Canceled)"/>
    <x v="1330"/>
    <n v="10115"/>
    <n v="0"/>
    <x v="1"/>
    <x v="16"/>
    <s v="CHF"/>
    <n v="1485480408"/>
    <n v="1482888408"/>
    <b v="0"/>
    <n v="0"/>
    <b v="0"/>
    <s v="technology/wearables"/>
    <n v="0"/>
    <n v="0"/>
    <x v="2"/>
    <x v="8"/>
  </r>
  <r>
    <n v="1333"/>
    <s v="Bio Hazard Suit for Everyman (Canceled)"/>
    <x v="1331"/>
    <n v="2500"/>
    <n v="0"/>
    <x v="1"/>
    <x v="2"/>
    <s v="AUD"/>
    <n v="1405478025"/>
    <n v="1402886025"/>
    <b v="0"/>
    <n v="0"/>
    <b v="0"/>
    <s v="technology/wearables"/>
    <n v="0"/>
    <n v="0"/>
    <x v="2"/>
    <x v="8"/>
  </r>
  <r>
    <n v="1334"/>
    <s v="My TUSK â„¢ (Telephone Utility Support Kit!) (Canceled)"/>
    <x v="1332"/>
    <n v="133000"/>
    <n v="14303"/>
    <x v="1"/>
    <x v="0"/>
    <s v="USD"/>
    <n v="1457721287"/>
    <n v="1455129287"/>
    <b v="0"/>
    <n v="276"/>
    <b v="0"/>
    <s v="technology/wearables"/>
    <n v="0.10754135338345865"/>
    <n v="51.822463768115945"/>
    <x v="2"/>
    <x v="8"/>
  </r>
  <r>
    <n v="1335"/>
    <s v="UB Fit (Canceled)"/>
    <x v="1333"/>
    <n v="25000"/>
    <n v="4940"/>
    <x v="1"/>
    <x v="0"/>
    <s v="USD"/>
    <n v="1449354502"/>
    <n v="1446762502"/>
    <b v="0"/>
    <n v="16"/>
    <b v="0"/>
    <s v="technology/wearables"/>
    <n v="0.1976"/>
    <n v="308.75"/>
    <x v="2"/>
    <x v="8"/>
  </r>
  <r>
    <n v="1336"/>
    <s v="Jumpy, The World First Edutainment Smartwatch For Kids"/>
    <x v="1334"/>
    <n v="100000"/>
    <n v="84947"/>
    <x v="1"/>
    <x v="0"/>
    <s v="USD"/>
    <n v="1418849028"/>
    <n v="1415825028"/>
    <b v="0"/>
    <n v="224"/>
    <b v="0"/>
    <s v="technology/wearables"/>
    <n v="0.84946999999999995"/>
    <n v="379.22767857142856"/>
    <x v="2"/>
    <x v="8"/>
  </r>
  <r>
    <n v="1337"/>
    <s v="Ripple: World's Most Dependable Safety Device (Canceled)"/>
    <x v="1335"/>
    <n v="50000"/>
    <n v="24691"/>
    <x v="1"/>
    <x v="0"/>
    <s v="USD"/>
    <n v="1488549079"/>
    <n v="1485957079"/>
    <b v="0"/>
    <n v="140"/>
    <b v="0"/>
    <s v="technology/wearables"/>
    <n v="0.49381999999999998"/>
    <n v="176.36428571428573"/>
    <x v="2"/>
    <x v="8"/>
  </r>
  <r>
    <n v="1338"/>
    <s v="A New Case In Town | HAND Liberation | HANDL (Canceled)"/>
    <x v="1336"/>
    <n v="30000"/>
    <n v="991"/>
    <x v="1"/>
    <x v="0"/>
    <s v="USD"/>
    <n v="1438543033"/>
    <n v="1435951033"/>
    <b v="0"/>
    <n v="15"/>
    <b v="0"/>
    <s v="technology/wearables"/>
    <n v="3.3033333333333331E-2"/>
    <n v="66.066666666666663"/>
    <x v="2"/>
    <x v="8"/>
  </r>
  <r>
    <n v="1339"/>
    <s v="Linkoo (Canceled)"/>
    <x v="1337"/>
    <n v="50000"/>
    <n v="3317"/>
    <x v="1"/>
    <x v="0"/>
    <s v="USD"/>
    <n v="1418056315"/>
    <n v="1414164715"/>
    <b v="0"/>
    <n v="37"/>
    <b v="0"/>
    <s v="technology/wearables"/>
    <n v="6.6339999999999996E-2"/>
    <n v="89.648648648648646"/>
    <x v="2"/>
    <x v="8"/>
  </r>
  <r>
    <n v="1340"/>
    <s v="Glass Designs (Canceled)"/>
    <x v="1338"/>
    <n v="1680"/>
    <n v="0"/>
    <x v="1"/>
    <x v="0"/>
    <s v="USD"/>
    <n v="1408112253"/>
    <n v="1405520253"/>
    <b v="0"/>
    <n v="0"/>
    <b v="0"/>
    <s v="technology/wearables"/>
    <n v="0"/>
    <n v="0"/>
    <x v="2"/>
    <x v="8"/>
  </r>
  <r>
    <n v="1341"/>
    <s v="BRILLAR: World's First Kids' Smart Wearable Companion."/>
    <x v="1339"/>
    <n v="25000"/>
    <n v="17590"/>
    <x v="1"/>
    <x v="1"/>
    <s v="GBP"/>
    <n v="1475333917"/>
    <n v="1472569117"/>
    <b v="0"/>
    <n v="46"/>
    <b v="0"/>
    <s v="technology/wearables"/>
    <n v="0.7036"/>
    <n v="382.39130434782606"/>
    <x v="2"/>
    <x v="8"/>
  </r>
  <r>
    <n v="1342"/>
    <s v="Vuzion: An Actual Overlaid Heads Up Display Wearable"/>
    <x v="1340"/>
    <n v="50000"/>
    <n v="100"/>
    <x v="1"/>
    <x v="0"/>
    <s v="USD"/>
    <n v="1437161739"/>
    <n v="1434569739"/>
    <b v="0"/>
    <n v="1"/>
    <b v="0"/>
    <s v="technology/wearables"/>
    <n v="2E-3"/>
    <n v="100"/>
    <x v="2"/>
    <x v="8"/>
  </r>
  <r>
    <n v="1343"/>
    <s v="Sleepman: The First Sleep Enhancement &amp; Fatigue Alert Device"/>
    <x v="1341"/>
    <n v="50000"/>
    <n v="51149"/>
    <x v="1"/>
    <x v="0"/>
    <s v="USD"/>
    <n v="1471579140"/>
    <n v="1466512683"/>
    <b v="0"/>
    <n v="323"/>
    <b v="0"/>
    <s v="technology/wearables"/>
    <n v="1.02298"/>
    <n v="158.35603715170279"/>
    <x v="2"/>
    <x v="8"/>
  </r>
  <r>
    <n v="1344"/>
    <s v="A Masters Guide to The Way of the Warrior"/>
    <x v="1342"/>
    <n v="1500"/>
    <n v="5666"/>
    <x v="0"/>
    <x v="5"/>
    <s v="CAD"/>
    <n v="1467313039"/>
    <n v="1464807439"/>
    <b v="0"/>
    <n v="139"/>
    <b v="1"/>
    <s v="publishing/nonfiction"/>
    <n v="3.7773333333333334"/>
    <n v="40.762589928057551"/>
    <x v="3"/>
    <x v="9"/>
  </r>
  <r>
    <n v="1345"/>
    <s v="Tell the World - My journey from Islam to Christianity"/>
    <x v="1343"/>
    <n v="300"/>
    <n v="375"/>
    <x v="0"/>
    <x v="0"/>
    <s v="USD"/>
    <n v="1405366359"/>
    <n v="1402342359"/>
    <b v="0"/>
    <n v="7"/>
    <b v="1"/>
    <s v="publishing/nonfiction"/>
    <n v="1.25"/>
    <n v="53.571428571428569"/>
    <x v="3"/>
    <x v="9"/>
  </r>
  <r>
    <n v="1346"/>
    <s v="Anthology of Stories from LGBT Nepal"/>
    <x v="1344"/>
    <n v="4900"/>
    <n v="7219"/>
    <x v="0"/>
    <x v="0"/>
    <s v="USD"/>
    <n v="1372297751"/>
    <n v="1369705751"/>
    <b v="0"/>
    <n v="149"/>
    <b v="1"/>
    <s v="publishing/nonfiction"/>
    <n v="1.473265306122449"/>
    <n v="48.449664429530202"/>
    <x v="3"/>
    <x v="9"/>
  </r>
  <r>
    <n v="1347"/>
    <s v="Sharing the secrets of profitable specialty food marketing!"/>
    <x v="1345"/>
    <n v="2500"/>
    <n v="2555"/>
    <x v="0"/>
    <x v="0"/>
    <s v="USD"/>
    <n v="1425741525"/>
    <n v="1423149525"/>
    <b v="0"/>
    <n v="31"/>
    <b v="1"/>
    <s v="publishing/nonfiction"/>
    <n v="1.022"/>
    <n v="82.41935483870968"/>
    <x v="3"/>
    <x v="9"/>
  </r>
  <r>
    <n v="1348"/>
    <s v="Confessions of a Survivor â€” by Kathleen Barbee"/>
    <x v="1346"/>
    <n v="5875"/>
    <n v="5985"/>
    <x v="0"/>
    <x v="0"/>
    <s v="USD"/>
    <n v="1418904533"/>
    <n v="1416485333"/>
    <b v="0"/>
    <n v="26"/>
    <b v="1"/>
    <s v="publishing/nonfiction"/>
    <n v="1.018723404255319"/>
    <n v="230.19230769230768"/>
    <x v="3"/>
    <x v="9"/>
  </r>
  <r>
    <n v="1349"/>
    <s v="Northern Exposure A Jasper Rock Climbing Guidebook"/>
    <x v="1347"/>
    <n v="5000"/>
    <n v="10210"/>
    <x v="0"/>
    <x v="5"/>
    <s v="CAD"/>
    <n v="1450249140"/>
    <n v="1447055935"/>
    <b v="0"/>
    <n v="172"/>
    <b v="1"/>
    <s v="publishing/nonfiction"/>
    <n v="2.0419999999999998"/>
    <n v="59.360465116279073"/>
    <x v="3"/>
    <x v="9"/>
  </r>
  <r>
    <n v="1350"/>
    <s v="House of Dunbar-The Rise and Fall of a Scottish Noble Family"/>
    <x v="1348"/>
    <n v="5000"/>
    <n v="5202.5"/>
    <x v="0"/>
    <x v="0"/>
    <s v="USD"/>
    <n v="1451089134"/>
    <n v="1448497134"/>
    <b v="0"/>
    <n v="78"/>
    <b v="1"/>
    <s v="publishing/nonfiction"/>
    <n v="1.0405"/>
    <n v="66.698717948717942"/>
    <x v="3"/>
    <x v="9"/>
  </r>
  <r>
    <n v="1351"/>
    <s v="Purpose: Your Journey To Find Meaning"/>
    <x v="1349"/>
    <n v="20000"/>
    <n v="20253"/>
    <x v="0"/>
    <x v="0"/>
    <s v="USD"/>
    <n v="1455299144"/>
    <n v="1452707144"/>
    <b v="0"/>
    <n v="120"/>
    <b v="1"/>
    <s v="publishing/nonfiction"/>
    <n v="1.0126500000000001"/>
    <n v="168.77500000000001"/>
    <x v="3"/>
    <x v="9"/>
  </r>
  <r>
    <n v="1352"/>
    <s v="Will's SmileBook Project"/>
    <x v="1350"/>
    <n v="10000"/>
    <n v="13614"/>
    <x v="0"/>
    <x v="0"/>
    <s v="USD"/>
    <n v="1441425540"/>
    <n v="1436968366"/>
    <b v="0"/>
    <n v="227"/>
    <b v="1"/>
    <s v="publishing/nonfiction"/>
    <n v="1.3613999999999999"/>
    <n v="59.973568281938327"/>
    <x v="3"/>
    <x v="9"/>
  </r>
  <r>
    <n v="1353"/>
    <s v="Finish The Script! - A College Writing Course in Book Form"/>
    <x v="1351"/>
    <n v="1000"/>
    <n v="1336"/>
    <x v="0"/>
    <x v="0"/>
    <s v="USD"/>
    <n v="1362960000"/>
    <n v="1359946188"/>
    <b v="0"/>
    <n v="42"/>
    <b v="1"/>
    <s v="publishing/nonfiction"/>
    <n v="1.3360000000000001"/>
    <n v="31.80952380952381"/>
    <x v="3"/>
    <x v="9"/>
  </r>
  <r>
    <n v="1354"/>
    <s v="We Beat Leukaemia: my family's journey with childhood cancer"/>
    <x v="1352"/>
    <n v="1200"/>
    <n v="1563"/>
    <x v="0"/>
    <x v="1"/>
    <s v="GBP"/>
    <n v="1465672979"/>
    <n v="1463080979"/>
    <b v="0"/>
    <n v="64"/>
    <b v="1"/>
    <s v="publishing/nonfiction"/>
    <n v="1.3025"/>
    <n v="24.421875"/>
    <x v="3"/>
    <x v="9"/>
  </r>
  <r>
    <n v="1355"/>
    <s v="Internationalisation of Sherlock's Home: The Empty House"/>
    <x v="1353"/>
    <n v="2500"/>
    <n v="3067"/>
    <x v="0"/>
    <x v="1"/>
    <s v="GBP"/>
    <n v="1354269600"/>
    <n v="1351663605"/>
    <b v="0"/>
    <n v="121"/>
    <b v="1"/>
    <s v="publishing/nonfiction"/>
    <n v="1.2267999999999999"/>
    <n v="25.347107438016529"/>
    <x v="3"/>
    <x v="9"/>
  </r>
  <r>
    <n v="1356"/>
    <s v="Kick-in-the-A** Starter: Between the Lines, the Book"/>
    <x v="1354"/>
    <n v="3400"/>
    <n v="6215.56"/>
    <x v="0"/>
    <x v="0"/>
    <s v="USD"/>
    <n v="1372985760"/>
    <n v="1370393760"/>
    <b v="0"/>
    <n v="87"/>
    <b v="1"/>
    <s v="publishing/nonfiction"/>
    <n v="1.8281058823529412"/>
    <n v="71.443218390804603"/>
    <x v="3"/>
    <x v="9"/>
  </r>
  <r>
    <n v="1357"/>
    <s v="Becoming Alicia"/>
    <x v="1355"/>
    <n v="2000"/>
    <n v="2506"/>
    <x v="0"/>
    <x v="0"/>
    <s v="USD"/>
    <n v="1362117540"/>
    <n v="1359587137"/>
    <b v="0"/>
    <n v="65"/>
    <b v="1"/>
    <s v="publishing/nonfiction"/>
    <n v="1.2529999999999999"/>
    <n v="38.553846153846152"/>
    <x v="3"/>
    <x v="9"/>
  </r>
  <r>
    <n v="1358"/>
    <s v="The Masada Story Project"/>
    <x v="1356"/>
    <n v="3000"/>
    <n v="3350"/>
    <x v="0"/>
    <x v="0"/>
    <s v="USD"/>
    <n v="1309009323"/>
    <n v="1306417323"/>
    <b v="0"/>
    <n v="49"/>
    <b v="1"/>
    <s v="publishing/nonfiction"/>
    <n v="1.1166666666666667"/>
    <n v="68.367346938775512"/>
    <x v="3"/>
    <x v="9"/>
  </r>
  <r>
    <n v="1359"/>
    <s v="UnConventional - Worldcon 2011 Research"/>
    <x v="1357"/>
    <n v="660"/>
    <n v="764"/>
    <x v="0"/>
    <x v="0"/>
    <s v="USD"/>
    <n v="1309980790"/>
    <n v="1304623990"/>
    <b v="0"/>
    <n v="19"/>
    <b v="1"/>
    <s v="publishing/nonfiction"/>
    <n v="1.1575757575757575"/>
    <n v="40.210526315789473"/>
    <x v="3"/>
    <x v="9"/>
  </r>
  <r>
    <n v="1360"/>
    <s v="So Bad, It's Good! - A Book of Bad Movies"/>
    <x v="1358"/>
    <n v="1500"/>
    <n v="2598"/>
    <x v="0"/>
    <x v="0"/>
    <s v="USD"/>
    <n v="1343943420"/>
    <n v="1341524220"/>
    <b v="0"/>
    <n v="81"/>
    <b v="1"/>
    <s v="publishing/nonfiction"/>
    <n v="1.732"/>
    <n v="32.074074074074076"/>
    <x v="3"/>
    <x v="9"/>
  </r>
  <r>
    <n v="1361"/>
    <s v="Me, Myself &amp; I - the dark art of big wall soloing"/>
    <x v="1359"/>
    <n v="6000"/>
    <n v="7559"/>
    <x v="0"/>
    <x v="1"/>
    <s v="GBP"/>
    <n v="1403370772"/>
    <n v="1400778772"/>
    <b v="0"/>
    <n v="264"/>
    <b v="1"/>
    <s v="publishing/nonfiction"/>
    <n v="1.2598333333333334"/>
    <n v="28.632575757575758"/>
    <x v="3"/>
    <x v="9"/>
  </r>
  <r>
    <n v="1362"/>
    <s v="A Fantastic Affair: Karl Barth in America 1962â€“Research"/>
    <x v="1360"/>
    <n v="1000"/>
    <n v="1091"/>
    <x v="0"/>
    <x v="0"/>
    <s v="USD"/>
    <n v="1378592731"/>
    <n v="1373408731"/>
    <b v="0"/>
    <n v="25"/>
    <b v="1"/>
    <s v="publishing/nonfiction"/>
    <n v="1.091"/>
    <n v="43.64"/>
    <x v="3"/>
    <x v="9"/>
  </r>
  <r>
    <n v="1363"/>
    <s v="A Book about Hidden Disease Causing Products we use Everyday"/>
    <x v="1361"/>
    <n v="200"/>
    <n v="200"/>
    <x v="0"/>
    <x v="0"/>
    <s v="USD"/>
    <n v="1455523140"/>
    <n v="1453925727"/>
    <b v="0"/>
    <n v="5"/>
    <b v="1"/>
    <s v="publishing/nonfiction"/>
    <n v="1"/>
    <n v="40"/>
    <x v="3"/>
    <x v="9"/>
  </r>
  <r>
    <n v="1364"/>
    <s v="&quot;The Rock History Through J.S.Fuck&quot; ExtremeRock Double Album"/>
    <x v="1362"/>
    <n v="42000"/>
    <n v="49830"/>
    <x v="0"/>
    <x v="8"/>
    <s v="DKK"/>
    <n v="1420648906"/>
    <n v="1415464906"/>
    <b v="0"/>
    <n v="144"/>
    <b v="1"/>
    <s v="music/rock"/>
    <n v="1.1864285714285714"/>
    <n v="346.04166666666669"/>
    <x v="4"/>
    <x v="11"/>
  </r>
  <r>
    <n v="1365"/>
    <s v="MYFEVER's First Studio EP &quot;See The Light&quot;"/>
    <x v="1363"/>
    <n v="7500"/>
    <n v="7520"/>
    <x v="0"/>
    <x v="0"/>
    <s v="USD"/>
    <n v="1426523752"/>
    <n v="1423935352"/>
    <b v="0"/>
    <n v="92"/>
    <b v="1"/>
    <s v="music/rock"/>
    <n v="1.0026666666666666"/>
    <n v="81.739130434782609"/>
    <x v="4"/>
    <x v="11"/>
  </r>
  <r>
    <n v="1366"/>
    <s v="Kick It! A Tribute to the A.K.s"/>
    <x v="1364"/>
    <n v="7500"/>
    <n v="9486.69"/>
    <x v="0"/>
    <x v="0"/>
    <s v="USD"/>
    <n v="1417049663"/>
    <n v="1413158063"/>
    <b v="0"/>
    <n v="147"/>
    <b v="1"/>
    <s v="music/rock"/>
    <n v="1.2648920000000001"/>
    <n v="64.535306122448986"/>
    <x v="4"/>
    <x v="11"/>
  </r>
  <r>
    <n v="1367"/>
    <s v="House of Rabbits  - &quot;Songs of Charivari&quot;"/>
    <x v="1365"/>
    <n v="5000"/>
    <n v="5713"/>
    <x v="0"/>
    <x v="0"/>
    <s v="USD"/>
    <n v="1447463050"/>
    <n v="1444867450"/>
    <b v="0"/>
    <n v="90"/>
    <b v="1"/>
    <s v="music/rock"/>
    <n v="1.1426000000000001"/>
    <n v="63.477777777777774"/>
    <x v="4"/>
    <x v="11"/>
  </r>
  <r>
    <n v="1368"/>
    <s v="Saturate &quot; The Separation Effect &quot; CD"/>
    <x v="1366"/>
    <n v="5000"/>
    <n v="5535"/>
    <x v="0"/>
    <x v="0"/>
    <s v="USD"/>
    <n v="1434342894"/>
    <n v="1432269294"/>
    <b v="0"/>
    <n v="87"/>
    <b v="1"/>
    <s v="music/rock"/>
    <n v="1.107"/>
    <n v="63.620689655172413"/>
    <x v="4"/>
    <x v="11"/>
  </r>
  <r>
    <n v="1369"/>
    <s v="FEEL BETTER: Derek Fawcett's solo, full-length debut"/>
    <x v="1367"/>
    <n v="32360"/>
    <n v="34090.629999999997"/>
    <x v="0"/>
    <x v="0"/>
    <s v="USD"/>
    <n v="1397225746"/>
    <n v="1394633746"/>
    <b v="0"/>
    <n v="406"/>
    <b v="1"/>
    <s v="music/rock"/>
    <n v="1.0534805315203954"/>
    <n v="83.967068965517228"/>
    <x v="4"/>
    <x v="11"/>
  </r>
  <r>
    <n v="1370"/>
    <s v="Food On You presents Baby's First Parental Advisory"/>
    <x v="1368"/>
    <n v="1500"/>
    <n v="1555"/>
    <x v="0"/>
    <x v="0"/>
    <s v="USD"/>
    <n v="1381881890"/>
    <n v="1380585890"/>
    <b v="0"/>
    <n v="20"/>
    <b v="1"/>
    <s v="music/rock"/>
    <n v="1.0366666666666666"/>
    <n v="77.75"/>
    <x v="4"/>
    <x v="11"/>
  </r>
  <r>
    <n v="1371"/>
    <s v="The Defiant Tour Documentary with LoNero"/>
    <x v="1369"/>
    <n v="6999"/>
    <n v="7495"/>
    <x v="0"/>
    <x v="0"/>
    <s v="USD"/>
    <n v="1431022342"/>
    <n v="1428430342"/>
    <b v="0"/>
    <n v="70"/>
    <b v="1"/>
    <s v="music/rock"/>
    <n v="1.0708672667523933"/>
    <n v="107.07142857142857"/>
    <x v="4"/>
    <x v="11"/>
  </r>
  <r>
    <n v="1372"/>
    <s v="Ted Lukas &amp; the Misled new CD - &quot;FEED&quot;"/>
    <x v="1370"/>
    <n v="500"/>
    <n v="620"/>
    <x v="0"/>
    <x v="0"/>
    <s v="USD"/>
    <n v="1342115132"/>
    <n v="1339523132"/>
    <b v="0"/>
    <n v="16"/>
    <b v="1"/>
    <s v="music/rock"/>
    <n v="1.24"/>
    <n v="38.75"/>
    <x v="4"/>
    <x v="11"/>
  </r>
  <r>
    <n v="1373"/>
    <s v="Broccoli Samurai: Tour Van or Bust!"/>
    <x v="1371"/>
    <n v="10000"/>
    <n v="10501"/>
    <x v="0"/>
    <x v="0"/>
    <s v="USD"/>
    <n v="1483138233"/>
    <n v="1480546233"/>
    <b v="0"/>
    <n v="52"/>
    <b v="1"/>
    <s v="music/rock"/>
    <n v="1.0501"/>
    <n v="201.94230769230768"/>
    <x v="4"/>
    <x v="11"/>
  </r>
  <r>
    <n v="1374"/>
    <s v="Sisters of Murphyâ€™s full-length album"/>
    <x v="1372"/>
    <n v="1500"/>
    <n v="2842"/>
    <x v="0"/>
    <x v="0"/>
    <s v="USD"/>
    <n v="1458874388"/>
    <n v="1456285988"/>
    <b v="0"/>
    <n v="66"/>
    <b v="1"/>
    <s v="music/rock"/>
    <n v="1.8946666666666667"/>
    <n v="43.060606060606062"/>
    <x v="4"/>
    <x v="11"/>
  </r>
  <r>
    <n v="1375"/>
    <s v="PAMPA FOLKS - 1st &quot;Indie Pop Western&quot; Album"/>
    <x v="1373"/>
    <n v="4000"/>
    <n v="6853"/>
    <x v="0"/>
    <x v="6"/>
    <s v="EUR"/>
    <n v="1484444119"/>
    <n v="1481852119"/>
    <b v="0"/>
    <n v="109"/>
    <b v="1"/>
    <s v="music/rock"/>
    <n v="1.7132499999999999"/>
    <n v="62.871559633027523"/>
    <x v="4"/>
    <x v="11"/>
  </r>
  <r>
    <n v="1376"/>
    <s v="Dead Pirates / HIGHMARE LP 2nd pressing"/>
    <x v="1374"/>
    <n v="3700"/>
    <n v="9342"/>
    <x v="0"/>
    <x v="1"/>
    <s v="GBP"/>
    <n v="1480784606"/>
    <n v="1478189006"/>
    <b v="0"/>
    <n v="168"/>
    <b v="1"/>
    <s v="music/rock"/>
    <n v="2.5248648648648651"/>
    <n v="55.607142857142854"/>
    <x v="4"/>
    <x v="11"/>
  </r>
  <r>
    <n v="1377"/>
    <s v="Official Debut EP for Stereo Jo"/>
    <x v="1375"/>
    <n v="1300"/>
    <n v="1510"/>
    <x v="0"/>
    <x v="0"/>
    <s v="USD"/>
    <n v="1486095060"/>
    <n v="1484198170"/>
    <b v="0"/>
    <n v="31"/>
    <b v="1"/>
    <s v="music/rock"/>
    <n v="1.1615384615384616"/>
    <n v="48.70967741935484"/>
    <x v="4"/>
    <x v="11"/>
  </r>
  <r>
    <n v="1378"/>
    <s v="SIX BY SEVEN"/>
    <x v="1376"/>
    <n v="2000"/>
    <n v="4067"/>
    <x v="0"/>
    <x v="1"/>
    <s v="GBP"/>
    <n v="1470075210"/>
    <n v="1468779210"/>
    <b v="0"/>
    <n v="133"/>
    <b v="1"/>
    <s v="music/rock"/>
    <n v="2.0335000000000001"/>
    <n v="30.578947368421051"/>
    <x v="4"/>
    <x v="11"/>
  </r>
  <r>
    <n v="1379"/>
    <s v="J. Walter Makes a Record"/>
    <x v="1377"/>
    <n v="10000"/>
    <n v="11160"/>
    <x v="0"/>
    <x v="0"/>
    <s v="USD"/>
    <n v="1433504876"/>
    <n v="1430912876"/>
    <b v="0"/>
    <n v="151"/>
    <b v="1"/>
    <s v="music/rock"/>
    <n v="1.1160000000000001"/>
    <n v="73.907284768211923"/>
    <x v="4"/>
    <x v="11"/>
  </r>
  <r>
    <n v="1380"/>
    <s v="BARNFEST 2015"/>
    <x v="1378"/>
    <n v="25"/>
    <n v="106"/>
    <x v="0"/>
    <x v="0"/>
    <s v="USD"/>
    <n v="1433815200"/>
    <n v="1431886706"/>
    <b v="0"/>
    <n v="5"/>
    <b v="1"/>
    <s v="music/rock"/>
    <n v="4.24"/>
    <n v="21.2"/>
    <x v="4"/>
    <x v="11"/>
  </r>
  <r>
    <n v="1381"/>
    <s v="&quot;Me &amp; Eugene&quot; - NEW EP by Jameson and the Sordid Seeds"/>
    <x v="1379"/>
    <n v="5000"/>
    <n v="5355"/>
    <x v="0"/>
    <x v="0"/>
    <s v="USD"/>
    <n v="1482988125"/>
    <n v="1480396125"/>
    <b v="0"/>
    <n v="73"/>
    <b v="1"/>
    <s v="music/rock"/>
    <n v="1.071"/>
    <n v="73.356164383561648"/>
    <x v="4"/>
    <x v="11"/>
  </r>
  <r>
    <n v="1382"/>
    <s v="The Floorwalkers New Album!"/>
    <x v="1380"/>
    <n v="8000"/>
    <n v="8349"/>
    <x v="0"/>
    <x v="0"/>
    <s v="USD"/>
    <n v="1367867536"/>
    <n v="1365275536"/>
    <b v="0"/>
    <n v="148"/>
    <b v="1"/>
    <s v="music/rock"/>
    <n v="1.043625"/>
    <n v="56.412162162162161"/>
    <x v="4"/>
    <x v="11"/>
  </r>
  <r>
    <n v="1383"/>
    <s v="Help Monochrome Seasons Fund His New Album ''Space Culture''"/>
    <x v="1381"/>
    <n v="2200"/>
    <n v="4673"/>
    <x v="0"/>
    <x v="5"/>
    <s v="CAD"/>
    <n v="1482457678"/>
    <n v="1480729678"/>
    <b v="0"/>
    <n v="93"/>
    <b v="1"/>
    <s v="music/rock"/>
    <n v="2.124090909090909"/>
    <n v="50.247311827956992"/>
    <x v="4"/>
    <x v="11"/>
  </r>
  <r>
    <n v="1384"/>
    <s v="Manny Manriquez' new rock opera journey: Outland Warrior"/>
    <x v="1382"/>
    <n v="3500"/>
    <n v="4343"/>
    <x v="0"/>
    <x v="0"/>
    <s v="USD"/>
    <n v="1436117922"/>
    <n v="1433525922"/>
    <b v="0"/>
    <n v="63"/>
    <b v="1"/>
    <s v="music/rock"/>
    <n v="1.2408571428571429"/>
    <n v="68.936507936507937"/>
    <x v="4"/>
    <x v="11"/>
  </r>
  <r>
    <n v="1385"/>
    <s v="Chi Might Project"/>
    <x v="1383"/>
    <n v="8000"/>
    <n v="8832.49"/>
    <x v="0"/>
    <x v="12"/>
    <s v="EUR"/>
    <n v="1461931860"/>
    <n v="1457109121"/>
    <b v="0"/>
    <n v="134"/>
    <b v="1"/>
    <s v="music/rock"/>
    <n v="1.10406125"/>
    <n v="65.914104477611943"/>
    <x v="4"/>
    <x v="11"/>
  </r>
  <r>
    <n v="1386"/>
    <s v="MALTESE CROSS: The First Album"/>
    <x v="1384"/>
    <n v="400"/>
    <n v="875"/>
    <x v="0"/>
    <x v="0"/>
    <s v="USD"/>
    <n v="1438183889"/>
    <n v="1435591889"/>
    <b v="0"/>
    <n v="14"/>
    <b v="1"/>
    <s v="music/rock"/>
    <n v="2.1875"/>
    <n v="62.5"/>
    <x v="4"/>
    <x v="11"/>
  </r>
  <r>
    <n v="1387"/>
    <s v="FAMILY BUSINESS KICKSTARTER"/>
    <x v="1385"/>
    <n v="4000"/>
    <n v="5465"/>
    <x v="0"/>
    <x v="0"/>
    <s v="USD"/>
    <n v="1433305800"/>
    <n v="1430604395"/>
    <b v="0"/>
    <n v="78"/>
    <b v="1"/>
    <s v="music/rock"/>
    <n v="1.36625"/>
    <n v="70.064102564102569"/>
    <x v="4"/>
    <x v="11"/>
  </r>
  <r>
    <n v="1388"/>
    <s v="Ghosts of Jupiter: The Great Bright Horses"/>
    <x v="1386"/>
    <n v="5000"/>
    <n v="6740.37"/>
    <x v="0"/>
    <x v="0"/>
    <s v="USD"/>
    <n v="1476720840"/>
    <n v="1474469117"/>
    <b v="0"/>
    <n v="112"/>
    <b v="1"/>
    <s v="music/rock"/>
    <n v="1.348074"/>
    <n v="60.181874999999998"/>
    <x v="4"/>
    <x v="11"/>
  </r>
  <r>
    <n v="1389"/>
    <s v="Pre-order DANCEHALL's first record!!!"/>
    <x v="1387"/>
    <n v="500"/>
    <n v="727"/>
    <x v="0"/>
    <x v="1"/>
    <s v="GBP"/>
    <n v="1471087957"/>
    <n v="1468495957"/>
    <b v="0"/>
    <n v="34"/>
    <b v="1"/>
    <s v="music/rock"/>
    <n v="1.454"/>
    <n v="21.382352941176471"/>
    <x v="4"/>
    <x v="11"/>
  </r>
  <r>
    <n v="1390"/>
    <s v="New Music Video/Artist Development"/>
    <x v="1388"/>
    <n v="2800"/>
    <n v="3055"/>
    <x v="0"/>
    <x v="0"/>
    <s v="USD"/>
    <n v="1430154720"/>
    <n v="1427224606"/>
    <b v="0"/>
    <n v="19"/>
    <b v="1"/>
    <s v="music/rock"/>
    <n v="1.0910714285714285"/>
    <n v="160.78947368421052"/>
    <x v="4"/>
    <x v="11"/>
  </r>
  <r>
    <n v="1391"/>
    <s v="Rules and Regulations"/>
    <x v="1389"/>
    <n v="500"/>
    <n v="551"/>
    <x v="0"/>
    <x v="0"/>
    <s v="USD"/>
    <n v="1440219540"/>
    <n v="1436369818"/>
    <b v="0"/>
    <n v="13"/>
    <b v="1"/>
    <s v="music/rock"/>
    <n v="1.1020000000000001"/>
    <n v="42.384615384615387"/>
    <x v="4"/>
    <x v="11"/>
  </r>
  <r>
    <n v="1392"/>
    <s v="Telesomniac's Debut Album"/>
    <x v="1390"/>
    <n v="2500"/>
    <n v="2841"/>
    <x v="0"/>
    <x v="0"/>
    <s v="USD"/>
    <n v="1456976586"/>
    <n v="1454298186"/>
    <b v="0"/>
    <n v="104"/>
    <b v="1"/>
    <s v="music/rock"/>
    <n v="1.1364000000000001"/>
    <n v="27.317307692307693"/>
    <x v="4"/>
    <x v="11"/>
  </r>
  <r>
    <n v="1393"/>
    <s v="WolfHunt | Social Commentary Rock Project"/>
    <x v="1391"/>
    <n v="10000"/>
    <n v="10235"/>
    <x v="0"/>
    <x v="0"/>
    <s v="USD"/>
    <n v="1470068523"/>
    <n v="1467476523"/>
    <b v="0"/>
    <n v="52"/>
    <b v="1"/>
    <s v="music/rock"/>
    <n v="1.0235000000000001"/>
    <n v="196.82692307692307"/>
    <x v="4"/>
    <x v="11"/>
  </r>
  <r>
    <n v="1394"/>
    <s v="&quot;Intrusive Thoughts&quot;: first full LP by The Reckless Scamps"/>
    <x v="1392"/>
    <n v="750"/>
    <n v="916"/>
    <x v="0"/>
    <x v="0"/>
    <s v="USD"/>
    <n v="1488337200"/>
    <n v="1484623726"/>
    <b v="0"/>
    <n v="17"/>
    <b v="1"/>
    <s v="music/rock"/>
    <n v="1.2213333333333334"/>
    <n v="53.882352941176471"/>
    <x v="4"/>
    <x v="11"/>
  </r>
  <r>
    <n v="1395"/>
    <s v="Quiet Oaks Full Length Album"/>
    <x v="1393"/>
    <n v="3500"/>
    <n v="3916"/>
    <x v="0"/>
    <x v="0"/>
    <s v="USD"/>
    <n v="1484430481"/>
    <n v="1481838481"/>
    <b v="0"/>
    <n v="82"/>
    <b v="1"/>
    <s v="music/rock"/>
    <n v="1.1188571428571428"/>
    <n v="47.756097560975611"/>
    <x v="4"/>
    <x v="11"/>
  </r>
  <r>
    <n v="1396"/>
    <s v="Bret Coats' &quot;Music For The People&quot; KickStarter"/>
    <x v="1394"/>
    <n v="6000"/>
    <n v="6438"/>
    <x v="0"/>
    <x v="0"/>
    <s v="USD"/>
    <n v="1423871882"/>
    <n v="1421279882"/>
    <b v="0"/>
    <n v="73"/>
    <b v="1"/>
    <s v="music/rock"/>
    <n v="1.073"/>
    <n v="88.191780821917803"/>
    <x v="4"/>
    <x v="11"/>
  </r>
  <r>
    <n v="1397"/>
    <s v="Halls of the Machine - All Tribal Dignitaries"/>
    <x v="1395"/>
    <n v="10000"/>
    <n v="11385"/>
    <x v="0"/>
    <x v="0"/>
    <s v="USD"/>
    <n v="1477603140"/>
    <n v="1475013710"/>
    <b v="0"/>
    <n v="158"/>
    <b v="1"/>
    <s v="music/rock"/>
    <n v="1.1385000000000001"/>
    <n v="72.056962025316452"/>
    <x v="4"/>
    <x v="11"/>
  </r>
  <r>
    <n v="1398"/>
    <s v="We Invite You to Come &quot;Back to the 80's with StonyCold!&quot;"/>
    <x v="1396"/>
    <n v="4400"/>
    <n v="4826"/>
    <x v="0"/>
    <x v="0"/>
    <s v="USD"/>
    <n v="1467752334"/>
    <n v="1465160334"/>
    <b v="0"/>
    <n v="65"/>
    <b v="1"/>
    <s v="music/rock"/>
    <n v="1.0968181818181819"/>
    <n v="74.246153846153845"/>
    <x v="4"/>
    <x v="11"/>
  </r>
  <r>
    <n v="1399"/>
    <s v="Rocket And A Bomb Live DVD/Album + new Michael Knott 7&quot;EP"/>
    <x v="1397"/>
    <n v="9000"/>
    <n v="11353"/>
    <x v="0"/>
    <x v="0"/>
    <s v="USD"/>
    <n v="1412640373"/>
    <n v="1410048373"/>
    <b v="0"/>
    <n v="184"/>
    <b v="1"/>
    <s v="music/rock"/>
    <n v="1.2614444444444444"/>
    <n v="61.701086956521742"/>
    <x v="4"/>
    <x v="11"/>
  </r>
  <r>
    <n v="1400"/>
    <s v="Stone Kings: From Creation To Devastation"/>
    <x v="1398"/>
    <n v="350"/>
    <n v="586"/>
    <x v="0"/>
    <x v="1"/>
    <s v="GBP"/>
    <n v="1465709400"/>
    <n v="1462695073"/>
    <b v="0"/>
    <n v="34"/>
    <b v="1"/>
    <s v="music/rock"/>
    <n v="1.6742857142857144"/>
    <n v="17.235294117647058"/>
    <x v="4"/>
    <x v="11"/>
  </r>
  <r>
    <n v="1401"/>
    <s v="Michale Graves â€œVagabond Acousticâ€ Extremely Limited Edition"/>
    <x v="1399"/>
    <n v="2500"/>
    <n v="12413"/>
    <x v="0"/>
    <x v="0"/>
    <s v="USD"/>
    <n v="1369612474"/>
    <n v="1367798074"/>
    <b v="0"/>
    <n v="240"/>
    <b v="1"/>
    <s v="music/rock"/>
    <n v="4.9652000000000003"/>
    <n v="51.720833333333331"/>
    <x v="4"/>
    <x v="11"/>
  </r>
  <r>
    <n v="1402"/>
    <s v="Nineteen Fifty Eight - Untitled EP"/>
    <x v="1400"/>
    <n v="2500"/>
    <n v="2729"/>
    <x v="0"/>
    <x v="1"/>
    <s v="GBP"/>
    <n v="1430439411"/>
    <n v="1425259011"/>
    <b v="0"/>
    <n v="113"/>
    <b v="1"/>
    <s v="music/rock"/>
    <n v="1.0915999999999999"/>
    <n v="24.150442477876105"/>
    <x v="4"/>
    <x v="11"/>
  </r>
  <r>
    <n v="1403"/>
    <s v="Gregorian Rock"/>
    <x v="1401"/>
    <n v="4000"/>
    <n v="4103"/>
    <x v="0"/>
    <x v="0"/>
    <s v="USD"/>
    <n v="1374802235"/>
    <n v="1372210235"/>
    <b v="0"/>
    <n v="66"/>
    <b v="1"/>
    <s v="music/rock"/>
    <n v="1.0257499999999999"/>
    <n v="62.166666666666664"/>
    <x v="4"/>
    <x v="11"/>
  </r>
  <r>
    <n v="1404"/>
    <s v="3 Men and a Book"/>
    <x v="1402"/>
    <n v="14500"/>
    <n v="241"/>
    <x v="2"/>
    <x v="1"/>
    <s v="GBP"/>
    <n v="1424607285"/>
    <n v="1422447285"/>
    <b v="1"/>
    <n v="5"/>
    <b v="0"/>
    <s v="publishing/translations"/>
    <n v="1.6620689655172414E-2"/>
    <n v="48.2"/>
    <x v="3"/>
    <x v="22"/>
  </r>
  <r>
    <n v="1405"/>
    <s v="The Bible translated into Emoticons"/>
    <x v="1403"/>
    <n v="25000"/>
    <n v="105"/>
    <x v="2"/>
    <x v="0"/>
    <s v="USD"/>
    <n v="1417195201"/>
    <n v="1414599601"/>
    <b v="1"/>
    <n v="17"/>
    <b v="0"/>
    <s v="publishing/translations"/>
    <n v="4.1999999999999997E-3"/>
    <n v="6.1764705882352944"/>
    <x v="3"/>
    <x v="22"/>
  </r>
  <r>
    <n v="1406"/>
    <s v="Man Down! Translation project"/>
    <x v="1404"/>
    <n v="12000"/>
    <n v="15"/>
    <x v="2"/>
    <x v="13"/>
    <s v="EUR"/>
    <n v="1449914400"/>
    <n v="1445336607"/>
    <b v="0"/>
    <n v="3"/>
    <b v="0"/>
    <s v="publishing/translations"/>
    <n v="1.25E-3"/>
    <n v="5"/>
    <x v="3"/>
    <x v="22"/>
  </r>
  <r>
    <n v="1407"/>
    <s v="My life, My travel, My past - time to share"/>
    <x v="1405"/>
    <n v="3000"/>
    <n v="15"/>
    <x v="2"/>
    <x v="0"/>
    <s v="USD"/>
    <n v="1407847978"/>
    <n v="1405687978"/>
    <b v="0"/>
    <n v="2"/>
    <b v="0"/>
    <s v="publishing/translations"/>
    <n v="5.0000000000000001E-3"/>
    <n v="7.5"/>
    <x v="3"/>
    <x v="22"/>
  </r>
  <r>
    <n v="1408"/>
    <s v="General Treatise on Chess. Tactics. by R. Grau, translation"/>
    <x v="1406"/>
    <n v="1000"/>
    <n v="72"/>
    <x v="2"/>
    <x v="1"/>
    <s v="GBP"/>
    <n v="1447451756"/>
    <n v="1444856156"/>
    <b v="0"/>
    <n v="6"/>
    <b v="0"/>
    <s v="publishing/translations"/>
    <n v="7.1999999999999995E-2"/>
    <n v="12"/>
    <x v="3"/>
    <x v="22"/>
  </r>
  <r>
    <n v="1409"/>
    <s v="Modern Literal Torah Translation: Genesis"/>
    <x v="1407"/>
    <n v="4000"/>
    <n v="0"/>
    <x v="2"/>
    <x v="0"/>
    <s v="USD"/>
    <n v="1420085535"/>
    <n v="1414897935"/>
    <b v="0"/>
    <n v="0"/>
    <b v="0"/>
    <s v="publishing/translations"/>
    <n v="0"/>
    <n v="0"/>
    <x v="3"/>
    <x v="22"/>
  </r>
  <r>
    <n v="1410"/>
    <s v="Existence Space and Office (English translation)"/>
    <x v="1408"/>
    <n v="6000"/>
    <n v="1"/>
    <x v="2"/>
    <x v="13"/>
    <s v="EUR"/>
    <n v="1464939520"/>
    <n v="1461051520"/>
    <b v="0"/>
    <n v="1"/>
    <b v="0"/>
    <s v="publishing/translations"/>
    <n v="1.6666666666666666E-4"/>
    <n v="1"/>
    <x v="3"/>
    <x v="22"/>
  </r>
  <r>
    <n v="1411"/>
    <s v="The Divine Comedy- A New English Translation"/>
    <x v="1409"/>
    <n v="3000"/>
    <n v="7"/>
    <x v="2"/>
    <x v="1"/>
    <s v="GBP"/>
    <n v="1423185900"/>
    <n v="1420766700"/>
    <b v="0"/>
    <n v="3"/>
    <b v="0"/>
    <s v="publishing/translations"/>
    <n v="2.3333333333333335E-3"/>
    <n v="2.3333333333333335"/>
    <x v="3"/>
    <x v="22"/>
  </r>
  <r>
    <n v="1412"/>
    <s v="For overseas shogi fans! Shogi novel translation project"/>
    <x v="1410"/>
    <n v="7000"/>
    <n v="320"/>
    <x v="2"/>
    <x v="0"/>
    <s v="USD"/>
    <n v="1417656699"/>
    <n v="1415064699"/>
    <b v="0"/>
    <n v="13"/>
    <b v="0"/>
    <s v="publishing/translations"/>
    <n v="4.5714285714285714E-2"/>
    <n v="24.615384615384617"/>
    <x v="3"/>
    <x v="22"/>
  </r>
  <r>
    <n v="1413"/>
    <s v="LE NUVOLE DEL CIELO-CLOUDS OF THE SKY"/>
    <x v="1411"/>
    <n v="2000"/>
    <n v="100"/>
    <x v="2"/>
    <x v="13"/>
    <s v="EUR"/>
    <n v="1455964170"/>
    <n v="1450780170"/>
    <b v="0"/>
    <n v="1"/>
    <b v="0"/>
    <s v="publishing/translations"/>
    <n v="0.05"/>
    <n v="100"/>
    <x v="3"/>
    <x v="22"/>
  </r>
  <r>
    <n v="1414"/>
    <s v="Database of Interlinear Greek Words"/>
    <x v="1412"/>
    <n v="500"/>
    <n v="1"/>
    <x v="2"/>
    <x v="0"/>
    <s v="USD"/>
    <n v="1483423467"/>
    <n v="1480831467"/>
    <b v="0"/>
    <n v="1"/>
    <b v="0"/>
    <s v="publishing/translations"/>
    <n v="2E-3"/>
    <n v="1"/>
    <x v="3"/>
    <x v="22"/>
  </r>
  <r>
    <n v="1415"/>
    <s v="The Complete Homilies of Blessed Oscar Romero: Volume 2"/>
    <x v="1413"/>
    <n v="4400"/>
    <n v="800"/>
    <x v="2"/>
    <x v="0"/>
    <s v="USD"/>
    <n v="1439741591"/>
    <n v="1436285591"/>
    <b v="0"/>
    <n v="9"/>
    <b v="0"/>
    <s v="publishing/translations"/>
    <n v="0.18181818181818182"/>
    <n v="88.888888888888886"/>
    <x v="3"/>
    <x v="22"/>
  </r>
  <r>
    <n v="1416"/>
    <s v="Glenn's  little book of  quotes"/>
    <x v="1414"/>
    <n v="50000"/>
    <n v="0"/>
    <x v="2"/>
    <x v="0"/>
    <s v="USD"/>
    <n v="1448147619"/>
    <n v="1445552019"/>
    <b v="0"/>
    <n v="0"/>
    <b v="0"/>
    <s v="publishing/translations"/>
    <n v="0"/>
    <n v="0"/>
    <x v="3"/>
    <x v="22"/>
  </r>
  <r>
    <n v="1417"/>
    <s v="Digitizing 8 Rare Siddha Yoga Books"/>
    <x v="1415"/>
    <n v="4500"/>
    <n v="55"/>
    <x v="2"/>
    <x v="0"/>
    <s v="USD"/>
    <n v="1442315460"/>
    <n v="1439696174"/>
    <b v="0"/>
    <n v="2"/>
    <b v="0"/>
    <s v="publishing/translations"/>
    <n v="1.2222222222222223E-2"/>
    <n v="27.5"/>
    <x v="3"/>
    <x v="22"/>
  </r>
  <r>
    <n v="1418"/>
    <s v="Realidades del Hombre"/>
    <x v="1416"/>
    <n v="3000"/>
    <n v="6"/>
    <x v="2"/>
    <x v="3"/>
    <s v="EUR"/>
    <n v="1456397834"/>
    <n v="1453805834"/>
    <b v="0"/>
    <n v="1"/>
    <b v="0"/>
    <s v="publishing/translations"/>
    <n v="2E-3"/>
    <n v="6"/>
    <x v="3"/>
    <x v="22"/>
  </r>
  <r>
    <n v="1419"/>
    <s v="Book Tour &quot;Words of Fire! Women Loving Women in Latin Amer&quot;"/>
    <x v="1417"/>
    <n v="6300"/>
    <n v="445"/>
    <x v="2"/>
    <x v="0"/>
    <s v="USD"/>
    <n v="1476010619"/>
    <n v="1473418619"/>
    <b v="0"/>
    <n v="10"/>
    <b v="0"/>
    <s v="publishing/translations"/>
    <n v="7.0634920634920634E-2"/>
    <n v="44.5"/>
    <x v="3"/>
    <x v="22"/>
  </r>
  <r>
    <n v="1420"/>
    <s v="Shakespeare in the Hood - Romeo and Juliet"/>
    <x v="1418"/>
    <n v="110"/>
    <n v="3"/>
    <x v="2"/>
    <x v="0"/>
    <s v="USD"/>
    <n v="1467129686"/>
    <n v="1464969686"/>
    <b v="0"/>
    <n v="3"/>
    <b v="0"/>
    <s v="publishing/translations"/>
    <n v="2.7272727272727271E-2"/>
    <n v="1"/>
    <x v="3"/>
    <x v="22"/>
  </r>
  <r>
    <n v="1421"/>
    <s v="English translation of &quot;The Escape to Myanmar&quot;"/>
    <x v="1419"/>
    <n v="200000"/>
    <n v="200"/>
    <x v="2"/>
    <x v="11"/>
    <s v="SEK"/>
    <n v="1423432709"/>
    <n v="1420840709"/>
    <b v="0"/>
    <n v="2"/>
    <b v="0"/>
    <s v="publishing/translations"/>
    <n v="1E-3"/>
    <n v="100"/>
    <x v="3"/>
    <x v="22"/>
  </r>
  <r>
    <n v="1422"/>
    <s v="&quot;Hope Without Borders&quot; trilogy by I R Tyler, Chinese edition"/>
    <x v="1420"/>
    <n v="25000"/>
    <n v="26"/>
    <x v="2"/>
    <x v="4"/>
    <s v="NZD"/>
    <n v="1474436704"/>
    <n v="1471844704"/>
    <b v="0"/>
    <n v="2"/>
    <b v="0"/>
    <s v="publishing/translations"/>
    <n v="1.0399999999999999E-3"/>
    <n v="13"/>
    <x v="3"/>
    <x v="22"/>
  </r>
  <r>
    <n v="1423"/>
    <s v="Progressive King James Version New Testament"/>
    <x v="1421"/>
    <n v="30000"/>
    <n v="100"/>
    <x v="2"/>
    <x v="2"/>
    <s v="AUD"/>
    <n v="1451637531"/>
    <n v="1449045531"/>
    <b v="0"/>
    <n v="1"/>
    <b v="0"/>
    <s v="publishing/translations"/>
    <n v="3.3333333333333335E-3"/>
    <n v="100"/>
    <x v="3"/>
    <x v="22"/>
  </r>
  <r>
    <n v="1424"/>
    <s v="Subway Mantras"/>
    <x v="1422"/>
    <n v="7500"/>
    <n v="1527"/>
    <x v="2"/>
    <x v="0"/>
    <s v="USD"/>
    <n v="1479233602"/>
    <n v="1478106802"/>
    <b v="0"/>
    <n v="14"/>
    <b v="0"/>
    <s v="publishing/translations"/>
    <n v="0.2036"/>
    <n v="109.07142857142857"/>
    <x v="3"/>
    <x v="22"/>
  </r>
  <r>
    <n v="1425"/>
    <s v="Hello!(Sawadee).&quot;.America&quot;   BOOK"/>
    <x v="1423"/>
    <n v="13000"/>
    <n v="0"/>
    <x v="2"/>
    <x v="0"/>
    <s v="USD"/>
    <n v="1430276959"/>
    <n v="1427684959"/>
    <b v="0"/>
    <n v="0"/>
    <b v="0"/>
    <s v="publishing/translations"/>
    <n v="0"/>
    <n v="0"/>
    <x v="3"/>
    <x v="22"/>
  </r>
  <r>
    <n v="1426"/>
    <s v="Die Welt der Haie in Englisch (The World of Sharks)"/>
    <x v="1424"/>
    <n v="1000"/>
    <n v="0"/>
    <x v="2"/>
    <x v="12"/>
    <s v="EUR"/>
    <n v="1440408120"/>
    <n v="1435224120"/>
    <b v="0"/>
    <n v="0"/>
    <b v="0"/>
    <s v="publishing/translations"/>
    <n v="0"/>
    <n v="0"/>
    <x v="3"/>
    <x v="22"/>
  </r>
  <r>
    <n v="1427"/>
    <s v="WHAT CAN I DO?..."/>
    <x v="1425"/>
    <n v="5000"/>
    <n v="419"/>
    <x v="2"/>
    <x v="12"/>
    <s v="EUR"/>
    <n v="1474230385"/>
    <n v="1471638385"/>
    <b v="0"/>
    <n v="4"/>
    <b v="0"/>
    <s v="publishing/translations"/>
    <n v="8.3799999999999999E-2"/>
    <n v="104.75"/>
    <x v="3"/>
    <x v="22"/>
  </r>
  <r>
    <n v="1428"/>
    <s v="Translation of the book &quot;He sees me with his Heart&quot;"/>
    <x v="1426"/>
    <n v="1000"/>
    <n v="45"/>
    <x v="2"/>
    <x v="3"/>
    <s v="EUR"/>
    <n v="1459584417"/>
    <n v="1456996017"/>
    <b v="0"/>
    <n v="3"/>
    <b v="0"/>
    <s v="publishing/translations"/>
    <n v="4.4999999999999998E-2"/>
    <n v="15"/>
    <x v="3"/>
    <x v="22"/>
  </r>
  <r>
    <n v="1429"/>
    <s v="10 P.M."/>
    <x v="1427"/>
    <n v="10000"/>
    <n v="0"/>
    <x v="2"/>
    <x v="0"/>
    <s v="USD"/>
    <n v="1428629242"/>
    <n v="1426037242"/>
    <b v="0"/>
    <n v="0"/>
    <b v="0"/>
    <s v="publishing/translations"/>
    <n v="0"/>
    <n v="0"/>
    <x v="3"/>
    <x v="22"/>
  </r>
  <r>
    <n v="1430"/>
    <s v="Esoteric Project Management"/>
    <x v="1428"/>
    <n v="5000"/>
    <n v="403"/>
    <x v="2"/>
    <x v="0"/>
    <s v="USD"/>
    <n v="1419017488"/>
    <n v="1416339088"/>
    <b v="0"/>
    <n v="5"/>
    <b v="0"/>
    <s v="publishing/translations"/>
    <n v="8.0600000000000005E-2"/>
    <n v="80.599999999999994"/>
    <x v="3"/>
    <x v="22"/>
  </r>
  <r>
    <n v="1431"/>
    <s v="Publishing Persian version of IT AIN'T SO AWFUL, FALAFEL"/>
    <x v="1429"/>
    <n v="17000"/>
    <n v="5431"/>
    <x v="2"/>
    <x v="0"/>
    <s v="USD"/>
    <n v="1448517816"/>
    <n v="1445922216"/>
    <b v="0"/>
    <n v="47"/>
    <b v="0"/>
    <s v="publishing/translations"/>
    <n v="0.31947058823529412"/>
    <n v="115.55319148936171"/>
    <x v="3"/>
    <x v="22"/>
  </r>
  <r>
    <n v="1432"/>
    <s v="The Holy Bib-el"/>
    <x v="1430"/>
    <n v="40000"/>
    <n v="0"/>
    <x v="2"/>
    <x v="0"/>
    <s v="USD"/>
    <n v="1437417828"/>
    <n v="1434825828"/>
    <b v="0"/>
    <n v="0"/>
    <b v="0"/>
    <s v="publishing/translations"/>
    <n v="0"/>
    <n v="0"/>
    <x v="3"/>
    <x v="22"/>
  </r>
  <r>
    <n v="1433"/>
    <s v="The Gayatri Mantra for Jhansi, India"/>
    <x v="1431"/>
    <n v="12000"/>
    <n v="805"/>
    <x v="2"/>
    <x v="13"/>
    <s v="EUR"/>
    <n v="1481367600"/>
    <n v="1477839675"/>
    <b v="0"/>
    <n v="10"/>
    <b v="0"/>
    <s v="publishing/translations"/>
    <n v="6.7083333333333328E-2"/>
    <n v="80.5"/>
    <x v="3"/>
    <x v="22"/>
  </r>
  <r>
    <n v="1434"/>
    <s v="Translation of 'SOCIALCAPITALISM' (2014)"/>
    <x v="1432"/>
    <n v="82000"/>
    <n v="8190"/>
    <x v="2"/>
    <x v="8"/>
    <s v="DKK"/>
    <n v="1433775600"/>
    <n v="1431973478"/>
    <b v="0"/>
    <n v="11"/>
    <b v="0"/>
    <s v="publishing/translations"/>
    <n v="9.987804878048781E-2"/>
    <n v="744.5454545454545"/>
    <x v="3"/>
    <x v="22"/>
  </r>
  <r>
    <n v="1435"/>
    <s v="Trilogy of Crystals, book 1, translation"/>
    <x v="1433"/>
    <n v="15000"/>
    <n v="15"/>
    <x v="2"/>
    <x v="13"/>
    <s v="EUR"/>
    <n v="1444589020"/>
    <n v="1441997020"/>
    <b v="0"/>
    <n v="2"/>
    <b v="0"/>
    <s v="publishing/translations"/>
    <n v="1E-3"/>
    <n v="7.5"/>
    <x v="3"/>
    <x v="22"/>
  </r>
  <r>
    <n v="1436"/>
    <s v="Translation of an interactive eLearning-website for surgery"/>
    <x v="1434"/>
    <n v="10000"/>
    <n v="77"/>
    <x v="2"/>
    <x v="12"/>
    <s v="EUR"/>
    <n v="1456043057"/>
    <n v="1453451057"/>
    <b v="0"/>
    <n v="2"/>
    <b v="0"/>
    <s v="publishing/translations"/>
    <n v="7.7000000000000002E-3"/>
    <n v="38.5"/>
    <x v="3"/>
    <x v="22"/>
  </r>
  <r>
    <n v="1437"/>
    <s v="THE BACHELOR KNOWS NO BORDERS"/>
    <x v="1435"/>
    <n v="3000"/>
    <n v="807"/>
    <x v="2"/>
    <x v="0"/>
    <s v="USD"/>
    <n v="1405227540"/>
    <n v="1402058739"/>
    <b v="0"/>
    <n v="22"/>
    <b v="0"/>
    <s v="publishing/translations"/>
    <n v="0.26900000000000002"/>
    <n v="36.68181818181818"/>
    <x v="3"/>
    <x v="22"/>
  </r>
  <r>
    <n v="1438"/>
    <s v="Felting tutorials - worldwide wool craft - translation"/>
    <x v="1436"/>
    <n v="20000"/>
    <n v="600"/>
    <x v="2"/>
    <x v="8"/>
    <s v="DKK"/>
    <n v="1461765300"/>
    <n v="1459198499"/>
    <b v="0"/>
    <n v="8"/>
    <b v="0"/>
    <s v="publishing/translations"/>
    <n v="0.03"/>
    <n v="75"/>
    <x v="3"/>
    <x v="22"/>
  </r>
  <r>
    <n v="1439"/>
    <s v="Watermark the truth beneath the surface - Translate"/>
    <x v="1437"/>
    <n v="2725"/>
    <n v="180"/>
    <x v="2"/>
    <x v="5"/>
    <s v="CAD"/>
    <n v="1425758101"/>
    <n v="1423166101"/>
    <b v="0"/>
    <n v="6"/>
    <b v="0"/>
    <s v="publishing/translations"/>
    <n v="6.6055045871559637E-2"/>
    <n v="30"/>
    <x v="3"/>
    <x v="22"/>
  </r>
  <r>
    <n v="1440"/>
    <s v="Perfume Collectibles - Vintage Bottles - History of Perfume"/>
    <x v="1438"/>
    <n v="13000"/>
    <n v="1"/>
    <x v="2"/>
    <x v="13"/>
    <s v="EUR"/>
    <n v="1464285463"/>
    <n v="1461693463"/>
    <b v="0"/>
    <n v="1"/>
    <b v="0"/>
    <s v="publishing/translations"/>
    <n v="7.6923076923076926E-5"/>
    <n v="1"/>
    <x v="3"/>
    <x v="22"/>
  </r>
  <r>
    <n v="1441"/>
    <s v="Sikh Police: Guru Granth Sahib Project"/>
    <x v="1439"/>
    <n v="180000"/>
    <n v="2020"/>
    <x v="2"/>
    <x v="1"/>
    <s v="GBP"/>
    <n v="1441995769"/>
    <n v="1436811769"/>
    <b v="0"/>
    <n v="3"/>
    <b v="0"/>
    <s v="publishing/translations"/>
    <n v="1.1222222222222222E-2"/>
    <n v="673.33333333333337"/>
    <x v="3"/>
    <x v="22"/>
  </r>
  <r>
    <n v="1442"/>
    <s v="Alternative Economics: Reversing Stagnation on Smashwords"/>
    <x v="1440"/>
    <n v="1500"/>
    <n v="0"/>
    <x v="2"/>
    <x v="0"/>
    <s v="USD"/>
    <n v="1464190158"/>
    <n v="1461598158"/>
    <b v="0"/>
    <n v="0"/>
    <b v="0"/>
    <s v="publishing/translations"/>
    <n v="0"/>
    <n v="0"/>
    <x v="3"/>
    <x v="22"/>
  </r>
  <r>
    <n v="1443"/>
    <s v="Translate my Saga Fantasy : Icarus Ã  l'Ã©cole des dieux"/>
    <x v="1441"/>
    <n v="13000"/>
    <n v="0"/>
    <x v="2"/>
    <x v="6"/>
    <s v="EUR"/>
    <n v="1483395209"/>
    <n v="1480803209"/>
    <b v="0"/>
    <n v="0"/>
    <b v="0"/>
    <s v="publishing/translations"/>
    <n v="0"/>
    <n v="0"/>
    <x v="3"/>
    <x v="22"/>
  </r>
  <r>
    <n v="1444"/>
    <s v="Expand the MillionairesLetter in the US Market!"/>
    <x v="1442"/>
    <n v="4950"/>
    <n v="0"/>
    <x v="2"/>
    <x v="12"/>
    <s v="EUR"/>
    <n v="1442091462"/>
    <n v="1436907462"/>
    <b v="0"/>
    <n v="0"/>
    <b v="0"/>
    <s v="publishing/translations"/>
    <n v="0"/>
    <n v="0"/>
    <x v="3"/>
    <x v="22"/>
  </r>
  <r>
    <n v="1445"/>
    <s v="Finnegans Wake von James Joyce - deutsche Ãœbersetzung"/>
    <x v="1443"/>
    <n v="130000"/>
    <n v="0"/>
    <x v="2"/>
    <x v="12"/>
    <s v="EUR"/>
    <n v="1434286855"/>
    <n v="1431694855"/>
    <b v="0"/>
    <n v="0"/>
    <b v="0"/>
    <s v="publishing/translations"/>
    <n v="0"/>
    <n v="0"/>
    <x v="3"/>
    <x v="22"/>
  </r>
  <r>
    <n v="1446"/>
    <s v="Italian Manual Kickstarter - Manuale Italiano non ufficiale"/>
    <x v="1444"/>
    <n v="900"/>
    <n v="0"/>
    <x v="2"/>
    <x v="13"/>
    <s v="EUR"/>
    <n v="1461235478"/>
    <n v="1459507478"/>
    <b v="0"/>
    <n v="0"/>
    <b v="0"/>
    <s v="publishing/translations"/>
    <n v="0"/>
    <n v="0"/>
    <x v="3"/>
    <x v="22"/>
  </r>
  <r>
    <n v="1447"/>
    <s v="Indian Language Dictionary"/>
    <x v="1445"/>
    <n v="500000"/>
    <n v="75"/>
    <x v="2"/>
    <x v="0"/>
    <s v="USD"/>
    <n v="1467999134"/>
    <n v="1465407134"/>
    <b v="0"/>
    <n v="3"/>
    <b v="0"/>
    <s v="publishing/translations"/>
    <n v="1.4999999999999999E-4"/>
    <n v="25"/>
    <x v="3"/>
    <x v="22"/>
  </r>
  <r>
    <n v="1448"/>
    <s v="Focus on changing your situation"/>
    <x v="1446"/>
    <n v="200000"/>
    <n v="0"/>
    <x v="2"/>
    <x v="2"/>
    <s v="AUD"/>
    <n v="1432272300"/>
    <n v="1429655318"/>
    <b v="0"/>
    <n v="0"/>
    <b v="0"/>
    <s v="publishing/translations"/>
    <n v="0"/>
    <n v="0"/>
    <x v="3"/>
    <x v="22"/>
  </r>
  <r>
    <n v="1449"/>
    <s v="MamaCheng's International Shopping Concierge Services"/>
    <x v="1447"/>
    <n v="8888"/>
    <n v="0"/>
    <x v="2"/>
    <x v="0"/>
    <s v="USD"/>
    <n v="1431286105"/>
    <n v="1427138905"/>
    <b v="0"/>
    <n v="0"/>
    <b v="0"/>
    <s v="publishing/translations"/>
    <n v="0"/>
    <n v="0"/>
    <x v="3"/>
    <x v="22"/>
  </r>
  <r>
    <n v="1450"/>
    <s v="The Art of the Dill"/>
    <x v="1448"/>
    <n v="100000"/>
    <n v="1"/>
    <x v="2"/>
    <x v="0"/>
    <s v="USD"/>
    <n v="1455941197"/>
    <n v="1453349197"/>
    <b v="0"/>
    <n v="1"/>
    <b v="0"/>
    <s v="publishing/translations"/>
    <n v="1.0000000000000001E-5"/>
    <n v="1"/>
    <x v="3"/>
    <x v="22"/>
  </r>
  <r>
    <n v="1451"/>
    <s v="Modern Literal Torah Translation (Canceled)"/>
    <x v="1449"/>
    <n v="18950"/>
    <n v="2"/>
    <x v="1"/>
    <x v="0"/>
    <s v="USD"/>
    <n v="1416355259"/>
    <n v="1413759659"/>
    <b v="0"/>
    <n v="2"/>
    <b v="0"/>
    <s v="publishing/translations"/>
    <n v="1.0554089709762533E-4"/>
    <n v="1"/>
    <x v="3"/>
    <x v="22"/>
  </r>
  <r>
    <n v="1452"/>
    <s v="The Judo Preservation Project (Canceled)"/>
    <x v="1450"/>
    <n v="14000"/>
    <n v="0"/>
    <x v="1"/>
    <x v="0"/>
    <s v="USD"/>
    <n v="1406566363"/>
    <n v="1403974363"/>
    <b v="0"/>
    <n v="0"/>
    <b v="0"/>
    <s v="publishing/translations"/>
    <n v="0"/>
    <n v="0"/>
    <x v="3"/>
    <x v="22"/>
  </r>
  <r>
    <n v="1453"/>
    <s v="ON THE DISSECTION OF THE PARTS OF THE HUMAN BODY (1545-1546) (Canceled)"/>
    <x v="1451"/>
    <n v="25000"/>
    <n v="0"/>
    <x v="1"/>
    <x v="6"/>
    <s v="EUR"/>
    <n v="1492270947"/>
    <n v="1488386547"/>
    <b v="0"/>
    <n v="0"/>
    <b v="0"/>
    <s v="publishing/translations"/>
    <n v="0"/>
    <n v="0"/>
    <x v="3"/>
    <x v="22"/>
  </r>
  <r>
    <n v="1454"/>
    <s v="Beginner's Guide to Fibromyalgia translation - fibromialgia"/>
    <x v="1452"/>
    <n v="1750"/>
    <n v="15"/>
    <x v="1"/>
    <x v="3"/>
    <s v="EUR"/>
    <n v="1461535140"/>
    <n v="1459716480"/>
    <b v="0"/>
    <n v="1"/>
    <b v="0"/>
    <s v="publishing/translations"/>
    <n v="8.5714285714285719E-3"/>
    <n v="15"/>
    <x v="3"/>
    <x v="22"/>
  </r>
  <r>
    <n v="1455"/>
    <s v="Heart Jewel: Advice from a Modern Tibetan Master (Canceled)"/>
    <x v="1453"/>
    <n v="15000"/>
    <n v="1575"/>
    <x v="1"/>
    <x v="0"/>
    <s v="USD"/>
    <n v="1409924340"/>
    <n v="1405181320"/>
    <b v="0"/>
    <n v="7"/>
    <b v="0"/>
    <s v="publishing/translations"/>
    <n v="0.105"/>
    <n v="225"/>
    <x v="3"/>
    <x v="22"/>
  </r>
  <r>
    <n v="1456"/>
    <s v="Sometimes you don't need love (Canceled)"/>
    <x v="1454"/>
    <n v="5000"/>
    <n v="145"/>
    <x v="1"/>
    <x v="13"/>
    <s v="EUR"/>
    <n v="1483459365"/>
    <n v="1480867365"/>
    <b v="0"/>
    <n v="3"/>
    <b v="0"/>
    <s v="publishing/translations"/>
    <n v="2.9000000000000001E-2"/>
    <n v="48.333333333333336"/>
    <x v="3"/>
    <x v="22"/>
  </r>
  <r>
    <n v="1457"/>
    <s v="Hey! I&quot;m not invisable, I am Just Old (Canceled)"/>
    <x v="1455"/>
    <n v="6000"/>
    <n v="0"/>
    <x v="1"/>
    <x v="0"/>
    <s v="USD"/>
    <n v="1447281044"/>
    <n v="1444685444"/>
    <b v="0"/>
    <n v="0"/>
    <b v="0"/>
    <s v="publishing/translations"/>
    <n v="0"/>
    <n v="0"/>
    <x v="3"/>
    <x v="22"/>
  </r>
  <r>
    <n v="1458"/>
    <s v="The Atheist/Agnostic Translation Guide to the AA's Big Book"/>
    <x v="1456"/>
    <n v="5000"/>
    <n v="0"/>
    <x v="1"/>
    <x v="0"/>
    <s v="USD"/>
    <n v="1407729600"/>
    <n v="1405097760"/>
    <b v="0"/>
    <n v="0"/>
    <b v="0"/>
    <s v="publishing/translations"/>
    <n v="0"/>
    <n v="0"/>
    <x v="3"/>
    <x v="22"/>
  </r>
  <r>
    <n v="1459"/>
    <s v="Like all the others (Canceled)"/>
    <x v="1457"/>
    <n v="37000"/>
    <n v="0"/>
    <x v="1"/>
    <x v="8"/>
    <s v="DKK"/>
    <n v="1449077100"/>
    <n v="1446612896"/>
    <b v="0"/>
    <n v="0"/>
    <b v="0"/>
    <s v="publishing/translations"/>
    <n v="0"/>
    <n v="0"/>
    <x v="3"/>
    <x v="22"/>
  </r>
  <r>
    <n v="1460"/>
    <s v="KJV2015 (Canceled)"/>
    <x v="1458"/>
    <n v="25000000"/>
    <n v="0"/>
    <x v="1"/>
    <x v="0"/>
    <s v="USD"/>
    <n v="1417391100"/>
    <n v="1412371898"/>
    <b v="0"/>
    <n v="0"/>
    <b v="0"/>
    <s v="publishing/translations"/>
    <n v="0"/>
    <n v="0"/>
    <x v="3"/>
    <x v="22"/>
  </r>
  <r>
    <n v="1461"/>
    <s v="Relatively Prime Series 2"/>
    <x v="1459"/>
    <n v="15000"/>
    <n v="15186.69"/>
    <x v="0"/>
    <x v="0"/>
    <s v="USD"/>
    <n v="1413849600"/>
    <n v="1410967754"/>
    <b v="1"/>
    <n v="340"/>
    <b v="1"/>
    <s v="publishing/radio &amp; podcasts"/>
    <n v="1.012446"/>
    <n v="44.66673529411765"/>
    <x v="3"/>
    <x v="23"/>
  </r>
  <r>
    <n v="1462"/>
    <s v="Unbound: Fiction on the Radio"/>
    <x v="1460"/>
    <n v="4000"/>
    <n v="4340.7"/>
    <x v="0"/>
    <x v="0"/>
    <s v="USD"/>
    <n v="1365609271"/>
    <n v="1363017271"/>
    <b v="1"/>
    <n v="150"/>
    <b v="1"/>
    <s v="publishing/radio &amp; podcasts"/>
    <n v="1.085175"/>
    <n v="28.937999999999999"/>
    <x v="3"/>
    <x v="23"/>
  </r>
  <r>
    <n v="1463"/>
    <s v="The River Runs Through Us, a Six-Part Public Radio Series"/>
    <x v="1461"/>
    <n v="600"/>
    <n v="886"/>
    <x v="0"/>
    <x v="0"/>
    <s v="USD"/>
    <n v="1365367938"/>
    <n v="1361483538"/>
    <b v="1"/>
    <n v="25"/>
    <b v="1"/>
    <s v="publishing/radio &amp; podcasts"/>
    <n v="1.4766666666666666"/>
    <n v="35.44"/>
    <x v="3"/>
    <x v="23"/>
  </r>
  <r>
    <n v="1464"/>
    <s v="Science Studio"/>
    <x v="1462"/>
    <n v="5000"/>
    <n v="8160"/>
    <x v="0"/>
    <x v="0"/>
    <s v="USD"/>
    <n v="1361029958"/>
    <n v="1358437958"/>
    <b v="1"/>
    <n v="234"/>
    <b v="1"/>
    <s v="publishing/radio &amp; podcasts"/>
    <n v="1.6319999999999999"/>
    <n v="34.871794871794869"/>
    <x v="3"/>
    <x v="23"/>
  </r>
  <r>
    <n v="1465"/>
    <s v="Idle Thumbs Video Game Podcast"/>
    <x v="1463"/>
    <n v="30000"/>
    <n v="136924.35"/>
    <x v="0"/>
    <x v="0"/>
    <s v="USD"/>
    <n v="1332385200"/>
    <n v="1329759452"/>
    <b v="1"/>
    <n v="2602"/>
    <b v="1"/>
    <s v="publishing/radio &amp; podcasts"/>
    <n v="4.5641449999999999"/>
    <n v="52.622732513451197"/>
    <x v="3"/>
    <x v="23"/>
  </r>
  <r>
    <n v="1466"/>
    <s v="WAYO 104.3 FM ROCHESTER, NY"/>
    <x v="1464"/>
    <n v="16000"/>
    <n v="17260.37"/>
    <x v="0"/>
    <x v="0"/>
    <s v="USD"/>
    <n v="1452574800"/>
    <n v="1449029266"/>
    <b v="1"/>
    <n v="248"/>
    <b v="1"/>
    <s v="publishing/radio &amp; podcasts"/>
    <n v="1.0787731249999999"/>
    <n v="69.598266129032254"/>
    <x v="3"/>
    <x v="23"/>
  </r>
  <r>
    <n v="1467"/>
    <s v="Radio Ambulante"/>
    <x v="1465"/>
    <n v="40000"/>
    <n v="46032"/>
    <x v="0"/>
    <x v="0"/>
    <s v="USD"/>
    <n v="1332699285"/>
    <n v="1327518885"/>
    <b v="1"/>
    <n v="600"/>
    <b v="1"/>
    <s v="publishing/radio &amp; podcasts"/>
    <n v="1.1508"/>
    <n v="76.72"/>
    <x v="3"/>
    <x v="23"/>
  </r>
  <r>
    <n v="1468"/>
    <s v="A New Season of Destination DIY"/>
    <x v="1466"/>
    <n v="9500"/>
    <n v="9725"/>
    <x v="0"/>
    <x v="0"/>
    <s v="USD"/>
    <n v="1307838049"/>
    <n v="1302654049"/>
    <b v="1"/>
    <n v="293"/>
    <b v="1"/>
    <s v="publishing/radio &amp; podcasts"/>
    <n v="1.0236842105263158"/>
    <n v="33.191126279863482"/>
    <x v="3"/>
    <x v="23"/>
  </r>
  <r>
    <n v="1469"/>
    <s v="The Local Global Mashup Show"/>
    <x v="1467"/>
    <n v="44250"/>
    <n v="47978"/>
    <x v="0"/>
    <x v="0"/>
    <s v="USD"/>
    <n v="1360938109"/>
    <n v="1358346109"/>
    <b v="1"/>
    <n v="321"/>
    <b v="1"/>
    <s v="publishing/radio &amp; podcasts"/>
    <n v="1.0842485875706214"/>
    <n v="149.46417445482865"/>
    <x v="3"/>
    <x v="23"/>
  </r>
  <r>
    <n v="1470"/>
    <s v="The CASAMENA Radio Hour Volume 1 CDx2"/>
    <x v="1468"/>
    <n v="1500"/>
    <n v="1877"/>
    <x v="0"/>
    <x v="0"/>
    <s v="USD"/>
    <n v="1356724263"/>
    <n v="1354909863"/>
    <b v="1"/>
    <n v="81"/>
    <b v="1"/>
    <s v="publishing/radio &amp; podcasts"/>
    <n v="1.2513333333333334"/>
    <n v="23.172839506172838"/>
    <x v="3"/>
    <x v="23"/>
  </r>
  <r>
    <n v="1471"/>
    <s v="93.5 KNCE: True Taos Radio"/>
    <x v="1469"/>
    <n v="32000"/>
    <n v="33229"/>
    <x v="0"/>
    <x v="0"/>
    <s v="USD"/>
    <n v="1428620334"/>
    <n v="1426028334"/>
    <b v="1"/>
    <n v="343"/>
    <b v="1"/>
    <s v="publishing/radio &amp; podcasts"/>
    <n v="1.03840625"/>
    <n v="96.877551020408163"/>
    <x v="3"/>
    <x v="23"/>
  </r>
  <r>
    <n v="1472"/>
    <s v="The Longest Shortest Time: Season 2"/>
    <x v="1470"/>
    <n v="25000"/>
    <n v="34676"/>
    <x v="0"/>
    <x v="0"/>
    <s v="USD"/>
    <n v="1381928503"/>
    <n v="1379336503"/>
    <b v="1"/>
    <n v="336"/>
    <b v="1"/>
    <s v="publishing/radio &amp; podcasts"/>
    <n v="1.3870400000000001"/>
    <n v="103.20238095238095"/>
    <x v="3"/>
    <x v="23"/>
  </r>
  <r>
    <n v="1473"/>
    <s v="ONE LOVES ONLY FORM"/>
    <x v="1471"/>
    <n v="1500"/>
    <n v="1807.74"/>
    <x v="0"/>
    <x v="0"/>
    <s v="USD"/>
    <n v="1330644639"/>
    <n v="1328052639"/>
    <b v="1"/>
    <n v="47"/>
    <b v="1"/>
    <s v="publishing/radio &amp; podcasts"/>
    <n v="1.20516"/>
    <n v="38.462553191489363"/>
    <x v="3"/>
    <x v="23"/>
  </r>
  <r>
    <n v="1474"/>
    <s v="Bring the Seattle Geekly podcast back!"/>
    <x v="1472"/>
    <n v="3000"/>
    <n v="3368"/>
    <x v="0"/>
    <x v="0"/>
    <s v="USD"/>
    <n v="1379093292"/>
    <n v="1376501292"/>
    <b v="1"/>
    <n v="76"/>
    <b v="1"/>
    <s v="publishing/radio &amp; podcasts"/>
    <n v="1.1226666666666667"/>
    <n v="44.315789473684212"/>
    <x v="3"/>
    <x v="23"/>
  </r>
  <r>
    <n v="1475"/>
    <s v="30-Hour Comedy Podcast Marathon and Tour"/>
    <x v="1473"/>
    <n v="15000"/>
    <n v="28300.45"/>
    <x v="0"/>
    <x v="0"/>
    <s v="USD"/>
    <n v="1419051540"/>
    <n v="1416244863"/>
    <b v="1"/>
    <n v="441"/>
    <b v="1"/>
    <s v="publishing/radio &amp; podcasts"/>
    <n v="1.8866966666666667"/>
    <n v="64.173356009070289"/>
    <x v="3"/>
    <x v="23"/>
  </r>
  <r>
    <n v="1476"/>
    <s v="The Comedy Button Podcast"/>
    <x v="1474"/>
    <n v="6000"/>
    <n v="39693.279999999999"/>
    <x v="0"/>
    <x v="0"/>
    <s v="USD"/>
    <n v="1315616422"/>
    <n v="1313024422"/>
    <b v="1"/>
    <n v="916"/>
    <b v="1"/>
    <s v="publishing/radio &amp; podcasts"/>
    <n v="6.6155466666666669"/>
    <n v="43.333275109170302"/>
    <x v="3"/>
    <x v="23"/>
  </r>
  <r>
    <n v="1477"/>
    <s v="Keep Live Music on WMSE"/>
    <x v="1475"/>
    <n v="30000"/>
    <n v="33393"/>
    <x v="0"/>
    <x v="0"/>
    <s v="USD"/>
    <n v="1324609200"/>
    <n v="1319467604"/>
    <b v="1"/>
    <n v="369"/>
    <b v="1"/>
    <s v="publishing/radio &amp; podcasts"/>
    <n v="1.1131"/>
    <n v="90.495934959349597"/>
    <x v="3"/>
    <x v="23"/>
  </r>
  <r>
    <n v="1478"/>
    <s v="Planet Money T-shirt"/>
    <x v="1476"/>
    <n v="50000"/>
    <n v="590807.11"/>
    <x v="0"/>
    <x v="0"/>
    <s v="USD"/>
    <n v="1368564913"/>
    <n v="1367355313"/>
    <b v="1"/>
    <n v="20242"/>
    <b v="1"/>
    <s v="publishing/radio &amp; podcasts"/>
    <n v="11.8161422"/>
    <n v="29.187190495010373"/>
    <x v="3"/>
    <x v="23"/>
  </r>
  <r>
    <n v="1479"/>
    <s v="Let's Talk Calmly About Security and Privacy"/>
    <x v="1477"/>
    <n v="1600"/>
    <n v="2198"/>
    <x v="0"/>
    <x v="0"/>
    <s v="USD"/>
    <n v="1399694340"/>
    <n v="1398448389"/>
    <b v="1"/>
    <n v="71"/>
    <b v="1"/>
    <s v="publishing/radio &amp; podcasts"/>
    <n v="1.37375"/>
    <n v="30.95774647887324"/>
    <x v="3"/>
    <x v="23"/>
  </r>
  <r>
    <n v="1480"/>
    <s v="The Stage at KDHX"/>
    <x v="1478"/>
    <n v="50000"/>
    <n v="58520.2"/>
    <x v="0"/>
    <x v="0"/>
    <s v="USD"/>
    <n v="1374858000"/>
    <n v="1373408699"/>
    <b v="1"/>
    <n v="635"/>
    <b v="1"/>
    <s v="publishing/radio &amp; podcasts"/>
    <n v="1.170404"/>
    <n v="92.157795275590544"/>
    <x v="3"/>
    <x v="23"/>
  </r>
  <r>
    <n v="1481"/>
    <s v="Downloads From My Mind - Science Fiction Short Stories"/>
    <x v="1479"/>
    <n v="5000"/>
    <n v="105"/>
    <x v="2"/>
    <x v="5"/>
    <s v="CAD"/>
    <n v="1383430145"/>
    <n v="1380838145"/>
    <b v="0"/>
    <n v="6"/>
    <b v="0"/>
    <s v="publishing/fiction"/>
    <n v="2.1000000000000001E-2"/>
    <n v="17.5"/>
    <x v="3"/>
    <x v="10"/>
  </r>
  <r>
    <n v="1482"/>
    <s v="Black Matter: Reality is in the eyes of the beholder"/>
    <x v="1480"/>
    <n v="5000"/>
    <n v="5"/>
    <x v="2"/>
    <x v="0"/>
    <s v="USD"/>
    <n v="1347004260"/>
    <n v="1345062936"/>
    <b v="0"/>
    <n v="1"/>
    <b v="0"/>
    <s v="publishing/fiction"/>
    <n v="1E-3"/>
    <n v="5"/>
    <x v="3"/>
    <x v="10"/>
  </r>
  <r>
    <n v="1483"/>
    <s v="The Book Club Rebellion"/>
    <x v="1481"/>
    <n v="7000"/>
    <n v="50"/>
    <x v="2"/>
    <x v="0"/>
    <s v="USD"/>
    <n v="1469162275"/>
    <n v="1467002275"/>
    <b v="0"/>
    <n v="2"/>
    <b v="0"/>
    <s v="publishing/fiction"/>
    <n v="7.1428571428571426E-3"/>
    <n v="25"/>
    <x v="3"/>
    <x v="10"/>
  </r>
  <r>
    <n v="1484"/>
    <s v="a book called filtered down thru the stars"/>
    <x v="1482"/>
    <n v="2000"/>
    <n v="0"/>
    <x v="2"/>
    <x v="0"/>
    <s v="USD"/>
    <n v="1342882260"/>
    <n v="1337834963"/>
    <b v="0"/>
    <n v="0"/>
    <b v="0"/>
    <s v="publishing/fiction"/>
    <n v="0"/>
    <n v="0"/>
    <x v="3"/>
    <x v="10"/>
  </r>
  <r>
    <n v="1485"/>
    <s v="Covenant Kept - A Christian novel"/>
    <x v="1483"/>
    <n v="6700"/>
    <n v="150"/>
    <x v="2"/>
    <x v="0"/>
    <s v="USD"/>
    <n v="1434827173"/>
    <n v="1430939173"/>
    <b v="0"/>
    <n v="3"/>
    <b v="0"/>
    <s v="publishing/fiction"/>
    <n v="2.2388059701492536E-2"/>
    <n v="50"/>
    <x v="3"/>
    <x v="10"/>
  </r>
  <r>
    <n v="1486"/>
    <s v="I Died. Yesterday by Pamela Norton Docken"/>
    <x v="1484"/>
    <n v="20000"/>
    <n v="48"/>
    <x v="2"/>
    <x v="0"/>
    <s v="USD"/>
    <n v="1425009761"/>
    <n v="1422417761"/>
    <b v="0"/>
    <n v="3"/>
    <b v="0"/>
    <s v="publishing/fiction"/>
    <n v="2.3999999999999998E-3"/>
    <n v="16"/>
    <x v="3"/>
    <x v="10"/>
  </r>
  <r>
    <n v="1487"/>
    <s v="You Killed Me First"/>
    <x v="1485"/>
    <n v="10000"/>
    <n v="0"/>
    <x v="2"/>
    <x v="0"/>
    <s v="USD"/>
    <n v="1470175271"/>
    <n v="1467583271"/>
    <b v="0"/>
    <n v="0"/>
    <b v="0"/>
    <s v="publishing/fiction"/>
    <n v="0"/>
    <n v="0"/>
    <x v="3"/>
    <x v="10"/>
  </r>
  <r>
    <n v="1488"/>
    <s v="Nanolution"/>
    <x v="1486"/>
    <n v="15000"/>
    <n v="360"/>
    <x v="2"/>
    <x v="2"/>
    <s v="AUD"/>
    <n v="1388928660"/>
    <n v="1386336660"/>
    <b v="0"/>
    <n v="6"/>
    <b v="0"/>
    <s v="publishing/fiction"/>
    <n v="2.4E-2"/>
    <n v="60"/>
    <x v="3"/>
    <x v="10"/>
  </r>
  <r>
    <n v="1489"/>
    <s v="QUIET ENJOYMENT, a novel of two gay friends, life and AIDS"/>
    <x v="1487"/>
    <n v="5000"/>
    <n v="0"/>
    <x v="2"/>
    <x v="0"/>
    <s v="USD"/>
    <n v="1352994052"/>
    <n v="1350398452"/>
    <b v="0"/>
    <n v="0"/>
    <b v="0"/>
    <s v="publishing/fiction"/>
    <n v="0"/>
    <n v="0"/>
    <x v="3"/>
    <x v="10"/>
  </r>
  <r>
    <n v="1490"/>
    <s v="Publishing Book ll of The Merlin Chronicles Trilogy"/>
    <x v="1488"/>
    <n v="2900"/>
    <n v="895"/>
    <x v="2"/>
    <x v="0"/>
    <s v="USD"/>
    <n v="1380720474"/>
    <n v="1378214874"/>
    <b v="0"/>
    <n v="19"/>
    <b v="0"/>
    <s v="publishing/fiction"/>
    <n v="0.30862068965517242"/>
    <n v="47.10526315789474"/>
    <x v="3"/>
    <x v="10"/>
  </r>
  <r>
    <n v="1491"/>
    <s v="Tales of guns, gold and a beagle in the Old West"/>
    <x v="1489"/>
    <n v="1200"/>
    <n v="100"/>
    <x v="2"/>
    <x v="0"/>
    <s v="USD"/>
    <n v="1424014680"/>
    <n v="1418922443"/>
    <b v="0"/>
    <n v="1"/>
    <b v="0"/>
    <s v="publishing/fiction"/>
    <n v="8.3333333333333329E-2"/>
    <n v="100"/>
    <x v="3"/>
    <x v="10"/>
  </r>
  <r>
    <n v="1492"/>
    <s v="The Grym Brothers Series"/>
    <x v="1490"/>
    <n v="4000"/>
    <n v="30"/>
    <x v="2"/>
    <x v="0"/>
    <s v="USD"/>
    <n v="1308431646"/>
    <n v="1305839646"/>
    <b v="0"/>
    <n v="2"/>
    <b v="0"/>
    <s v="publishing/fiction"/>
    <n v="7.4999999999999997E-3"/>
    <n v="15"/>
    <x v="3"/>
    <x v="10"/>
  </r>
  <r>
    <n v="1493"/>
    <s v="The Great Grand Zeppelin Chase"/>
    <x v="1491"/>
    <n v="2400"/>
    <n v="0"/>
    <x v="2"/>
    <x v="0"/>
    <s v="USD"/>
    <n v="1371415675"/>
    <n v="1368823675"/>
    <b v="0"/>
    <n v="0"/>
    <b v="0"/>
    <s v="publishing/fiction"/>
    <n v="0"/>
    <n v="0"/>
    <x v="3"/>
    <x v="10"/>
  </r>
  <r>
    <n v="1494"/>
    <s v="Six Days in September: A Civil War Novel"/>
    <x v="1492"/>
    <n v="5000"/>
    <n v="445"/>
    <x v="2"/>
    <x v="0"/>
    <s v="USD"/>
    <n v="1428075480"/>
    <n v="1425489613"/>
    <b v="0"/>
    <n v="11"/>
    <b v="0"/>
    <s v="publishing/fiction"/>
    <n v="8.8999999999999996E-2"/>
    <n v="40.454545454545453"/>
    <x v="3"/>
    <x v="10"/>
  </r>
  <r>
    <n v="1495"/>
    <s v="A Magical Bildungsroman with a Female Heroine"/>
    <x v="1493"/>
    <n v="2000"/>
    <n v="0"/>
    <x v="2"/>
    <x v="0"/>
    <s v="USD"/>
    <n v="1314471431"/>
    <n v="1311879431"/>
    <b v="0"/>
    <n v="0"/>
    <b v="0"/>
    <s v="publishing/fiction"/>
    <n v="0"/>
    <n v="0"/>
    <x v="3"/>
    <x v="10"/>
  </r>
  <r>
    <n v="1496"/>
    <s v="Tainted Steel (Series 1 - 4)"/>
    <x v="1494"/>
    <n v="1500"/>
    <n v="0"/>
    <x v="2"/>
    <x v="0"/>
    <s v="USD"/>
    <n v="1410866659"/>
    <n v="1405682659"/>
    <b v="0"/>
    <n v="0"/>
    <b v="0"/>
    <s v="publishing/fiction"/>
    <n v="0"/>
    <n v="0"/>
    <x v="3"/>
    <x v="10"/>
  </r>
  <r>
    <n v="1497"/>
    <s v="Daddy"/>
    <x v="1495"/>
    <n v="15000"/>
    <n v="1"/>
    <x v="2"/>
    <x v="0"/>
    <s v="USD"/>
    <n v="1375299780"/>
    <n v="1371655522"/>
    <b v="0"/>
    <n v="1"/>
    <b v="0"/>
    <s v="publishing/fiction"/>
    <n v="6.666666666666667E-5"/>
    <n v="1"/>
    <x v="3"/>
    <x v="10"/>
  </r>
  <r>
    <n v="1498"/>
    <s v="Alexis' Aggravation: Murder in the Southwest. A Crime Novel"/>
    <x v="1496"/>
    <n v="3000"/>
    <n v="57"/>
    <x v="2"/>
    <x v="0"/>
    <s v="USD"/>
    <n v="1409787378"/>
    <n v="1405899378"/>
    <b v="0"/>
    <n v="3"/>
    <b v="0"/>
    <s v="publishing/fiction"/>
    <n v="1.9E-2"/>
    <n v="19"/>
    <x v="3"/>
    <x v="10"/>
  </r>
  <r>
    <n v="1499"/>
    <s v="The Second Renaissance"/>
    <x v="1497"/>
    <n v="2000"/>
    <n v="5"/>
    <x v="2"/>
    <x v="0"/>
    <s v="USD"/>
    <n v="1470355833"/>
    <n v="1465171833"/>
    <b v="0"/>
    <n v="1"/>
    <b v="0"/>
    <s v="publishing/fiction"/>
    <n v="2.5000000000000001E-3"/>
    <n v="5"/>
    <x v="3"/>
    <x v="10"/>
  </r>
  <r>
    <n v="1500"/>
    <s v="Tarnish: A Fantasy Novel by J. D. Brink"/>
    <x v="1498"/>
    <n v="2800"/>
    <n v="701"/>
    <x v="2"/>
    <x v="0"/>
    <s v="USD"/>
    <n v="1367444557"/>
    <n v="1364852557"/>
    <b v="0"/>
    <n v="15"/>
    <b v="0"/>
    <s v="publishing/fiction"/>
    <n v="0.25035714285714283"/>
    <n v="46.733333333333334"/>
    <x v="3"/>
    <x v="10"/>
  </r>
  <r>
    <n v="1501"/>
    <s v="This is Nowhere"/>
    <x v="1499"/>
    <n v="52000"/>
    <n v="86492"/>
    <x v="0"/>
    <x v="5"/>
    <s v="CAD"/>
    <n v="1436364023"/>
    <n v="1433772023"/>
    <b v="1"/>
    <n v="885"/>
    <b v="1"/>
    <s v="photography/photobooks"/>
    <n v="1.6633076923076924"/>
    <n v="97.731073446327684"/>
    <x v="8"/>
    <x v="20"/>
  </r>
  <r>
    <n v="1502"/>
    <s v="Cosmic Surgery"/>
    <x v="1500"/>
    <n v="22000"/>
    <n v="22318"/>
    <x v="0"/>
    <x v="1"/>
    <s v="GBP"/>
    <n v="1458943200"/>
    <n v="1456491680"/>
    <b v="1"/>
    <n v="329"/>
    <b v="1"/>
    <s v="photography/photobooks"/>
    <n v="1.0144545454545455"/>
    <n v="67.835866261398181"/>
    <x v="8"/>
    <x v="20"/>
  </r>
  <r>
    <n v="1503"/>
    <s v="&quot;Iconic Sea Birds&quot; a photobook project"/>
    <x v="1501"/>
    <n v="3750"/>
    <n v="4045.93"/>
    <x v="0"/>
    <x v="18"/>
    <s v="EUR"/>
    <n v="1477210801"/>
    <n v="1472026801"/>
    <b v="1"/>
    <n v="71"/>
    <b v="1"/>
    <s v="photography/photobooks"/>
    <n v="1.0789146666666667"/>
    <n v="56.98492957746479"/>
    <x v="8"/>
    <x v="20"/>
  </r>
  <r>
    <n v="1504"/>
    <s v="RYU X RIO"/>
    <x v="1502"/>
    <n v="6500"/>
    <n v="18066"/>
    <x v="0"/>
    <x v="1"/>
    <s v="GBP"/>
    <n v="1402389180"/>
    <n v="1399996024"/>
    <b v="1"/>
    <n v="269"/>
    <b v="1"/>
    <s v="photography/photobooks"/>
    <n v="2.7793846153846156"/>
    <n v="67.159851301115239"/>
    <x v="8"/>
    <x v="20"/>
  </r>
  <r>
    <n v="1505"/>
    <s v="Clear of People â€” A photobook by Michal Iwanowski"/>
    <x v="1503"/>
    <n v="16000"/>
    <n v="16573"/>
    <x v="0"/>
    <x v="12"/>
    <s v="EUR"/>
    <n v="1458676860"/>
    <n v="1455446303"/>
    <b v="1"/>
    <n v="345"/>
    <b v="1"/>
    <s v="photography/photobooks"/>
    <n v="1.0358125"/>
    <n v="48.037681159420288"/>
    <x v="8"/>
    <x v="20"/>
  </r>
  <r>
    <n v="1506"/>
    <s v="Holden Lane High School photobook"/>
    <x v="1504"/>
    <n v="1500"/>
    <n v="1671"/>
    <x v="0"/>
    <x v="1"/>
    <s v="GBP"/>
    <n v="1406227904"/>
    <n v="1403635904"/>
    <b v="1"/>
    <n v="43"/>
    <b v="1"/>
    <s v="photography/photobooks"/>
    <n v="1.1140000000000001"/>
    <n v="38.860465116279073"/>
    <x v="8"/>
    <x v="20"/>
  </r>
  <r>
    <n v="1507"/>
    <s v="It's Better In The Wind - A Documentary Photobook!"/>
    <x v="1505"/>
    <n v="1200"/>
    <n v="2580"/>
    <x v="0"/>
    <x v="0"/>
    <s v="USD"/>
    <n v="1273911000"/>
    <n v="1268822909"/>
    <b v="1"/>
    <n v="33"/>
    <b v="1"/>
    <s v="photography/photobooks"/>
    <n v="2.15"/>
    <n v="78.181818181818187"/>
    <x v="8"/>
    <x v="20"/>
  </r>
  <r>
    <n v="1508"/>
    <s v="Destino by Michelle Frankfurter: A Photo Book About Destiny"/>
    <x v="1506"/>
    <n v="18500"/>
    <n v="20491"/>
    <x v="0"/>
    <x v="0"/>
    <s v="USD"/>
    <n v="1403880281"/>
    <n v="1401201881"/>
    <b v="1"/>
    <n v="211"/>
    <b v="1"/>
    <s v="photography/photobooks"/>
    <n v="1.1076216216216217"/>
    <n v="97.113744075829388"/>
    <x v="8"/>
    <x v="20"/>
  </r>
  <r>
    <n v="1509"/>
    <s v="Claudius Schulze: STATE OF NATURE"/>
    <x v="1507"/>
    <n v="17500"/>
    <n v="21637.22"/>
    <x v="0"/>
    <x v="12"/>
    <s v="EUR"/>
    <n v="1487113140"/>
    <n v="1484570885"/>
    <b v="1"/>
    <n v="196"/>
    <b v="1"/>
    <s v="photography/photobooks"/>
    <n v="1.2364125714285714"/>
    <n v="110.39397959183674"/>
    <x v="8"/>
    <x v="20"/>
  </r>
  <r>
    <n v="1510"/>
    <s v="OUT OF ORDER - NEW REVISED EDITION"/>
    <x v="1508"/>
    <n v="16000"/>
    <n v="16165.6"/>
    <x v="0"/>
    <x v="1"/>
    <s v="GBP"/>
    <n v="1405761278"/>
    <n v="1403169278"/>
    <b v="1"/>
    <n v="405"/>
    <b v="1"/>
    <s v="photography/photobooks"/>
    <n v="1.0103500000000001"/>
    <n v="39.91506172839506"/>
    <x v="8"/>
    <x v="20"/>
  </r>
  <r>
    <n v="1511"/>
    <s v="Hidden Mother"/>
    <x v="1509"/>
    <n v="14000"/>
    <n v="15651"/>
    <x v="0"/>
    <x v="0"/>
    <s v="USD"/>
    <n v="1447858804"/>
    <n v="1445263204"/>
    <b v="1"/>
    <n v="206"/>
    <b v="1"/>
    <s v="photography/photobooks"/>
    <n v="1.1179285714285714"/>
    <n v="75.975728155339809"/>
    <x v="8"/>
    <x v="20"/>
  </r>
  <r>
    <n v="1512"/>
    <s v="UnPresidented: Trump's Inaugural &amp; the People's Response"/>
    <x v="1510"/>
    <n v="3500"/>
    <n v="19557"/>
    <x v="0"/>
    <x v="0"/>
    <s v="USD"/>
    <n v="1486311939"/>
    <n v="1483719939"/>
    <b v="1"/>
    <n v="335"/>
    <b v="1"/>
    <s v="photography/photobooks"/>
    <n v="5.5877142857142861"/>
    <n v="58.379104477611939"/>
    <x v="8"/>
    <x v="20"/>
  </r>
  <r>
    <n v="1513"/>
    <s v="Russian Interiors"/>
    <x v="1511"/>
    <n v="8000"/>
    <n v="12001.5"/>
    <x v="0"/>
    <x v="1"/>
    <s v="GBP"/>
    <n v="1405523866"/>
    <n v="1402931866"/>
    <b v="1"/>
    <n v="215"/>
    <b v="1"/>
    <s v="photography/photobooks"/>
    <n v="1.5001875"/>
    <n v="55.82093023255814"/>
    <x v="8"/>
    <x v="20"/>
  </r>
  <r>
    <n v="1514"/>
    <s v="Racing Age"/>
    <x v="1512"/>
    <n v="25000"/>
    <n v="26619"/>
    <x v="0"/>
    <x v="0"/>
    <s v="USD"/>
    <n v="1443363640"/>
    <n v="1439907640"/>
    <b v="1"/>
    <n v="176"/>
    <b v="1"/>
    <s v="photography/photobooks"/>
    <n v="1.0647599999999999"/>
    <n v="151.24431818181819"/>
    <x v="8"/>
    <x v="20"/>
  </r>
  <r>
    <n v="1515"/>
    <s v="Eyes as Big as Plates"/>
    <x v="1513"/>
    <n v="300000"/>
    <n v="471567"/>
    <x v="0"/>
    <x v="10"/>
    <s v="NOK"/>
    <n v="1458104697"/>
    <n v="1455516297"/>
    <b v="1"/>
    <n v="555"/>
    <b v="1"/>
    <s v="photography/photobooks"/>
    <n v="1.57189"/>
    <n v="849.67027027027029"/>
    <x v="8"/>
    <x v="20"/>
  </r>
  <r>
    <n v="1516"/>
    <s v="WELCOME HOME // a multipath photobook by Judith Stenneken"/>
    <x v="1514"/>
    <n v="17000"/>
    <n v="18472"/>
    <x v="0"/>
    <x v="0"/>
    <s v="USD"/>
    <n v="1475762400"/>
    <n v="1473160292"/>
    <b v="1"/>
    <n v="116"/>
    <b v="1"/>
    <s v="photography/photobooks"/>
    <n v="1.0865882352941176"/>
    <n v="159.24137931034483"/>
    <x v="8"/>
    <x v="20"/>
  </r>
  <r>
    <n v="1517"/>
    <s v="THE WATCHERS:  a book of the Wait Watchers photographs"/>
    <x v="1515"/>
    <n v="15000"/>
    <n v="24297"/>
    <x v="0"/>
    <x v="0"/>
    <s v="USD"/>
    <n v="1417845600"/>
    <n v="1415194553"/>
    <b v="1"/>
    <n v="615"/>
    <b v="1"/>
    <s v="photography/photobooks"/>
    <n v="1.6197999999999999"/>
    <n v="39.507317073170732"/>
    <x v="8"/>
    <x v="20"/>
  </r>
  <r>
    <n v="1518"/>
    <s v="Amelia and the Animals: Photographs by Robin Schwartz"/>
    <x v="1516"/>
    <n v="15000"/>
    <n v="30805"/>
    <x v="0"/>
    <x v="0"/>
    <s v="USD"/>
    <n v="1401565252"/>
    <n v="1398973252"/>
    <b v="1"/>
    <n v="236"/>
    <b v="1"/>
    <s v="photography/photobooks"/>
    <n v="2.0536666666666665"/>
    <n v="130.52966101694915"/>
    <x v="8"/>
    <x v="20"/>
  </r>
  <r>
    <n v="1519"/>
    <s v="Jesus Days, 1978-1983"/>
    <x v="1517"/>
    <n v="9000"/>
    <n v="9302.75"/>
    <x v="0"/>
    <x v="0"/>
    <s v="USD"/>
    <n v="1403301540"/>
    <n v="1400867283"/>
    <b v="1"/>
    <n v="145"/>
    <b v="1"/>
    <s v="photography/photobooks"/>
    <n v="1.033638888888889"/>
    <n v="64.156896551724131"/>
    <x v="8"/>
    <x v="20"/>
  </r>
  <r>
    <n v="1520"/>
    <s v="TULIPS"/>
    <x v="1518"/>
    <n v="18000"/>
    <n v="18625"/>
    <x v="0"/>
    <x v="0"/>
    <s v="USD"/>
    <n v="1418961600"/>
    <n v="1415824513"/>
    <b v="1"/>
    <n v="167"/>
    <b v="1"/>
    <s v="photography/photobooks"/>
    <n v="1.0347222222222223"/>
    <n v="111.52694610778443"/>
    <x v="8"/>
    <x v="20"/>
  </r>
  <r>
    <n v="1521"/>
    <s v="STREET, New York City, The 70's, 80's, 90's"/>
    <x v="1519"/>
    <n v="37500"/>
    <n v="40055"/>
    <x v="0"/>
    <x v="0"/>
    <s v="USD"/>
    <n v="1465272091"/>
    <n v="1462248091"/>
    <b v="1"/>
    <n v="235"/>
    <b v="1"/>
    <s v="photography/photobooks"/>
    <n v="1.0681333333333334"/>
    <n v="170.44680851063831"/>
    <x v="8"/>
    <x v="20"/>
  </r>
  <r>
    <n v="1522"/>
    <s v="INSIDE TRACKS: Alone Across the Outback"/>
    <x v="1520"/>
    <n v="43500"/>
    <n v="60450.1"/>
    <x v="0"/>
    <x v="0"/>
    <s v="USD"/>
    <n v="1413575739"/>
    <n v="1410983739"/>
    <b v="1"/>
    <n v="452"/>
    <b v="1"/>
    <s v="photography/photobooks"/>
    <n v="1.3896574712643677"/>
    <n v="133.7391592920354"/>
    <x v="8"/>
    <x v="20"/>
  </r>
  <r>
    <n v="1523"/>
    <s v="Contact by Jake Shivery"/>
    <x v="1521"/>
    <n v="18500"/>
    <n v="23096"/>
    <x v="0"/>
    <x v="0"/>
    <s v="USD"/>
    <n v="1419292800"/>
    <n v="1416592916"/>
    <b v="1"/>
    <n v="241"/>
    <b v="1"/>
    <s v="photography/photobooks"/>
    <n v="1.2484324324324325"/>
    <n v="95.834024896265561"/>
    <x v="8"/>
    <x v="20"/>
  </r>
  <r>
    <n v="1524"/>
    <s v="Heath - Limited Edition Split Zine - Make 100"/>
    <x v="1522"/>
    <n v="3000"/>
    <n v="6210"/>
    <x v="0"/>
    <x v="11"/>
    <s v="SEK"/>
    <n v="1487592090"/>
    <n v="1485000090"/>
    <b v="1"/>
    <n v="28"/>
    <b v="1"/>
    <s v="photography/photobooks"/>
    <n v="2.0699999999999998"/>
    <n v="221.78571428571428"/>
    <x v="8"/>
    <x v="20"/>
  </r>
  <r>
    <n v="1525"/>
    <s v="Silver Hour: a photo book by Alex Westfall"/>
    <x v="1523"/>
    <n v="2600"/>
    <n v="4524.1499999999996"/>
    <x v="0"/>
    <x v="0"/>
    <s v="USD"/>
    <n v="1471539138"/>
    <n v="1468947138"/>
    <b v="1"/>
    <n v="140"/>
    <b v="1"/>
    <s v="photography/photobooks"/>
    <n v="1.7400576923076922"/>
    <n v="32.315357142857138"/>
    <x v="8"/>
    <x v="20"/>
  </r>
  <r>
    <n v="1526"/>
    <s v="BODYSCAPES II: Theater of Life"/>
    <x v="1524"/>
    <n v="23000"/>
    <n v="27675"/>
    <x v="0"/>
    <x v="0"/>
    <s v="USD"/>
    <n v="1453185447"/>
    <n v="1448951847"/>
    <b v="1"/>
    <n v="280"/>
    <b v="1"/>
    <s v="photography/photobooks"/>
    <n v="1.2032608695652174"/>
    <n v="98.839285714285708"/>
    <x v="8"/>
    <x v="20"/>
  </r>
  <r>
    <n v="1527"/>
    <s v="Island - Japan, from the view point of many"/>
    <x v="1525"/>
    <n v="3500"/>
    <n v="3865.55"/>
    <x v="0"/>
    <x v="0"/>
    <s v="USD"/>
    <n v="1489497886"/>
    <n v="1487082286"/>
    <b v="1"/>
    <n v="70"/>
    <b v="1"/>
    <s v="photography/photobooks"/>
    <n v="1.1044428571428573"/>
    <n v="55.222142857142863"/>
    <x v="8"/>
    <x v="20"/>
  </r>
  <r>
    <n v="1528"/>
    <s v="Don't Go Outside: Tokyo Street Photos"/>
    <x v="1526"/>
    <n v="3000"/>
    <n v="8447"/>
    <x v="0"/>
    <x v="0"/>
    <s v="USD"/>
    <n v="1485907200"/>
    <n v="1483292122"/>
    <b v="1"/>
    <n v="160"/>
    <b v="1"/>
    <s v="photography/photobooks"/>
    <n v="2.8156666666666665"/>
    <n v="52.793750000000003"/>
    <x v="8"/>
    <x v="20"/>
  </r>
  <r>
    <n v="1529"/>
    <s v="&quot;(more than) dust.&quot; - a feminist photo book"/>
    <x v="1527"/>
    <n v="19000"/>
    <n v="19129"/>
    <x v="0"/>
    <x v="0"/>
    <s v="USD"/>
    <n v="1426773920"/>
    <n v="1424185520"/>
    <b v="1"/>
    <n v="141"/>
    <b v="1"/>
    <s v="photography/photobooks"/>
    <n v="1.0067894736842105"/>
    <n v="135.66666666666666"/>
    <x v="8"/>
    <x v="20"/>
  </r>
  <r>
    <n v="1530"/>
    <s v="A 4-year-old's Portrait of the American West"/>
    <x v="1528"/>
    <n v="35000"/>
    <n v="47189"/>
    <x v="0"/>
    <x v="0"/>
    <s v="USD"/>
    <n v="1445624695"/>
    <n v="1443464695"/>
    <b v="1"/>
    <n v="874"/>
    <b v="1"/>
    <s v="photography/photobooks"/>
    <n v="1.3482571428571428"/>
    <n v="53.991990846681922"/>
    <x v="8"/>
    <x v="20"/>
  </r>
  <r>
    <n v="1531"/>
    <s v="Smell the [City of] Roses"/>
    <x v="1529"/>
    <n v="2350"/>
    <n v="4135"/>
    <x v="0"/>
    <x v="0"/>
    <s v="USD"/>
    <n v="1417402800"/>
    <n v="1414610126"/>
    <b v="1"/>
    <n v="73"/>
    <b v="1"/>
    <s v="photography/photobooks"/>
    <n v="1.7595744680851064"/>
    <n v="56.643835616438359"/>
    <x v="8"/>
    <x v="20"/>
  </r>
  <r>
    <n v="1532"/>
    <s v="Geiko and Maiko of Kyoto"/>
    <x v="1530"/>
    <n v="5000"/>
    <n v="24201"/>
    <x v="0"/>
    <x v="2"/>
    <s v="AUD"/>
    <n v="1455548400"/>
    <n v="1453461865"/>
    <b v="1"/>
    <n v="294"/>
    <b v="1"/>
    <s v="photography/photobooks"/>
    <n v="4.8402000000000003"/>
    <n v="82.316326530612244"/>
    <x v="8"/>
    <x v="20"/>
  </r>
  <r>
    <n v="1533"/>
    <s v="The Cancer Family Book Project"/>
    <x v="1531"/>
    <n v="45000"/>
    <n v="65313"/>
    <x v="0"/>
    <x v="0"/>
    <s v="USD"/>
    <n v="1462161540"/>
    <n v="1457913777"/>
    <b v="1"/>
    <n v="740"/>
    <b v="1"/>
    <s v="photography/photobooks"/>
    <n v="1.4514"/>
    <n v="88.26081081081081"/>
    <x v="8"/>
    <x v="20"/>
  </r>
  <r>
    <n v="1534"/>
    <s v="The Art of Abandonment - Photo Book by Walter Arnold"/>
    <x v="1532"/>
    <n v="7500"/>
    <n v="31330"/>
    <x v="0"/>
    <x v="0"/>
    <s v="USD"/>
    <n v="1441383062"/>
    <n v="1438791062"/>
    <b v="1"/>
    <n v="369"/>
    <b v="1"/>
    <s v="photography/photobooks"/>
    <n v="4.1773333333333333"/>
    <n v="84.905149051490511"/>
    <x v="8"/>
    <x v="20"/>
  </r>
  <r>
    <n v="1535"/>
    <s v="Small Steps Are Giant Leaps"/>
    <x v="1533"/>
    <n v="4000"/>
    <n v="5297"/>
    <x v="0"/>
    <x v="0"/>
    <s v="USD"/>
    <n v="1464040800"/>
    <n v="1461527631"/>
    <b v="1"/>
    <n v="110"/>
    <b v="1"/>
    <s v="photography/photobooks"/>
    <n v="1.3242499999999999"/>
    <n v="48.154545454545456"/>
    <x v="8"/>
    <x v="20"/>
  </r>
  <r>
    <n v="1536"/>
    <s v="We Call This Home: 3 yrs of travel to 60 countries photobook"/>
    <x v="1534"/>
    <n v="12000"/>
    <n v="30037.01"/>
    <x v="0"/>
    <x v="0"/>
    <s v="USD"/>
    <n v="1440702910"/>
    <n v="1438110910"/>
    <b v="1"/>
    <n v="455"/>
    <b v="1"/>
    <s v="photography/photobooks"/>
    <n v="2.5030841666666666"/>
    <n v="66.015406593406595"/>
    <x v="8"/>
    <x v="20"/>
  </r>
  <r>
    <n v="1537"/>
    <s v="FACE TO FAITH | MOUNT KAILASH | TIBET photobook"/>
    <x v="1535"/>
    <n v="12000"/>
    <n v="21588"/>
    <x v="0"/>
    <x v="12"/>
    <s v="EUR"/>
    <n v="1470506400"/>
    <n v="1467358427"/>
    <b v="1"/>
    <n v="224"/>
    <b v="1"/>
    <s v="photography/photobooks"/>
    <n v="1.7989999999999999"/>
    <n v="96.375"/>
    <x v="8"/>
    <x v="20"/>
  </r>
  <r>
    <n v="1538"/>
    <s v="US National Parks: Picturing the Little Things"/>
    <x v="1536"/>
    <n v="7000"/>
    <n v="7184"/>
    <x v="0"/>
    <x v="0"/>
    <s v="USD"/>
    <n v="1421952370"/>
    <n v="1418064370"/>
    <b v="1"/>
    <n v="46"/>
    <b v="1"/>
    <s v="photography/photobooks"/>
    <n v="1.0262857142857142"/>
    <n v="156.17391304347825"/>
    <x v="8"/>
    <x v="20"/>
  </r>
  <r>
    <n v="1539"/>
    <s v="The Music Never Stopped:Epic Live Music Photos by Bob Minkin"/>
    <x v="1537"/>
    <n v="20000"/>
    <n v="27197.22"/>
    <x v="0"/>
    <x v="0"/>
    <s v="USD"/>
    <n v="1483481019"/>
    <n v="1480629819"/>
    <b v="0"/>
    <n v="284"/>
    <b v="1"/>
    <s v="photography/photobooks"/>
    <n v="1.359861"/>
    <n v="95.764859154929582"/>
    <x v="8"/>
    <x v="20"/>
  </r>
  <r>
    <n v="1540"/>
    <s v="Organic Portraits / A Photo Book of Polaroid &amp; Film Images"/>
    <x v="1538"/>
    <n v="15000"/>
    <n v="17680"/>
    <x v="0"/>
    <x v="0"/>
    <s v="USD"/>
    <n v="1416964500"/>
    <n v="1414368616"/>
    <b v="1"/>
    <n v="98"/>
    <b v="1"/>
    <s v="photography/photobooks"/>
    <n v="1.1786666666666668"/>
    <n v="180.40816326530611"/>
    <x v="8"/>
    <x v="20"/>
  </r>
  <r>
    <n v="1541"/>
    <s v="The Panama Canal Bridge of the Americas"/>
    <x v="1539"/>
    <n v="18000"/>
    <n v="6"/>
    <x v="2"/>
    <x v="0"/>
    <s v="USD"/>
    <n v="1420045538"/>
    <n v="1417453538"/>
    <b v="0"/>
    <n v="2"/>
    <b v="0"/>
    <s v="photography/nature"/>
    <n v="3.3333333333333332E-4"/>
    <n v="3"/>
    <x v="8"/>
    <x v="24"/>
  </r>
  <r>
    <n v="1542"/>
    <s v="From student to beekeeper"/>
    <x v="1540"/>
    <n v="500"/>
    <n v="20"/>
    <x v="2"/>
    <x v="5"/>
    <s v="CAD"/>
    <n v="1435708500"/>
    <n v="1434412500"/>
    <b v="0"/>
    <n v="1"/>
    <b v="0"/>
    <s v="photography/nature"/>
    <n v="0.04"/>
    <n v="20"/>
    <x v="8"/>
    <x v="24"/>
  </r>
  <r>
    <n v="1543"/>
    <s v="Sunrises in the MidWest"/>
    <x v="1541"/>
    <n v="2250"/>
    <n v="10"/>
    <x v="2"/>
    <x v="0"/>
    <s v="USD"/>
    <n v="1416662034"/>
    <n v="1414066434"/>
    <b v="0"/>
    <n v="1"/>
    <b v="0"/>
    <s v="photography/nature"/>
    <n v="4.4444444444444444E-3"/>
    <n v="10"/>
    <x v="8"/>
    <x v="24"/>
  </r>
  <r>
    <n v="1544"/>
    <s v="LaFee Photography"/>
    <x v="1542"/>
    <n v="1000"/>
    <n v="0"/>
    <x v="2"/>
    <x v="0"/>
    <s v="USD"/>
    <n v="1427847480"/>
    <n v="1424222024"/>
    <b v="0"/>
    <n v="0"/>
    <b v="0"/>
    <s v="photography/nature"/>
    <n v="0"/>
    <n v="0"/>
    <x v="8"/>
    <x v="24"/>
  </r>
  <r>
    <n v="1545"/>
    <s v="Nevada County Hearts"/>
    <x v="1543"/>
    <n v="3000"/>
    <n v="1"/>
    <x v="2"/>
    <x v="0"/>
    <s v="USD"/>
    <n v="1425330960"/>
    <n v="1422393234"/>
    <b v="0"/>
    <n v="1"/>
    <b v="0"/>
    <s v="photography/nature"/>
    <n v="3.3333333333333332E-4"/>
    <n v="1"/>
    <x v="8"/>
    <x v="24"/>
  </r>
  <r>
    <n v="1546"/>
    <s v="Hen Harrier Wildlife Sanctuary"/>
    <x v="1544"/>
    <n v="1000"/>
    <n v="289"/>
    <x v="2"/>
    <x v="1"/>
    <s v="GBP"/>
    <n v="1410930399"/>
    <n v="1405746399"/>
    <b v="0"/>
    <n v="11"/>
    <b v="0"/>
    <s v="photography/nature"/>
    <n v="0.28899999999999998"/>
    <n v="26.272727272727273"/>
    <x v="8"/>
    <x v="24"/>
  </r>
  <r>
    <n v="1547"/>
    <s v="Sound Photography"/>
    <x v="1545"/>
    <n v="20"/>
    <n v="0"/>
    <x v="2"/>
    <x v="0"/>
    <s v="USD"/>
    <n v="1487844882"/>
    <n v="1487240082"/>
    <b v="0"/>
    <n v="0"/>
    <b v="0"/>
    <s v="photography/nature"/>
    <n v="0"/>
    <n v="0"/>
    <x v="8"/>
    <x v="24"/>
  </r>
  <r>
    <n v="1548"/>
    <s v="Change the World through Color"/>
    <x v="1546"/>
    <n v="700"/>
    <n v="60"/>
    <x v="2"/>
    <x v="0"/>
    <s v="USD"/>
    <n v="1447020620"/>
    <n v="1444425020"/>
    <b v="0"/>
    <n v="1"/>
    <b v="0"/>
    <s v="photography/nature"/>
    <n v="8.5714285714285715E-2"/>
    <n v="60"/>
    <x v="8"/>
    <x v="24"/>
  </r>
  <r>
    <n v="1549"/>
    <s v="2016 Calendar:  Wonders of Nature"/>
    <x v="1547"/>
    <n v="500"/>
    <n v="170"/>
    <x v="2"/>
    <x v="0"/>
    <s v="USD"/>
    <n v="1446524159"/>
    <n v="1443928559"/>
    <b v="0"/>
    <n v="6"/>
    <b v="0"/>
    <s v="photography/nature"/>
    <n v="0.34"/>
    <n v="28.333333333333332"/>
    <x v="8"/>
    <x v="24"/>
  </r>
  <r>
    <n v="1550"/>
    <s v="It's not easy being green: Costa Rican froglife"/>
    <x v="1548"/>
    <n v="750"/>
    <n v="101"/>
    <x v="2"/>
    <x v="1"/>
    <s v="GBP"/>
    <n v="1463050034"/>
    <n v="1460458034"/>
    <b v="0"/>
    <n v="7"/>
    <b v="0"/>
    <s v="photography/nature"/>
    <n v="0.13466666666666666"/>
    <n v="14.428571428571429"/>
    <x v="8"/>
    <x v="24"/>
  </r>
  <r>
    <n v="1551"/>
    <s v="Randy Hoffman Photography"/>
    <x v="1549"/>
    <n v="3500"/>
    <n v="0"/>
    <x v="2"/>
    <x v="0"/>
    <s v="USD"/>
    <n v="1432756039"/>
    <n v="1430164039"/>
    <b v="0"/>
    <n v="0"/>
    <b v="0"/>
    <s v="photography/nature"/>
    <n v="0"/>
    <n v="0"/>
    <x v="8"/>
    <x v="24"/>
  </r>
  <r>
    <n v="1552"/>
    <s v="Upstate Autumn: a photographic journey in Upstate New York"/>
    <x v="1550"/>
    <n v="4300"/>
    <n v="2115"/>
    <x v="2"/>
    <x v="0"/>
    <s v="USD"/>
    <n v="1412135940"/>
    <n v="1410366708"/>
    <b v="0"/>
    <n v="16"/>
    <b v="0"/>
    <s v="photography/nature"/>
    <n v="0.49186046511627907"/>
    <n v="132.1875"/>
    <x v="8"/>
    <x v="24"/>
  </r>
  <r>
    <n v="1553"/>
    <s v="Avatar in Training: Mastering the Four Elements of Nature"/>
    <x v="1551"/>
    <n v="6000"/>
    <n v="0"/>
    <x v="2"/>
    <x v="0"/>
    <s v="USD"/>
    <n v="1441176447"/>
    <n v="1438584447"/>
    <b v="0"/>
    <n v="0"/>
    <b v="0"/>
    <s v="photography/nature"/>
    <n v="0"/>
    <n v="0"/>
    <x v="8"/>
    <x v="24"/>
  </r>
  <r>
    <n v="1554"/>
    <s v="Barbara O'Donovan Designs"/>
    <x v="1552"/>
    <n v="20000"/>
    <n v="0"/>
    <x v="2"/>
    <x v="2"/>
    <s v="AUD"/>
    <n v="1438495390"/>
    <n v="1435903390"/>
    <b v="0"/>
    <n v="0"/>
    <b v="0"/>
    <s v="photography/nature"/>
    <n v="0"/>
    <n v="0"/>
    <x v="8"/>
    <x v="24"/>
  </r>
  <r>
    <n v="1555"/>
    <s v="Coffee Table Book of Maine"/>
    <x v="1553"/>
    <n v="750"/>
    <n v="0"/>
    <x v="2"/>
    <x v="0"/>
    <s v="USD"/>
    <n v="1442509200"/>
    <n v="1440513832"/>
    <b v="0"/>
    <n v="0"/>
    <b v="0"/>
    <s v="photography/nature"/>
    <n v="0"/>
    <n v="0"/>
    <x v="8"/>
    <x v="24"/>
  </r>
  <r>
    <n v="1556"/>
    <s v="West Canada - A Coffee Table Book"/>
    <x v="1554"/>
    <n v="1500"/>
    <n v="677"/>
    <x v="2"/>
    <x v="5"/>
    <s v="CAD"/>
    <n v="1467603624"/>
    <n v="1465011624"/>
    <b v="0"/>
    <n v="12"/>
    <b v="0"/>
    <s v="photography/nature"/>
    <n v="0.45133333333333331"/>
    <n v="56.416666666666664"/>
    <x v="8"/>
    <x v="24"/>
  </r>
  <r>
    <n v="1557"/>
    <s v="Reflecting Light Photo"/>
    <x v="1555"/>
    <n v="2500"/>
    <n v="100"/>
    <x v="2"/>
    <x v="0"/>
    <s v="USD"/>
    <n v="1411227633"/>
    <n v="1408549233"/>
    <b v="0"/>
    <n v="1"/>
    <b v="0"/>
    <s v="photography/nature"/>
    <n v="0.04"/>
    <n v="100"/>
    <x v="8"/>
    <x v="24"/>
  </r>
  <r>
    <n v="1558"/>
    <s v="Lucy Wood's Calendar - English Countryside 2016"/>
    <x v="1556"/>
    <n v="750"/>
    <n v="35"/>
    <x v="2"/>
    <x v="1"/>
    <s v="GBP"/>
    <n v="1440763920"/>
    <n v="1435656759"/>
    <b v="0"/>
    <n v="3"/>
    <b v="0"/>
    <s v="photography/nature"/>
    <n v="4.6666666666666669E-2"/>
    <n v="11.666666666666666"/>
    <x v="8"/>
    <x v="24"/>
  </r>
  <r>
    <n v="1559"/>
    <s v="North Cascades Bigfoot Photo Expedition"/>
    <x v="1557"/>
    <n v="15000"/>
    <n v="50"/>
    <x v="2"/>
    <x v="0"/>
    <s v="USD"/>
    <n v="1430270199"/>
    <n v="1428974199"/>
    <b v="0"/>
    <n v="1"/>
    <b v="0"/>
    <s v="photography/nature"/>
    <n v="3.3333333333333335E-3"/>
    <n v="50"/>
    <x v="8"/>
    <x v="24"/>
  </r>
  <r>
    <n v="1560"/>
    <s v="Fine Art Landscape 2015 Calendar"/>
    <x v="1558"/>
    <n v="2500"/>
    <n v="94"/>
    <x v="2"/>
    <x v="0"/>
    <s v="USD"/>
    <n v="1415842193"/>
    <n v="1414110593"/>
    <b v="0"/>
    <n v="4"/>
    <b v="0"/>
    <s v="photography/nature"/>
    <n v="3.7600000000000001E-2"/>
    <n v="23.5"/>
    <x v="8"/>
    <x v="24"/>
  </r>
  <r>
    <n v="1561"/>
    <s v="The Content of Character Book Series, Volume I, 1750 - 1940"/>
    <x v="1559"/>
    <n v="10000"/>
    <n v="67"/>
    <x v="1"/>
    <x v="0"/>
    <s v="USD"/>
    <n v="1383789603"/>
    <n v="1381194003"/>
    <b v="0"/>
    <n v="1"/>
    <b v="0"/>
    <s v="publishing/art books"/>
    <n v="6.7000000000000002E-3"/>
    <n v="67"/>
    <x v="3"/>
    <x v="25"/>
  </r>
  <r>
    <n v="1562"/>
    <s v="&quot;The Dreams Of Little Red Scooter&quot;  an artists hope to interact with other humans!! (Canceled)"/>
    <x v="1560"/>
    <n v="4000"/>
    <n v="0"/>
    <x v="1"/>
    <x v="0"/>
    <s v="USD"/>
    <n v="1259715000"/>
    <n v="1253712916"/>
    <b v="0"/>
    <n v="0"/>
    <b v="0"/>
    <s v="publishing/art books"/>
    <n v="0"/>
    <n v="0"/>
    <x v="3"/>
    <x v="25"/>
  </r>
  <r>
    <n v="1563"/>
    <s v="Expedition into the Empty Quarter - The Book (Canceled)"/>
    <x v="1561"/>
    <n v="6000"/>
    <n v="85"/>
    <x v="1"/>
    <x v="1"/>
    <s v="GBP"/>
    <n v="1394815751"/>
    <n v="1389635351"/>
    <b v="0"/>
    <n v="2"/>
    <b v="0"/>
    <s v="publishing/art books"/>
    <n v="1.4166666666666666E-2"/>
    <n v="42.5"/>
    <x v="3"/>
    <x v="25"/>
  </r>
  <r>
    <n v="1564"/>
    <s v="coming apart at the stitches... (Canceled)"/>
    <x v="1562"/>
    <n v="10000"/>
    <n v="10"/>
    <x v="1"/>
    <x v="0"/>
    <s v="USD"/>
    <n v="1432843500"/>
    <n v="1430124509"/>
    <b v="0"/>
    <n v="1"/>
    <b v="0"/>
    <s v="publishing/art books"/>
    <n v="1E-3"/>
    <n v="10"/>
    <x v="3"/>
    <x v="25"/>
  </r>
  <r>
    <n v="1565"/>
    <s v="The National Forests Passport Project (Canceled)"/>
    <x v="1563"/>
    <n v="4000"/>
    <n v="100"/>
    <x v="1"/>
    <x v="0"/>
    <s v="USD"/>
    <n v="1307554261"/>
    <n v="1304962261"/>
    <b v="0"/>
    <n v="1"/>
    <b v="0"/>
    <s v="publishing/art books"/>
    <n v="2.5000000000000001E-2"/>
    <n v="100"/>
    <x v="3"/>
    <x v="25"/>
  </r>
  <r>
    <n v="1566"/>
    <s v="DeVito Art Skull Island Kongstarter (Canceled)"/>
    <x v="1564"/>
    <n v="30000"/>
    <n v="6375"/>
    <x v="1"/>
    <x v="0"/>
    <s v="USD"/>
    <n v="1469656800"/>
    <n v="1467151204"/>
    <b v="0"/>
    <n v="59"/>
    <b v="0"/>
    <s v="publishing/art books"/>
    <n v="0.21249999999999999"/>
    <n v="108.05084745762711"/>
    <x v="3"/>
    <x v="25"/>
  </r>
  <r>
    <n v="1567"/>
    <s v="Kickstart a Traveling Heart (Canceled)"/>
    <x v="1565"/>
    <n v="8500"/>
    <n v="350"/>
    <x v="1"/>
    <x v="0"/>
    <s v="USD"/>
    <n v="1392595200"/>
    <n v="1391293745"/>
    <b v="0"/>
    <n v="13"/>
    <b v="0"/>
    <s v="publishing/art books"/>
    <n v="4.1176470588235294E-2"/>
    <n v="26.923076923076923"/>
    <x v="3"/>
    <x v="25"/>
  </r>
  <r>
    <n v="1568"/>
    <s v="Map &amp; Palette: Chronicling The Voyage of Three Young Artists"/>
    <x v="1566"/>
    <n v="25000"/>
    <n v="3410"/>
    <x v="1"/>
    <x v="0"/>
    <s v="USD"/>
    <n v="1419384585"/>
    <n v="1416360585"/>
    <b v="0"/>
    <n v="22"/>
    <b v="0"/>
    <s v="publishing/art books"/>
    <n v="0.13639999999999999"/>
    <n v="155"/>
    <x v="3"/>
    <x v="25"/>
  </r>
  <r>
    <n v="1569"/>
    <s v="to be removed (Canceled)"/>
    <x v="1567"/>
    <n v="30000"/>
    <n v="0"/>
    <x v="1"/>
    <x v="0"/>
    <s v="USD"/>
    <n v="1369498714"/>
    <n v="1366906714"/>
    <b v="0"/>
    <n v="0"/>
    <b v="0"/>
    <s v="publishing/art books"/>
    <n v="0"/>
    <n v="0"/>
    <x v="3"/>
    <x v="25"/>
  </r>
  <r>
    <n v="1570"/>
    <s v="BEAUTIFUL DREAMERS: An Adult Coloring Book (Canceled)"/>
    <x v="1568"/>
    <n v="6000"/>
    <n v="2484"/>
    <x v="1"/>
    <x v="0"/>
    <s v="USD"/>
    <n v="1460140282"/>
    <n v="1457551882"/>
    <b v="0"/>
    <n v="52"/>
    <b v="0"/>
    <s v="publishing/art books"/>
    <n v="0.41399999999999998"/>
    <n v="47.769230769230766"/>
    <x v="3"/>
    <x v="25"/>
  </r>
  <r>
    <n v="1571"/>
    <s v="CAUCASUS - on the untrodden roads (Canceled)"/>
    <x v="1569"/>
    <n v="12100"/>
    <n v="80"/>
    <x v="1"/>
    <x v="1"/>
    <s v="GBP"/>
    <n v="1434738483"/>
    <n v="1432146483"/>
    <b v="0"/>
    <n v="4"/>
    <b v="0"/>
    <s v="publishing/art books"/>
    <n v="6.6115702479338841E-3"/>
    <n v="20"/>
    <x v="3"/>
    <x v="25"/>
  </r>
  <r>
    <n v="1572"/>
    <s v="A Countrified Wedding: A Guide to an English Country Wedding"/>
    <x v="1570"/>
    <n v="2500"/>
    <n v="125"/>
    <x v="1"/>
    <x v="1"/>
    <s v="GBP"/>
    <n v="1456703940"/>
    <n v="1454546859"/>
    <b v="0"/>
    <n v="3"/>
    <b v="0"/>
    <s v="publishing/art books"/>
    <n v="0.05"/>
    <n v="41.666666666666664"/>
    <x v="3"/>
    <x v="25"/>
  </r>
  <r>
    <n v="1573"/>
    <s v="150 Years of Awesome Canada: Trading Card Coffee Table Book (Canceled)"/>
    <x v="1571"/>
    <n v="9000"/>
    <n v="223"/>
    <x v="1"/>
    <x v="5"/>
    <s v="CAD"/>
    <n v="1491019140"/>
    <n v="1487548802"/>
    <b v="0"/>
    <n v="3"/>
    <b v="0"/>
    <s v="publishing/art books"/>
    <n v="2.4777777777777777E-2"/>
    <n v="74.333333333333329"/>
    <x v="3"/>
    <x v="25"/>
  </r>
  <r>
    <n v="1574"/>
    <s v="BLK/MTL the Illustrated Works of Carmine Diaz (Canceled)"/>
    <x v="1572"/>
    <n v="10000"/>
    <n v="506"/>
    <x v="1"/>
    <x v="0"/>
    <s v="USD"/>
    <n v="1424211329"/>
    <n v="1421187329"/>
    <b v="0"/>
    <n v="6"/>
    <b v="0"/>
    <s v="publishing/art books"/>
    <n v="5.0599999999999999E-2"/>
    <n v="84.333333333333329"/>
    <x v="3"/>
    <x v="25"/>
  </r>
  <r>
    <n v="1575"/>
    <s v="Underwater Colors Of The Channel Islands (Canceled)"/>
    <x v="1573"/>
    <n v="10000"/>
    <n v="2291"/>
    <x v="1"/>
    <x v="0"/>
    <s v="USD"/>
    <n v="1404909296"/>
    <n v="1402317296"/>
    <b v="0"/>
    <n v="35"/>
    <b v="0"/>
    <s v="publishing/art books"/>
    <n v="0.2291"/>
    <n v="65.457142857142856"/>
    <x v="3"/>
    <x v="25"/>
  </r>
  <r>
    <n v="1576"/>
    <s v="The Obsessive Line Collection (Canceled)"/>
    <x v="1574"/>
    <n v="5000"/>
    <n v="650"/>
    <x v="1"/>
    <x v="0"/>
    <s v="USD"/>
    <n v="1435698368"/>
    <n v="1431810368"/>
    <b v="0"/>
    <n v="10"/>
    <b v="0"/>
    <s v="publishing/art books"/>
    <n v="0.13"/>
    <n v="65"/>
    <x v="3"/>
    <x v="25"/>
  </r>
  <r>
    <n v="1577"/>
    <s v="Abstract Image Photography Coffee Table Book (Canceled)"/>
    <x v="1575"/>
    <n v="10000"/>
    <n v="55"/>
    <x v="1"/>
    <x v="0"/>
    <s v="USD"/>
    <n v="1343161248"/>
    <n v="1337977248"/>
    <b v="0"/>
    <n v="2"/>
    <b v="0"/>
    <s v="publishing/art books"/>
    <n v="5.4999999999999997E-3"/>
    <n v="27.5"/>
    <x v="3"/>
    <x v="25"/>
  </r>
  <r>
    <n v="1578"/>
    <s v="LATENT TALENT: Leaping from de Poverty Line (Canceled)"/>
    <x v="1576"/>
    <n v="1897"/>
    <n v="205"/>
    <x v="1"/>
    <x v="0"/>
    <s v="USD"/>
    <n v="1283392800"/>
    <n v="1281317691"/>
    <b v="0"/>
    <n v="4"/>
    <b v="0"/>
    <s v="publishing/art books"/>
    <n v="0.10806536636794939"/>
    <n v="51.25"/>
    <x v="3"/>
    <x v="25"/>
  </r>
  <r>
    <n v="1579"/>
    <s v="psyÂ·choÂ·miÂ·metÂ·ic: The EsÂ·sence of Life (Canceled)"/>
    <x v="1577"/>
    <n v="3333"/>
    <n v="28"/>
    <x v="1"/>
    <x v="0"/>
    <s v="USD"/>
    <n v="1377734091"/>
    <n v="1374882891"/>
    <b v="0"/>
    <n v="2"/>
    <b v="0"/>
    <s v="publishing/art books"/>
    <n v="8.4008400840084006E-3"/>
    <n v="14"/>
    <x v="3"/>
    <x v="25"/>
  </r>
  <r>
    <n v="1580"/>
    <s v="Faces &amp; Places In Brevard County (Canceled)"/>
    <x v="1578"/>
    <n v="1750"/>
    <n v="0"/>
    <x v="1"/>
    <x v="0"/>
    <s v="USD"/>
    <n v="1337562726"/>
    <n v="1332378726"/>
    <b v="0"/>
    <n v="0"/>
    <b v="0"/>
    <s v="publishing/art books"/>
    <n v="0"/>
    <n v="0"/>
    <x v="3"/>
    <x v="25"/>
  </r>
  <r>
    <n v="1581"/>
    <s v="The Sharper Image"/>
    <x v="1579"/>
    <n v="1000"/>
    <n v="5"/>
    <x v="2"/>
    <x v="1"/>
    <s v="GBP"/>
    <n v="1450521990"/>
    <n v="1447757190"/>
    <b v="0"/>
    <n v="1"/>
    <b v="0"/>
    <s v="photography/places"/>
    <n v="5.0000000000000001E-3"/>
    <n v="5"/>
    <x v="8"/>
    <x v="26"/>
  </r>
  <r>
    <n v="1582"/>
    <s v="Scenes from New Orleans"/>
    <x v="1580"/>
    <n v="1000"/>
    <n v="93"/>
    <x v="2"/>
    <x v="0"/>
    <s v="USD"/>
    <n v="1445894400"/>
    <n v="1440961053"/>
    <b v="0"/>
    <n v="3"/>
    <b v="0"/>
    <s v="photography/places"/>
    <n v="9.2999999999999999E-2"/>
    <n v="31"/>
    <x v="8"/>
    <x v="26"/>
  </r>
  <r>
    <n v="1583"/>
    <s v="Follow in footsteps an awesome book adventure"/>
    <x v="1581"/>
    <n v="20000"/>
    <n v="15"/>
    <x v="2"/>
    <x v="1"/>
    <s v="GBP"/>
    <n v="1411681391"/>
    <n v="1409089391"/>
    <b v="0"/>
    <n v="1"/>
    <b v="0"/>
    <s v="photography/places"/>
    <n v="7.5000000000000002E-4"/>
    <n v="15"/>
    <x v="8"/>
    <x v="26"/>
  </r>
  <r>
    <n v="1584"/>
    <s v="Lets see Kansas together!"/>
    <x v="1582"/>
    <n v="1200"/>
    <n v="0"/>
    <x v="2"/>
    <x v="0"/>
    <s v="USD"/>
    <n v="1401464101"/>
    <n v="1400600101"/>
    <b v="0"/>
    <n v="0"/>
    <b v="0"/>
    <s v="photography/places"/>
    <n v="0"/>
    <n v="0"/>
    <x v="8"/>
    <x v="26"/>
  </r>
  <r>
    <n v="1585"/>
    <s v="Live 4 The Rush: Palooza Pics"/>
    <x v="1583"/>
    <n v="2000"/>
    <n v="1580"/>
    <x v="2"/>
    <x v="5"/>
    <s v="CAD"/>
    <n v="1482663600"/>
    <n v="1480800568"/>
    <b v="0"/>
    <n v="12"/>
    <b v="0"/>
    <s v="photography/places"/>
    <n v="0.79"/>
    <n v="131.66666666666666"/>
    <x v="8"/>
    <x v="26"/>
  </r>
  <r>
    <n v="1586"/>
    <s v="Missouri In Pictures"/>
    <x v="1584"/>
    <n v="1500"/>
    <n v="0"/>
    <x v="2"/>
    <x v="0"/>
    <s v="USD"/>
    <n v="1428197422"/>
    <n v="1425609022"/>
    <b v="0"/>
    <n v="0"/>
    <b v="0"/>
    <s v="photography/places"/>
    <n v="0"/>
    <n v="0"/>
    <x v="8"/>
    <x v="26"/>
  </r>
  <r>
    <n v="1587"/>
    <s v="Aerial Photography :  Americas Most Impressive Structures"/>
    <x v="1585"/>
    <n v="7500"/>
    <n v="1"/>
    <x v="2"/>
    <x v="0"/>
    <s v="USD"/>
    <n v="1418510965"/>
    <n v="1415918965"/>
    <b v="0"/>
    <n v="1"/>
    <b v="0"/>
    <s v="photography/places"/>
    <n v="1.3333333333333334E-4"/>
    <n v="1"/>
    <x v="8"/>
    <x v="26"/>
  </r>
  <r>
    <n v="1588"/>
    <s v="The Right Side of Texas"/>
    <x v="1586"/>
    <n v="516"/>
    <n v="0"/>
    <x v="2"/>
    <x v="0"/>
    <s v="USD"/>
    <n v="1422735120"/>
    <n v="1420091999"/>
    <b v="0"/>
    <n v="0"/>
    <b v="0"/>
    <s v="photography/places"/>
    <n v="0"/>
    <n v="0"/>
    <x v="8"/>
    <x v="26"/>
  </r>
  <r>
    <n v="1589"/>
    <s v="A Side Of The World In Canvas"/>
    <x v="1587"/>
    <n v="1200"/>
    <n v="0"/>
    <x v="2"/>
    <x v="0"/>
    <s v="USD"/>
    <n v="1444433886"/>
    <n v="1441841886"/>
    <b v="0"/>
    <n v="0"/>
    <b v="0"/>
    <s v="photography/places"/>
    <n v="0"/>
    <n v="0"/>
    <x v="8"/>
    <x v="26"/>
  </r>
  <r>
    <n v="1590"/>
    <s v="An Italian Adventure"/>
    <x v="1588"/>
    <n v="60000"/>
    <n v="1020"/>
    <x v="2"/>
    <x v="13"/>
    <s v="EUR"/>
    <n v="1443040464"/>
    <n v="1440448464"/>
    <b v="0"/>
    <n v="2"/>
    <b v="0"/>
    <s v="photography/places"/>
    <n v="1.7000000000000001E-2"/>
    <n v="510"/>
    <x v="8"/>
    <x v="26"/>
  </r>
  <r>
    <n v="1591"/>
    <s v="Ireland from a Kite, a unique photographic book"/>
    <x v="1589"/>
    <n v="14000"/>
    <n v="4092"/>
    <x v="2"/>
    <x v="1"/>
    <s v="GBP"/>
    <n v="1459700741"/>
    <n v="1457112341"/>
    <b v="0"/>
    <n v="92"/>
    <b v="0"/>
    <s v="photography/places"/>
    <n v="0.29228571428571426"/>
    <n v="44.478260869565219"/>
    <x v="8"/>
    <x v="26"/>
  </r>
  <r>
    <n v="1592"/>
    <s v="The Views of Pittsburgh"/>
    <x v="1590"/>
    <n v="25"/>
    <n v="0"/>
    <x v="2"/>
    <x v="0"/>
    <s v="USD"/>
    <n v="1427503485"/>
    <n v="1423619085"/>
    <b v="0"/>
    <n v="0"/>
    <b v="0"/>
    <s v="photography/places"/>
    <n v="0"/>
    <n v="0"/>
    <x v="8"/>
    <x v="26"/>
  </r>
  <r>
    <n v="1593"/>
    <s v="Picturing Italy"/>
    <x v="1591"/>
    <n v="22000"/>
    <n v="3"/>
    <x v="2"/>
    <x v="0"/>
    <s v="USD"/>
    <n v="1425154655"/>
    <n v="1422562655"/>
    <b v="0"/>
    <n v="3"/>
    <b v="0"/>
    <s v="photography/places"/>
    <n v="1.3636363636363637E-4"/>
    <n v="1"/>
    <x v="8"/>
    <x v="26"/>
  </r>
  <r>
    <n v="1594"/>
    <s v="Scenes and Things from New Orleans"/>
    <x v="1592"/>
    <n v="1000"/>
    <n v="205"/>
    <x v="2"/>
    <x v="0"/>
    <s v="USD"/>
    <n v="1463329260"/>
    <n v="1458147982"/>
    <b v="0"/>
    <n v="10"/>
    <b v="0"/>
    <s v="photography/places"/>
    <n v="0.20499999999999999"/>
    <n v="20.5"/>
    <x v="8"/>
    <x v="26"/>
  </r>
  <r>
    <n v="1595"/>
    <s v="Civil war battlefields and forts"/>
    <x v="1593"/>
    <n v="100000"/>
    <n v="280"/>
    <x v="2"/>
    <x v="0"/>
    <s v="USD"/>
    <n v="1403122380"/>
    <n v="1400634728"/>
    <b v="0"/>
    <n v="7"/>
    <b v="0"/>
    <s v="photography/places"/>
    <n v="2.8E-3"/>
    <n v="40"/>
    <x v="8"/>
    <x v="26"/>
  </r>
  <r>
    <n v="1596"/>
    <s v="The Town We Live In"/>
    <x v="1594"/>
    <n v="3250"/>
    <n v="75"/>
    <x v="2"/>
    <x v="1"/>
    <s v="GBP"/>
    <n v="1418469569"/>
    <n v="1414577969"/>
    <b v="0"/>
    <n v="3"/>
    <b v="0"/>
    <s v="photography/places"/>
    <n v="2.3076923076923078E-2"/>
    <n v="25"/>
    <x v="8"/>
    <x v="26"/>
  </r>
  <r>
    <n v="1597"/>
    <s v="Vacation Days in Big Bear"/>
    <x v="1595"/>
    <n v="15000"/>
    <n v="0"/>
    <x v="2"/>
    <x v="0"/>
    <s v="USD"/>
    <n v="1474360197"/>
    <n v="1471768197"/>
    <b v="0"/>
    <n v="0"/>
    <b v="0"/>
    <s v="photography/places"/>
    <n v="0"/>
    <n v="0"/>
    <x v="8"/>
    <x v="26"/>
  </r>
  <r>
    <n v="1598"/>
    <s v="Dream TRIP to Tornado Alley"/>
    <x v="1596"/>
    <n v="800"/>
    <n v="1"/>
    <x v="2"/>
    <x v="0"/>
    <s v="USD"/>
    <n v="1437926458"/>
    <n v="1432742458"/>
    <b v="0"/>
    <n v="1"/>
    <b v="0"/>
    <s v="photography/places"/>
    <n v="1.25E-3"/>
    <n v="1"/>
    <x v="8"/>
    <x v="26"/>
  </r>
  <r>
    <n v="1599"/>
    <s v="The Londoner: Prints &amp; Canvas"/>
    <x v="1597"/>
    <n v="500"/>
    <n v="0"/>
    <x v="2"/>
    <x v="1"/>
    <s v="GBP"/>
    <n v="1460116576"/>
    <n v="1457528176"/>
    <b v="0"/>
    <n v="0"/>
    <b v="0"/>
    <s v="photography/places"/>
    <n v="0"/>
    <n v="0"/>
    <x v="8"/>
    <x v="26"/>
  </r>
  <r>
    <n v="1600"/>
    <s v="Organic in India"/>
    <x v="1598"/>
    <n v="5000"/>
    <n v="367"/>
    <x v="2"/>
    <x v="0"/>
    <s v="USD"/>
    <n v="1405401060"/>
    <n v="1401585752"/>
    <b v="0"/>
    <n v="9"/>
    <b v="0"/>
    <s v="photography/places"/>
    <n v="7.3400000000000007E-2"/>
    <n v="40.777777777777779"/>
    <x v="8"/>
    <x v="26"/>
  </r>
  <r>
    <n v="1601"/>
    <s v="Release Soundzero's Debut Album!"/>
    <x v="1599"/>
    <n v="2500"/>
    <n v="2706.23"/>
    <x v="0"/>
    <x v="0"/>
    <s v="USD"/>
    <n v="1304561633"/>
    <n v="1301969633"/>
    <b v="0"/>
    <n v="56"/>
    <b v="1"/>
    <s v="music/rock"/>
    <n v="1.082492"/>
    <n v="48.325535714285714"/>
    <x v="4"/>
    <x v="11"/>
  </r>
  <r>
    <n v="1602"/>
    <s v="The Material - Let You Down music video"/>
    <x v="1600"/>
    <n v="1500"/>
    <n v="1502.5"/>
    <x v="0"/>
    <x v="0"/>
    <s v="USD"/>
    <n v="1318633200"/>
    <n v="1314947317"/>
    <b v="0"/>
    <n v="32"/>
    <b v="1"/>
    <s v="music/rock"/>
    <n v="1.0016666666666667"/>
    <n v="46.953125"/>
    <x v="4"/>
    <x v="11"/>
  </r>
  <r>
    <n v="1603"/>
    <s v="Max's First Solo Album!"/>
    <x v="1601"/>
    <n v="2000"/>
    <n v="2000.66"/>
    <x v="0"/>
    <x v="0"/>
    <s v="USD"/>
    <n v="1327723459"/>
    <n v="1322539459"/>
    <b v="0"/>
    <n v="30"/>
    <b v="1"/>
    <s v="music/rock"/>
    <n v="1.0003299999999999"/>
    <n v="66.688666666666663"/>
    <x v="4"/>
    <x v="11"/>
  </r>
  <r>
    <n v="1604"/>
    <s v="Totally &quot;not&quot; For Drugs: A Kentucky Knife Fight music video"/>
    <x v="1602"/>
    <n v="2800"/>
    <n v="3419"/>
    <x v="0"/>
    <x v="0"/>
    <s v="USD"/>
    <n v="1332011835"/>
    <n v="1328559435"/>
    <b v="0"/>
    <n v="70"/>
    <b v="1"/>
    <s v="music/rock"/>
    <n v="1.2210714285714286"/>
    <n v="48.842857142857142"/>
    <x v="4"/>
    <x v="11"/>
  </r>
  <r>
    <n v="1605"/>
    <s v="A Band of Orcs Official Gaming Miniatures Presale"/>
    <x v="1603"/>
    <n v="6000"/>
    <n v="6041.6"/>
    <x v="0"/>
    <x v="0"/>
    <s v="USD"/>
    <n v="1312182000"/>
    <n v="1311380313"/>
    <b v="0"/>
    <n v="44"/>
    <b v="1"/>
    <s v="music/rock"/>
    <n v="1.0069333333333335"/>
    <n v="137.30909090909091"/>
    <x v="4"/>
    <x v="11"/>
  </r>
  <r>
    <n v="1606"/>
    <s v="The Scurvies to release new album this summer! Check it out!"/>
    <x v="1604"/>
    <n v="8000"/>
    <n v="8080.33"/>
    <x v="0"/>
    <x v="0"/>
    <s v="USD"/>
    <n v="1300930838"/>
    <n v="1293158438"/>
    <b v="0"/>
    <n v="92"/>
    <b v="1"/>
    <s v="music/rock"/>
    <n v="1.01004125"/>
    <n v="87.829673913043479"/>
    <x v="4"/>
    <x v="11"/>
  </r>
  <r>
    <n v="1607"/>
    <s v="New Tour Bus for The Slants"/>
    <x v="1605"/>
    <n v="10000"/>
    <n v="14511"/>
    <x v="0"/>
    <x v="0"/>
    <s v="USD"/>
    <n v="1339701851"/>
    <n v="1337887451"/>
    <b v="0"/>
    <n v="205"/>
    <b v="1"/>
    <s v="music/rock"/>
    <n v="1.4511000000000001"/>
    <n v="70.785365853658533"/>
    <x v="4"/>
    <x v="11"/>
  </r>
  <r>
    <n v="1608"/>
    <s v="The Devil &amp; Me Debut Album, &quot;...It's Not A Dream&quot;"/>
    <x v="1606"/>
    <n v="1200"/>
    <n v="1215"/>
    <x v="0"/>
    <x v="0"/>
    <s v="USD"/>
    <n v="1388553960"/>
    <n v="1385754986"/>
    <b v="0"/>
    <n v="23"/>
    <b v="1"/>
    <s v="music/rock"/>
    <n v="1.0125"/>
    <n v="52.826086956521742"/>
    <x v="4"/>
    <x v="11"/>
  </r>
  <r>
    <n v="1609"/>
    <s v="Get Still the Sky's Limit on the Road! (&amp; with a new album!)"/>
    <x v="1607"/>
    <n v="1500"/>
    <n v="1775"/>
    <x v="0"/>
    <x v="0"/>
    <s v="USD"/>
    <n v="1320220800"/>
    <n v="1315612909"/>
    <b v="0"/>
    <n v="4"/>
    <b v="1"/>
    <s v="music/rock"/>
    <n v="1.1833333333333333"/>
    <n v="443.75"/>
    <x v="4"/>
    <x v="11"/>
  </r>
  <r>
    <n v="1610"/>
    <s v="So The Story Goes: The New Album by &quot;Just Joe&quot; Altier"/>
    <x v="1608"/>
    <n v="2000"/>
    <n v="5437"/>
    <x v="0"/>
    <x v="0"/>
    <s v="USD"/>
    <n v="1355609510"/>
    <n v="1353017510"/>
    <b v="0"/>
    <n v="112"/>
    <b v="1"/>
    <s v="music/rock"/>
    <n v="2.7185000000000001"/>
    <n v="48.544642857142854"/>
    <x v="4"/>
    <x v="11"/>
  </r>
  <r>
    <n v="1611"/>
    <s v="Skelton-Luns CD/7&quot;             No Big Deal."/>
    <x v="1609"/>
    <n v="800"/>
    <n v="1001"/>
    <x v="0"/>
    <x v="0"/>
    <s v="USD"/>
    <n v="1370390432"/>
    <n v="1368576032"/>
    <b v="0"/>
    <n v="27"/>
    <b v="1"/>
    <s v="music/rock"/>
    <n v="1.25125"/>
    <n v="37.074074074074076"/>
    <x v="4"/>
    <x v="11"/>
  </r>
  <r>
    <n v="1612"/>
    <s v="Join AT THE WAYSIDE For The &quot;Ready...Set...Snow Tour!&quot;"/>
    <x v="1610"/>
    <n v="500"/>
    <n v="550"/>
    <x v="0"/>
    <x v="0"/>
    <s v="USD"/>
    <n v="1357160384"/>
    <n v="1354568384"/>
    <b v="0"/>
    <n v="11"/>
    <b v="1"/>
    <s v="music/rock"/>
    <n v="1.1000000000000001"/>
    <n v="50"/>
    <x v="4"/>
    <x v="11"/>
  </r>
  <r>
    <n v="1613"/>
    <s v="New  E.P. mastering and recording"/>
    <x v="1611"/>
    <n v="1000"/>
    <n v="1015"/>
    <x v="0"/>
    <x v="0"/>
    <s v="USD"/>
    <n v="1342921202"/>
    <n v="1340329202"/>
    <b v="0"/>
    <n v="26"/>
    <b v="1"/>
    <s v="music/rock"/>
    <n v="1.0149999999999999"/>
    <n v="39.03846153846154"/>
    <x v="4"/>
    <x v="11"/>
  </r>
  <r>
    <n v="1614"/>
    <s v="Chaotic Resemblance 2015 album, Produced by Oz Fox - Stryper"/>
    <x v="1612"/>
    <n v="5000"/>
    <n v="5135"/>
    <x v="0"/>
    <x v="0"/>
    <s v="USD"/>
    <n v="1407085200"/>
    <n v="1401924769"/>
    <b v="0"/>
    <n v="77"/>
    <b v="1"/>
    <s v="music/rock"/>
    <n v="1.0269999999999999"/>
    <n v="66.688311688311686"/>
    <x v="4"/>
    <x v="11"/>
  </r>
  <r>
    <n v="1615"/>
    <s v="PRE ORDER Reno Divorce Digital CD &quot;Stuck On You&quot; $15 or more"/>
    <x v="1613"/>
    <n v="8000"/>
    <n v="9130"/>
    <x v="0"/>
    <x v="0"/>
    <s v="USD"/>
    <n v="1323742396"/>
    <n v="1319850796"/>
    <b v="0"/>
    <n v="136"/>
    <b v="1"/>
    <s v="music/rock"/>
    <n v="1.1412500000000001"/>
    <n v="67.132352941176464"/>
    <x v="4"/>
    <x v="11"/>
  </r>
  <r>
    <n v="1616"/>
    <s v="Aly Jados: the New EP rOckNrOLLa"/>
    <x v="1614"/>
    <n v="10000"/>
    <n v="10420"/>
    <x v="0"/>
    <x v="0"/>
    <s v="USD"/>
    <n v="1353621600"/>
    <n v="1350061821"/>
    <b v="0"/>
    <n v="157"/>
    <b v="1"/>
    <s v="music/rock"/>
    <n v="1.042"/>
    <n v="66.369426751592357"/>
    <x v="4"/>
    <x v="11"/>
  </r>
  <r>
    <n v="1617"/>
    <s v="The Coffis Brothers 2nd Album!"/>
    <x v="1615"/>
    <n v="7000"/>
    <n v="10210"/>
    <x v="0"/>
    <x v="0"/>
    <s v="USD"/>
    <n v="1383332400"/>
    <n v="1380470188"/>
    <b v="0"/>
    <n v="158"/>
    <b v="1"/>
    <s v="music/rock"/>
    <n v="1.4585714285714286"/>
    <n v="64.620253164556956"/>
    <x v="4"/>
    <x v="11"/>
  </r>
  <r>
    <n v="1618"/>
    <s v="Janus Word Album"/>
    <x v="1616"/>
    <n v="1500"/>
    <n v="1576"/>
    <x v="0"/>
    <x v="0"/>
    <s v="USD"/>
    <n v="1362757335"/>
    <n v="1359301335"/>
    <b v="0"/>
    <n v="27"/>
    <b v="1"/>
    <s v="music/rock"/>
    <n v="1.0506666666666666"/>
    <n v="58.370370370370374"/>
    <x v="4"/>
    <x v="11"/>
  </r>
  <r>
    <n v="1619"/>
    <s v="Casual Encounters: The Quest For a PA"/>
    <x v="1617"/>
    <n v="1500"/>
    <n v="2000"/>
    <x v="0"/>
    <x v="0"/>
    <s v="USD"/>
    <n v="1410755286"/>
    <n v="1408940886"/>
    <b v="0"/>
    <n v="23"/>
    <b v="1"/>
    <s v="music/rock"/>
    <n v="1.3333333333333333"/>
    <n v="86.956521739130437"/>
    <x v="4"/>
    <x v="11"/>
  </r>
  <r>
    <n v="1620"/>
    <s v="Kickstart my music career with 300 CDs"/>
    <x v="1618"/>
    <n v="1000"/>
    <n v="1130"/>
    <x v="0"/>
    <x v="0"/>
    <s v="USD"/>
    <n v="1361606940"/>
    <n v="1361002140"/>
    <b v="0"/>
    <n v="17"/>
    <b v="1"/>
    <s v="music/rock"/>
    <n v="1.1299999999999999"/>
    <n v="66.470588235294116"/>
    <x v="4"/>
    <x v="11"/>
  </r>
  <r>
    <n v="1621"/>
    <s v="The First Full Length Fifth Freedom Album"/>
    <x v="1619"/>
    <n v="5000"/>
    <n v="6060"/>
    <x v="0"/>
    <x v="0"/>
    <s v="USD"/>
    <n v="1338177540"/>
    <n v="1333550015"/>
    <b v="0"/>
    <n v="37"/>
    <b v="1"/>
    <s v="music/rock"/>
    <n v="1.212"/>
    <n v="163.78378378378378"/>
    <x v="4"/>
    <x v="11"/>
  </r>
  <r>
    <n v="1622"/>
    <s v="PrincessFrank's MASTERSLAVE Album, EP &amp; Tour"/>
    <x v="1620"/>
    <n v="6900"/>
    <n v="7019"/>
    <x v="0"/>
    <x v="0"/>
    <s v="USD"/>
    <n v="1418803140"/>
    <n v="1415343874"/>
    <b v="0"/>
    <n v="65"/>
    <b v="1"/>
    <s v="music/rock"/>
    <n v="1.0172463768115942"/>
    <n v="107.98461538461538"/>
    <x v="4"/>
    <x v="11"/>
  </r>
  <r>
    <n v="1623"/>
    <s v="The Boogaloos need to record a 4-track CD of original music."/>
    <x v="1621"/>
    <n v="750"/>
    <n v="758"/>
    <x v="0"/>
    <x v="1"/>
    <s v="GBP"/>
    <n v="1377621089"/>
    <n v="1372437089"/>
    <b v="0"/>
    <n v="18"/>
    <b v="1"/>
    <s v="music/rock"/>
    <n v="1.0106666666666666"/>
    <n v="42.111111111111114"/>
    <x v="4"/>
    <x v="11"/>
  </r>
  <r>
    <n v="1624"/>
    <s v="Joey De Noble needs YOUR help!"/>
    <x v="1622"/>
    <n v="1000"/>
    <n v="1180"/>
    <x v="0"/>
    <x v="0"/>
    <s v="USD"/>
    <n v="1357721335"/>
    <n v="1354265335"/>
    <b v="0"/>
    <n v="25"/>
    <b v="1"/>
    <s v="music/rock"/>
    <n v="1.18"/>
    <n v="47.2"/>
    <x v="4"/>
    <x v="11"/>
  </r>
  <r>
    <n v="1625"/>
    <s v="Redemption's New DVD!"/>
    <x v="1623"/>
    <n v="7500"/>
    <n v="11650"/>
    <x v="0"/>
    <x v="0"/>
    <s v="USD"/>
    <n v="1347382053"/>
    <n v="1344962853"/>
    <b v="0"/>
    <n v="104"/>
    <b v="1"/>
    <s v="music/rock"/>
    <n v="1.5533333333333332"/>
    <n v="112.01923076923077"/>
    <x v="4"/>
    <x v="11"/>
  </r>
  <r>
    <n v="1626"/>
    <s v="The Protest's Next Album"/>
    <x v="1624"/>
    <n v="8000"/>
    <n v="8095"/>
    <x v="0"/>
    <x v="0"/>
    <s v="USD"/>
    <n v="1385932867"/>
    <n v="1383337267"/>
    <b v="0"/>
    <n v="108"/>
    <b v="1"/>
    <s v="music/rock"/>
    <n v="1.0118750000000001"/>
    <n v="74.953703703703709"/>
    <x v="4"/>
    <x v="11"/>
  </r>
  <r>
    <n v="1627"/>
    <s v="River Of Thorns - First CD Release"/>
    <x v="1625"/>
    <n v="2000"/>
    <n v="2340"/>
    <x v="0"/>
    <x v="0"/>
    <s v="USD"/>
    <n v="1353905940"/>
    <n v="1351011489"/>
    <b v="0"/>
    <n v="38"/>
    <b v="1"/>
    <s v="music/rock"/>
    <n v="1.17"/>
    <n v="61.578947368421055"/>
    <x v="4"/>
    <x v="11"/>
  </r>
  <r>
    <n v="1628"/>
    <s v="&quot;Songs for Tsippora&quot; Byronâ€™s DEBUT EP"/>
    <x v="1626"/>
    <n v="4000"/>
    <n v="4037"/>
    <x v="0"/>
    <x v="0"/>
    <s v="USD"/>
    <n v="1403026882"/>
    <n v="1400175682"/>
    <b v="0"/>
    <n v="88"/>
    <b v="1"/>
    <s v="music/rock"/>
    <n v="1.00925"/>
    <n v="45.875"/>
    <x v="4"/>
    <x v="11"/>
  </r>
  <r>
    <n v="1629"/>
    <s v="Off The Turnpike | A Loud New Way to Release Loud New Music"/>
    <x v="1627"/>
    <n v="6000"/>
    <n v="6220"/>
    <x v="0"/>
    <x v="0"/>
    <s v="USD"/>
    <n v="1392929333"/>
    <n v="1389041333"/>
    <b v="0"/>
    <n v="82"/>
    <b v="1"/>
    <s v="music/rock"/>
    <n v="1.0366666666666666"/>
    <n v="75.853658536585371"/>
    <x v="4"/>
    <x v="11"/>
  </r>
  <r>
    <n v="1630"/>
    <s v="Golden Grenade Records Their Debut EP"/>
    <x v="1628"/>
    <n v="4000"/>
    <n v="10610"/>
    <x v="0"/>
    <x v="0"/>
    <s v="USD"/>
    <n v="1330671540"/>
    <n v="1328040375"/>
    <b v="0"/>
    <n v="126"/>
    <b v="1"/>
    <s v="music/rock"/>
    <n v="2.6524999999999999"/>
    <n v="84.206349206349202"/>
    <x v="4"/>
    <x v="11"/>
  </r>
  <r>
    <n v="1631"/>
    <s v="The Sweet Remains record their sophomore studio album!"/>
    <x v="1629"/>
    <n v="10000"/>
    <n v="15591"/>
    <x v="0"/>
    <x v="0"/>
    <s v="USD"/>
    <n v="1350074261"/>
    <n v="1347482261"/>
    <b v="0"/>
    <n v="133"/>
    <b v="1"/>
    <s v="music/rock"/>
    <n v="1.5590999999999999"/>
    <n v="117.22556390977444"/>
    <x v="4"/>
    <x v="11"/>
  </r>
  <r>
    <n v="1632"/>
    <s v="Culprit needs a van!"/>
    <x v="1630"/>
    <n v="4000"/>
    <n v="4065"/>
    <x v="0"/>
    <x v="0"/>
    <s v="USD"/>
    <n v="1316851854"/>
    <n v="1311667854"/>
    <b v="0"/>
    <n v="47"/>
    <b v="1"/>
    <s v="music/rock"/>
    <n v="1.0162500000000001"/>
    <n v="86.489361702127653"/>
    <x v="4"/>
    <x v="11"/>
  </r>
  <r>
    <n v="1633"/>
    <s v="ELIZABETH REX"/>
    <x v="1631"/>
    <n v="10000"/>
    <n v="10000"/>
    <x v="0"/>
    <x v="0"/>
    <s v="USD"/>
    <n v="1326690000"/>
    <n v="1324329156"/>
    <b v="0"/>
    <n v="58"/>
    <b v="1"/>
    <s v="music/rock"/>
    <n v="1"/>
    <n v="172.41379310344828"/>
    <x v="4"/>
    <x v="11"/>
  </r>
  <r>
    <n v="1634"/>
    <s v="RUBEDO: Debut Full Length Album"/>
    <x v="1632"/>
    <n v="2000"/>
    <n v="2010"/>
    <x v="0"/>
    <x v="0"/>
    <s v="USD"/>
    <n v="1306994340"/>
    <n v="1303706001"/>
    <b v="0"/>
    <n v="32"/>
    <b v="1"/>
    <s v="music/rock"/>
    <n v="1.0049999999999999"/>
    <n v="62.8125"/>
    <x v="4"/>
    <x v="11"/>
  </r>
  <r>
    <n v="1635"/>
    <s v="The World Over's New EP, &quot;MOUNTAINS&quot;."/>
    <x v="1633"/>
    <n v="2000"/>
    <n v="2506"/>
    <x v="0"/>
    <x v="0"/>
    <s v="USD"/>
    <n v="1468270261"/>
    <n v="1463086261"/>
    <b v="0"/>
    <n v="37"/>
    <b v="1"/>
    <s v="music/rock"/>
    <n v="1.2529999999999999"/>
    <n v="67.729729729729726"/>
    <x v="4"/>
    <x v="11"/>
  </r>
  <r>
    <n v="1636"/>
    <s v="Butch County Rocks San Francisco Pride"/>
    <x v="1634"/>
    <n v="4500"/>
    <n v="4660"/>
    <x v="0"/>
    <x v="0"/>
    <s v="USD"/>
    <n v="1307851200"/>
    <n v="1304129088"/>
    <b v="0"/>
    <n v="87"/>
    <b v="1"/>
    <s v="music/rock"/>
    <n v="1.0355555555555556"/>
    <n v="53.5632183908046"/>
    <x v="4"/>
    <x v="11"/>
  </r>
  <r>
    <n v="1637"/>
    <s v="We Fly to Philly / Release new album / Tour west coast"/>
    <x v="1635"/>
    <n v="500"/>
    <n v="519"/>
    <x v="0"/>
    <x v="0"/>
    <s v="USD"/>
    <n v="1262302740"/>
    <n v="1257444140"/>
    <b v="0"/>
    <n v="15"/>
    <b v="1"/>
    <s v="music/rock"/>
    <n v="1.038"/>
    <n v="34.6"/>
    <x v="4"/>
    <x v="11"/>
  </r>
  <r>
    <n v="1638"/>
    <s v="Avenues EP 2013"/>
    <x v="1636"/>
    <n v="1000"/>
    <n v="1050"/>
    <x v="0"/>
    <x v="0"/>
    <s v="USD"/>
    <n v="1362086700"/>
    <n v="1358180968"/>
    <b v="0"/>
    <n v="27"/>
    <b v="1"/>
    <s v="music/rock"/>
    <n v="1.05"/>
    <n v="38.888888888888886"/>
    <x v="4"/>
    <x v="11"/>
  </r>
  <r>
    <n v="1639"/>
    <s v="The One Two 7s Are Recording an Album!"/>
    <x v="1637"/>
    <n v="1800"/>
    <n v="1800"/>
    <x v="0"/>
    <x v="0"/>
    <s v="USD"/>
    <n v="1330789165"/>
    <n v="1328197165"/>
    <b v="0"/>
    <n v="19"/>
    <b v="1"/>
    <s v="music/rock"/>
    <n v="1"/>
    <n v="94.736842105263165"/>
    <x v="4"/>
    <x v="11"/>
  </r>
  <r>
    <n v="1640"/>
    <s v="Lovers and Poets- music video"/>
    <x v="1638"/>
    <n v="400"/>
    <n v="679.44"/>
    <x v="0"/>
    <x v="0"/>
    <s v="USD"/>
    <n v="1280800740"/>
    <n v="1279603955"/>
    <b v="0"/>
    <n v="17"/>
    <b v="1"/>
    <s v="music/rock"/>
    <n v="1.6986000000000001"/>
    <n v="39.967058823529413"/>
    <x v="4"/>
    <x v="11"/>
  </r>
  <r>
    <n v="1641"/>
    <s v="Tanya Dartson- Run for Your Life music video"/>
    <x v="1639"/>
    <n v="2500"/>
    <n v="2535"/>
    <x v="0"/>
    <x v="0"/>
    <s v="USD"/>
    <n v="1418998744"/>
    <n v="1416406744"/>
    <b v="0"/>
    <n v="26"/>
    <b v="1"/>
    <s v="music/pop"/>
    <n v="1.014"/>
    <n v="97.5"/>
    <x v="4"/>
    <x v="27"/>
  </r>
  <r>
    <n v="1642"/>
    <s v="Pop Garden Radio Presents: Season 2 CD"/>
    <x v="1640"/>
    <n v="1200"/>
    <n v="1200"/>
    <x v="0"/>
    <x v="0"/>
    <s v="USD"/>
    <n v="1308011727"/>
    <n v="1306283727"/>
    <b v="0"/>
    <n v="28"/>
    <b v="1"/>
    <s v="music/pop"/>
    <n v="1"/>
    <n v="42.857142857142854"/>
    <x v="4"/>
    <x v="27"/>
  </r>
  <r>
    <n v="1643"/>
    <s v="This Is All Now's Brand New Album!!"/>
    <x v="1641"/>
    <n v="5000"/>
    <n v="6235"/>
    <x v="0"/>
    <x v="0"/>
    <s v="USD"/>
    <n v="1348516012"/>
    <n v="1345924012"/>
    <b v="0"/>
    <n v="37"/>
    <b v="1"/>
    <s v="music/pop"/>
    <n v="1.2470000000000001"/>
    <n v="168.51351351351352"/>
    <x v="4"/>
    <x v="27"/>
  </r>
  <r>
    <n v="1644"/>
    <s v="Kevin Wood - Out Among The Wolves"/>
    <x v="1642"/>
    <n v="10000"/>
    <n v="10950"/>
    <x v="0"/>
    <x v="0"/>
    <s v="USD"/>
    <n v="1353551160"/>
    <n v="1348363560"/>
    <b v="0"/>
    <n v="128"/>
    <b v="1"/>
    <s v="music/pop"/>
    <n v="1.095"/>
    <n v="85.546875"/>
    <x v="4"/>
    <x v="27"/>
  </r>
  <r>
    <n v="1645"/>
    <s v="John Clark Records His Debut Album â€œAll I Haveâ€"/>
    <x v="1643"/>
    <n v="5000"/>
    <n v="5540"/>
    <x v="0"/>
    <x v="0"/>
    <s v="USD"/>
    <n v="1379515740"/>
    <n v="1378306140"/>
    <b v="0"/>
    <n v="10"/>
    <b v="1"/>
    <s v="music/pop"/>
    <n v="1.1080000000000001"/>
    <n v="554"/>
    <x v="4"/>
    <x v="27"/>
  </r>
  <r>
    <n v="1646"/>
    <s v="MADAM Album"/>
    <x v="1644"/>
    <n v="2000"/>
    <n v="2204"/>
    <x v="0"/>
    <x v="1"/>
    <s v="GBP"/>
    <n v="1408039860"/>
    <n v="1405248503"/>
    <b v="0"/>
    <n v="83"/>
    <b v="1"/>
    <s v="music/pop"/>
    <n v="1.1020000000000001"/>
    <n v="26.554216867469879"/>
    <x v="4"/>
    <x v="27"/>
  </r>
  <r>
    <n v="1647"/>
    <s v="JAYSIN + HOT MUSIC VIDEO = EPICNESS!! GRAMMY POP SOUL"/>
    <x v="1645"/>
    <n v="5000"/>
    <n v="5236"/>
    <x v="0"/>
    <x v="0"/>
    <s v="USD"/>
    <n v="1339235377"/>
    <n v="1336643377"/>
    <b v="0"/>
    <n v="46"/>
    <b v="1"/>
    <s v="music/pop"/>
    <n v="1.0471999999999999"/>
    <n v="113.82608695652173"/>
    <x v="4"/>
    <x v="27"/>
  </r>
  <r>
    <n v="1648"/>
    <s v="Arches - Wide Awake on Vinyl "/>
    <x v="1646"/>
    <n v="2300"/>
    <n v="2881"/>
    <x v="0"/>
    <x v="0"/>
    <s v="USD"/>
    <n v="1300636482"/>
    <n v="1298048082"/>
    <b v="0"/>
    <n v="90"/>
    <b v="1"/>
    <s v="music/pop"/>
    <n v="1.2526086956521738"/>
    <n v="32.011111111111113"/>
    <x v="4"/>
    <x v="27"/>
  </r>
  <r>
    <n v="1649"/>
    <s v="Sam Lyons New Album - 2014"/>
    <x v="1647"/>
    <n v="3800"/>
    <n v="3822.33"/>
    <x v="0"/>
    <x v="0"/>
    <s v="USD"/>
    <n v="1400862355"/>
    <n v="1396974355"/>
    <b v="0"/>
    <n v="81"/>
    <b v="1"/>
    <s v="music/pop"/>
    <n v="1.0058763157894737"/>
    <n v="47.189259259259259"/>
    <x v="4"/>
    <x v="27"/>
  </r>
  <r>
    <n v="1650"/>
    <s v="The Psalm Praise Project, Vol. 2"/>
    <x v="1648"/>
    <n v="2000"/>
    <n v="2831"/>
    <x v="0"/>
    <x v="0"/>
    <s v="USD"/>
    <n v="1381314437"/>
    <n v="1378722437"/>
    <b v="0"/>
    <n v="32"/>
    <b v="1"/>
    <s v="music/pop"/>
    <n v="1.4155"/>
    <n v="88.46875"/>
    <x v="4"/>
    <x v="27"/>
  </r>
  <r>
    <n v="1651"/>
    <s v="Music Video For &quot;Altruism (We Can Change The World)&quot;"/>
    <x v="1649"/>
    <n v="2000"/>
    <n v="2015"/>
    <x v="0"/>
    <x v="0"/>
    <s v="USD"/>
    <n v="1303801140"/>
    <n v="1300916220"/>
    <b v="0"/>
    <n v="20"/>
    <b v="1"/>
    <s v="music/pop"/>
    <n v="1.0075000000000001"/>
    <n v="100.75"/>
    <x v="4"/>
    <x v="27"/>
  </r>
  <r>
    <n v="1652"/>
    <s v="Autumn Ashley: The Bold New EP &quot;Battle Grounds&quot;"/>
    <x v="1650"/>
    <n v="4500"/>
    <n v="4530"/>
    <x v="0"/>
    <x v="0"/>
    <s v="USD"/>
    <n v="1385297393"/>
    <n v="1382701793"/>
    <b v="0"/>
    <n v="70"/>
    <b v="1"/>
    <s v="music/pop"/>
    <n v="1.0066666666666666"/>
    <n v="64.714285714285708"/>
    <x v="4"/>
    <x v="27"/>
  </r>
  <r>
    <n v="1653"/>
    <s v="The Narrative 2011 Spring Tour with Eisley"/>
    <x v="1651"/>
    <n v="5000"/>
    <n v="8711.52"/>
    <x v="0"/>
    <x v="0"/>
    <s v="USD"/>
    <n v="1303675296"/>
    <n v="1300996896"/>
    <b v="0"/>
    <n v="168"/>
    <b v="1"/>
    <s v="music/pop"/>
    <n v="1.7423040000000001"/>
    <n v="51.854285714285716"/>
    <x v="4"/>
    <x v="27"/>
  </r>
  <r>
    <n v="1654"/>
    <s v="sandy mcknight records 3 new songs with your kind assistance"/>
    <x v="1652"/>
    <n v="1100"/>
    <n v="1319"/>
    <x v="0"/>
    <x v="0"/>
    <s v="USD"/>
    <n v="1334784160"/>
    <n v="1332192160"/>
    <b v="0"/>
    <n v="34"/>
    <b v="1"/>
    <s v="music/pop"/>
    <n v="1.199090909090909"/>
    <n v="38.794117647058826"/>
    <x v="4"/>
    <x v="27"/>
  </r>
  <r>
    <n v="1655"/>
    <s v="Meg Porter Debut EP!"/>
    <x v="1653"/>
    <n v="1500"/>
    <n v="2143"/>
    <x v="0"/>
    <x v="0"/>
    <s v="USD"/>
    <n v="1333648820"/>
    <n v="1331060420"/>
    <b v="0"/>
    <n v="48"/>
    <b v="1"/>
    <s v="music/pop"/>
    <n v="1.4286666666666668"/>
    <n v="44.645833333333336"/>
    <x v="4"/>
    <x v="27"/>
  </r>
  <r>
    <n v="1656"/>
    <s v="Jared Mitchell: The Maiden Voyage"/>
    <x v="1654"/>
    <n v="7500"/>
    <n v="7525.12"/>
    <x v="0"/>
    <x v="0"/>
    <s v="USD"/>
    <n v="1355437052"/>
    <n v="1352845052"/>
    <b v="0"/>
    <n v="48"/>
    <b v="1"/>
    <s v="music/pop"/>
    <n v="1.0033493333333334"/>
    <n v="156.77333333333334"/>
    <x v="4"/>
    <x v="27"/>
  </r>
  <r>
    <n v="1657"/>
    <s v="The Debut Album from Lynette!"/>
    <x v="1655"/>
    <n v="25000"/>
    <n v="26233.45"/>
    <x v="0"/>
    <x v="0"/>
    <s v="USD"/>
    <n v="1337885168"/>
    <n v="1335293168"/>
    <b v="0"/>
    <n v="221"/>
    <b v="1"/>
    <s v="music/pop"/>
    <n v="1.0493380000000001"/>
    <n v="118.70339366515837"/>
    <x v="4"/>
    <x v="27"/>
  </r>
  <r>
    <n v="1658"/>
    <s v="New Amy Rivard album!!!"/>
    <x v="1656"/>
    <n v="6000"/>
    <n v="7934"/>
    <x v="0"/>
    <x v="0"/>
    <s v="USD"/>
    <n v="1355840400"/>
    <n v="1352524767"/>
    <b v="0"/>
    <n v="107"/>
    <b v="1"/>
    <s v="music/pop"/>
    <n v="1.3223333333333334"/>
    <n v="74.149532710280369"/>
    <x v="4"/>
    <x v="27"/>
  </r>
  <r>
    <n v="1659"/>
    <s v="The Penny Arcade Quartet's Christmas EP"/>
    <x v="1657"/>
    <n v="500"/>
    <n v="564"/>
    <x v="0"/>
    <x v="1"/>
    <s v="GBP"/>
    <n v="1387281600"/>
    <n v="1384811721"/>
    <b v="0"/>
    <n v="45"/>
    <b v="1"/>
    <s v="music/pop"/>
    <n v="1.1279999999999999"/>
    <n v="12.533333333333333"/>
    <x v="4"/>
    <x v="27"/>
  </r>
  <r>
    <n v="1660"/>
    <s v="Risotto fragole e champagne"/>
    <x v="1658"/>
    <n v="80"/>
    <n v="1003"/>
    <x v="0"/>
    <x v="13"/>
    <s v="EUR"/>
    <n v="1462053540"/>
    <n v="1459355950"/>
    <b v="0"/>
    <n v="36"/>
    <b v="1"/>
    <s v="music/pop"/>
    <n v="12.5375"/>
    <n v="27.861111111111111"/>
    <x v="4"/>
    <x v="27"/>
  </r>
  <r>
    <n v="1661"/>
    <s v="Kyana"/>
    <x v="1659"/>
    <n v="7900"/>
    <n v="8098"/>
    <x v="0"/>
    <x v="15"/>
    <s v="EUR"/>
    <n v="1453064400"/>
    <n v="1449359831"/>
    <b v="0"/>
    <n v="101"/>
    <b v="1"/>
    <s v="music/pop"/>
    <n v="1.0250632911392406"/>
    <n v="80.178217821782184"/>
    <x v="4"/>
    <x v="27"/>
  </r>
  <r>
    <n v="1662"/>
    <s v="Miami Singer/Songwriter Cat Shell- Album &quot;Illusion&quot;"/>
    <x v="1660"/>
    <n v="8000"/>
    <n v="8211"/>
    <x v="0"/>
    <x v="0"/>
    <s v="USD"/>
    <n v="1325310336"/>
    <n v="1320122736"/>
    <b v="0"/>
    <n v="62"/>
    <b v="1"/>
    <s v="music/pop"/>
    <n v="1.026375"/>
    <n v="132.43548387096774"/>
    <x v="4"/>
    <x v="27"/>
  </r>
  <r>
    <n v="1663"/>
    <s v="ghost -- a music video"/>
    <x v="1661"/>
    <n v="1000"/>
    <n v="1080"/>
    <x v="0"/>
    <x v="0"/>
    <s v="USD"/>
    <n v="1422750707"/>
    <n v="1420158707"/>
    <b v="0"/>
    <n v="32"/>
    <b v="1"/>
    <s v="music/pop"/>
    <n v="1.08"/>
    <n v="33.75"/>
    <x v="4"/>
    <x v="27"/>
  </r>
  <r>
    <n v="1664"/>
    <s v="Grace Sings Grace"/>
    <x v="1662"/>
    <n v="2500"/>
    <n v="3060.22"/>
    <x v="0"/>
    <x v="0"/>
    <s v="USD"/>
    <n v="1331870340"/>
    <n v="1328033818"/>
    <b v="0"/>
    <n v="89"/>
    <b v="1"/>
    <s v="music/pop"/>
    <n v="1.2240879999999998"/>
    <n v="34.384494382022467"/>
    <x v="4"/>
    <x v="27"/>
  </r>
  <r>
    <n v="1665"/>
    <s v="Simply Put is recording an album!"/>
    <x v="1663"/>
    <n v="3500"/>
    <n v="4181"/>
    <x v="0"/>
    <x v="0"/>
    <s v="USD"/>
    <n v="1298343600"/>
    <n v="1295624113"/>
    <b v="0"/>
    <n v="93"/>
    <b v="1"/>
    <s v="music/pop"/>
    <n v="1.1945714285714286"/>
    <n v="44.956989247311824"/>
    <x v="4"/>
    <x v="27"/>
  </r>
  <r>
    <n v="1666"/>
    <s v="Venus On Fire + Extraordinary Producer = Legendary New EP"/>
    <x v="1664"/>
    <n v="2500"/>
    <n v="4022"/>
    <x v="0"/>
    <x v="0"/>
    <s v="USD"/>
    <n v="1364447073"/>
    <n v="1361858673"/>
    <b v="0"/>
    <n v="98"/>
    <b v="1"/>
    <s v="music/pop"/>
    <n v="1.6088"/>
    <n v="41.04081632653061"/>
    <x v="4"/>
    <x v="27"/>
  </r>
  <r>
    <n v="1667"/>
    <s v="Celeste Amadee &quot;A Sign of Weakness&quot; EP and Music Video"/>
    <x v="1665"/>
    <n v="3400"/>
    <n v="4313"/>
    <x v="0"/>
    <x v="0"/>
    <s v="USD"/>
    <n v="1394521140"/>
    <n v="1392169298"/>
    <b v="0"/>
    <n v="82"/>
    <b v="1"/>
    <s v="music/pop"/>
    <n v="1.2685294117647059"/>
    <n v="52.597560975609753"/>
    <x v="4"/>
    <x v="27"/>
  </r>
  <r>
    <n v="1668"/>
    <s v="Jonathan Cody White Makes His Debut EP!!!"/>
    <x v="1666"/>
    <n v="8000"/>
    <n v="8211"/>
    <x v="0"/>
    <x v="0"/>
    <s v="USD"/>
    <n v="1322454939"/>
    <n v="1319859339"/>
    <b v="0"/>
    <n v="116"/>
    <b v="1"/>
    <s v="music/pop"/>
    <n v="1.026375"/>
    <n v="70.784482758620683"/>
    <x v="4"/>
    <x v="27"/>
  </r>
  <r>
    <n v="1669"/>
    <s v="Summer Gill 'Stormy Weather' EP"/>
    <x v="1667"/>
    <n v="2000"/>
    <n v="2795"/>
    <x v="0"/>
    <x v="0"/>
    <s v="USD"/>
    <n v="1464729276"/>
    <n v="1459545276"/>
    <b v="0"/>
    <n v="52"/>
    <b v="1"/>
    <s v="music/pop"/>
    <n v="1.3975"/>
    <n v="53.75"/>
    <x v="4"/>
    <x v="27"/>
  </r>
  <r>
    <n v="1670"/>
    <s v="Help Launch Cities and Saints Debut Album!"/>
    <x v="1668"/>
    <n v="1000"/>
    <n v="1026"/>
    <x v="0"/>
    <x v="0"/>
    <s v="USD"/>
    <n v="1278302400"/>
    <n v="1273961999"/>
    <b v="0"/>
    <n v="23"/>
    <b v="1"/>
    <s v="music/pop"/>
    <n v="1.026"/>
    <n v="44.608695652173914"/>
    <x v="4"/>
    <x v="27"/>
  </r>
  <r>
    <n v="1671"/>
    <s v="Luke O'Brien's Kickstarter"/>
    <x v="1669"/>
    <n v="2000"/>
    <n v="2013.47"/>
    <x v="0"/>
    <x v="0"/>
    <s v="USD"/>
    <n v="1470056614"/>
    <n v="1467464614"/>
    <b v="0"/>
    <n v="77"/>
    <b v="1"/>
    <s v="music/pop"/>
    <n v="1.0067349999999999"/>
    <n v="26.148961038961041"/>
    <x v="4"/>
    <x v="27"/>
  </r>
  <r>
    <n v="1672"/>
    <s v="High Altotude Debut Album"/>
    <x v="1670"/>
    <n v="1700"/>
    <n v="1920"/>
    <x v="0"/>
    <x v="0"/>
    <s v="USD"/>
    <n v="1338824730"/>
    <n v="1336232730"/>
    <b v="0"/>
    <n v="49"/>
    <b v="1"/>
    <s v="music/pop"/>
    <n v="1.1294117647058823"/>
    <n v="39.183673469387756"/>
    <x v="4"/>
    <x v="27"/>
  </r>
  <r>
    <n v="1673"/>
    <s v="Mastering and Vinyl Production for The Astronomer LP"/>
    <x v="1671"/>
    <n v="2100"/>
    <n v="2690"/>
    <x v="0"/>
    <x v="0"/>
    <s v="USD"/>
    <n v="1425675892"/>
    <n v="1423083892"/>
    <b v="0"/>
    <n v="59"/>
    <b v="1"/>
    <s v="music/pop"/>
    <n v="1.2809523809523808"/>
    <n v="45.593220338983052"/>
    <x v="4"/>
    <x v="27"/>
  </r>
  <r>
    <n v="1674"/>
    <s v="Candice Russell New EP: IGNITE"/>
    <x v="1672"/>
    <n v="5000"/>
    <n v="10085"/>
    <x v="0"/>
    <x v="0"/>
    <s v="USD"/>
    <n v="1471503540"/>
    <n v="1468852306"/>
    <b v="0"/>
    <n v="113"/>
    <b v="1"/>
    <s v="music/pop"/>
    <n v="2.0169999999999999"/>
    <n v="89.247787610619469"/>
    <x v="4"/>
    <x v="27"/>
  </r>
  <r>
    <n v="1675"/>
    <s v="The Great Party's Debut Album!"/>
    <x v="1673"/>
    <n v="1000"/>
    <n v="1374.16"/>
    <x v="0"/>
    <x v="0"/>
    <s v="USD"/>
    <n v="1318802580"/>
    <n v="1316194540"/>
    <b v="0"/>
    <n v="34"/>
    <b v="1"/>
    <s v="music/pop"/>
    <n v="1.37416"/>
    <n v="40.416470588235299"/>
    <x v="4"/>
    <x v="27"/>
  </r>
  <r>
    <n v="1676"/>
    <s v="Bridge 19 CD Release Tour"/>
    <x v="1674"/>
    <n v="3000"/>
    <n v="3460"/>
    <x v="0"/>
    <x v="0"/>
    <s v="USD"/>
    <n v="1334980740"/>
    <n v="1330968347"/>
    <b v="0"/>
    <n v="42"/>
    <b v="1"/>
    <s v="music/pop"/>
    <n v="1.1533333333333333"/>
    <n v="82.38095238095238"/>
    <x v="4"/>
    <x v="27"/>
  </r>
  <r>
    <n v="1677"/>
    <s v="Andrius Pojavis new album &quot;Seven&quot;"/>
    <x v="1675"/>
    <n v="6000"/>
    <n v="6700"/>
    <x v="0"/>
    <x v="3"/>
    <s v="EUR"/>
    <n v="1460786340"/>
    <n v="1455615976"/>
    <b v="0"/>
    <n v="42"/>
    <b v="1"/>
    <s v="music/pop"/>
    <n v="1.1166666666666667"/>
    <n v="159.52380952380952"/>
    <x v="4"/>
    <x v="27"/>
  </r>
  <r>
    <n v="1678"/>
    <s v="Cassandra Violet &quot;Beyond the Fray&quot; Music Video"/>
    <x v="1676"/>
    <n v="1500"/>
    <n v="1776"/>
    <x v="0"/>
    <x v="0"/>
    <s v="USD"/>
    <n v="1391718671"/>
    <n v="1390509071"/>
    <b v="0"/>
    <n v="49"/>
    <b v="1"/>
    <s v="music/pop"/>
    <n v="1.1839999999999999"/>
    <n v="36.244897959183675"/>
    <x v="4"/>
    <x v="27"/>
  </r>
  <r>
    <n v="1679"/>
    <s v="Do You Want to Ride on my Rocket Ship? - An Album Pre-Order"/>
    <x v="1677"/>
    <n v="2000"/>
    <n v="3500"/>
    <x v="0"/>
    <x v="0"/>
    <s v="USD"/>
    <n v="1311298745"/>
    <n v="1309311545"/>
    <b v="0"/>
    <n v="56"/>
    <b v="1"/>
    <s v="music/pop"/>
    <n v="1.75"/>
    <n v="62.5"/>
    <x v="4"/>
    <x v="27"/>
  </r>
  <r>
    <n v="1680"/>
    <s v="Kick Out a Record"/>
    <x v="1678"/>
    <n v="1000"/>
    <n v="1175"/>
    <x v="0"/>
    <x v="0"/>
    <s v="USD"/>
    <n v="1405188667"/>
    <n v="1402596667"/>
    <b v="0"/>
    <n v="25"/>
    <b v="1"/>
    <s v="music/pop"/>
    <n v="1.175"/>
    <n v="47"/>
    <x v="4"/>
    <x v="27"/>
  </r>
  <r>
    <n v="1681"/>
    <s v="Slugs and Bugs - TWO &quot;Sing the Bible&quot; CDs!"/>
    <x v="1679"/>
    <n v="65000"/>
    <n v="65924.38"/>
    <x v="3"/>
    <x v="0"/>
    <s v="USD"/>
    <n v="1490752800"/>
    <n v="1486522484"/>
    <b v="0"/>
    <n v="884"/>
    <b v="0"/>
    <s v="music/faith"/>
    <n v="1.0142212307692309"/>
    <n v="74.575090497737563"/>
    <x v="4"/>
    <x v="28"/>
  </r>
  <r>
    <n v="1682"/>
    <s v="Looking Up &amp; Holding On CD Project - Christian songwriter"/>
    <x v="1680"/>
    <n v="6000"/>
    <n v="0"/>
    <x v="3"/>
    <x v="0"/>
    <s v="USD"/>
    <n v="1492142860"/>
    <n v="1486962460"/>
    <b v="0"/>
    <n v="0"/>
    <b v="0"/>
    <s v="music/faith"/>
    <n v="0"/>
    <n v="0"/>
    <x v="4"/>
    <x v="28"/>
  </r>
  <r>
    <n v="1683"/>
    <s v="Manman doudou tÃ©moignage d'une mÃ¨re Album"/>
    <x v="1681"/>
    <n v="3500"/>
    <n v="760"/>
    <x v="3"/>
    <x v="6"/>
    <s v="EUR"/>
    <n v="1491590738"/>
    <n v="1489517138"/>
    <b v="0"/>
    <n v="10"/>
    <b v="0"/>
    <s v="music/faith"/>
    <n v="0.21714285714285714"/>
    <n v="76"/>
    <x v="4"/>
    <x v="28"/>
  </r>
  <r>
    <n v="1684"/>
    <s v="Goodness &amp; Mercy EP - Marty Mikles"/>
    <x v="1682"/>
    <n v="8000"/>
    <n v="8730"/>
    <x v="3"/>
    <x v="0"/>
    <s v="USD"/>
    <n v="1489775641"/>
    <n v="1487360041"/>
    <b v="0"/>
    <n v="101"/>
    <b v="0"/>
    <s v="music/faith"/>
    <n v="1.0912500000000001"/>
    <n v="86.43564356435644"/>
    <x v="4"/>
    <x v="28"/>
  </r>
  <r>
    <n v="1685"/>
    <s v="Help Support Brad Dassey's Music"/>
    <x v="1683"/>
    <n v="350"/>
    <n v="360"/>
    <x v="3"/>
    <x v="0"/>
    <s v="USD"/>
    <n v="1490331623"/>
    <n v="1487743223"/>
    <b v="0"/>
    <n v="15"/>
    <b v="0"/>
    <s v="music/faith"/>
    <n v="1.0285714285714285"/>
    <n v="24"/>
    <x v="4"/>
    <x v="28"/>
  </r>
  <r>
    <n v="1686"/>
    <s v="The Torah: World's First Complete Musical Transcription"/>
    <x v="1684"/>
    <n v="5000"/>
    <n v="18"/>
    <x v="3"/>
    <x v="5"/>
    <s v="CAD"/>
    <n v="1493320519"/>
    <n v="1488140119"/>
    <b v="0"/>
    <n v="1"/>
    <b v="0"/>
    <s v="music/faith"/>
    <n v="3.5999999999999999E-3"/>
    <n v="18"/>
    <x v="4"/>
    <x v="28"/>
  </r>
  <r>
    <n v="1687"/>
    <s v="Fike // You Say Speak We Say Move"/>
    <x v="1685"/>
    <n v="10000"/>
    <n v="3125"/>
    <x v="3"/>
    <x v="0"/>
    <s v="USD"/>
    <n v="1491855300"/>
    <n v="1488935245"/>
    <b v="0"/>
    <n v="39"/>
    <b v="0"/>
    <s v="music/faith"/>
    <n v="0.3125"/>
    <n v="80.128205128205124"/>
    <x v="4"/>
    <x v="28"/>
  </r>
  <r>
    <n v="1688"/>
    <s v="Christofer Scott: Dive In EP"/>
    <x v="1686"/>
    <n v="4000"/>
    <n v="1772"/>
    <x v="3"/>
    <x v="0"/>
    <s v="USD"/>
    <n v="1491738594"/>
    <n v="1489150194"/>
    <b v="0"/>
    <n v="7"/>
    <b v="0"/>
    <s v="music/faith"/>
    <n v="0.443"/>
    <n v="253.14285714285714"/>
    <x v="4"/>
    <x v="28"/>
  </r>
  <r>
    <n v="1689"/>
    <s v="Fly Away"/>
    <x v="1687"/>
    <n v="2400"/>
    <n v="2400"/>
    <x v="3"/>
    <x v="0"/>
    <s v="USD"/>
    <n v="1489700230"/>
    <n v="1487111830"/>
    <b v="0"/>
    <n v="14"/>
    <b v="0"/>
    <s v="music/faith"/>
    <n v="1"/>
    <n v="171.42857142857142"/>
    <x v="4"/>
    <x v="28"/>
  </r>
  <r>
    <n v="1690"/>
    <s v="NewKings Album &quot;Rise Up&quot;"/>
    <x v="1688"/>
    <n v="2500"/>
    <n v="635"/>
    <x v="3"/>
    <x v="0"/>
    <s v="USD"/>
    <n v="1491470442"/>
    <n v="1488882042"/>
    <b v="0"/>
    <n v="11"/>
    <b v="0"/>
    <s v="music/faith"/>
    <n v="0.254"/>
    <n v="57.727272727272727"/>
    <x v="4"/>
    <x v="28"/>
  </r>
  <r>
    <n v="1691"/>
    <s v="Sing Like You Were Meant To!"/>
    <x v="1689"/>
    <n v="30000"/>
    <n v="10042"/>
    <x v="3"/>
    <x v="0"/>
    <s v="USD"/>
    <n v="1491181200"/>
    <n v="1488387008"/>
    <b v="0"/>
    <n v="38"/>
    <b v="0"/>
    <s v="music/faith"/>
    <n v="0.33473333333333333"/>
    <n v="264.26315789473682"/>
    <x v="4"/>
    <x v="28"/>
  </r>
  <r>
    <n v="1692"/>
    <s v="Get Your Hopes Up"/>
    <x v="1690"/>
    <n v="5000"/>
    <n v="2390"/>
    <x v="3"/>
    <x v="0"/>
    <s v="USD"/>
    <n v="1490572740"/>
    <n v="1487734667"/>
    <b v="0"/>
    <n v="15"/>
    <b v="0"/>
    <s v="music/faith"/>
    <n v="0.47799999999999998"/>
    <n v="159.33333333333334"/>
    <x v="4"/>
    <x v="28"/>
  </r>
  <r>
    <n v="1693"/>
    <s v="Debut Studio EP // Sam Hibbard"/>
    <x v="1691"/>
    <n v="3000"/>
    <n v="280"/>
    <x v="3"/>
    <x v="1"/>
    <s v="GBP"/>
    <n v="1491768000"/>
    <n v="1489097112"/>
    <b v="0"/>
    <n v="8"/>
    <b v="0"/>
    <s v="music/faith"/>
    <n v="9.3333333333333338E-2"/>
    <n v="35"/>
    <x v="4"/>
    <x v="28"/>
  </r>
  <r>
    <n v="1694"/>
    <s v="Thundercreek Studios"/>
    <x v="1692"/>
    <n v="10000"/>
    <n v="5"/>
    <x v="3"/>
    <x v="0"/>
    <s v="USD"/>
    <n v="1490589360"/>
    <n v="1488038674"/>
    <b v="0"/>
    <n v="1"/>
    <b v="0"/>
    <s v="music/faith"/>
    <n v="5.0000000000000001E-4"/>
    <n v="5"/>
    <x v="4"/>
    <x v="28"/>
  </r>
  <r>
    <n v="1695"/>
    <s v="THE PREACHER'S DAUGHTERS CD Hymns Recording Project"/>
    <x v="1693"/>
    <n v="12000"/>
    <n v="1405"/>
    <x v="3"/>
    <x v="0"/>
    <s v="USD"/>
    <n v="1491786000"/>
    <n v="1488847514"/>
    <b v="0"/>
    <n v="23"/>
    <b v="0"/>
    <s v="music/faith"/>
    <n v="0.11708333333333333"/>
    <n v="61.086956521739133"/>
    <x v="4"/>
    <x v="28"/>
  </r>
  <r>
    <n v="1696"/>
    <s v="Angel Talking truth to share with the world."/>
    <x v="1694"/>
    <n v="300000"/>
    <n v="0"/>
    <x v="3"/>
    <x v="0"/>
    <s v="USD"/>
    <n v="1491007211"/>
    <n v="1488418811"/>
    <b v="0"/>
    <n v="0"/>
    <b v="0"/>
    <s v="music/faith"/>
    <n v="0"/>
    <n v="0"/>
    <x v="4"/>
    <x v="28"/>
  </r>
  <r>
    <n v="1697"/>
    <s v="Undivided Heart - a worship album by John Gabriel Arends"/>
    <x v="1695"/>
    <n v="12500"/>
    <n v="2526"/>
    <x v="3"/>
    <x v="0"/>
    <s v="USD"/>
    <n v="1491781648"/>
    <n v="1489193248"/>
    <b v="0"/>
    <n v="22"/>
    <b v="0"/>
    <s v="music/faith"/>
    <n v="0.20208000000000001"/>
    <n v="114.81818181818181"/>
    <x v="4"/>
    <x v="28"/>
  </r>
  <r>
    <n v="1698"/>
    <s v="I'M For Peace Music Ministry By R.Gerald's IMFP SOCIETY"/>
    <x v="1696"/>
    <n v="125000"/>
    <n v="0"/>
    <x v="3"/>
    <x v="0"/>
    <s v="USD"/>
    <n v="1490499180"/>
    <n v="1488430760"/>
    <b v="0"/>
    <n v="0"/>
    <b v="0"/>
    <s v="music/faith"/>
    <n v="0"/>
    <n v="0"/>
    <x v="4"/>
    <x v="28"/>
  </r>
  <r>
    <n v="1699"/>
    <s v="THE WORSHIP ALBUM!"/>
    <x v="1697"/>
    <n v="5105"/>
    <n v="216"/>
    <x v="3"/>
    <x v="0"/>
    <s v="USD"/>
    <n v="1491943445"/>
    <n v="1489351445"/>
    <b v="0"/>
    <n v="4"/>
    <b v="0"/>
    <s v="music/faith"/>
    <n v="4.2311459353574929E-2"/>
    <n v="54"/>
    <x v="4"/>
    <x v="28"/>
  </r>
  <r>
    <n v="1700"/>
    <s v="Camp Songs: original worship songs inspired by summer camp"/>
    <x v="1698"/>
    <n v="20000"/>
    <n v="5212"/>
    <x v="3"/>
    <x v="0"/>
    <s v="USD"/>
    <n v="1491019200"/>
    <n v="1488418990"/>
    <b v="0"/>
    <n v="79"/>
    <b v="0"/>
    <s v="music/faith"/>
    <n v="0.2606"/>
    <n v="65.974683544303801"/>
    <x v="4"/>
    <x v="28"/>
  </r>
  <r>
    <n v="1701"/>
    <s v="&quot;Holy Realm Music Group&quot; Anointed Purpose, Heavenly Good"/>
    <x v="1699"/>
    <n v="5050"/>
    <n v="10"/>
    <x v="2"/>
    <x v="0"/>
    <s v="USD"/>
    <n v="1421337405"/>
    <n v="1418745405"/>
    <b v="0"/>
    <n v="2"/>
    <b v="0"/>
    <s v="music/faith"/>
    <n v="1.9801980198019802E-3"/>
    <n v="5"/>
    <x v="4"/>
    <x v="28"/>
  </r>
  <r>
    <n v="1702"/>
    <s v="lyndale lewis and new vision prosper cd release"/>
    <x v="1700"/>
    <n v="16500"/>
    <n v="1"/>
    <x v="2"/>
    <x v="0"/>
    <s v="USD"/>
    <n v="1427745150"/>
    <n v="1425156750"/>
    <b v="0"/>
    <n v="1"/>
    <b v="0"/>
    <s v="music/faith"/>
    <n v="6.0606060606060605E-5"/>
    <n v="1"/>
    <x v="4"/>
    <x v="28"/>
  </r>
  <r>
    <n v="1703"/>
    <s v="Joy Full Noise!"/>
    <x v="1701"/>
    <n v="5000"/>
    <n v="51"/>
    <x v="2"/>
    <x v="0"/>
    <s v="USD"/>
    <n v="1441003537"/>
    <n v="1435819537"/>
    <b v="0"/>
    <n v="2"/>
    <b v="0"/>
    <s v="music/faith"/>
    <n v="1.0200000000000001E-2"/>
    <n v="25.5"/>
    <x v="4"/>
    <x v="28"/>
  </r>
  <r>
    <n v="1704"/>
    <s v="Jericho Down Worship Album"/>
    <x v="1702"/>
    <n v="2000"/>
    <n v="1302"/>
    <x v="2"/>
    <x v="0"/>
    <s v="USD"/>
    <n v="1424056873"/>
    <n v="1421464873"/>
    <b v="0"/>
    <n v="11"/>
    <b v="0"/>
    <s v="music/faith"/>
    <n v="0.65100000000000002"/>
    <n v="118.36363636363636"/>
    <x v="4"/>
    <x v="28"/>
  </r>
  <r>
    <n v="1705"/>
    <s v="Piano Prayer Album - Russ James"/>
    <x v="1703"/>
    <n v="2000"/>
    <n v="0"/>
    <x v="2"/>
    <x v="0"/>
    <s v="USD"/>
    <n v="1441814400"/>
    <n v="1440807846"/>
    <b v="0"/>
    <n v="0"/>
    <b v="0"/>
    <s v="music/faith"/>
    <n v="0"/>
    <n v="0"/>
    <x v="4"/>
    <x v="28"/>
  </r>
  <r>
    <n v="1706"/>
    <s v="Gemeinde in Bremen"/>
    <x v="1704"/>
    <n v="5500"/>
    <n v="0"/>
    <x v="2"/>
    <x v="12"/>
    <s v="EUR"/>
    <n v="1440314472"/>
    <n v="1435130472"/>
    <b v="0"/>
    <n v="0"/>
    <b v="0"/>
    <s v="music/faith"/>
    <n v="0"/>
    <n v="0"/>
    <x v="4"/>
    <x v="28"/>
  </r>
  <r>
    <n v="1707"/>
    <s v="Hurricanes and Coastal Storms- Chapel Studio Project"/>
    <x v="1705"/>
    <n v="5000"/>
    <n v="487"/>
    <x v="2"/>
    <x v="0"/>
    <s v="USD"/>
    <n v="1459181895"/>
    <n v="1456593495"/>
    <b v="0"/>
    <n v="9"/>
    <b v="0"/>
    <s v="music/faith"/>
    <n v="9.74E-2"/>
    <n v="54.111111111111114"/>
    <x v="4"/>
    <x v="28"/>
  </r>
  <r>
    <n v="1708"/>
    <s v="Praise: It's what we do"/>
    <x v="1706"/>
    <n v="7000"/>
    <n v="0"/>
    <x v="2"/>
    <x v="0"/>
    <s v="USD"/>
    <n v="1462135706"/>
    <n v="1458679706"/>
    <b v="0"/>
    <n v="0"/>
    <b v="0"/>
    <s v="music/faith"/>
    <n v="0"/>
    <n v="0"/>
    <x v="4"/>
    <x v="28"/>
  </r>
  <r>
    <n v="1709"/>
    <s v="Psalms"/>
    <x v="1707"/>
    <n v="1750"/>
    <n v="85"/>
    <x v="2"/>
    <x v="0"/>
    <s v="USD"/>
    <n v="1409513940"/>
    <n v="1405949514"/>
    <b v="0"/>
    <n v="4"/>
    <b v="0"/>
    <s v="music/faith"/>
    <n v="4.8571428571428571E-2"/>
    <n v="21.25"/>
    <x v="4"/>
    <x v="28"/>
  </r>
  <r>
    <n v="1710"/>
    <s v="Producing a live album of our upcoming Europe tour"/>
    <x v="1708"/>
    <n v="5000"/>
    <n v="34"/>
    <x v="2"/>
    <x v="12"/>
    <s v="EUR"/>
    <n v="1453122000"/>
    <n v="1449151888"/>
    <b v="0"/>
    <n v="1"/>
    <b v="0"/>
    <s v="music/faith"/>
    <n v="6.7999999999999996E-3"/>
    <n v="34"/>
    <x v="4"/>
    <x v="28"/>
  </r>
  <r>
    <n v="1711"/>
    <s v="Redemption - Debut Multi-cultural Worship Album"/>
    <x v="1709"/>
    <n v="10000"/>
    <n v="1050"/>
    <x v="2"/>
    <x v="0"/>
    <s v="USD"/>
    <n v="1409585434"/>
    <n v="1406907034"/>
    <b v="0"/>
    <n v="2"/>
    <b v="0"/>
    <s v="music/faith"/>
    <n v="0.105"/>
    <n v="525"/>
    <x v="4"/>
    <x v="28"/>
  </r>
  <r>
    <n v="1712"/>
    <s v="Midwest Cowboy Ministries"/>
    <x v="1710"/>
    <n v="5000"/>
    <n v="0"/>
    <x v="2"/>
    <x v="0"/>
    <s v="USD"/>
    <n v="1435701353"/>
    <n v="1430517353"/>
    <b v="0"/>
    <n v="0"/>
    <b v="0"/>
    <s v="music/faith"/>
    <n v="0"/>
    <n v="0"/>
    <x v="4"/>
    <x v="28"/>
  </r>
  <r>
    <n v="1713"/>
    <s v="&quot;UNCOVERED ME&quot;"/>
    <x v="1711"/>
    <n v="3000"/>
    <n v="50"/>
    <x v="2"/>
    <x v="0"/>
    <s v="USD"/>
    <n v="1412536412"/>
    <n v="1409944412"/>
    <b v="0"/>
    <n v="1"/>
    <b v="0"/>
    <s v="music/faith"/>
    <n v="1.6666666666666666E-2"/>
    <n v="50"/>
    <x v="4"/>
    <x v="28"/>
  </r>
  <r>
    <n v="1714"/>
    <s v="Positive music. Zachary Freedoms NEW album, campaign."/>
    <x v="1712"/>
    <n v="25000"/>
    <n v="1967"/>
    <x v="2"/>
    <x v="0"/>
    <s v="USD"/>
    <n v="1430517761"/>
    <n v="1427925761"/>
    <b v="0"/>
    <n v="17"/>
    <b v="0"/>
    <s v="music/faith"/>
    <n v="7.868E-2"/>
    <n v="115.70588235294117"/>
    <x v="4"/>
    <x v="28"/>
  </r>
  <r>
    <n v="1715"/>
    <s v="The Heart of a P.K."/>
    <x v="1713"/>
    <n v="5000"/>
    <n v="11"/>
    <x v="2"/>
    <x v="0"/>
    <s v="USD"/>
    <n v="1427772120"/>
    <n v="1425186785"/>
    <b v="0"/>
    <n v="2"/>
    <b v="0"/>
    <s v="music/faith"/>
    <n v="2.2000000000000001E-3"/>
    <n v="5.5"/>
    <x v="4"/>
    <x v="28"/>
  </r>
  <r>
    <n v="1716"/>
    <s v="ALIVE! Gospel Chorus debuts Feb 11th, 2017: &quot;Love is ALIVE!&quot;"/>
    <x v="1714"/>
    <n v="2000"/>
    <n v="150"/>
    <x v="2"/>
    <x v="0"/>
    <s v="USD"/>
    <n v="1481295099"/>
    <n v="1477835499"/>
    <b v="0"/>
    <n v="3"/>
    <b v="0"/>
    <s v="music/faith"/>
    <n v="7.4999999999999997E-2"/>
    <n v="50"/>
    <x v="4"/>
    <x v="28"/>
  </r>
  <r>
    <n v="1717"/>
    <s v="Shift Records A New EP!"/>
    <x v="1715"/>
    <n v="3265"/>
    <n v="1395"/>
    <x v="2"/>
    <x v="0"/>
    <s v="USD"/>
    <n v="1461211200"/>
    <n v="1459467238"/>
    <b v="0"/>
    <n v="41"/>
    <b v="0"/>
    <s v="music/faith"/>
    <n v="0.42725880551301687"/>
    <n v="34.024390243902438"/>
    <x v="4"/>
    <x v="28"/>
  </r>
  <r>
    <n v="1718"/>
    <s v="The Prodigal Son"/>
    <x v="1716"/>
    <n v="35000"/>
    <n v="75"/>
    <x v="2"/>
    <x v="0"/>
    <s v="USD"/>
    <n v="1463201940"/>
    <n v="1459435149"/>
    <b v="0"/>
    <n v="2"/>
    <b v="0"/>
    <s v="music/faith"/>
    <n v="2.142857142857143E-3"/>
    <n v="37.5"/>
    <x v="4"/>
    <x v="28"/>
  </r>
  <r>
    <n v="1719"/>
    <s v="Messiah's Call &quot;He'll Do It Today&quot; 2014"/>
    <x v="1717"/>
    <n v="4000"/>
    <n v="35"/>
    <x v="2"/>
    <x v="0"/>
    <s v="USD"/>
    <n v="1410958191"/>
    <n v="1408366191"/>
    <b v="0"/>
    <n v="3"/>
    <b v="0"/>
    <s v="music/faith"/>
    <n v="8.7500000000000008E-3"/>
    <n v="11.666666666666666"/>
    <x v="4"/>
    <x v="28"/>
  </r>
  <r>
    <n v="1720"/>
    <s v="Justin &amp; Elly Heckel DEBUT ALBUM!"/>
    <x v="1718"/>
    <n v="4000"/>
    <n v="225"/>
    <x v="2"/>
    <x v="0"/>
    <s v="USD"/>
    <n v="1415562471"/>
    <n v="1412966871"/>
    <b v="0"/>
    <n v="8"/>
    <b v="0"/>
    <s v="music/faith"/>
    <n v="5.6250000000000001E-2"/>
    <n v="28.125"/>
    <x v="4"/>
    <x v="28"/>
  </r>
  <r>
    <n v="1721"/>
    <s v="&quot;HEAVEN'S CALLING&quot;"/>
    <x v="1719"/>
    <n v="5000"/>
    <n v="0"/>
    <x v="2"/>
    <x v="0"/>
    <s v="USD"/>
    <n v="1449831863"/>
    <n v="1447239863"/>
    <b v="0"/>
    <n v="0"/>
    <b v="0"/>
    <s v="music/faith"/>
    <n v="0"/>
    <n v="0"/>
    <x v="4"/>
    <x v="28"/>
  </r>
  <r>
    <n v="1722"/>
    <s v="Preserving the DC Gospel Stars"/>
    <x v="1720"/>
    <n v="2880"/>
    <n v="1"/>
    <x v="2"/>
    <x v="0"/>
    <s v="USD"/>
    <n v="1459642200"/>
    <n v="1456441429"/>
    <b v="0"/>
    <n v="1"/>
    <b v="0"/>
    <s v="music/faith"/>
    <n v="3.4722222222222224E-4"/>
    <n v="1"/>
    <x v="4"/>
    <x v="28"/>
  </r>
  <r>
    <n v="1723"/>
    <s v="Straighter Road Album Fundraiser"/>
    <x v="1721"/>
    <n v="10000"/>
    <n v="650"/>
    <x v="2"/>
    <x v="0"/>
    <s v="USD"/>
    <n v="1435730400"/>
    <n v="1430855315"/>
    <b v="0"/>
    <n v="3"/>
    <b v="0"/>
    <s v="music/faith"/>
    <n v="6.5000000000000002E-2"/>
    <n v="216.66666666666666"/>
    <x v="4"/>
    <x v="28"/>
  </r>
  <r>
    <n v="1724"/>
    <s v="Die Another Day 1st CD (Christian Rock)"/>
    <x v="1722"/>
    <n v="6000"/>
    <n v="35"/>
    <x v="2"/>
    <x v="0"/>
    <s v="USD"/>
    <n v="1414707762"/>
    <n v="1412115762"/>
    <b v="0"/>
    <n v="4"/>
    <b v="0"/>
    <s v="music/faith"/>
    <n v="5.8333333333333336E-3"/>
    <n v="8.75"/>
    <x v="4"/>
    <x v="28"/>
  </r>
  <r>
    <n v="1725"/>
    <s v="Unveiled Debut Album"/>
    <x v="1723"/>
    <n v="5500"/>
    <n v="560"/>
    <x v="2"/>
    <x v="0"/>
    <s v="USD"/>
    <n v="1408922049"/>
    <n v="1406330049"/>
    <b v="0"/>
    <n v="9"/>
    <b v="0"/>
    <s v="music/faith"/>
    <n v="0.10181818181818182"/>
    <n v="62.222222222222221"/>
    <x v="4"/>
    <x v="28"/>
  </r>
  <r>
    <n v="1726"/>
    <s v="&quot;Every Day&quot; CD by Amanda Joy Hall"/>
    <x v="1724"/>
    <n v="6500"/>
    <n v="2196"/>
    <x v="2"/>
    <x v="0"/>
    <s v="USD"/>
    <n v="1403906664"/>
    <n v="1401401064"/>
    <b v="0"/>
    <n v="16"/>
    <b v="0"/>
    <s v="music/faith"/>
    <n v="0.33784615384615385"/>
    <n v="137.25"/>
    <x v="4"/>
    <x v="28"/>
  </r>
  <r>
    <n v="1727"/>
    <s v="New album - Prophetic guitar soundscapes, Volume 2"/>
    <x v="1725"/>
    <n v="3000"/>
    <n v="1"/>
    <x v="2"/>
    <x v="1"/>
    <s v="GBP"/>
    <n v="1428231600"/>
    <n v="1423520177"/>
    <b v="0"/>
    <n v="1"/>
    <b v="0"/>
    <s v="music/faith"/>
    <n v="3.3333333333333332E-4"/>
    <n v="1"/>
    <x v="4"/>
    <x v="28"/>
  </r>
  <r>
    <n v="1728"/>
    <s v="With His Presence"/>
    <x v="1726"/>
    <n v="1250"/>
    <n v="855"/>
    <x v="2"/>
    <x v="0"/>
    <s v="USD"/>
    <n v="1445439674"/>
    <n v="1442847674"/>
    <b v="0"/>
    <n v="7"/>
    <b v="0"/>
    <s v="music/faith"/>
    <n v="0.68400000000000005"/>
    <n v="122.14285714285714"/>
    <x v="4"/>
    <x v="28"/>
  </r>
  <r>
    <n v="1729"/>
    <s v="Message from Beyond - A Gospel Music Project"/>
    <x v="1727"/>
    <n v="10000"/>
    <n v="0"/>
    <x v="2"/>
    <x v="0"/>
    <s v="USD"/>
    <n v="1465521306"/>
    <n v="1460337306"/>
    <b v="0"/>
    <n v="0"/>
    <b v="0"/>
    <s v="music/faith"/>
    <n v="0"/>
    <n v="0"/>
    <x v="4"/>
    <x v="28"/>
  </r>
  <r>
    <n v="1730"/>
    <s v="Triumph Over Trials/ Hope Through the Hurt"/>
    <x v="1728"/>
    <n v="3000"/>
    <n v="0"/>
    <x v="2"/>
    <x v="0"/>
    <s v="USD"/>
    <n v="1445738783"/>
    <n v="1443146783"/>
    <b v="0"/>
    <n v="0"/>
    <b v="0"/>
    <s v="music/faith"/>
    <n v="0"/>
    <n v="0"/>
    <x v="4"/>
    <x v="28"/>
  </r>
  <r>
    <n v="1731"/>
    <s v="Sam Cox Band First Christian Tour"/>
    <x v="1729"/>
    <n v="1000"/>
    <n v="0"/>
    <x v="2"/>
    <x v="0"/>
    <s v="USD"/>
    <n v="1434034800"/>
    <n v="1432849552"/>
    <b v="0"/>
    <n v="0"/>
    <b v="0"/>
    <s v="music/faith"/>
    <n v="0"/>
    <n v="0"/>
    <x v="4"/>
    <x v="28"/>
  </r>
  <r>
    <n v="1732"/>
    <s v="Christian Lifestyle Multicultural Expo"/>
    <x v="1730"/>
    <n v="4000"/>
    <n v="0"/>
    <x v="2"/>
    <x v="0"/>
    <s v="USD"/>
    <n v="1452920400"/>
    <n v="1447777481"/>
    <b v="0"/>
    <n v="0"/>
    <b v="0"/>
    <s v="music/faith"/>
    <n v="0"/>
    <n v="0"/>
    <x v="4"/>
    <x v="28"/>
  </r>
  <r>
    <n v="1733"/>
    <s v="What Faith Is EP/Album"/>
    <x v="1731"/>
    <n v="10000"/>
    <n v="0"/>
    <x v="2"/>
    <x v="0"/>
    <s v="USD"/>
    <n v="1473802200"/>
    <n v="1472746374"/>
    <b v="0"/>
    <n v="0"/>
    <b v="0"/>
    <s v="music/faith"/>
    <n v="0"/>
    <n v="0"/>
    <x v="4"/>
    <x v="28"/>
  </r>
  <r>
    <n v="1734"/>
    <s v="Street Prophet Los CD and new book"/>
    <x v="1732"/>
    <n v="4500"/>
    <n v="1"/>
    <x v="2"/>
    <x v="0"/>
    <s v="USD"/>
    <n v="1431046356"/>
    <n v="1428454356"/>
    <b v="0"/>
    <n v="1"/>
    <b v="0"/>
    <s v="music/faith"/>
    <n v="2.2222222222222223E-4"/>
    <n v="1"/>
    <x v="4"/>
    <x v="28"/>
  </r>
  <r>
    <n v="1735"/>
    <s v="Leo's RainSong Artist program"/>
    <x v="1733"/>
    <n v="1000"/>
    <n v="110"/>
    <x v="2"/>
    <x v="0"/>
    <s v="USD"/>
    <n v="1470598345"/>
    <n v="1468006345"/>
    <b v="0"/>
    <n v="2"/>
    <b v="0"/>
    <s v="music/faith"/>
    <n v="0.11"/>
    <n v="55"/>
    <x v="4"/>
    <x v="28"/>
  </r>
  <r>
    <n v="1736"/>
    <s v="In His Presence"/>
    <x v="1734"/>
    <n v="3000"/>
    <n v="22"/>
    <x v="2"/>
    <x v="0"/>
    <s v="USD"/>
    <n v="1447018833"/>
    <n v="1444423233"/>
    <b v="0"/>
    <n v="1"/>
    <b v="0"/>
    <s v="music/faith"/>
    <n v="7.3333333333333332E-3"/>
    <n v="22"/>
    <x v="4"/>
    <x v="28"/>
  </r>
  <r>
    <n v="1737"/>
    <s v="Healing"/>
    <x v="1735"/>
    <n v="4000"/>
    <n v="850"/>
    <x v="2"/>
    <x v="0"/>
    <s v="USD"/>
    <n v="1437432392"/>
    <n v="1434840392"/>
    <b v="0"/>
    <n v="15"/>
    <b v="0"/>
    <s v="music/faith"/>
    <n v="0.21249999999999999"/>
    <n v="56.666666666666664"/>
    <x v="4"/>
    <x v="28"/>
  </r>
  <r>
    <n v="1738"/>
    <s v="The Flashing Lights"/>
    <x v="1736"/>
    <n v="5000"/>
    <n v="20"/>
    <x v="2"/>
    <x v="0"/>
    <s v="USD"/>
    <n v="1412283542"/>
    <n v="1409691542"/>
    <b v="0"/>
    <n v="1"/>
    <b v="0"/>
    <s v="music/faith"/>
    <n v="4.0000000000000001E-3"/>
    <n v="20"/>
    <x v="4"/>
    <x v="28"/>
  </r>
  <r>
    <n v="1739"/>
    <s v="SWEET LOVE - a Lovely Christian WEDDING SONG Happy Marriage"/>
    <x v="1737"/>
    <n v="1000"/>
    <n v="1"/>
    <x v="2"/>
    <x v="0"/>
    <s v="USD"/>
    <n v="1462391932"/>
    <n v="1457297932"/>
    <b v="0"/>
    <n v="1"/>
    <b v="0"/>
    <s v="music/faith"/>
    <n v="1E-3"/>
    <n v="1"/>
    <x v="4"/>
    <x v="28"/>
  </r>
  <r>
    <n v="1740"/>
    <s v="Recording Studio Time"/>
    <x v="1738"/>
    <n v="3000"/>
    <n v="0"/>
    <x v="2"/>
    <x v="0"/>
    <s v="USD"/>
    <n v="1437075422"/>
    <n v="1434483422"/>
    <b v="0"/>
    <n v="0"/>
    <b v="0"/>
    <s v="music/faith"/>
    <n v="0"/>
    <n v="0"/>
    <x v="4"/>
    <x v="28"/>
  </r>
  <r>
    <n v="1741"/>
    <s v="Caught off Guard"/>
    <x v="1739"/>
    <n v="1200"/>
    <n v="1330"/>
    <x v="0"/>
    <x v="1"/>
    <s v="GBP"/>
    <n v="1433948671"/>
    <n v="1430060671"/>
    <b v="0"/>
    <n v="52"/>
    <b v="1"/>
    <s v="photography/photobooks"/>
    <n v="1.1083333333333334"/>
    <n v="25.576923076923077"/>
    <x v="8"/>
    <x v="20"/>
  </r>
  <r>
    <n v="1742"/>
    <s v="Clark &amp; Addison: A Limited Edition Wrigley Field Photo Book"/>
    <x v="1740"/>
    <n v="2000"/>
    <n v="2175"/>
    <x v="0"/>
    <x v="0"/>
    <s v="USD"/>
    <n v="1483822800"/>
    <n v="1481058170"/>
    <b v="0"/>
    <n v="34"/>
    <b v="1"/>
    <s v="photography/photobooks"/>
    <n v="1.0874999999999999"/>
    <n v="63.970588235294116"/>
    <x v="8"/>
    <x v="20"/>
  </r>
  <r>
    <n v="1743"/>
    <s v="The Fringes Project: Photobook of a Dying Language"/>
    <x v="1741"/>
    <n v="6000"/>
    <n v="6025"/>
    <x v="0"/>
    <x v="0"/>
    <s v="USD"/>
    <n v="1472270340"/>
    <n v="1470348775"/>
    <b v="0"/>
    <n v="67"/>
    <b v="1"/>
    <s v="photography/photobooks"/>
    <n v="1.0041666666666667"/>
    <n v="89.925373134328353"/>
    <x v="8"/>
    <x v="20"/>
  </r>
  <r>
    <n v="1744"/>
    <s v="Water World"/>
    <x v="1742"/>
    <n v="5500"/>
    <n v="6515"/>
    <x v="0"/>
    <x v="1"/>
    <s v="GBP"/>
    <n v="1425821477"/>
    <n v="1421937077"/>
    <b v="0"/>
    <n v="70"/>
    <b v="1"/>
    <s v="photography/photobooks"/>
    <n v="1.1845454545454546"/>
    <n v="93.071428571428569"/>
    <x v="8"/>
    <x v="20"/>
  </r>
  <r>
    <n v="1745"/>
    <s v="Things I do in Detroit - A Guidebook by The Nain Rouge"/>
    <x v="1743"/>
    <n v="7000"/>
    <n v="7981"/>
    <x v="0"/>
    <x v="0"/>
    <s v="USD"/>
    <n v="1482372000"/>
    <n v="1479276838"/>
    <b v="0"/>
    <n v="89"/>
    <b v="1"/>
    <s v="photography/photobooks"/>
    <n v="1.1401428571428571"/>
    <n v="89.674157303370791"/>
    <x v="8"/>
    <x v="20"/>
  </r>
  <r>
    <n v="1746"/>
    <s v="Edge â€¢ France | Witnessing Those Unseen"/>
    <x v="1744"/>
    <n v="15000"/>
    <n v="22215"/>
    <x v="0"/>
    <x v="0"/>
    <s v="USD"/>
    <n v="1479952800"/>
    <n v="1477368867"/>
    <b v="0"/>
    <n v="107"/>
    <b v="1"/>
    <s v="photography/photobooks"/>
    <n v="1.4810000000000001"/>
    <n v="207.61682242990653"/>
    <x v="8"/>
    <x v="20"/>
  </r>
  <r>
    <n v="1747"/>
    <s v="'Tulip, my mother's favourite flower' - A Photo Book."/>
    <x v="1745"/>
    <n v="9000"/>
    <n v="9446"/>
    <x v="0"/>
    <x v="1"/>
    <s v="GBP"/>
    <n v="1447426800"/>
    <n v="1444904830"/>
    <b v="0"/>
    <n v="159"/>
    <b v="1"/>
    <s v="photography/photobooks"/>
    <n v="1.0495555555555556"/>
    <n v="59.408805031446541"/>
    <x v="8"/>
    <x v="20"/>
  </r>
  <r>
    <n v="1748"/>
    <s v="So It Is: Vancouver"/>
    <x v="1746"/>
    <n v="50000"/>
    <n v="64974"/>
    <x v="0"/>
    <x v="5"/>
    <s v="CAD"/>
    <n v="1441234143"/>
    <n v="1438642143"/>
    <b v="0"/>
    <n v="181"/>
    <b v="1"/>
    <s v="photography/photobooks"/>
    <n v="1.29948"/>
    <n v="358.97237569060775"/>
    <x v="8"/>
    <x v="20"/>
  </r>
  <r>
    <n v="1749"/>
    <s v="E FOTOGRAFESCHE RECKBLECK - 367 DEEG AM AUSLAND ASAZ"/>
    <x v="1747"/>
    <n v="10050"/>
    <n v="12410.5"/>
    <x v="0"/>
    <x v="19"/>
    <s v="EUR"/>
    <n v="1488394800"/>
    <n v="1485213921"/>
    <b v="0"/>
    <n v="131"/>
    <b v="1"/>
    <s v="photography/photobooks"/>
    <n v="1.2348756218905472"/>
    <n v="94.736641221374043"/>
    <x v="8"/>
    <x v="20"/>
  </r>
  <r>
    <n v="1750"/>
    <s v="Love Wins- A Powerful Book of LGBTQ Love Stories"/>
    <x v="1748"/>
    <n v="5000"/>
    <n v="10081"/>
    <x v="0"/>
    <x v="0"/>
    <s v="USD"/>
    <n v="1461096304"/>
    <n v="1458936304"/>
    <b v="0"/>
    <n v="125"/>
    <b v="1"/>
    <s v="photography/photobooks"/>
    <n v="2.0162"/>
    <n v="80.647999999999996"/>
    <x v="8"/>
    <x v="20"/>
  </r>
  <r>
    <n v="1751"/>
    <s v="Daily Bread: Stories from Rural Greece"/>
    <x v="1749"/>
    <n v="10000"/>
    <n v="10290"/>
    <x v="0"/>
    <x v="0"/>
    <s v="USD"/>
    <n v="1426787123"/>
    <n v="1424198723"/>
    <b v="0"/>
    <n v="61"/>
    <b v="1"/>
    <s v="photography/photobooks"/>
    <n v="1.0289999999999999"/>
    <n v="168.68852459016392"/>
    <x v="8"/>
    <x v="20"/>
  </r>
  <r>
    <n v="1752"/>
    <s v="Adfectus Book"/>
    <x v="1750"/>
    <n v="1200"/>
    <n v="3122"/>
    <x v="0"/>
    <x v="1"/>
    <s v="GBP"/>
    <n v="1476425082"/>
    <n v="1473833082"/>
    <b v="0"/>
    <n v="90"/>
    <b v="1"/>
    <s v="photography/photobooks"/>
    <n v="2.6016666666666666"/>
    <n v="34.68888888888889"/>
    <x v="8"/>
    <x v="20"/>
  </r>
  <r>
    <n v="1753"/>
    <s v="The Hero-In Me // Heroinmaleren - en mÃ¥de at leve pÃ¥"/>
    <x v="1751"/>
    <n v="15000"/>
    <n v="16200"/>
    <x v="0"/>
    <x v="8"/>
    <s v="DKK"/>
    <n v="1458579568"/>
    <n v="1455991168"/>
    <b v="0"/>
    <n v="35"/>
    <b v="1"/>
    <s v="photography/photobooks"/>
    <n v="1.08"/>
    <n v="462.85714285714283"/>
    <x v="8"/>
    <x v="20"/>
  </r>
  <r>
    <n v="1754"/>
    <s v="OFFICIAL OTTAWA (an unofficial portrait)"/>
    <x v="1752"/>
    <n v="8500"/>
    <n v="9395"/>
    <x v="0"/>
    <x v="5"/>
    <s v="CAD"/>
    <n v="1428091353"/>
    <n v="1425502953"/>
    <b v="0"/>
    <n v="90"/>
    <b v="1"/>
    <s v="photography/photobooks"/>
    <n v="1.1052941176470588"/>
    <n v="104.38888888888889"/>
    <x v="8"/>
    <x v="20"/>
  </r>
  <r>
    <n v="1755"/>
    <s v="Just One Block: The Extraordinary Journey Around The Block"/>
    <x v="1753"/>
    <n v="25"/>
    <n v="30"/>
    <x v="0"/>
    <x v="0"/>
    <s v="USD"/>
    <n v="1444071361"/>
    <n v="1441479361"/>
    <b v="0"/>
    <n v="4"/>
    <b v="1"/>
    <s v="photography/photobooks"/>
    <n v="1.2"/>
    <n v="7.5"/>
    <x v="8"/>
    <x v="20"/>
  </r>
  <r>
    <n v="1756"/>
    <s v="214: A Photobook of Dallas Hip Hop"/>
    <x v="1754"/>
    <n v="5500"/>
    <n v="5655.6"/>
    <x v="0"/>
    <x v="0"/>
    <s v="USD"/>
    <n v="1472443269"/>
    <n v="1468987269"/>
    <b v="0"/>
    <n v="120"/>
    <b v="1"/>
    <s v="photography/photobooks"/>
    <n v="1.0282909090909091"/>
    <n v="47.13"/>
    <x v="8"/>
    <x v="20"/>
  </r>
  <r>
    <n v="1757"/>
    <s v="The Resurgence of Femininity Photo Thesis"/>
    <x v="1755"/>
    <n v="5000"/>
    <n v="5800"/>
    <x v="0"/>
    <x v="0"/>
    <s v="USD"/>
    <n v="1485631740"/>
    <n v="1483041083"/>
    <b v="0"/>
    <n v="14"/>
    <b v="1"/>
    <s v="photography/photobooks"/>
    <n v="1.1599999999999999"/>
    <n v="414.28571428571428"/>
    <x v="8"/>
    <x v="20"/>
  </r>
  <r>
    <n v="1758"/>
    <s v="Yashica TLR Cameras History -Playing Cards"/>
    <x v="1756"/>
    <n v="1000"/>
    <n v="1147"/>
    <x v="0"/>
    <x v="0"/>
    <s v="USD"/>
    <n v="1468536992"/>
    <n v="1463352992"/>
    <b v="0"/>
    <n v="27"/>
    <b v="1"/>
    <s v="photography/photobooks"/>
    <n v="1.147"/>
    <n v="42.481481481481481"/>
    <x v="8"/>
    <x v="20"/>
  </r>
  <r>
    <n v="1759"/>
    <s v="Death Valley"/>
    <x v="1757"/>
    <n v="5000"/>
    <n v="5330"/>
    <x v="0"/>
    <x v="0"/>
    <s v="USD"/>
    <n v="1427309629"/>
    <n v="1425585229"/>
    <b v="0"/>
    <n v="49"/>
    <b v="1"/>
    <s v="photography/photobooks"/>
    <n v="1.0660000000000001"/>
    <n v="108.77551020408163"/>
    <x v="8"/>
    <x v="20"/>
  </r>
  <r>
    <n v="1760"/>
    <s v="Portraits by Aris Jerome"/>
    <x v="1758"/>
    <n v="5000"/>
    <n v="8272"/>
    <x v="0"/>
    <x v="0"/>
    <s v="USD"/>
    <n v="1456416513"/>
    <n v="1454688513"/>
    <b v="0"/>
    <n v="102"/>
    <b v="1"/>
    <s v="photography/photobooks"/>
    <n v="1.6544000000000001"/>
    <n v="81.098039215686271"/>
    <x v="8"/>
    <x v="20"/>
  </r>
  <r>
    <n v="1761"/>
    <s v="I Wanted To See Boobs"/>
    <x v="1759"/>
    <n v="100"/>
    <n v="155"/>
    <x v="0"/>
    <x v="1"/>
    <s v="GBP"/>
    <n v="1442065060"/>
    <n v="1437745060"/>
    <b v="0"/>
    <n v="3"/>
    <b v="1"/>
    <s v="photography/photobooks"/>
    <n v="1.55"/>
    <n v="51.666666666666664"/>
    <x v="8"/>
    <x v="20"/>
  </r>
  <r>
    <n v="1762"/>
    <s v="&quot;The Naked Pixel&quot; Ali Pakele"/>
    <x v="1760"/>
    <n v="100"/>
    <n v="885"/>
    <x v="0"/>
    <x v="0"/>
    <s v="USD"/>
    <n v="1457739245"/>
    <n v="1455147245"/>
    <b v="0"/>
    <n v="25"/>
    <b v="1"/>
    <s v="photography/photobooks"/>
    <n v="8.85"/>
    <n v="35.4"/>
    <x v="8"/>
    <x v="20"/>
  </r>
  <r>
    <n v="1763"/>
    <s v="Coffee Table Girls Exclusive Art Photography Book"/>
    <x v="1761"/>
    <n v="12000"/>
    <n v="12229"/>
    <x v="0"/>
    <x v="0"/>
    <s v="USD"/>
    <n v="1477255840"/>
    <n v="1474663840"/>
    <b v="0"/>
    <n v="118"/>
    <b v="1"/>
    <s v="photography/photobooks"/>
    <n v="1.0190833333333333"/>
    <n v="103.63559322033899"/>
    <x v="8"/>
    <x v="20"/>
  </r>
  <r>
    <n v="1764"/>
    <s v="Blood, Sweat &amp; Tears - Photobook"/>
    <x v="1762"/>
    <n v="11000"/>
    <n v="2156"/>
    <x v="2"/>
    <x v="1"/>
    <s v="GBP"/>
    <n v="1407065979"/>
    <n v="1404560379"/>
    <b v="1"/>
    <n v="39"/>
    <b v="0"/>
    <s v="photography/photobooks"/>
    <n v="0.19600000000000001"/>
    <n v="55.282051282051285"/>
    <x v="8"/>
    <x v="20"/>
  </r>
  <r>
    <n v="1765"/>
    <s v="Oklahoma, The Way I See It; The Book"/>
    <x v="1763"/>
    <n v="12500"/>
    <n v="7433.48"/>
    <x v="2"/>
    <x v="0"/>
    <s v="USD"/>
    <n v="1407972712"/>
    <n v="1405380712"/>
    <b v="1"/>
    <n v="103"/>
    <b v="0"/>
    <s v="photography/photobooks"/>
    <n v="0.59467839999999994"/>
    <n v="72.16970873786407"/>
    <x v="8"/>
    <x v="20"/>
  </r>
  <r>
    <n v="1766"/>
    <s v="Photographic book on Melbourne's music scene"/>
    <x v="1764"/>
    <n v="1500"/>
    <n v="0"/>
    <x v="2"/>
    <x v="2"/>
    <s v="AUD"/>
    <n v="1408999088"/>
    <n v="1407184688"/>
    <b v="1"/>
    <n v="0"/>
    <b v="0"/>
    <s v="photography/photobooks"/>
    <n v="0"/>
    <n v="0"/>
    <x v="8"/>
    <x v="20"/>
  </r>
  <r>
    <n v="1767"/>
    <s v="OR-GÃ“L-HO -A search for meaning during the World Cup"/>
    <x v="1765"/>
    <n v="5000"/>
    <n v="2286"/>
    <x v="2"/>
    <x v="0"/>
    <s v="USD"/>
    <n v="1407080884"/>
    <n v="1404488884"/>
    <b v="1"/>
    <n v="39"/>
    <b v="0"/>
    <s v="photography/photobooks"/>
    <n v="0.4572"/>
    <n v="58.615384615384613"/>
    <x v="8"/>
    <x v="20"/>
  </r>
  <r>
    <n v="1768"/>
    <s v="SWFTTR: Southwest Farm-to-Table Recipes"/>
    <x v="1766"/>
    <n v="5000"/>
    <n v="187"/>
    <x v="2"/>
    <x v="0"/>
    <s v="USD"/>
    <n v="1411824444"/>
    <n v="1406640444"/>
    <b v="1"/>
    <n v="15"/>
    <b v="0"/>
    <s v="photography/photobooks"/>
    <n v="3.7400000000000003E-2"/>
    <n v="12.466666666666667"/>
    <x v="8"/>
    <x v="20"/>
  </r>
  <r>
    <n v="1769"/>
    <s v="Navajo Textile Project"/>
    <x v="1767"/>
    <n v="40000"/>
    <n v="1081"/>
    <x v="2"/>
    <x v="0"/>
    <s v="USD"/>
    <n v="1421177959"/>
    <n v="1418585959"/>
    <b v="1"/>
    <n v="22"/>
    <b v="0"/>
    <s v="photography/photobooks"/>
    <n v="2.7025E-2"/>
    <n v="49.136363636363633"/>
    <x v="8"/>
    <x v="20"/>
  </r>
  <r>
    <n v="1770"/>
    <s v="Pit &amp; Paddock: Unseen 60s &amp; 70s European Motor Racing Images"/>
    <x v="1768"/>
    <n v="24500"/>
    <n v="13846"/>
    <x v="2"/>
    <x v="0"/>
    <s v="USD"/>
    <n v="1413312194"/>
    <n v="1410288194"/>
    <b v="1"/>
    <n v="92"/>
    <b v="0"/>
    <s v="photography/photobooks"/>
    <n v="0.56514285714285717"/>
    <n v="150.5"/>
    <x v="8"/>
    <x v="20"/>
  </r>
  <r>
    <n v="1771"/>
    <s v="&quot;Drakes Folly&quot;"/>
    <x v="1769"/>
    <n v="4200"/>
    <n v="895"/>
    <x v="2"/>
    <x v="1"/>
    <s v="GBP"/>
    <n v="1414107040"/>
    <n v="1411515040"/>
    <b v="1"/>
    <n v="25"/>
    <b v="0"/>
    <s v="photography/photobooks"/>
    <n v="0.21309523809523809"/>
    <n v="35.799999999999997"/>
    <x v="8"/>
    <x v="20"/>
  </r>
  <r>
    <n v="1772"/>
    <s v="White Mountain"/>
    <x v="1770"/>
    <n v="5500"/>
    <n v="858"/>
    <x v="2"/>
    <x v="1"/>
    <s v="GBP"/>
    <n v="1404666836"/>
    <n v="1399482836"/>
    <b v="1"/>
    <n v="19"/>
    <b v="0"/>
    <s v="photography/photobooks"/>
    <n v="0.156"/>
    <n v="45.157894736842103"/>
    <x v="8"/>
    <x v="20"/>
  </r>
  <r>
    <n v="1773"/>
    <s v="True Faith : A Guitar Makers Promise to God by Tim Hawley"/>
    <x v="1771"/>
    <n v="30000"/>
    <n v="1877"/>
    <x v="2"/>
    <x v="0"/>
    <s v="USD"/>
    <n v="1421691298"/>
    <n v="1417803298"/>
    <b v="1"/>
    <n v="19"/>
    <b v="0"/>
    <s v="photography/photobooks"/>
    <n v="6.2566666666666673E-2"/>
    <n v="98.78947368421052"/>
    <x v="8"/>
    <x v="20"/>
  </r>
  <r>
    <n v="1774"/>
    <s v="The World Upside Down: Portraits"/>
    <x v="1772"/>
    <n v="2500"/>
    <n v="1148"/>
    <x v="2"/>
    <x v="0"/>
    <s v="USD"/>
    <n v="1417273140"/>
    <n v="1413609292"/>
    <b v="1"/>
    <n v="13"/>
    <b v="0"/>
    <s v="photography/photobooks"/>
    <n v="0.4592"/>
    <n v="88.307692307692307"/>
    <x v="8"/>
    <x v="20"/>
  </r>
  <r>
    <n v="1775"/>
    <s v="Muhammad Ali - The Comeback"/>
    <x v="1773"/>
    <n v="32500"/>
    <n v="21158"/>
    <x v="2"/>
    <x v="0"/>
    <s v="USD"/>
    <n v="1414193160"/>
    <n v="1410305160"/>
    <b v="1"/>
    <n v="124"/>
    <b v="0"/>
    <s v="photography/photobooks"/>
    <n v="0.65101538461538466"/>
    <n v="170.62903225806451"/>
    <x v="8"/>
    <x v="20"/>
  </r>
  <r>
    <n v="1776"/>
    <s v="Dubai: A Synthetic City - Photobook &amp; Journal"/>
    <x v="1774"/>
    <n v="5000"/>
    <n v="335"/>
    <x v="2"/>
    <x v="1"/>
    <s v="GBP"/>
    <n v="1414623471"/>
    <n v="1411513071"/>
    <b v="1"/>
    <n v="4"/>
    <b v="0"/>
    <s v="photography/photobooks"/>
    <n v="6.7000000000000004E-2"/>
    <n v="83.75"/>
    <x v="8"/>
    <x v="20"/>
  </r>
  <r>
    <n v="1777"/>
    <s v="All along the Control Tower"/>
    <x v="1775"/>
    <n v="4800"/>
    <n v="651"/>
    <x v="2"/>
    <x v="9"/>
    <s v="EUR"/>
    <n v="1424421253"/>
    <n v="1421829253"/>
    <b v="1"/>
    <n v="10"/>
    <b v="0"/>
    <s v="photography/photobooks"/>
    <n v="0.135625"/>
    <n v="65.099999999999994"/>
    <x v="8"/>
    <x v="20"/>
  </r>
  <r>
    <n v="1778"/>
    <s v="Portrait of Cuban Resilience: Faces and Voices of a Blockade"/>
    <x v="1776"/>
    <n v="50000"/>
    <n v="995"/>
    <x v="2"/>
    <x v="0"/>
    <s v="USD"/>
    <n v="1427485395"/>
    <n v="1423600995"/>
    <b v="1"/>
    <n v="15"/>
    <b v="0"/>
    <s v="photography/photobooks"/>
    <n v="1.9900000000000001E-2"/>
    <n v="66.333333333333329"/>
    <x v="8"/>
    <x v="20"/>
  </r>
  <r>
    <n v="1779"/>
    <s v="Ozymandias : a photo book"/>
    <x v="1777"/>
    <n v="11000"/>
    <n v="3986"/>
    <x v="2"/>
    <x v="0"/>
    <s v="USD"/>
    <n v="1472834180"/>
    <n v="1470242180"/>
    <b v="1"/>
    <n v="38"/>
    <b v="0"/>
    <s v="photography/photobooks"/>
    <n v="0.36236363636363639"/>
    <n v="104.89473684210526"/>
    <x v="8"/>
    <x v="20"/>
  </r>
  <r>
    <n v="1780"/>
    <s v="Native Nation"/>
    <x v="1778"/>
    <n v="30000"/>
    <n v="11923"/>
    <x v="2"/>
    <x v="0"/>
    <s v="USD"/>
    <n v="1467469510"/>
    <n v="1462285510"/>
    <b v="1"/>
    <n v="152"/>
    <b v="0"/>
    <s v="photography/photobooks"/>
    <n v="0.39743333333333336"/>
    <n v="78.440789473684205"/>
    <x v="8"/>
    <x v="20"/>
  </r>
  <r>
    <n v="1781"/>
    <s v="Political Views: 2016 US Presidential Election Photography"/>
    <x v="1779"/>
    <n v="5500"/>
    <n v="1417"/>
    <x v="2"/>
    <x v="0"/>
    <s v="USD"/>
    <n v="1473950945"/>
    <n v="1471272545"/>
    <b v="1"/>
    <n v="24"/>
    <b v="0"/>
    <s v="photography/photobooks"/>
    <n v="0.25763636363636366"/>
    <n v="59.041666666666664"/>
    <x v="8"/>
    <x v="20"/>
  </r>
  <r>
    <n v="1782"/>
    <s v="Keepers Of The Craft: Cocktails Across America. A Photobook"/>
    <x v="1780"/>
    <n v="35000"/>
    <n v="5422"/>
    <x v="2"/>
    <x v="0"/>
    <s v="USD"/>
    <n v="1456062489"/>
    <n v="1453211289"/>
    <b v="1"/>
    <n v="76"/>
    <b v="0"/>
    <s v="photography/photobooks"/>
    <n v="0.15491428571428573"/>
    <n v="71.34210526315789"/>
    <x v="8"/>
    <x v="20"/>
  </r>
  <r>
    <n v="1783"/>
    <s v="Hues of my Vision"/>
    <x v="1781"/>
    <n v="40000"/>
    <n v="9477"/>
    <x v="2"/>
    <x v="0"/>
    <s v="USD"/>
    <n v="1432248478"/>
    <n v="1429656478"/>
    <b v="1"/>
    <n v="185"/>
    <b v="0"/>
    <s v="photography/photobooks"/>
    <n v="0.236925"/>
    <n v="51.227027027027027"/>
    <x v="8"/>
    <x v="20"/>
  </r>
  <r>
    <n v="1784"/>
    <s v="Vantage Point: Photographs of Milwaukee from on high"/>
    <x v="1782"/>
    <n v="5000"/>
    <n v="1988"/>
    <x v="2"/>
    <x v="0"/>
    <s v="USD"/>
    <n v="1422674700"/>
    <n v="1419954240"/>
    <b v="1"/>
    <n v="33"/>
    <b v="0"/>
    <s v="photography/photobooks"/>
    <n v="0.39760000000000001"/>
    <n v="60.242424242424242"/>
    <x v="8"/>
    <x v="20"/>
  </r>
  <r>
    <n v="1785"/>
    <s v="Hank Bought A Bus - A photobook of our bus and adventure."/>
    <x v="1783"/>
    <n v="24000"/>
    <n v="4853"/>
    <x v="2"/>
    <x v="0"/>
    <s v="USD"/>
    <n v="1413417600"/>
    <n v="1410750855"/>
    <b v="1"/>
    <n v="108"/>
    <b v="0"/>
    <s v="photography/photobooks"/>
    <n v="0.20220833333333332"/>
    <n v="44.935185185185183"/>
    <x v="8"/>
    <x v="20"/>
  </r>
  <r>
    <n v="1786"/>
    <s v="Observations in 6x6"/>
    <x v="1784"/>
    <n v="1900"/>
    <n v="905"/>
    <x v="2"/>
    <x v="9"/>
    <s v="EUR"/>
    <n v="1418649177"/>
    <n v="1416057177"/>
    <b v="1"/>
    <n v="29"/>
    <b v="0"/>
    <s v="photography/photobooks"/>
    <n v="0.47631578947368419"/>
    <n v="31.206896551724139"/>
    <x v="8"/>
    <x v="20"/>
  </r>
  <r>
    <n v="1787"/>
    <s v="Alpamayo to Yerupaja"/>
    <x v="1785"/>
    <n v="10000"/>
    <n v="1533"/>
    <x v="2"/>
    <x v="0"/>
    <s v="USD"/>
    <n v="1428158637"/>
    <n v="1425570237"/>
    <b v="1"/>
    <n v="24"/>
    <b v="0"/>
    <s v="photography/photobooks"/>
    <n v="0.15329999999999999"/>
    <n v="63.875"/>
    <x v="8"/>
    <x v="20"/>
  </r>
  <r>
    <n v="1788"/>
    <s v="Beyond the Pale"/>
    <x v="1786"/>
    <n v="5500"/>
    <n v="76"/>
    <x v="2"/>
    <x v="1"/>
    <s v="GBP"/>
    <n v="1414795542"/>
    <n v="1412203542"/>
    <b v="1"/>
    <n v="4"/>
    <b v="0"/>
    <s v="photography/photobooks"/>
    <n v="1.3818181818181818E-2"/>
    <n v="19"/>
    <x v="8"/>
    <x v="20"/>
  </r>
  <r>
    <n v="1789"/>
    <s v="Paintball: Beyond The Paint"/>
    <x v="1787"/>
    <n v="8000"/>
    <n v="40"/>
    <x v="2"/>
    <x v="0"/>
    <s v="USD"/>
    <n v="1421042403"/>
    <n v="1415858403"/>
    <b v="1"/>
    <n v="4"/>
    <b v="0"/>
    <s v="photography/photobooks"/>
    <n v="5.0000000000000001E-3"/>
    <n v="10"/>
    <x v="8"/>
    <x v="20"/>
  </r>
  <r>
    <n v="1790"/>
    <s v="Return to Relevance: The Scott Hyde Archive"/>
    <x v="1788"/>
    <n v="33000"/>
    <n v="1636"/>
    <x v="2"/>
    <x v="0"/>
    <s v="USD"/>
    <n v="1423152678"/>
    <n v="1420560678"/>
    <b v="1"/>
    <n v="15"/>
    <b v="0"/>
    <s v="photography/photobooks"/>
    <n v="4.9575757575757579E-2"/>
    <n v="109.06666666666666"/>
    <x v="8"/>
    <x v="20"/>
  </r>
  <r>
    <n v="1791"/>
    <s v="disCover: Napoli"/>
    <x v="1789"/>
    <n v="3000"/>
    <n v="107"/>
    <x v="2"/>
    <x v="1"/>
    <s v="GBP"/>
    <n v="1422553565"/>
    <n v="1417369565"/>
    <b v="1"/>
    <n v="4"/>
    <b v="0"/>
    <s v="photography/photobooks"/>
    <n v="3.5666666666666666E-2"/>
    <n v="26.75"/>
    <x v="8"/>
    <x v="20"/>
  </r>
  <r>
    <n v="1792"/>
    <s v="Bensinger's: Photographs by Helaine Garren"/>
    <x v="1790"/>
    <n v="25000"/>
    <n v="15281"/>
    <x v="2"/>
    <x v="0"/>
    <s v="USD"/>
    <n v="1439189940"/>
    <n v="1435970682"/>
    <b v="1"/>
    <n v="139"/>
    <b v="0"/>
    <s v="photography/photobooks"/>
    <n v="0.61124000000000001"/>
    <n v="109.93525179856115"/>
    <x v="8"/>
    <x v="20"/>
  </r>
  <r>
    <n v="1793"/>
    <s v="Live to Learn, Learn to Fight, Fight to Live - The Karen"/>
    <x v="1791"/>
    <n v="3000"/>
    <n v="40"/>
    <x v="2"/>
    <x v="2"/>
    <s v="AUD"/>
    <n v="1417127040"/>
    <n v="1414531440"/>
    <b v="1"/>
    <n v="2"/>
    <b v="0"/>
    <s v="photography/photobooks"/>
    <n v="1.3333333333333334E-2"/>
    <n v="20"/>
    <x v="8"/>
    <x v="20"/>
  </r>
  <r>
    <n v="1794"/>
    <s v="Venus as Men"/>
    <x v="1792"/>
    <n v="9000"/>
    <n v="997"/>
    <x v="2"/>
    <x v="0"/>
    <s v="USD"/>
    <n v="1423660422"/>
    <n v="1420636422"/>
    <b v="1"/>
    <n v="18"/>
    <b v="0"/>
    <s v="photography/photobooks"/>
    <n v="0.11077777777777778"/>
    <n v="55.388888888888886"/>
    <x v="8"/>
    <x v="20"/>
  </r>
  <r>
    <n v="1795"/>
    <s v="THE AFGHANS - A Photo Book"/>
    <x v="1793"/>
    <n v="28000"/>
    <n v="10846"/>
    <x v="2"/>
    <x v="12"/>
    <s v="EUR"/>
    <n v="1476460800"/>
    <n v="1473922541"/>
    <b v="1"/>
    <n v="81"/>
    <b v="0"/>
    <s v="photography/photobooks"/>
    <n v="0.38735714285714284"/>
    <n v="133.90123456790124"/>
    <x v="8"/>
    <x v="20"/>
  </r>
  <r>
    <n v="1796"/>
    <s v="Kenema"/>
    <x v="1794"/>
    <n v="19000"/>
    <n v="4190"/>
    <x v="2"/>
    <x v="1"/>
    <s v="GBP"/>
    <n v="1469356366"/>
    <n v="1464172366"/>
    <b v="1"/>
    <n v="86"/>
    <b v="0"/>
    <s v="photography/photobooks"/>
    <n v="0.22052631578947368"/>
    <n v="48.720930232558139"/>
    <x v="8"/>
    <x v="20"/>
  </r>
  <r>
    <n v="1797"/>
    <s v="Remnants, A Photography Book to Send to Congress"/>
    <x v="1795"/>
    <n v="10000"/>
    <n v="6755"/>
    <x v="2"/>
    <x v="0"/>
    <s v="USD"/>
    <n v="1481809189"/>
    <n v="1479217189"/>
    <b v="1"/>
    <n v="140"/>
    <b v="0"/>
    <s v="photography/photobooks"/>
    <n v="0.67549999999999999"/>
    <n v="48.25"/>
    <x v="8"/>
    <x v="20"/>
  </r>
  <r>
    <n v="1798"/>
    <s v="Amoung Charros and Poetry/Entre Charros y Poesias"/>
    <x v="1796"/>
    <n v="16000"/>
    <n v="2182"/>
    <x v="2"/>
    <x v="0"/>
    <s v="USD"/>
    <n v="1454572233"/>
    <n v="1449388233"/>
    <b v="1"/>
    <n v="37"/>
    <b v="0"/>
    <s v="photography/photobooks"/>
    <n v="0.136375"/>
    <n v="58.972972972972975"/>
    <x v="8"/>
    <x v="20"/>
  </r>
  <r>
    <n v="1799"/>
    <s v="The UnDiscovered Image"/>
    <x v="1797"/>
    <n v="4000"/>
    <n v="69.83"/>
    <x v="2"/>
    <x v="1"/>
    <s v="GBP"/>
    <n v="1415740408"/>
    <n v="1414008808"/>
    <b v="1"/>
    <n v="6"/>
    <b v="0"/>
    <s v="photography/photobooks"/>
    <n v="1.7457500000000001E-2"/>
    <n v="11.638333333333334"/>
    <x v="8"/>
    <x v="20"/>
  </r>
  <r>
    <n v="1800"/>
    <s v="The Sikh Project Book"/>
    <x v="1798"/>
    <n v="46260"/>
    <n v="9460"/>
    <x v="2"/>
    <x v="1"/>
    <s v="GBP"/>
    <n v="1476109970"/>
    <n v="1473517970"/>
    <b v="1"/>
    <n v="113"/>
    <b v="0"/>
    <s v="photography/photobooks"/>
    <n v="0.20449632511889321"/>
    <n v="83.716814159292042"/>
    <x v="8"/>
    <x v="20"/>
  </r>
  <r>
    <n v="1801"/>
    <s v="Come, Bring, Punish"/>
    <x v="1799"/>
    <n v="17000"/>
    <n v="2355"/>
    <x v="2"/>
    <x v="1"/>
    <s v="GBP"/>
    <n v="1450181400"/>
    <n v="1447429868"/>
    <b v="1"/>
    <n v="37"/>
    <b v="0"/>
    <s v="photography/photobooks"/>
    <n v="0.13852941176470587"/>
    <n v="63.648648648648646"/>
    <x v="8"/>
    <x v="20"/>
  </r>
  <r>
    <n v="1802"/>
    <s v="Out Of The Dark"/>
    <x v="1800"/>
    <n v="3500"/>
    <n v="1697"/>
    <x v="2"/>
    <x v="12"/>
    <s v="EUR"/>
    <n v="1435442340"/>
    <n v="1433416830"/>
    <b v="1"/>
    <n v="18"/>
    <b v="0"/>
    <s v="photography/photobooks"/>
    <n v="0.48485714285714288"/>
    <n v="94.277777777777771"/>
    <x v="8"/>
    <x v="20"/>
  </r>
  <r>
    <n v="1803"/>
    <s v="On the Verge, the book."/>
    <x v="1801"/>
    <n v="17500"/>
    <n v="5390"/>
    <x v="2"/>
    <x v="0"/>
    <s v="USD"/>
    <n v="1423878182"/>
    <n v="1421199782"/>
    <b v="1"/>
    <n v="75"/>
    <b v="0"/>
    <s v="photography/photobooks"/>
    <n v="0.308"/>
    <n v="71.86666666666666"/>
    <x v="8"/>
    <x v="20"/>
  </r>
  <r>
    <n v="1804"/>
    <s v="No Dar Papaya:  Photographs from Colombia 2003-2013"/>
    <x v="1802"/>
    <n v="15500"/>
    <n v="5452"/>
    <x v="2"/>
    <x v="0"/>
    <s v="USD"/>
    <n v="1447521404"/>
    <n v="1444061804"/>
    <b v="1"/>
    <n v="52"/>
    <b v="0"/>
    <s v="photography/photobooks"/>
    <n v="0.35174193548387095"/>
    <n v="104.84615384615384"/>
    <x v="8"/>
    <x v="20"/>
  </r>
  <r>
    <n v="1805"/>
    <s v="Book &quot;The Travellers&quot;"/>
    <x v="1803"/>
    <n v="22500"/>
    <n v="8191"/>
    <x v="2"/>
    <x v="12"/>
    <s v="EUR"/>
    <n v="1443808800"/>
    <n v="1441048658"/>
    <b v="1"/>
    <n v="122"/>
    <b v="0"/>
    <s v="photography/photobooks"/>
    <n v="0.36404444444444445"/>
    <n v="67.139344262295083"/>
    <x v="8"/>
    <x v="20"/>
  </r>
  <r>
    <n v="1806"/>
    <s v="American Presidents Naked"/>
    <x v="1804"/>
    <n v="20000"/>
    <n v="591"/>
    <x v="2"/>
    <x v="1"/>
    <s v="GBP"/>
    <n v="1412090349"/>
    <n v="1409066349"/>
    <b v="1"/>
    <n v="8"/>
    <b v="0"/>
    <s v="photography/photobooks"/>
    <n v="2.955E-2"/>
    <n v="73.875"/>
    <x v="8"/>
    <x v="20"/>
  </r>
  <r>
    <n v="1807"/>
    <s v="Anywhere but Here"/>
    <x v="1805"/>
    <n v="5000"/>
    <n v="553"/>
    <x v="2"/>
    <x v="0"/>
    <s v="USD"/>
    <n v="1411868313"/>
    <n v="1409276313"/>
    <b v="1"/>
    <n v="8"/>
    <b v="0"/>
    <s v="photography/photobooks"/>
    <n v="0.1106"/>
    <n v="69.125"/>
    <x v="8"/>
    <x v="20"/>
  </r>
  <r>
    <n v="1808"/>
    <s v="An Iranian Journey"/>
    <x v="1806"/>
    <n v="28000"/>
    <n v="11594"/>
    <x v="2"/>
    <x v="0"/>
    <s v="USD"/>
    <n v="1486830030"/>
    <n v="1483806030"/>
    <b v="1"/>
    <n v="96"/>
    <b v="0"/>
    <s v="photography/photobooks"/>
    <n v="0.41407142857142859"/>
    <n v="120.77083333333333"/>
    <x v="8"/>
    <x v="20"/>
  </r>
  <r>
    <n v="1809"/>
    <s v="Hamilton: A Different Perspective"/>
    <x v="1807"/>
    <n v="3500"/>
    <n v="380"/>
    <x v="2"/>
    <x v="5"/>
    <s v="CAD"/>
    <n v="1425246439"/>
    <n v="1422222439"/>
    <b v="1"/>
    <n v="9"/>
    <b v="0"/>
    <s v="photography/photobooks"/>
    <n v="0.10857142857142857"/>
    <n v="42.222222222222221"/>
    <x v="8"/>
    <x v="20"/>
  </r>
  <r>
    <n v="1810"/>
    <s v="Film Speed"/>
    <x v="1808"/>
    <n v="450"/>
    <n v="15"/>
    <x v="2"/>
    <x v="0"/>
    <s v="USD"/>
    <n v="1408657826"/>
    <n v="1407621026"/>
    <b v="0"/>
    <n v="2"/>
    <b v="0"/>
    <s v="photography/photobooks"/>
    <n v="3.3333333333333333E-2"/>
    <n v="7.5"/>
    <x v="8"/>
    <x v="20"/>
  </r>
  <r>
    <n v="1811"/>
    <s v="The Year of Sunsets"/>
    <x v="1809"/>
    <n v="54000"/>
    <n v="40"/>
    <x v="2"/>
    <x v="0"/>
    <s v="USD"/>
    <n v="1414123200"/>
    <n v="1408962270"/>
    <b v="0"/>
    <n v="26"/>
    <b v="0"/>
    <s v="photography/photobooks"/>
    <n v="7.407407407407407E-4"/>
    <n v="1.5384615384615385"/>
    <x v="8"/>
    <x v="20"/>
  </r>
  <r>
    <n v="1812"/>
    <s v="Run Rwanda: A Photo Book showcasing contemporary Rwanda"/>
    <x v="1810"/>
    <n v="6500"/>
    <n v="865"/>
    <x v="2"/>
    <x v="1"/>
    <s v="GBP"/>
    <n v="1467531536"/>
    <n v="1464939536"/>
    <b v="0"/>
    <n v="23"/>
    <b v="0"/>
    <s v="photography/photobooks"/>
    <n v="0.13307692307692306"/>
    <n v="37.608695652173914"/>
    <x v="8"/>
    <x v="20"/>
  </r>
  <r>
    <n v="1813"/>
    <s v="Libya : The Lost Days"/>
    <x v="1811"/>
    <n v="8750"/>
    <n v="0"/>
    <x v="2"/>
    <x v="1"/>
    <s v="GBP"/>
    <n v="1407532812"/>
    <n v="1404940812"/>
    <b v="0"/>
    <n v="0"/>
    <b v="0"/>
    <s v="photography/photobooks"/>
    <n v="0"/>
    <n v="0"/>
    <x v="8"/>
    <x v="20"/>
  </r>
  <r>
    <n v="1814"/>
    <s v="My Favourite Colour Was Yellow"/>
    <x v="1812"/>
    <n v="12000"/>
    <n v="5902"/>
    <x v="2"/>
    <x v="1"/>
    <s v="GBP"/>
    <n v="1425108736"/>
    <n v="1422516736"/>
    <b v="0"/>
    <n v="140"/>
    <b v="0"/>
    <s v="photography/photobooks"/>
    <n v="0.49183333333333334"/>
    <n v="42.157142857142858"/>
    <x v="8"/>
    <x v="20"/>
  </r>
  <r>
    <n v="1815"/>
    <s v="Texas to Florida"/>
    <x v="1813"/>
    <n v="3000"/>
    <n v="0"/>
    <x v="2"/>
    <x v="0"/>
    <s v="USD"/>
    <n v="1435787137"/>
    <n v="1434577537"/>
    <b v="0"/>
    <n v="0"/>
    <b v="0"/>
    <s v="photography/photobooks"/>
    <n v="0"/>
    <n v="0"/>
    <x v="8"/>
    <x v="20"/>
  </r>
  <r>
    <n v="1816"/>
    <s v="Moments of Passion"/>
    <x v="1814"/>
    <n v="25000"/>
    <n v="509"/>
    <x v="2"/>
    <x v="16"/>
    <s v="CHF"/>
    <n v="1469473200"/>
    <n v="1467061303"/>
    <b v="0"/>
    <n v="6"/>
    <b v="0"/>
    <s v="photography/photobooks"/>
    <n v="2.036E-2"/>
    <n v="84.833333333333329"/>
    <x v="8"/>
    <x v="20"/>
  </r>
  <r>
    <n v="1817"/>
    <s v="Through the Lens of Jerry Gustafson"/>
    <x v="1815"/>
    <n v="18000"/>
    <n v="9419"/>
    <x v="2"/>
    <x v="0"/>
    <s v="USD"/>
    <n v="1485759540"/>
    <n v="1480607607"/>
    <b v="0"/>
    <n v="100"/>
    <b v="0"/>
    <s v="photography/photobooks"/>
    <n v="0.52327777777777773"/>
    <n v="94.19"/>
    <x v="8"/>
    <x v="20"/>
  </r>
  <r>
    <n v="1818"/>
    <s v="Give Me Your Goofy-ist"/>
    <x v="1816"/>
    <n v="15000"/>
    <n v="0"/>
    <x v="2"/>
    <x v="0"/>
    <s v="USD"/>
    <n v="1428035850"/>
    <n v="1425447450"/>
    <b v="0"/>
    <n v="0"/>
    <b v="0"/>
    <s v="photography/photobooks"/>
    <n v="0"/>
    <n v="0"/>
    <x v="8"/>
    <x v="20"/>
  </r>
  <r>
    <n v="1819"/>
    <s v="Claim Your Glacier: What's your legacy? Denali, AK"/>
    <x v="1817"/>
    <n v="1200"/>
    <n v="25"/>
    <x v="2"/>
    <x v="0"/>
    <s v="USD"/>
    <n v="1406743396"/>
    <n v="1404151396"/>
    <b v="0"/>
    <n v="4"/>
    <b v="0"/>
    <s v="photography/photobooks"/>
    <n v="2.0833333333333332E-2"/>
    <n v="6.25"/>
    <x v="8"/>
    <x v="20"/>
  </r>
  <r>
    <n v="1820"/>
    <s v="From Box to Book: 34Â° 16' 28&quot;N - &quot;119Â° 13' 44&quot;W"/>
    <x v="1818"/>
    <n v="26000"/>
    <n v="1707"/>
    <x v="2"/>
    <x v="0"/>
    <s v="USD"/>
    <n v="1427850090"/>
    <n v="1425261690"/>
    <b v="0"/>
    <n v="8"/>
    <b v="0"/>
    <s v="photography/photobooks"/>
    <n v="6.565384615384616E-2"/>
    <n v="213.375"/>
    <x v="8"/>
    <x v="20"/>
  </r>
  <r>
    <n v="1821"/>
    <s v="Glass Cloud on the road!"/>
    <x v="1819"/>
    <n v="2500"/>
    <n v="3372.25"/>
    <x v="0"/>
    <x v="0"/>
    <s v="USD"/>
    <n v="1330760367"/>
    <n v="1326872367"/>
    <b v="0"/>
    <n v="57"/>
    <b v="1"/>
    <s v="music/rock"/>
    <n v="1.3489"/>
    <n v="59.162280701754383"/>
    <x v="4"/>
    <x v="11"/>
  </r>
  <r>
    <n v="1822"/>
    <s v="Wood Butcher's new music video- I Don't Wanna Party"/>
    <x v="1820"/>
    <n v="300"/>
    <n v="300"/>
    <x v="0"/>
    <x v="5"/>
    <s v="CAD"/>
    <n v="1391194860"/>
    <n v="1388084862"/>
    <b v="0"/>
    <n v="11"/>
    <b v="1"/>
    <s v="music/rock"/>
    <n v="1"/>
    <n v="27.272727272727273"/>
    <x v="4"/>
    <x v="11"/>
  </r>
  <r>
    <n v="1823"/>
    <s v="Our Band Van Needs Serious Repairs!!!"/>
    <x v="1821"/>
    <n v="700"/>
    <n v="811"/>
    <x v="0"/>
    <x v="0"/>
    <s v="USD"/>
    <n v="1351095976"/>
    <n v="1348503976"/>
    <b v="0"/>
    <n v="33"/>
    <b v="1"/>
    <s v="music/rock"/>
    <n v="1.1585714285714286"/>
    <n v="24.575757575757574"/>
    <x v="4"/>
    <x v="11"/>
  </r>
  <r>
    <n v="1824"/>
    <s v="Tin Man's Broken Wisdom Fund"/>
    <x v="1822"/>
    <n v="3000"/>
    <n v="3002"/>
    <x v="0"/>
    <x v="0"/>
    <s v="USD"/>
    <n v="1389146880"/>
    <n v="1387403967"/>
    <b v="0"/>
    <n v="40"/>
    <b v="1"/>
    <s v="music/rock"/>
    <n v="1.0006666666666666"/>
    <n v="75.05"/>
    <x v="4"/>
    <x v="11"/>
  </r>
  <r>
    <n v="1825"/>
    <s v="Eurisko's &quot;Wild Animal&quot; Project"/>
    <x v="1823"/>
    <n v="2000"/>
    <n v="2101"/>
    <x v="0"/>
    <x v="0"/>
    <s v="USD"/>
    <n v="1373572903"/>
    <n v="1371585703"/>
    <b v="0"/>
    <n v="50"/>
    <b v="1"/>
    <s v="music/rock"/>
    <n v="1.0505"/>
    <n v="42.02"/>
    <x v="4"/>
    <x v="11"/>
  </r>
  <r>
    <n v="1826"/>
    <s v="BEAR GHOST! Professional Recording! Yay!"/>
    <x v="1824"/>
    <n v="2000"/>
    <n v="2020"/>
    <x v="0"/>
    <x v="0"/>
    <s v="USD"/>
    <n v="1392675017"/>
    <n v="1390083017"/>
    <b v="0"/>
    <n v="38"/>
    <b v="1"/>
    <s v="music/rock"/>
    <n v="1.01"/>
    <n v="53.157894736842103"/>
    <x v="4"/>
    <x v="11"/>
  </r>
  <r>
    <n v="1827"/>
    <s v="&quot;Homeward Bound&quot; a journey in sound. "/>
    <x v="1825"/>
    <n v="8000"/>
    <n v="8053"/>
    <x v="0"/>
    <x v="0"/>
    <s v="USD"/>
    <n v="1299138561"/>
    <n v="1294818561"/>
    <b v="0"/>
    <n v="96"/>
    <b v="1"/>
    <s v="music/rock"/>
    <n v="1.0066250000000001"/>
    <n v="83.885416666666671"/>
    <x v="4"/>
    <x v="11"/>
  </r>
  <r>
    <n v="1828"/>
    <s v="Help to make Sam Sliva's new EP, &quot;Drained&quot;, come to life."/>
    <x v="1826"/>
    <n v="20000"/>
    <n v="20032"/>
    <x v="0"/>
    <x v="0"/>
    <s v="USD"/>
    <n v="1399672800"/>
    <n v="1396906530"/>
    <b v="0"/>
    <n v="48"/>
    <b v="1"/>
    <s v="music/rock"/>
    <n v="1.0016"/>
    <n v="417.33333333333331"/>
    <x v="4"/>
    <x v="11"/>
  </r>
  <r>
    <n v="1829"/>
    <s v="Help JUICE (Boston) Record Their First Album"/>
    <x v="1827"/>
    <n v="1500"/>
    <n v="2500.25"/>
    <x v="0"/>
    <x v="0"/>
    <s v="USD"/>
    <n v="1295647200"/>
    <n v="1291428371"/>
    <b v="0"/>
    <n v="33"/>
    <b v="1"/>
    <s v="music/rock"/>
    <n v="1.6668333333333334"/>
    <n v="75.765151515151516"/>
    <x v="4"/>
    <x v="11"/>
  </r>
  <r>
    <n v="1830"/>
    <s v="Help Vintage Blue Complete and Promote Our Record!"/>
    <x v="1828"/>
    <n v="15000"/>
    <n v="15230"/>
    <x v="0"/>
    <x v="0"/>
    <s v="USD"/>
    <n v="1393259107"/>
    <n v="1390667107"/>
    <b v="0"/>
    <n v="226"/>
    <b v="1"/>
    <s v="music/rock"/>
    <n v="1.0153333333333334"/>
    <n v="67.389380530973455"/>
    <x v="4"/>
    <x v="11"/>
  </r>
  <r>
    <n v="1831"/>
    <s v="Darling Waste Trailer Bail Out!"/>
    <x v="1829"/>
    <n v="1000"/>
    <n v="1030"/>
    <x v="0"/>
    <x v="0"/>
    <s v="USD"/>
    <n v="1336866863"/>
    <n v="1335570863"/>
    <b v="0"/>
    <n v="14"/>
    <b v="1"/>
    <s v="music/rock"/>
    <n v="1.03"/>
    <n v="73.571428571428569"/>
    <x v="4"/>
    <x v="11"/>
  </r>
  <r>
    <n v="1832"/>
    <s v="Black Swan Theories Debut CD"/>
    <x v="1830"/>
    <n v="350"/>
    <n v="500"/>
    <x v="0"/>
    <x v="0"/>
    <s v="USD"/>
    <n v="1299243427"/>
    <n v="1296651427"/>
    <b v="0"/>
    <n v="20"/>
    <b v="1"/>
    <s v="music/rock"/>
    <n v="1.4285714285714286"/>
    <n v="25"/>
    <x v="4"/>
    <x v="11"/>
  </r>
  <r>
    <n v="1833"/>
    <s v="HAIRcyclopedia Vol. 2 - The Vault"/>
    <x v="1831"/>
    <n v="400"/>
    <n v="1050"/>
    <x v="0"/>
    <x v="0"/>
    <s v="USD"/>
    <n v="1362211140"/>
    <n v="1359421403"/>
    <b v="0"/>
    <n v="25"/>
    <b v="1"/>
    <s v="music/rock"/>
    <n v="2.625"/>
    <n v="42"/>
    <x v="4"/>
    <x v="11"/>
  </r>
  <r>
    <n v="1834"/>
    <s v="TDJ - All Part of the Plan EP/Tour"/>
    <x v="1832"/>
    <n v="10000"/>
    <n v="11805"/>
    <x v="0"/>
    <x v="0"/>
    <s v="USD"/>
    <n v="1422140895"/>
    <n v="1418684895"/>
    <b v="0"/>
    <n v="90"/>
    <b v="1"/>
    <s v="music/rock"/>
    <n v="1.1805000000000001"/>
    <n v="131.16666666666666"/>
    <x v="4"/>
    <x v="11"/>
  </r>
  <r>
    <n v="1835"/>
    <s v="DIRTY LITTLE REBEL EP"/>
    <x v="1833"/>
    <n v="500"/>
    <n v="520"/>
    <x v="0"/>
    <x v="1"/>
    <s v="GBP"/>
    <n v="1459439471"/>
    <n v="1456851071"/>
    <b v="0"/>
    <n v="11"/>
    <b v="1"/>
    <s v="music/rock"/>
    <n v="1.04"/>
    <n v="47.272727272727273"/>
    <x v="4"/>
    <x v="11"/>
  </r>
  <r>
    <n v="1836"/>
    <s v="KICKSTART OUR &lt;+3"/>
    <x v="1834"/>
    <n v="5000"/>
    <n v="10017"/>
    <x v="0"/>
    <x v="0"/>
    <s v="USD"/>
    <n v="1361129129"/>
    <n v="1359660329"/>
    <b v="0"/>
    <n v="55"/>
    <b v="1"/>
    <s v="music/rock"/>
    <n v="2.0034000000000001"/>
    <n v="182.12727272727273"/>
    <x v="4"/>
    <x v="11"/>
  </r>
  <r>
    <n v="1837"/>
    <s v="Shady Grady &amp; The Nobodies - HELP US GO ON TOUR SUMMER 2012"/>
    <x v="1835"/>
    <n v="600"/>
    <n v="1841"/>
    <x v="0"/>
    <x v="0"/>
    <s v="USD"/>
    <n v="1332029335"/>
    <n v="1326848935"/>
    <b v="0"/>
    <n v="30"/>
    <b v="1"/>
    <s v="music/rock"/>
    <n v="3.0683333333333334"/>
    <n v="61.366666666666667"/>
    <x v="4"/>
    <x v="11"/>
  </r>
  <r>
    <n v="1838"/>
    <s v="Closure - A Paul Haasch Music Video"/>
    <x v="1836"/>
    <n v="1000"/>
    <n v="1001.49"/>
    <x v="0"/>
    <x v="0"/>
    <s v="USD"/>
    <n v="1317438000"/>
    <n v="1314989557"/>
    <b v="0"/>
    <n v="28"/>
    <b v="1"/>
    <s v="music/rock"/>
    <n v="1.00149"/>
    <n v="35.767499999999998"/>
    <x v="4"/>
    <x v="11"/>
  </r>
  <r>
    <n v="1839"/>
    <s v="Help The King of Mars Record Their First EP!"/>
    <x v="1837"/>
    <n v="1000"/>
    <n v="2053"/>
    <x v="0"/>
    <x v="0"/>
    <s v="USD"/>
    <n v="1475342382"/>
    <n v="1472750382"/>
    <b v="0"/>
    <n v="45"/>
    <b v="1"/>
    <s v="music/rock"/>
    <n v="2.0529999999999999"/>
    <n v="45.62222222222222"/>
    <x v="4"/>
    <x v="11"/>
  </r>
  <r>
    <n v="1840"/>
    <s v="City of the Weak on Tour!"/>
    <x v="1838"/>
    <n v="900"/>
    <n v="980"/>
    <x v="0"/>
    <x v="0"/>
    <s v="USD"/>
    <n v="1367902740"/>
    <n v="1366251510"/>
    <b v="0"/>
    <n v="13"/>
    <b v="1"/>
    <s v="music/rock"/>
    <n v="1.0888888888888888"/>
    <n v="75.384615384615387"/>
    <x v="4"/>
    <x v="11"/>
  </r>
  <r>
    <n v="1841"/>
    <s v="Hydra Effect Debut EP"/>
    <x v="1839"/>
    <n v="2000"/>
    <n v="2035"/>
    <x v="0"/>
    <x v="0"/>
    <s v="USD"/>
    <n v="1400561940"/>
    <n v="1397679445"/>
    <b v="0"/>
    <n v="40"/>
    <b v="1"/>
    <s v="music/rock"/>
    <n v="1.0175000000000001"/>
    <n v="50.875"/>
    <x v="4"/>
    <x v="11"/>
  </r>
  <r>
    <n v="1842"/>
    <s v="Stereo Dogs! 14-Year Old Teen Rock Band Plan CD Project!"/>
    <x v="1840"/>
    <n v="2000"/>
    <n v="2505"/>
    <x v="0"/>
    <x v="0"/>
    <s v="USD"/>
    <n v="1425275940"/>
    <n v="1422371381"/>
    <b v="0"/>
    <n v="21"/>
    <b v="1"/>
    <s v="music/rock"/>
    <n v="1.2524999999999999"/>
    <n v="119.28571428571429"/>
    <x v="4"/>
    <x v="11"/>
  </r>
  <r>
    <n v="1843"/>
    <s v="Jeremy Buck &amp; The Bang â€“ Brand New Album and 2 Music Videos"/>
    <x v="1841"/>
    <n v="10000"/>
    <n v="12400.61"/>
    <x v="0"/>
    <x v="0"/>
    <s v="USD"/>
    <n v="1298245954"/>
    <n v="1295653954"/>
    <b v="0"/>
    <n v="134"/>
    <b v="1"/>
    <s v="music/rock"/>
    <n v="1.2400610000000001"/>
    <n v="92.541865671641801"/>
    <x v="4"/>
    <x v="11"/>
  </r>
  <r>
    <n v="1844"/>
    <s v="Get The Neckties in the studio to record their first album!"/>
    <x v="1842"/>
    <n v="1500"/>
    <n v="1521"/>
    <x v="0"/>
    <x v="0"/>
    <s v="USD"/>
    <n v="1307761200"/>
    <n v="1304464914"/>
    <b v="0"/>
    <n v="20"/>
    <b v="1"/>
    <s v="music/rock"/>
    <n v="1.014"/>
    <n v="76.05"/>
    <x v="4"/>
    <x v="11"/>
  </r>
  <r>
    <n v="1845"/>
    <s v="GIVE ME &quot;One More&quot; The Single Release!"/>
    <x v="1843"/>
    <n v="1000"/>
    <n v="1000"/>
    <x v="0"/>
    <x v="0"/>
    <s v="USD"/>
    <n v="1466139300"/>
    <n v="1464854398"/>
    <b v="0"/>
    <n v="19"/>
    <b v="1"/>
    <s v="music/rock"/>
    <n v="1"/>
    <n v="52.631578947368418"/>
    <x v="4"/>
    <x v="11"/>
  </r>
  <r>
    <n v="1846"/>
    <s v="Michael Angelo Batio &quot;Intermezzo&quot; Album Project"/>
    <x v="1844"/>
    <n v="15000"/>
    <n v="20689"/>
    <x v="0"/>
    <x v="0"/>
    <s v="USD"/>
    <n v="1355585777"/>
    <n v="1352993777"/>
    <b v="0"/>
    <n v="209"/>
    <b v="1"/>
    <s v="music/rock"/>
    <n v="1.3792666666666666"/>
    <n v="98.990430622009569"/>
    <x v="4"/>
    <x v="11"/>
  </r>
  <r>
    <n v="1847"/>
    <s v="Deathtrap America Spring 2015 Tour"/>
    <x v="1845"/>
    <n v="2500"/>
    <n v="3022"/>
    <x v="0"/>
    <x v="0"/>
    <s v="USD"/>
    <n v="1429594832"/>
    <n v="1427780432"/>
    <b v="0"/>
    <n v="38"/>
    <b v="1"/>
    <s v="music/rock"/>
    <n v="1.2088000000000001"/>
    <n v="79.526315789473685"/>
    <x v="4"/>
    <x v="11"/>
  </r>
  <r>
    <n v="1848"/>
    <s v="Hopeless Jack First National Tour"/>
    <x v="1846"/>
    <n v="3000"/>
    <n v="3221"/>
    <x v="0"/>
    <x v="0"/>
    <s v="USD"/>
    <n v="1312095540"/>
    <n v="1306608888"/>
    <b v="0"/>
    <n v="24"/>
    <b v="1"/>
    <s v="music/rock"/>
    <n v="1.0736666666666668"/>
    <n v="134.20833333333334"/>
    <x v="4"/>
    <x v="11"/>
  </r>
  <r>
    <n v="1849"/>
    <s v="Release the Skyline Album"/>
    <x v="1847"/>
    <n v="300"/>
    <n v="301"/>
    <x v="0"/>
    <x v="0"/>
    <s v="USD"/>
    <n v="1350505059"/>
    <n v="1347913059"/>
    <b v="0"/>
    <n v="8"/>
    <b v="1"/>
    <s v="music/rock"/>
    <n v="1.0033333333333334"/>
    <n v="37.625"/>
    <x v="4"/>
    <x v="11"/>
  </r>
  <r>
    <n v="1850"/>
    <s v="WILKES EP"/>
    <x v="1848"/>
    <n v="9000"/>
    <n v="9137"/>
    <x v="0"/>
    <x v="0"/>
    <s v="USD"/>
    <n v="1405033300"/>
    <n v="1402441300"/>
    <b v="0"/>
    <n v="179"/>
    <b v="1"/>
    <s v="music/rock"/>
    <n v="1.0152222222222222"/>
    <n v="51.044692737430168"/>
    <x v="4"/>
    <x v="11"/>
  </r>
  <r>
    <n v="1851"/>
    <s v="From Digital to Reality - CD Printing for Three Albums"/>
    <x v="1849"/>
    <n v="1300"/>
    <n v="1301"/>
    <x v="0"/>
    <x v="0"/>
    <s v="USD"/>
    <n v="1406509200"/>
    <n v="1404769538"/>
    <b v="0"/>
    <n v="26"/>
    <b v="1"/>
    <s v="music/rock"/>
    <n v="1.0007692307692309"/>
    <n v="50.03846153846154"/>
    <x v="4"/>
    <x v="11"/>
  </r>
  <r>
    <n v="1852"/>
    <s v="Radiolucent - Electric City."/>
    <x v="1850"/>
    <n v="15000"/>
    <n v="17545"/>
    <x v="0"/>
    <x v="0"/>
    <s v="USD"/>
    <n v="1429920000"/>
    <n v="1426703452"/>
    <b v="0"/>
    <n v="131"/>
    <b v="1"/>
    <s v="music/rock"/>
    <n v="1.1696666666666666"/>
    <n v="133.93129770992365"/>
    <x v="4"/>
    <x v="11"/>
  </r>
  <r>
    <n v="1853"/>
    <s v="Beyond the Victory recording their debut EP"/>
    <x v="1851"/>
    <n v="800"/>
    <n v="815"/>
    <x v="0"/>
    <x v="0"/>
    <s v="USD"/>
    <n v="1352860017"/>
    <n v="1348536417"/>
    <b v="0"/>
    <n v="14"/>
    <b v="1"/>
    <s v="music/rock"/>
    <n v="1.01875"/>
    <n v="58.214285714285715"/>
    <x v="4"/>
    <x v="11"/>
  </r>
  <r>
    <n v="1854"/>
    <s v="Emily Bell is releasing her debut album"/>
    <x v="1852"/>
    <n v="15000"/>
    <n v="15318.55"/>
    <x v="0"/>
    <x v="0"/>
    <s v="USD"/>
    <n v="1369355437"/>
    <n v="1366763437"/>
    <b v="0"/>
    <n v="174"/>
    <b v="1"/>
    <s v="music/rock"/>
    <n v="1.0212366666666666"/>
    <n v="88.037643678160919"/>
    <x v="4"/>
    <x v="11"/>
  </r>
  <r>
    <n v="1855"/>
    <s v="Motion Device Debut EP"/>
    <x v="1853"/>
    <n v="8750"/>
    <n v="13480.16"/>
    <x v="0"/>
    <x v="5"/>
    <s v="CAD"/>
    <n v="1389012940"/>
    <n v="1385124940"/>
    <b v="0"/>
    <n v="191"/>
    <b v="1"/>
    <s v="music/rock"/>
    <n v="1.5405897142857143"/>
    <n v="70.576753926701571"/>
    <x v="4"/>
    <x v="11"/>
  </r>
  <r>
    <n v="1856"/>
    <s v="Lazy Sunday"/>
    <x v="1854"/>
    <n v="2000"/>
    <n v="2025"/>
    <x v="0"/>
    <x v="0"/>
    <s v="USD"/>
    <n v="1405715472"/>
    <n v="1403901072"/>
    <b v="0"/>
    <n v="38"/>
    <b v="1"/>
    <s v="music/rock"/>
    <n v="1.0125"/>
    <n v="53.289473684210527"/>
    <x v="4"/>
    <x v="11"/>
  </r>
  <r>
    <n v="1857"/>
    <s v="Holy Water Moses - A Hail Dale Project"/>
    <x v="1855"/>
    <n v="3000"/>
    <n v="3000"/>
    <x v="0"/>
    <x v="0"/>
    <s v="USD"/>
    <n v="1410546413"/>
    <n v="1407954413"/>
    <b v="0"/>
    <n v="22"/>
    <b v="1"/>
    <s v="music/rock"/>
    <n v="1"/>
    <n v="136.36363636363637"/>
    <x v="4"/>
    <x v="11"/>
  </r>
  <r>
    <n v="1858"/>
    <s v="Curriculum-Based Rock Music For Kids"/>
    <x v="1856"/>
    <n v="5555.55"/>
    <n v="6041.55"/>
    <x v="0"/>
    <x v="0"/>
    <s v="USD"/>
    <n v="1324014521"/>
    <n v="1318826921"/>
    <b v="0"/>
    <n v="149"/>
    <b v="1"/>
    <s v="music/rock"/>
    <n v="1.0874800874800874"/>
    <n v="40.547315436241611"/>
    <x v="4"/>
    <x v="11"/>
  </r>
  <r>
    <n v="1859"/>
    <s v="Queen Kwong Tour to London and Paris"/>
    <x v="1857"/>
    <n v="3000"/>
    <n v="3955"/>
    <x v="0"/>
    <x v="0"/>
    <s v="USD"/>
    <n v="1316716129"/>
    <n v="1314124129"/>
    <b v="0"/>
    <n v="56"/>
    <b v="1"/>
    <s v="music/rock"/>
    <n v="1.3183333333333334"/>
    <n v="70.625"/>
    <x v="4"/>
    <x v="11"/>
  </r>
  <r>
    <n v="1860"/>
    <s v="A Simple Complex's 2013 CD Release Party DVD"/>
    <x v="1858"/>
    <n v="750"/>
    <n v="1001"/>
    <x v="0"/>
    <x v="0"/>
    <s v="USD"/>
    <n v="1391706084"/>
    <n v="1389891684"/>
    <b v="0"/>
    <n v="19"/>
    <b v="1"/>
    <s v="music/rock"/>
    <n v="1.3346666666666667"/>
    <n v="52.684210526315788"/>
    <x v="4"/>
    <x v="11"/>
  </r>
  <r>
    <n v="1861"/>
    <s v="Galaxix - Take on the Universe!"/>
    <x v="1859"/>
    <n v="250000"/>
    <n v="0"/>
    <x v="2"/>
    <x v="1"/>
    <s v="GBP"/>
    <n v="1422256341"/>
    <n v="1419664341"/>
    <b v="0"/>
    <n v="0"/>
    <b v="0"/>
    <s v="games/mobile games"/>
    <n v="0"/>
    <n v="0"/>
    <x v="6"/>
    <x v="18"/>
  </r>
  <r>
    <n v="1862"/>
    <s v="Purple Fishing - Trump Supporters/Critics Find Common Ground"/>
    <x v="1860"/>
    <n v="18000"/>
    <n v="1455"/>
    <x v="2"/>
    <x v="0"/>
    <s v="USD"/>
    <n v="1488958200"/>
    <n v="1484912974"/>
    <b v="0"/>
    <n v="16"/>
    <b v="0"/>
    <s v="games/mobile games"/>
    <n v="8.0833333333333326E-2"/>
    <n v="90.9375"/>
    <x v="6"/>
    <x v="18"/>
  </r>
  <r>
    <n v="1863"/>
    <s v="Project: 20M813"/>
    <x v="1861"/>
    <n v="2500"/>
    <n v="10"/>
    <x v="2"/>
    <x v="0"/>
    <s v="USD"/>
    <n v="1402600085"/>
    <n v="1400008085"/>
    <b v="0"/>
    <n v="2"/>
    <b v="0"/>
    <s v="games/mobile games"/>
    <n v="4.0000000000000001E-3"/>
    <n v="5"/>
    <x v="6"/>
    <x v="18"/>
  </r>
  <r>
    <n v="1864"/>
    <s v="Fat Cheeks the Cannonball - iPhone and Android"/>
    <x v="1862"/>
    <n v="6500"/>
    <n v="2788"/>
    <x v="2"/>
    <x v="0"/>
    <s v="USD"/>
    <n v="1399223500"/>
    <n v="1396631500"/>
    <b v="0"/>
    <n v="48"/>
    <b v="0"/>
    <s v="games/mobile games"/>
    <n v="0.42892307692307691"/>
    <n v="58.083333333333336"/>
    <x v="6"/>
    <x v="18"/>
  </r>
  <r>
    <n v="1865"/>
    <s v="THE RUNNING GAME"/>
    <x v="1863"/>
    <n v="110000"/>
    <n v="4"/>
    <x v="2"/>
    <x v="1"/>
    <s v="GBP"/>
    <n v="1478425747"/>
    <n v="1475398147"/>
    <b v="0"/>
    <n v="2"/>
    <b v="0"/>
    <s v="games/mobile games"/>
    <n v="3.6363636363636364E-5"/>
    <n v="2"/>
    <x v="6"/>
    <x v="18"/>
  </r>
  <r>
    <n v="1866"/>
    <s v="MathPlus Cards (FKA Random Math)"/>
    <x v="1864"/>
    <n v="25000"/>
    <n v="125"/>
    <x v="2"/>
    <x v="0"/>
    <s v="USD"/>
    <n v="1488340800"/>
    <n v="1483768497"/>
    <b v="0"/>
    <n v="2"/>
    <b v="0"/>
    <s v="games/mobile games"/>
    <n v="5.0000000000000001E-3"/>
    <n v="62.5"/>
    <x v="6"/>
    <x v="18"/>
  </r>
  <r>
    <n v="1867"/>
    <s v="Meme Wars - Dank Age"/>
    <x v="1865"/>
    <n v="20000"/>
    <n v="10"/>
    <x v="2"/>
    <x v="0"/>
    <s v="USD"/>
    <n v="1478383912"/>
    <n v="1475791912"/>
    <b v="0"/>
    <n v="1"/>
    <b v="0"/>
    <s v="games/mobile games"/>
    <n v="5.0000000000000001E-4"/>
    <n v="10"/>
    <x v="6"/>
    <x v="18"/>
  </r>
  <r>
    <n v="1868"/>
    <s v="Help Build PaperChase Version 3 !"/>
    <x v="1866"/>
    <n v="25000"/>
    <n v="1217"/>
    <x v="2"/>
    <x v="0"/>
    <s v="USD"/>
    <n v="1450166340"/>
    <n v="1448044925"/>
    <b v="0"/>
    <n v="17"/>
    <b v="0"/>
    <s v="games/mobile games"/>
    <n v="4.8680000000000001E-2"/>
    <n v="71.588235294117652"/>
    <x v="6"/>
    <x v="18"/>
  </r>
  <r>
    <n v="1869"/>
    <s v="Castle Crawler RPG"/>
    <x v="1867"/>
    <n v="10000"/>
    <n v="0"/>
    <x v="2"/>
    <x v="0"/>
    <s v="USD"/>
    <n v="1483488249"/>
    <n v="1480896249"/>
    <b v="0"/>
    <n v="0"/>
    <b v="0"/>
    <s v="games/mobile games"/>
    <n v="0"/>
    <n v="0"/>
    <x v="6"/>
    <x v="18"/>
  </r>
  <r>
    <n v="1870"/>
    <s v="C.O.V.D.--A brand new board app game"/>
    <x v="1868"/>
    <n v="3500"/>
    <n v="361"/>
    <x v="2"/>
    <x v="0"/>
    <s v="USD"/>
    <n v="1454213820"/>
    <n v="1451723535"/>
    <b v="0"/>
    <n v="11"/>
    <b v="0"/>
    <s v="games/mobile games"/>
    <n v="0.10314285714285715"/>
    <n v="32.81818181818182"/>
    <x v="6"/>
    <x v="18"/>
  </r>
  <r>
    <n v="1871"/>
    <s v="The Adventures of Bible Bear"/>
    <x v="1869"/>
    <n v="6500"/>
    <n v="4666"/>
    <x v="2"/>
    <x v="0"/>
    <s v="USD"/>
    <n v="1416512901"/>
    <n v="1413053301"/>
    <b v="0"/>
    <n v="95"/>
    <b v="0"/>
    <s v="games/mobile games"/>
    <n v="0.7178461538461538"/>
    <n v="49.11578947368421"/>
    <x v="6"/>
    <x v="18"/>
  </r>
  <r>
    <n v="1872"/>
    <s v="ZombieTime!"/>
    <x v="1870"/>
    <n v="20000"/>
    <n v="212"/>
    <x v="2"/>
    <x v="0"/>
    <s v="USD"/>
    <n v="1435633602"/>
    <n v="1433041602"/>
    <b v="0"/>
    <n v="13"/>
    <b v="0"/>
    <s v="games/mobile games"/>
    <n v="1.06E-2"/>
    <n v="16.307692307692307"/>
    <x v="6"/>
    <x v="18"/>
  </r>
  <r>
    <n v="1873"/>
    <s v="The Red Card Blue Card Game"/>
    <x v="1871"/>
    <n v="8000"/>
    <n v="36"/>
    <x v="2"/>
    <x v="5"/>
    <s v="CAD"/>
    <n v="1436373900"/>
    <n v="1433861210"/>
    <b v="0"/>
    <n v="2"/>
    <b v="0"/>
    <s v="games/mobile games"/>
    <n v="4.4999999999999997E-3"/>
    <n v="18"/>
    <x v="6"/>
    <x v="18"/>
  </r>
  <r>
    <n v="1874"/>
    <s v="PATH to Reading Brain Training"/>
    <x v="1872"/>
    <n v="160000"/>
    <n v="26"/>
    <x v="2"/>
    <x v="0"/>
    <s v="USD"/>
    <n v="1467155733"/>
    <n v="1465427733"/>
    <b v="0"/>
    <n v="2"/>
    <b v="0"/>
    <s v="games/mobile games"/>
    <n v="1.6249999999999999E-4"/>
    <n v="13"/>
    <x v="6"/>
    <x v="18"/>
  </r>
  <r>
    <n v="1875"/>
    <s v="Claws &amp; Fins"/>
    <x v="1873"/>
    <n v="10000"/>
    <n v="51"/>
    <x v="2"/>
    <x v="0"/>
    <s v="USD"/>
    <n v="1470519308"/>
    <n v="1465335308"/>
    <b v="0"/>
    <n v="3"/>
    <b v="0"/>
    <s v="games/mobile games"/>
    <n v="5.1000000000000004E-3"/>
    <n v="17"/>
    <x v="6"/>
    <x v="18"/>
  </r>
  <r>
    <n v="1876"/>
    <s v="Migration Madness (Android)"/>
    <x v="1874"/>
    <n v="280"/>
    <n v="0"/>
    <x v="2"/>
    <x v="2"/>
    <s v="AUD"/>
    <n v="1402901405"/>
    <n v="1400309405"/>
    <b v="0"/>
    <n v="0"/>
    <b v="0"/>
    <s v="games/mobile games"/>
    <n v="0"/>
    <n v="0"/>
    <x v="6"/>
    <x v="18"/>
  </r>
  <r>
    <n v="1877"/>
    <s v="Chip Dip II: Son of Chip Dip! - A Terrible, Terrible Game"/>
    <x v="1875"/>
    <n v="60"/>
    <n v="0"/>
    <x v="2"/>
    <x v="0"/>
    <s v="USD"/>
    <n v="1425170525"/>
    <n v="1422664925"/>
    <b v="0"/>
    <n v="0"/>
    <b v="0"/>
    <s v="games/mobile games"/>
    <n v="0"/>
    <n v="0"/>
    <x v="6"/>
    <x v="18"/>
  </r>
  <r>
    <n v="1878"/>
    <s v="Aussies versus Zombies"/>
    <x v="1876"/>
    <n v="8000"/>
    <n v="0"/>
    <x v="2"/>
    <x v="2"/>
    <s v="AUD"/>
    <n v="1402618355"/>
    <n v="1400026355"/>
    <b v="0"/>
    <n v="0"/>
    <b v="0"/>
    <s v="games/mobile games"/>
    <n v="0"/>
    <n v="0"/>
    <x v="6"/>
    <x v="18"/>
  </r>
  <r>
    <n v="1879"/>
    <s v="Alex and More"/>
    <x v="1877"/>
    <n v="5000"/>
    <n v="6"/>
    <x v="2"/>
    <x v="3"/>
    <s v="EUR"/>
    <n v="1457966129"/>
    <n v="1455377729"/>
    <b v="0"/>
    <n v="2"/>
    <b v="0"/>
    <s v="games/mobile games"/>
    <n v="1.1999999999999999E-3"/>
    <n v="3"/>
    <x v="6"/>
    <x v="18"/>
  </r>
  <r>
    <n v="1880"/>
    <s v="Sim Betting Football"/>
    <x v="1878"/>
    <n v="5000"/>
    <n v="1004"/>
    <x v="2"/>
    <x v="1"/>
    <s v="GBP"/>
    <n v="1459341380"/>
    <n v="1456839380"/>
    <b v="0"/>
    <n v="24"/>
    <b v="0"/>
    <s v="games/mobile games"/>
    <n v="0.20080000000000001"/>
    <n v="41.833333333333336"/>
    <x v="6"/>
    <x v="18"/>
  </r>
  <r>
    <n v="1881"/>
    <s v="Story Rock by The Jolly Llamas -- Our First Album!"/>
    <x v="1879"/>
    <n v="2000"/>
    <n v="3453.69"/>
    <x v="0"/>
    <x v="0"/>
    <s v="USD"/>
    <n v="1425955189"/>
    <n v="1423366789"/>
    <b v="0"/>
    <n v="70"/>
    <b v="1"/>
    <s v="music/indie rock"/>
    <n v="1.726845"/>
    <n v="49.338428571428572"/>
    <x v="4"/>
    <x v="14"/>
  </r>
  <r>
    <n v="1882"/>
    <s v="American Lit or...Trespassing for Beginners"/>
    <x v="1880"/>
    <n v="3350"/>
    <n v="3380"/>
    <x v="0"/>
    <x v="0"/>
    <s v="USD"/>
    <n v="1341964080"/>
    <n v="1339109212"/>
    <b v="0"/>
    <n v="81"/>
    <b v="1"/>
    <s v="music/indie rock"/>
    <n v="1.008955223880597"/>
    <n v="41.728395061728392"/>
    <x v="4"/>
    <x v="14"/>
  </r>
  <r>
    <n v="1883"/>
    <s v="Afraid Of Figs - Help Fund our New CD - &quot;SAFE&quot;"/>
    <x v="1881"/>
    <n v="999"/>
    <n v="1047"/>
    <x v="0"/>
    <x v="0"/>
    <s v="USD"/>
    <n v="1333921508"/>
    <n v="1331333108"/>
    <b v="0"/>
    <n v="32"/>
    <b v="1"/>
    <s v="music/indie rock"/>
    <n v="1.0480480480480481"/>
    <n v="32.71875"/>
    <x v="4"/>
    <x v="14"/>
  </r>
  <r>
    <n v="1884"/>
    <s v="Glad Hearts New Album: Twenty Two - On Vinyl!"/>
    <x v="1882"/>
    <n v="1000"/>
    <n v="1351"/>
    <x v="0"/>
    <x v="0"/>
    <s v="USD"/>
    <n v="1354017600"/>
    <n v="1350967535"/>
    <b v="0"/>
    <n v="26"/>
    <b v="1"/>
    <s v="music/indie rock"/>
    <n v="1.351"/>
    <n v="51.96153846153846"/>
    <x v="4"/>
    <x v="14"/>
  </r>
  <r>
    <n v="1885"/>
    <s v="KATA 'The Rising' - Double LP (Vinyl Release)"/>
    <x v="1883"/>
    <n v="4575"/>
    <n v="5322"/>
    <x v="0"/>
    <x v="0"/>
    <s v="USD"/>
    <n v="1344636000"/>
    <n v="1341800110"/>
    <b v="0"/>
    <n v="105"/>
    <b v="1"/>
    <s v="music/indie rock"/>
    <n v="1.1632786885245903"/>
    <n v="50.685714285714283"/>
    <x v="4"/>
    <x v="14"/>
  </r>
  <r>
    <n v="1886"/>
    <s v="INVISIBLE HOUSE: a history of the world - new CD/Album"/>
    <x v="1884"/>
    <n v="1200"/>
    <n v="1225"/>
    <x v="0"/>
    <x v="0"/>
    <s v="USD"/>
    <n v="1415832338"/>
    <n v="1413236738"/>
    <b v="0"/>
    <n v="29"/>
    <b v="1"/>
    <s v="music/indie rock"/>
    <n v="1.0208333333333333"/>
    <n v="42.241379310344826"/>
    <x v="4"/>
    <x v="14"/>
  </r>
  <r>
    <n v="1887"/>
    <s v="Welcome To The Club - Music Video Project"/>
    <x v="1885"/>
    <n v="3000"/>
    <n v="3335"/>
    <x v="0"/>
    <x v="3"/>
    <s v="EUR"/>
    <n v="1449178200"/>
    <n v="1447614732"/>
    <b v="0"/>
    <n v="8"/>
    <b v="1"/>
    <s v="music/indie rock"/>
    <n v="1.1116666666666666"/>
    <n v="416.875"/>
    <x v="4"/>
    <x v="14"/>
  </r>
  <r>
    <n v="1888"/>
    <s v="STACIE COLLINS' new cd is RECORDED but needs a KICK-START cause &quot;SOMETIMES YA GOTTA&quot;"/>
    <x v="1886"/>
    <n v="2500"/>
    <n v="4152"/>
    <x v="0"/>
    <x v="0"/>
    <s v="USD"/>
    <n v="1275368340"/>
    <n v="1272692732"/>
    <b v="0"/>
    <n v="89"/>
    <b v="1"/>
    <s v="music/indie rock"/>
    <n v="1.6608000000000001"/>
    <n v="46.651685393258425"/>
    <x v="4"/>
    <x v="14"/>
  </r>
  <r>
    <n v="1889"/>
    <s v="LittleBear"/>
    <x v="1887"/>
    <n v="2000"/>
    <n v="2132"/>
    <x v="0"/>
    <x v="0"/>
    <s v="USD"/>
    <n v="1363024946"/>
    <n v="1359140546"/>
    <b v="0"/>
    <n v="44"/>
    <b v="1"/>
    <s v="music/indie rock"/>
    <n v="1.0660000000000001"/>
    <n v="48.454545454545453"/>
    <x v="4"/>
    <x v="14"/>
  </r>
  <r>
    <n v="1890"/>
    <s v="The Spring Standards LIVE at the Arden Gild Hall!"/>
    <x v="1888"/>
    <n v="12000"/>
    <n v="17350.13"/>
    <x v="0"/>
    <x v="0"/>
    <s v="USD"/>
    <n v="1355597528"/>
    <n v="1353005528"/>
    <b v="0"/>
    <n v="246"/>
    <b v="1"/>
    <s v="music/indie rock"/>
    <n v="1.4458441666666668"/>
    <n v="70.5289837398374"/>
    <x v="4"/>
    <x v="14"/>
  </r>
  <r>
    <n v="1891"/>
    <s v="Lindsey Ray's new album recorded? âˆš Mixed? âˆš On the radio? That's where YOU come in."/>
    <x v="1889"/>
    <n v="10000"/>
    <n v="10555"/>
    <x v="0"/>
    <x v="0"/>
    <s v="USD"/>
    <n v="1279778400"/>
    <n v="1275851354"/>
    <b v="0"/>
    <n v="120"/>
    <b v="1"/>
    <s v="music/indie rock"/>
    <n v="1.0555000000000001"/>
    <n v="87.958333333333329"/>
    <x v="4"/>
    <x v="14"/>
  </r>
  <r>
    <n v="1892"/>
    <s v="Nemes wants you to be able to hear their new songs!"/>
    <x v="1890"/>
    <n v="500"/>
    <n v="683"/>
    <x v="0"/>
    <x v="0"/>
    <s v="USD"/>
    <n v="1307459881"/>
    <n v="1304867881"/>
    <b v="0"/>
    <n v="26"/>
    <b v="1"/>
    <s v="music/indie rock"/>
    <n v="1.3660000000000001"/>
    <n v="26.26923076923077"/>
    <x v="4"/>
    <x v="14"/>
  </r>
  <r>
    <n v="1893"/>
    <s v="Archeology 7&quot; Vinyl"/>
    <x v="1891"/>
    <n v="2500"/>
    <n v="2600"/>
    <x v="0"/>
    <x v="0"/>
    <s v="USD"/>
    <n v="1302926340"/>
    <n v="1301524585"/>
    <b v="0"/>
    <n v="45"/>
    <b v="1"/>
    <s v="music/indie rock"/>
    <n v="1.04"/>
    <n v="57.777777777777779"/>
    <x v="4"/>
    <x v="14"/>
  </r>
  <r>
    <n v="1894"/>
    <s v="Help me release my first 3 song EP!!"/>
    <x v="1892"/>
    <n v="1000"/>
    <n v="1145"/>
    <x v="0"/>
    <x v="0"/>
    <s v="USD"/>
    <n v="1329082983"/>
    <n v="1326404583"/>
    <b v="0"/>
    <n v="20"/>
    <b v="1"/>
    <s v="music/indie rock"/>
    <n v="1.145"/>
    <n v="57.25"/>
    <x v="4"/>
    <x v="14"/>
  </r>
  <r>
    <n v="1895"/>
    <s v="HERESTOFIGHTIN Debut full length album &quot;Becoming Native&quot;"/>
    <x v="1893"/>
    <n v="9072"/>
    <n v="9228"/>
    <x v="0"/>
    <x v="0"/>
    <s v="USD"/>
    <n v="1445363722"/>
    <n v="1442771722"/>
    <b v="0"/>
    <n v="47"/>
    <b v="1"/>
    <s v="music/indie rock"/>
    <n v="1.0171957671957672"/>
    <n v="196.34042553191489"/>
    <x v="4"/>
    <x v="14"/>
  </r>
  <r>
    <n v="1896"/>
    <s v="the bridge"/>
    <x v="1894"/>
    <n v="451"/>
    <n v="559"/>
    <x v="0"/>
    <x v="0"/>
    <s v="USD"/>
    <n v="1334250165"/>
    <n v="1331658165"/>
    <b v="0"/>
    <n v="13"/>
    <b v="1"/>
    <s v="music/indie rock"/>
    <n v="1.2394678492239468"/>
    <n v="43"/>
    <x v="4"/>
    <x v="14"/>
  </r>
  <r>
    <n v="1897"/>
    <s v="Vanessa Lively's New Album 2014"/>
    <x v="1895"/>
    <n v="6350"/>
    <n v="6506"/>
    <x v="0"/>
    <x v="0"/>
    <s v="USD"/>
    <n v="1393966800"/>
    <n v="1392040806"/>
    <b v="0"/>
    <n v="183"/>
    <b v="1"/>
    <s v="music/indie rock"/>
    <n v="1.0245669291338582"/>
    <n v="35.551912568306008"/>
    <x v="4"/>
    <x v="14"/>
  </r>
  <r>
    <n v="1898"/>
    <s v="Degenerate Matters EP Funding Campaign"/>
    <x v="1896"/>
    <n v="1000"/>
    <n v="1445"/>
    <x v="0"/>
    <x v="0"/>
    <s v="USD"/>
    <n v="1454349600"/>
    <n v="1451277473"/>
    <b v="0"/>
    <n v="21"/>
    <b v="1"/>
    <s v="music/indie rock"/>
    <n v="1.4450000000000001"/>
    <n v="68.80952380952381"/>
    <x v="4"/>
    <x v="14"/>
  </r>
  <r>
    <n v="1899"/>
    <s v="Ukulele Songs from the Zombie Apocalypse"/>
    <x v="1897"/>
    <n v="900"/>
    <n v="1200"/>
    <x v="0"/>
    <x v="0"/>
    <s v="USD"/>
    <n v="1427319366"/>
    <n v="1424730966"/>
    <b v="0"/>
    <n v="42"/>
    <b v="1"/>
    <s v="music/indie rock"/>
    <n v="1.3333333333333333"/>
    <n v="28.571428571428573"/>
    <x v="4"/>
    <x v="14"/>
  </r>
  <r>
    <n v="1900"/>
    <s v="5 Bucks from 500 Friends"/>
    <x v="1898"/>
    <n v="2500"/>
    <n v="2734.11"/>
    <x v="0"/>
    <x v="0"/>
    <s v="USD"/>
    <n v="1349517540"/>
    <n v="1347137731"/>
    <b v="0"/>
    <n v="54"/>
    <b v="1"/>
    <s v="music/indie rock"/>
    <n v="1.0936440000000001"/>
    <n v="50.631666666666668"/>
    <x v="4"/>
    <x v="14"/>
  </r>
  <r>
    <n v="1901"/>
    <s v="KiddieRail - making the stairs easier and safer for kids"/>
    <x v="1899"/>
    <n v="99000"/>
    <n v="2670"/>
    <x v="2"/>
    <x v="1"/>
    <s v="GBP"/>
    <n v="1432299600"/>
    <n v="1429707729"/>
    <b v="0"/>
    <n v="25"/>
    <b v="0"/>
    <s v="technology/gadgets"/>
    <n v="2.696969696969697E-2"/>
    <n v="106.8"/>
    <x v="2"/>
    <x v="29"/>
  </r>
  <r>
    <n v="1902"/>
    <s v="Cardboard reality"/>
    <x v="1900"/>
    <n v="1000"/>
    <n v="12"/>
    <x v="2"/>
    <x v="9"/>
    <s v="EUR"/>
    <n v="1425495447"/>
    <n v="1422903447"/>
    <b v="0"/>
    <n v="3"/>
    <b v="0"/>
    <s v="technology/gadgets"/>
    <n v="1.2E-2"/>
    <n v="4"/>
    <x v="2"/>
    <x v="29"/>
  </r>
  <r>
    <n v="1903"/>
    <s v="MiPointer"/>
    <x v="1901"/>
    <n v="3000"/>
    <n v="1398"/>
    <x v="2"/>
    <x v="0"/>
    <s v="USD"/>
    <n v="1485541791"/>
    <n v="1480357791"/>
    <b v="0"/>
    <n v="41"/>
    <b v="0"/>
    <s v="technology/gadgets"/>
    <n v="0.46600000000000003"/>
    <n v="34.097560975609753"/>
    <x v="2"/>
    <x v="29"/>
  </r>
  <r>
    <n v="1904"/>
    <s v="Small Animal Deterrent Latch (S.A.D.L.)"/>
    <x v="1902"/>
    <n v="50000"/>
    <n v="50"/>
    <x v="2"/>
    <x v="0"/>
    <s v="USD"/>
    <n v="1451752021"/>
    <n v="1447864021"/>
    <b v="0"/>
    <n v="2"/>
    <b v="0"/>
    <s v="technology/gadgets"/>
    <n v="1E-3"/>
    <n v="25"/>
    <x v="2"/>
    <x v="29"/>
  </r>
  <r>
    <n v="1905"/>
    <s v="Dad, we will get your AxleCrutch idea to the next level!"/>
    <x v="1903"/>
    <n v="25000"/>
    <n v="42"/>
    <x v="2"/>
    <x v="0"/>
    <s v="USD"/>
    <n v="1410127994"/>
    <n v="1407535994"/>
    <b v="0"/>
    <n v="4"/>
    <b v="0"/>
    <s v="technology/gadgets"/>
    <n v="1.6800000000000001E-3"/>
    <n v="10.5"/>
    <x v="2"/>
    <x v="29"/>
  </r>
  <r>
    <n v="1906"/>
    <s v="Macbook all-in-one Portable storage docking station PLUSDOCK"/>
    <x v="1904"/>
    <n v="50000"/>
    <n v="21380"/>
    <x v="2"/>
    <x v="0"/>
    <s v="USD"/>
    <n v="1466697983"/>
    <n v="1464105983"/>
    <b v="0"/>
    <n v="99"/>
    <b v="0"/>
    <s v="technology/gadgets"/>
    <n v="0.42759999999999998"/>
    <n v="215.95959595959596"/>
    <x v="2"/>
    <x v="29"/>
  </r>
  <r>
    <n v="1907"/>
    <s v="Litter-Buddy"/>
    <x v="1905"/>
    <n v="30000"/>
    <n v="85"/>
    <x v="2"/>
    <x v="0"/>
    <s v="USD"/>
    <n v="1400853925"/>
    <n v="1399557925"/>
    <b v="0"/>
    <n v="4"/>
    <b v="0"/>
    <s v="technology/gadgets"/>
    <n v="2.8333333333333335E-3"/>
    <n v="21.25"/>
    <x v="2"/>
    <x v="29"/>
  </r>
  <r>
    <n v="1908"/>
    <s v="Better WiFi for today's Internet of Everything WiFi devices"/>
    <x v="1906"/>
    <n v="25000"/>
    <n v="433"/>
    <x v="2"/>
    <x v="0"/>
    <s v="USD"/>
    <n v="1483048900"/>
    <n v="1480456900"/>
    <b v="0"/>
    <n v="4"/>
    <b v="0"/>
    <s v="technology/gadgets"/>
    <n v="1.7319999999999999E-2"/>
    <n v="108.25"/>
    <x v="2"/>
    <x v="29"/>
  </r>
  <r>
    <n v="1909"/>
    <s v="Little Occhio, Wireless micro-cam for iPhone/Android"/>
    <x v="1907"/>
    <n v="35000"/>
    <n v="4939"/>
    <x v="2"/>
    <x v="0"/>
    <s v="USD"/>
    <n v="1414059479"/>
    <n v="1411467479"/>
    <b v="0"/>
    <n v="38"/>
    <b v="0"/>
    <s v="technology/gadgets"/>
    <n v="0.14111428571428572"/>
    <n v="129.97368421052633"/>
    <x v="2"/>
    <x v="29"/>
  </r>
  <r>
    <n v="1910"/>
    <s v="Thinking Cleaner, Wifi for iRobotÂ® RoombaÂ® 700 &amp; 800 series"/>
    <x v="1908"/>
    <n v="85000"/>
    <n v="33486"/>
    <x v="2"/>
    <x v="9"/>
    <s v="EUR"/>
    <n v="1446331500"/>
    <n v="1442531217"/>
    <b v="0"/>
    <n v="285"/>
    <b v="0"/>
    <s v="technology/gadgets"/>
    <n v="0.39395294117647056"/>
    <n v="117.49473684210527"/>
    <x v="2"/>
    <x v="29"/>
  </r>
  <r>
    <n v="1911"/>
    <s v="Charge Furniture"/>
    <x v="1909"/>
    <n v="42500"/>
    <n v="10"/>
    <x v="2"/>
    <x v="4"/>
    <s v="NZD"/>
    <n v="1407545334"/>
    <n v="1404953334"/>
    <b v="0"/>
    <n v="1"/>
    <b v="0"/>
    <s v="technology/gadgets"/>
    <n v="2.3529411764705883E-4"/>
    <n v="10"/>
    <x v="2"/>
    <x v="29"/>
  </r>
  <r>
    <n v="1912"/>
    <s v="SOLO TESTER: Electrical Wiring Testing &amp; Troubleshooter"/>
    <x v="1910"/>
    <n v="5000"/>
    <n v="2965"/>
    <x v="2"/>
    <x v="0"/>
    <s v="USD"/>
    <n v="1433395560"/>
    <n v="1430803560"/>
    <b v="0"/>
    <n v="42"/>
    <b v="0"/>
    <s v="technology/gadgets"/>
    <n v="0.59299999999999997"/>
    <n v="70.595238095238102"/>
    <x v="2"/>
    <x v="29"/>
  </r>
  <r>
    <n v="1913"/>
    <s v="Tibio - Spreading warmth in everyones home"/>
    <x v="1911"/>
    <n v="48000"/>
    <n v="637"/>
    <x v="2"/>
    <x v="1"/>
    <s v="GBP"/>
    <n v="1412770578"/>
    <n v="1410178578"/>
    <b v="0"/>
    <n v="26"/>
    <b v="0"/>
    <s v="technology/gadgets"/>
    <n v="1.3270833333333334E-2"/>
    <n v="24.5"/>
    <x v="2"/>
    <x v="29"/>
  </r>
  <r>
    <n v="1914"/>
    <s v="ZoZo Skeleton Hand Planchette - Works with ANY Ouija Board"/>
    <x v="1912"/>
    <n v="666"/>
    <n v="60"/>
    <x v="2"/>
    <x v="0"/>
    <s v="USD"/>
    <n v="1414814340"/>
    <n v="1413519073"/>
    <b v="0"/>
    <n v="2"/>
    <b v="0"/>
    <s v="technology/gadgets"/>
    <n v="9.0090090090090086E-2"/>
    <n v="30"/>
    <x v="2"/>
    <x v="29"/>
  </r>
  <r>
    <n v="1915"/>
    <s v="The Cat-Bath Contraption"/>
    <x v="1913"/>
    <n v="500"/>
    <n v="8"/>
    <x v="2"/>
    <x v="0"/>
    <s v="USD"/>
    <n v="1409620222"/>
    <n v="1407892222"/>
    <b v="0"/>
    <n v="4"/>
    <b v="0"/>
    <s v="technology/gadgets"/>
    <n v="1.6E-2"/>
    <n v="2"/>
    <x v="2"/>
    <x v="29"/>
  </r>
  <r>
    <n v="1916"/>
    <s v="The Paint Can Holder by U.S. Green Products"/>
    <x v="1914"/>
    <n v="20000"/>
    <n v="102"/>
    <x v="2"/>
    <x v="0"/>
    <s v="USD"/>
    <n v="1478542375"/>
    <n v="1476378775"/>
    <b v="0"/>
    <n v="6"/>
    <b v="0"/>
    <s v="technology/gadgets"/>
    <n v="5.1000000000000004E-3"/>
    <n v="17"/>
    <x v="2"/>
    <x v="29"/>
  </r>
  <r>
    <n v="1917"/>
    <s v="Chronovisor:The MOST innovative watch for night time reading"/>
    <x v="1915"/>
    <n v="390000"/>
    <n v="205025"/>
    <x v="2"/>
    <x v="7"/>
    <s v="HKD"/>
    <n v="1486708133"/>
    <n v="1484116133"/>
    <b v="0"/>
    <n v="70"/>
    <b v="0"/>
    <s v="technology/gadgets"/>
    <n v="0.52570512820512816"/>
    <n v="2928.9285714285716"/>
    <x v="2"/>
    <x v="29"/>
  </r>
  <r>
    <n v="1918"/>
    <s v="BugVibesâ„¢-Better Flowers, Plants, Trees with less Pesticides"/>
    <x v="1916"/>
    <n v="25000"/>
    <n v="260"/>
    <x v="2"/>
    <x v="0"/>
    <s v="USD"/>
    <n v="1407869851"/>
    <n v="1404845851"/>
    <b v="0"/>
    <n v="9"/>
    <b v="0"/>
    <s v="technology/gadgets"/>
    <n v="1.04E-2"/>
    <n v="28.888888888888889"/>
    <x v="2"/>
    <x v="29"/>
  </r>
  <r>
    <n v="1919"/>
    <s v="LED Electronic Dice: assembled or kit, Arduino compatible"/>
    <x v="1917"/>
    <n v="500"/>
    <n v="237"/>
    <x v="2"/>
    <x v="0"/>
    <s v="USD"/>
    <n v="1432069249"/>
    <n v="1429477249"/>
    <b v="0"/>
    <n v="8"/>
    <b v="0"/>
    <s v="technology/gadgets"/>
    <n v="0.47399999999999998"/>
    <n v="29.625"/>
    <x v="2"/>
    <x v="29"/>
  </r>
  <r>
    <n v="1920"/>
    <s v="Brightside - Side lighting for cyclists"/>
    <x v="1918"/>
    <n v="10000"/>
    <n v="4303"/>
    <x v="2"/>
    <x v="1"/>
    <s v="GBP"/>
    <n v="1445468400"/>
    <n v="1443042061"/>
    <b v="0"/>
    <n v="105"/>
    <b v="0"/>
    <s v="technology/gadgets"/>
    <n v="0.43030000000000002"/>
    <n v="40.980952380952381"/>
    <x v="2"/>
    <x v="29"/>
  </r>
  <r>
    <n v="1921"/>
    <s v="The Fine Spirits are making an album!"/>
    <x v="1919"/>
    <n v="1500"/>
    <n v="2052"/>
    <x v="0"/>
    <x v="0"/>
    <s v="USD"/>
    <n v="1342243143"/>
    <n v="1339651143"/>
    <b v="0"/>
    <n v="38"/>
    <b v="1"/>
    <s v="music/indie rock"/>
    <n v="1.3680000000000001"/>
    <n v="54"/>
    <x v="4"/>
    <x v="14"/>
  </r>
  <r>
    <n v="1922"/>
    <s v="Low Weather // Debut Album"/>
    <x v="1920"/>
    <n v="2000"/>
    <n v="2311"/>
    <x v="0"/>
    <x v="0"/>
    <s v="USD"/>
    <n v="1386828507"/>
    <n v="1384236507"/>
    <b v="0"/>
    <n v="64"/>
    <b v="1"/>
    <s v="music/indie rock"/>
    <n v="1.1555"/>
    <n v="36.109375"/>
    <x v="4"/>
    <x v="14"/>
  </r>
  <r>
    <n v="1923"/>
    <s v="Help Lions&amp;Creators print their album!"/>
    <x v="1921"/>
    <n v="125"/>
    <n v="301"/>
    <x v="0"/>
    <x v="0"/>
    <s v="USD"/>
    <n v="1317099540"/>
    <n v="1313612532"/>
    <b v="0"/>
    <n v="13"/>
    <b v="1"/>
    <s v="music/indie rock"/>
    <n v="2.4079999999999999"/>
    <n v="23.153846153846153"/>
    <x v="4"/>
    <x v="14"/>
  </r>
  <r>
    <n v="1924"/>
    <s v="The 'Songs from the Bookmark' Sessions"/>
    <x v="1922"/>
    <n v="3000"/>
    <n v="3432"/>
    <x v="0"/>
    <x v="0"/>
    <s v="USD"/>
    <n v="1389814380"/>
    <n v="1387390555"/>
    <b v="0"/>
    <n v="33"/>
    <b v="1"/>
    <s v="music/indie rock"/>
    <n v="1.1439999999999999"/>
    <n v="104"/>
    <x v="4"/>
    <x v="14"/>
  </r>
  <r>
    <n v="1925"/>
    <s v="The Freakniks Debut Album: Infinite Love"/>
    <x v="1923"/>
    <n v="1500"/>
    <n v="1655"/>
    <x v="0"/>
    <x v="0"/>
    <s v="USD"/>
    <n v="1381449600"/>
    <n v="1379540288"/>
    <b v="0"/>
    <n v="52"/>
    <b v="1"/>
    <s v="music/indie rock"/>
    <n v="1.1033333333333333"/>
    <n v="31.826923076923077"/>
    <x v="4"/>
    <x v="14"/>
  </r>
  <r>
    <n v="1926"/>
    <s v="Invisible Allies - Hyperdimensional Animals"/>
    <x v="1924"/>
    <n v="1500"/>
    <n v="2930.69"/>
    <x v="0"/>
    <x v="0"/>
    <s v="USD"/>
    <n v="1288657560"/>
    <n v="1286319256"/>
    <b v="0"/>
    <n v="107"/>
    <b v="1"/>
    <s v="music/indie rock"/>
    <n v="1.9537933333333333"/>
    <n v="27.3896261682243"/>
    <x v="4"/>
    <x v="14"/>
  </r>
  <r>
    <n v="1927"/>
    <s v="GBS Detroit Presents Hampshire"/>
    <x v="1925"/>
    <n v="600"/>
    <n v="620"/>
    <x v="0"/>
    <x v="0"/>
    <s v="USD"/>
    <n v="1331182740"/>
    <n v="1329856839"/>
    <b v="0"/>
    <n v="11"/>
    <b v="1"/>
    <s v="music/indie rock"/>
    <n v="1.0333333333333334"/>
    <n v="56.363636363636367"/>
    <x v="4"/>
    <x v="14"/>
  </r>
  <r>
    <n v="1928"/>
    <s v="Jollyheads Circus Debut Album &quot;The Kaleidoscope Dawn&quot;"/>
    <x v="1926"/>
    <n v="2550"/>
    <n v="2630"/>
    <x v="0"/>
    <x v="0"/>
    <s v="USD"/>
    <n v="1367940794"/>
    <n v="1365348794"/>
    <b v="0"/>
    <n v="34"/>
    <b v="1"/>
    <s v="music/indie rock"/>
    <n v="1.031372549019608"/>
    <n v="77.352941176470594"/>
    <x v="4"/>
    <x v="14"/>
  </r>
  <r>
    <n v="1929"/>
    <s v="Surplus 1980 album funds for release on CD/LP."/>
    <x v="1927"/>
    <n v="3200"/>
    <n v="3210"/>
    <x v="0"/>
    <x v="0"/>
    <s v="USD"/>
    <n v="1309825866"/>
    <n v="1306197066"/>
    <b v="0"/>
    <n v="75"/>
    <b v="1"/>
    <s v="music/indie rock"/>
    <n v="1.003125"/>
    <n v="42.8"/>
    <x v="4"/>
    <x v="14"/>
  </r>
  <r>
    <n v="1930"/>
    <s v="Magnetic Flowers Presents: Old, Cold. Losing It."/>
    <x v="1928"/>
    <n v="1000"/>
    <n v="1270"/>
    <x v="0"/>
    <x v="0"/>
    <s v="USD"/>
    <n v="1373203482"/>
    <n v="1368019482"/>
    <b v="0"/>
    <n v="26"/>
    <b v="1"/>
    <s v="music/indie rock"/>
    <n v="1.27"/>
    <n v="48.846153846153847"/>
    <x v="4"/>
    <x v="14"/>
  </r>
  <r>
    <n v="1931"/>
    <s v="New Lions After Dark EP!"/>
    <x v="1929"/>
    <n v="2000"/>
    <n v="2412.02"/>
    <x v="0"/>
    <x v="0"/>
    <s v="USD"/>
    <n v="1337657400"/>
    <n v="1336512309"/>
    <b v="0"/>
    <n v="50"/>
    <b v="1"/>
    <s v="music/indie rock"/>
    <n v="1.20601"/>
    <n v="48.240400000000001"/>
    <x v="4"/>
    <x v="14"/>
  </r>
  <r>
    <n v="1932"/>
    <s v="Lee Malone - Get Us To The Converse Rubber Track Sessions!"/>
    <x v="1930"/>
    <n v="5250"/>
    <n v="5617"/>
    <x v="0"/>
    <x v="0"/>
    <s v="USD"/>
    <n v="1327433173"/>
    <n v="1325618773"/>
    <b v="0"/>
    <n v="80"/>
    <b v="1"/>
    <s v="music/indie rock"/>
    <n v="1.0699047619047619"/>
    <n v="70.212500000000006"/>
    <x v="4"/>
    <x v="14"/>
  </r>
  <r>
    <n v="1933"/>
    <s v="Magic Punches are making debut LP with producer John Askew"/>
    <x v="1931"/>
    <n v="6000"/>
    <n v="10346"/>
    <x v="0"/>
    <x v="0"/>
    <s v="USD"/>
    <n v="1411787307"/>
    <n v="1409195307"/>
    <b v="0"/>
    <n v="110"/>
    <b v="1"/>
    <s v="music/indie rock"/>
    <n v="1.7243333333333333"/>
    <n v="94.054545454545448"/>
    <x v="4"/>
    <x v="14"/>
  </r>
  <r>
    <n v="1934"/>
    <s v="The City Never Sleeps Needs A Tour Vehicle!"/>
    <x v="1932"/>
    <n v="5000"/>
    <n v="6181"/>
    <x v="0"/>
    <x v="0"/>
    <s v="USD"/>
    <n v="1324789200"/>
    <n v="1321649321"/>
    <b v="0"/>
    <n v="77"/>
    <b v="1"/>
    <s v="music/indie rock"/>
    <n v="1.2362"/>
    <n v="80.272727272727266"/>
    <x v="4"/>
    <x v="14"/>
  </r>
  <r>
    <n v="1935"/>
    <s v="the last echo AM/PM Project"/>
    <x v="1933"/>
    <n v="2500"/>
    <n v="2710"/>
    <x v="0"/>
    <x v="0"/>
    <s v="USD"/>
    <n v="1403326740"/>
    <n v="1400106171"/>
    <b v="0"/>
    <n v="50"/>
    <b v="1"/>
    <s v="music/indie rock"/>
    <n v="1.0840000000000001"/>
    <n v="54.2"/>
    <x v="4"/>
    <x v="14"/>
  </r>
  <r>
    <n v="1936"/>
    <s v="Grandkids Record a Full-length Album!"/>
    <x v="1934"/>
    <n v="7500"/>
    <n v="8739.01"/>
    <x v="0"/>
    <x v="0"/>
    <s v="USD"/>
    <n v="1323151140"/>
    <n v="1320528070"/>
    <b v="0"/>
    <n v="145"/>
    <b v="1"/>
    <s v="music/indie rock"/>
    <n v="1.1652013333333333"/>
    <n v="60.26903448275862"/>
    <x v="4"/>
    <x v="14"/>
  </r>
  <r>
    <n v="1937"/>
    <s v="GBS Detroit Presents My Pal Val"/>
    <x v="1935"/>
    <n v="600"/>
    <n v="1123.47"/>
    <x v="0"/>
    <x v="0"/>
    <s v="USD"/>
    <n v="1339732740"/>
    <n v="1338346281"/>
    <b v="0"/>
    <n v="29"/>
    <b v="1"/>
    <s v="music/indie rock"/>
    <n v="1.8724499999999999"/>
    <n v="38.740344827586206"/>
    <x v="4"/>
    <x v="14"/>
  </r>
  <r>
    <n v="1938"/>
    <s v="Jon Shirley: Live Worship Album + Short Film"/>
    <x v="1936"/>
    <n v="15000"/>
    <n v="17390"/>
    <x v="0"/>
    <x v="0"/>
    <s v="USD"/>
    <n v="1372741200"/>
    <n v="1370067231"/>
    <b v="0"/>
    <n v="114"/>
    <b v="1"/>
    <s v="music/indie rock"/>
    <n v="1.1593333333333333"/>
    <n v="152.54385964912279"/>
    <x v="4"/>
    <x v="14"/>
  </r>
  <r>
    <n v="1939"/>
    <s v="Help I Am Clay Release Their First CD For FREE"/>
    <x v="1937"/>
    <n v="10000"/>
    <n v="11070"/>
    <x v="0"/>
    <x v="0"/>
    <s v="USD"/>
    <n v="1362955108"/>
    <n v="1360366708"/>
    <b v="0"/>
    <n v="96"/>
    <b v="1"/>
    <s v="music/indie rock"/>
    <n v="1.107"/>
    <n v="115.3125"/>
    <x v="4"/>
    <x v="14"/>
  </r>
  <r>
    <n v="1940"/>
    <s v="History Grows: New K. Record"/>
    <x v="1938"/>
    <n v="650"/>
    <n v="1111"/>
    <x v="0"/>
    <x v="0"/>
    <s v="USD"/>
    <n v="1308110340"/>
    <n v="1304770233"/>
    <b v="0"/>
    <n v="31"/>
    <b v="1"/>
    <s v="music/indie rock"/>
    <n v="1.7092307692307693"/>
    <n v="35.838709677419352"/>
    <x v="4"/>
    <x v="14"/>
  </r>
  <r>
    <n v="1941"/>
    <s v="Gramofon: Modern Cloud Jukebox"/>
    <x v="1939"/>
    <n v="250000"/>
    <n v="315295.89"/>
    <x v="0"/>
    <x v="0"/>
    <s v="USD"/>
    <n v="1400137131"/>
    <n v="1397545131"/>
    <b v="1"/>
    <n v="4883"/>
    <b v="1"/>
    <s v="technology/hardware"/>
    <n v="1.2611835600000001"/>
    <n v="64.570118779438872"/>
    <x v="2"/>
    <x v="30"/>
  </r>
  <r>
    <n v="1942"/>
    <s v="building the world's longest marble run relaunch"/>
    <x v="1940"/>
    <n v="6000"/>
    <n v="8306.42"/>
    <x v="0"/>
    <x v="0"/>
    <s v="USD"/>
    <n v="1309809140"/>
    <n v="1302033140"/>
    <b v="1"/>
    <n v="95"/>
    <b v="1"/>
    <s v="technology/hardware"/>
    <n v="1.3844033333333334"/>
    <n v="87.436000000000007"/>
    <x v="2"/>
    <x v="30"/>
  </r>
  <r>
    <n v="1943"/>
    <s v="RuuviTag - Open-Source Bluetooth Sensor Beacon"/>
    <x v="1941"/>
    <n v="10000"/>
    <n v="170525"/>
    <x v="0"/>
    <x v="0"/>
    <s v="USD"/>
    <n v="1470896916"/>
    <n v="1467008916"/>
    <b v="1"/>
    <n v="2478"/>
    <b v="1"/>
    <s v="technology/hardware"/>
    <n v="17.052499999999998"/>
    <n v="68.815577078288939"/>
    <x v="2"/>
    <x v="30"/>
  </r>
  <r>
    <n v="1944"/>
    <s v="The BIG Turtle ShellÂ®: Rugged, Wireless BoomBox &amp; Power Bank"/>
    <x v="1942"/>
    <n v="40000"/>
    <n v="315222.2"/>
    <x v="0"/>
    <x v="0"/>
    <s v="USD"/>
    <n v="1398952890"/>
    <n v="1396360890"/>
    <b v="1"/>
    <n v="1789"/>
    <b v="1"/>
    <s v="technology/hardware"/>
    <n v="7.8805550000000002"/>
    <n v="176.200223588597"/>
    <x v="2"/>
    <x v="30"/>
  </r>
  <r>
    <n v="1945"/>
    <s v="Oval - The First Digital HandPan"/>
    <x v="1943"/>
    <n v="100000"/>
    <n v="348018"/>
    <x v="0"/>
    <x v="3"/>
    <s v="EUR"/>
    <n v="1436680958"/>
    <n v="1433224958"/>
    <b v="1"/>
    <n v="680"/>
    <b v="1"/>
    <s v="technology/hardware"/>
    <n v="3.4801799999999998"/>
    <n v="511.79117647058825"/>
    <x v="2"/>
    <x v="30"/>
  </r>
  <r>
    <n v="1946"/>
    <s v="eMersion Gesture Control System for Music Performance &amp; More"/>
    <x v="1944"/>
    <n v="7500"/>
    <n v="11231"/>
    <x v="0"/>
    <x v="0"/>
    <s v="USD"/>
    <n v="1397961361"/>
    <n v="1392780961"/>
    <b v="1"/>
    <n v="70"/>
    <b v="1"/>
    <s v="technology/hardware"/>
    <n v="1.4974666666666667"/>
    <n v="160.44285714285715"/>
    <x v="2"/>
    <x v="30"/>
  </r>
  <r>
    <n v="1947"/>
    <s v="Fusion in a Bubblegum Machine"/>
    <x v="1945"/>
    <n v="800"/>
    <n v="805.07"/>
    <x v="0"/>
    <x v="0"/>
    <s v="USD"/>
    <n v="1258955940"/>
    <n v="1255730520"/>
    <b v="1"/>
    <n v="23"/>
    <b v="1"/>
    <s v="technology/hardware"/>
    <n v="1.0063375000000001"/>
    <n v="35.003043478260871"/>
    <x v="2"/>
    <x v="30"/>
  </r>
  <r>
    <n v="1948"/>
    <s v="UDOO X86: The Most Powerful Maker Board Ever"/>
    <x v="1946"/>
    <n v="100000"/>
    <n v="800211"/>
    <x v="0"/>
    <x v="0"/>
    <s v="USD"/>
    <n v="1465232520"/>
    <n v="1460557809"/>
    <b v="1"/>
    <n v="4245"/>
    <b v="1"/>
    <s v="technology/hardware"/>
    <n v="8.0021100000000001"/>
    <n v="188.50671378091872"/>
    <x v="2"/>
    <x v="30"/>
  </r>
  <r>
    <n v="1949"/>
    <s v="Shake Your Power"/>
    <x v="1947"/>
    <n v="50000"/>
    <n v="53001.3"/>
    <x v="0"/>
    <x v="1"/>
    <s v="GBP"/>
    <n v="1404986951"/>
    <n v="1402394951"/>
    <b v="1"/>
    <n v="943"/>
    <b v="1"/>
    <s v="technology/hardware"/>
    <n v="1.0600260000000001"/>
    <n v="56.204984093319197"/>
    <x v="2"/>
    <x v="30"/>
  </r>
  <r>
    <n v="1950"/>
    <s v="Trebuchette - the snap-together, desktop trebuchet"/>
    <x v="1948"/>
    <n v="48000"/>
    <n v="96248.960000000006"/>
    <x v="0"/>
    <x v="0"/>
    <s v="USD"/>
    <n v="1303446073"/>
    <n v="1300767673"/>
    <b v="1"/>
    <n v="1876"/>
    <b v="1"/>
    <s v="technology/hardware"/>
    <n v="2.0051866666666669"/>
    <n v="51.3054157782516"/>
    <x v="2"/>
    <x v="30"/>
  </r>
  <r>
    <n v="1951"/>
    <s v="Connect. Code. Create. With SBrick Plus"/>
    <x v="1949"/>
    <n v="50000"/>
    <n v="106222"/>
    <x v="0"/>
    <x v="0"/>
    <s v="USD"/>
    <n v="1478516737"/>
    <n v="1475921137"/>
    <b v="1"/>
    <n v="834"/>
    <b v="1"/>
    <s v="technology/hardware"/>
    <n v="2.1244399999999999"/>
    <n v="127.36450839328538"/>
    <x v="2"/>
    <x v="30"/>
  </r>
  <r>
    <n v="1952"/>
    <s v="Nix Color Sensor"/>
    <x v="1950"/>
    <n v="35000"/>
    <n v="69465.33"/>
    <x v="0"/>
    <x v="5"/>
    <s v="CAD"/>
    <n v="1381934015"/>
    <n v="1378737215"/>
    <b v="1"/>
    <n v="682"/>
    <b v="1"/>
    <s v="technology/hardware"/>
    <n v="1.9847237142857144"/>
    <n v="101.85532258064516"/>
    <x v="2"/>
    <x v="30"/>
  </r>
  <r>
    <n v="1953"/>
    <s v="NTH Music Synthesizer"/>
    <x v="1951"/>
    <n v="15000"/>
    <n v="33892"/>
    <x v="0"/>
    <x v="0"/>
    <s v="USD"/>
    <n v="1330657200"/>
    <n v="1328158065"/>
    <b v="1"/>
    <n v="147"/>
    <b v="1"/>
    <s v="technology/hardware"/>
    <n v="2.2594666666666665"/>
    <n v="230.55782312925169"/>
    <x v="2"/>
    <x v="30"/>
  </r>
  <r>
    <n v="1954"/>
    <s v="Orison â€“ Rethink the Power of Energy"/>
    <x v="1952"/>
    <n v="50000"/>
    <n v="349474"/>
    <x v="0"/>
    <x v="0"/>
    <s v="USD"/>
    <n v="1457758800"/>
    <n v="1453730176"/>
    <b v="1"/>
    <n v="415"/>
    <b v="1"/>
    <s v="technology/hardware"/>
    <n v="6.9894800000000004"/>
    <n v="842.10602409638557"/>
    <x v="2"/>
    <x v="30"/>
  </r>
  <r>
    <n v="1955"/>
    <s v="Bukobot 3D Printer - Affordable 3D with No Compromises!"/>
    <x v="1953"/>
    <n v="42000"/>
    <n v="167410.01999999999"/>
    <x v="0"/>
    <x v="0"/>
    <s v="USD"/>
    <n v="1337799600"/>
    <n v="1334989881"/>
    <b v="1"/>
    <n v="290"/>
    <b v="1"/>
    <s v="technology/hardware"/>
    <n v="3.9859528571428569"/>
    <n v="577.27593103448271"/>
    <x v="2"/>
    <x v="30"/>
  </r>
  <r>
    <n v="1956"/>
    <s v="Sparx Skate Sharpener - Pro Skate Sharpening. At Home."/>
    <x v="1954"/>
    <n v="60000"/>
    <n v="176420"/>
    <x v="0"/>
    <x v="0"/>
    <s v="USD"/>
    <n v="1429391405"/>
    <n v="1425507005"/>
    <b v="1"/>
    <n v="365"/>
    <b v="1"/>
    <s v="technology/hardware"/>
    <n v="2.9403333333333332"/>
    <n v="483.34246575342468"/>
    <x v="2"/>
    <x v="30"/>
  </r>
  <r>
    <n v="1957"/>
    <s v="freeSoC and freeSoC Mini"/>
    <x v="1955"/>
    <n v="30000"/>
    <n v="50251.41"/>
    <x v="0"/>
    <x v="0"/>
    <s v="USD"/>
    <n v="1351304513"/>
    <n v="1348712513"/>
    <b v="1"/>
    <n v="660"/>
    <b v="1"/>
    <s v="technology/hardware"/>
    <n v="1.6750470000000002"/>
    <n v="76.138500000000008"/>
    <x v="2"/>
    <x v="30"/>
  </r>
  <r>
    <n v="1958"/>
    <s v="Mojo: Digital Design for the Hobbyist"/>
    <x v="1956"/>
    <n v="7000"/>
    <n v="100490.02"/>
    <x v="0"/>
    <x v="0"/>
    <s v="USD"/>
    <n v="1364078561"/>
    <n v="1361490161"/>
    <b v="1"/>
    <n v="1356"/>
    <b v="1"/>
    <s v="technology/hardware"/>
    <n v="14.355717142857143"/>
    <n v="74.107684365781708"/>
    <x v="2"/>
    <x v="30"/>
  </r>
  <r>
    <n v="1959"/>
    <s v="Heat Seek NYC"/>
    <x v="1957"/>
    <n v="10000"/>
    <n v="15673.44"/>
    <x v="0"/>
    <x v="0"/>
    <s v="USD"/>
    <n v="1412121600"/>
    <n v="1408565860"/>
    <b v="1"/>
    <n v="424"/>
    <b v="1"/>
    <s v="technology/hardware"/>
    <n v="1.5673440000000001"/>
    <n v="36.965660377358489"/>
    <x v="2"/>
    <x v="30"/>
  </r>
  <r>
    <n v="1960"/>
    <s v="TREKKAYAK"/>
    <x v="1958"/>
    <n v="70000"/>
    <n v="82532"/>
    <x v="0"/>
    <x v="11"/>
    <s v="SEK"/>
    <n v="1419151341"/>
    <n v="1416559341"/>
    <b v="1"/>
    <n v="33"/>
    <b v="1"/>
    <s v="technology/hardware"/>
    <n v="1.1790285714285715"/>
    <n v="2500.969696969697"/>
    <x v="2"/>
    <x v="30"/>
  </r>
  <r>
    <n v="1961"/>
    <s v="Public Lab DIY Spectrometry Kit"/>
    <x v="1959"/>
    <n v="10000"/>
    <n v="110538.12"/>
    <x v="0"/>
    <x v="0"/>
    <s v="USD"/>
    <n v="1349495940"/>
    <n v="1346042417"/>
    <b v="1"/>
    <n v="1633"/>
    <b v="1"/>
    <s v="technology/hardware"/>
    <n v="11.053811999999999"/>
    <n v="67.690214329454989"/>
    <x v="2"/>
    <x v="30"/>
  </r>
  <r>
    <n v="1962"/>
    <s v="AttoDuino - Turbocharged, Wireless, Arduino Compatible"/>
    <x v="1960"/>
    <n v="10000"/>
    <n v="19292.5"/>
    <x v="0"/>
    <x v="0"/>
    <s v="USD"/>
    <n v="1400006636"/>
    <n v="1397414636"/>
    <b v="1"/>
    <n v="306"/>
    <b v="1"/>
    <s v="technology/hardware"/>
    <n v="1.9292499999999999"/>
    <n v="63.04738562091503"/>
    <x v="2"/>
    <x v="30"/>
  </r>
  <r>
    <n v="1963"/>
    <s v="AirEnergy 3D - A 3D printed, opensource, mobile wind turbine"/>
    <x v="1961"/>
    <n v="19000"/>
    <n v="24108"/>
    <x v="0"/>
    <x v="1"/>
    <s v="GBP"/>
    <n v="1410862734"/>
    <n v="1407838734"/>
    <b v="1"/>
    <n v="205"/>
    <b v="1"/>
    <s v="technology/hardware"/>
    <n v="1.268842105263158"/>
    <n v="117.6"/>
    <x v="2"/>
    <x v="30"/>
  </r>
  <r>
    <n v="1964"/>
    <s v="Clairy: The Most Amazing Natural Air Purifier"/>
    <x v="1962"/>
    <n v="89200"/>
    <n v="231543.12"/>
    <x v="0"/>
    <x v="13"/>
    <s v="EUR"/>
    <n v="1461306772"/>
    <n v="1458714772"/>
    <b v="1"/>
    <n v="1281"/>
    <b v="1"/>
    <s v="technology/hardware"/>
    <n v="2.5957748878923765"/>
    <n v="180.75185011709601"/>
    <x v="2"/>
    <x v="30"/>
  </r>
  <r>
    <n v="1965"/>
    <s v="BoardX: The Open Source Miniature Motherboard [Redemption]"/>
    <x v="1963"/>
    <n v="5000"/>
    <n v="13114"/>
    <x v="0"/>
    <x v="0"/>
    <s v="USD"/>
    <n v="1326330000"/>
    <n v="1324433310"/>
    <b v="1"/>
    <n v="103"/>
    <b v="1"/>
    <s v="technology/hardware"/>
    <n v="2.6227999999999998"/>
    <n v="127.32038834951456"/>
    <x v="2"/>
    <x v="30"/>
  </r>
  <r>
    <n v="1966"/>
    <s v="InkCase Plus: E Ink screen for Android phone"/>
    <x v="1964"/>
    <n v="100000"/>
    <n v="206743.09"/>
    <x v="0"/>
    <x v="0"/>
    <s v="USD"/>
    <n v="1408021098"/>
    <n v="1405429098"/>
    <b v="1"/>
    <n v="1513"/>
    <b v="1"/>
    <s v="technology/hardware"/>
    <n v="2.0674309000000002"/>
    <n v="136.6444745538665"/>
    <x v="2"/>
    <x v="30"/>
  </r>
  <r>
    <n v="1967"/>
    <s v="Ion: A Music Detecting Mood Light with Bluetooth Low Energy"/>
    <x v="1965"/>
    <n v="20000"/>
    <n v="74026"/>
    <x v="0"/>
    <x v="0"/>
    <s v="USD"/>
    <n v="1398959729"/>
    <n v="1396367729"/>
    <b v="1"/>
    <n v="405"/>
    <b v="1"/>
    <s v="technology/hardware"/>
    <n v="3.7012999999999998"/>
    <n v="182.78024691358024"/>
    <x v="2"/>
    <x v="30"/>
  </r>
  <r>
    <n v="1968"/>
    <s v="XSHIFTER: World's First Affordable Wireless Shifting System"/>
    <x v="1966"/>
    <n v="50000"/>
    <n v="142483"/>
    <x v="0"/>
    <x v="0"/>
    <s v="USD"/>
    <n v="1480777515"/>
    <n v="1478095515"/>
    <b v="1"/>
    <n v="510"/>
    <b v="1"/>
    <s v="technology/hardware"/>
    <n v="2.8496600000000001"/>
    <n v="279.37843137254902"/>
    <x v="2"/>
    <x v="30"/>
  </r>
  <r>
    <n v="1969"/>
    <s v="Puck.js - the ground-breaking bluetooth beacon"/>
    <x v="1967"/>
    <n v="20000"/>
    <n v="115816"/>
    <x v="0"/>
    <x v="1"/>
    <s v="GBP"/>
    <n v="1470423668"/>
    <n v="1467831668"/>
    <b v="1"/>
    <n v="1887"/>
    <b v="1"/>
    <s v="technology/hardware"/>
    <n v="5.7907999999999999"/>
    <n v="61.375728669846318"/>
    <x v="2"/>
    <x v="30"/>
  </r>
  <r>
    <n v="1970"/>
    <s v="APOC: Mini Radiation Detector"/>
    <x v="1968"/>
    <n v="5000"/>
    <n v="56590"/>
    <x v="0"/>
    <x v="0"/>
    <s v="USD"/>
    <n v="1366429101"/>
    <n v="1361248701"/>
    <b v="1"/>
    <n v="701"/>
    <b v="1"/>
    <s v="technology/hardware"/>
    <n v="11.318"/>
    <n v="80.727532097004286"/>
    <x v="2"/>
    <x v="30"/>
  </r>
  <r>
    <n v="1971"/>
    <s v="castAR: the most versatile AR &amp; VR system"/>
    <x v="1969"/>
    <n v="400000"/>
    <n v="1052110.8700000001"/>
    <x v="0"/>
    <x v="0"/>
    <s v="USD"/>
    <n v="1384488000"/>
    <n v="1381752061"/>
    <b v="1"/>
    <n v="3863"/>
    <b v="1"/>
    <s v="technology/hardware"/>
    <n v="2.6302771750000002"/>
    <n v="272.35590732591254"/>
    <x v="2"/>
    <x v="30"/>
  </r>
  <r>
    <n v="1972"/>
    <s v="Jog It! Open source controller pendant for EMC2 and Mach3!"/>
    <x v="1970"/>
    <n v="2500"/>
    <n v="16862"/>
    <x v="0"/>
    <x v="0"/>
    <s v="USD"/>
    <n v="1353201444"/>
    <n v="1350605844"/>
    <b v="1"/>
    <n v="238"/>
    <b v="1"/>
    <s v="technology/hardware"/>
    <n v="6.7447999999999997"/>
    <n v="70.848739495798313"/>
    <x v="2"/>
    <x v="30"/>
  </r>
  <r>
    <n v="1973"/>
    <s v="Lightpack 2 - Ultimate Light Orchestra For Your Living Room"/>
    <x v="1971"/>
    <n v="198000"/>
    <n v="508525.01"/>
    <x v="0"/>
    <x v="0"/>
    <s v="USD"/>
    <n v="1470466800"/>
    <n v="1467134464"/>
    <b v="1"/>
    <n v="2051"/>
    <b v="1"/>
    <s v="technology/hardware"/>
    <n v="2.5683081313131315"/>
    <n v="247.94003412969283"/>
    <x v="2"/>
    <x v="30"/>
  </r>
  <r>
    <n v="1974"/>
    <s v="RAPIRO: The Humanoid Robot Kit for your Raspberry Pi"/>
    <x v="1972"/>
    <n v="20000"/>
    <n v="75099.199999999997"/>
    <x v="0"/>
    <x v="1"/>
    <s v="GBP"/>
    <n v="1376899269"/>
    <n v="1371715269"/>
    <b v="1"/>
    <n v="402"/>
    <b v="1"/>
    <s v="technology/hardware"/>
    <n v="3.7549600000000001"/>
    <n v="186.81393034825871"/>
    <x v="2"/>
    <x v="30"/>
  </r>
  <r>
    <n v="1975"/>
    <s v="Bugle2: A DIY Phono Preamp"/>
    <x v="1973"/>
    <n v="16000"/>
    <n v="33393.339999999997"/>
    <x v="0"/>
    <x v="0"/>
    <s v="USD"/>
    <n v="1362938851"/>
    <n v="1360346851"/>
    <b v="1"/>
    <n v="253"/>
    <b v="1"/>
    <s v="technology/hardware"/>
    <n v="2.0870837499999997"/>
    <n v="131.98948616600788"/>
    <x v="2"/>
    <x v="30"/>
  </r>
  <r>
    <n v="1976"/>
    <s v="Pi Lite white - Bright white LED display for Raspberry Pi"/>
    <x v="1974"/>
    <n v="4000"/>
    <n v="13864"/>
    <x v="0"/>
    <x v="1"/>
    <s v="GBP"/>
    <n v="1373751325"/>
    <n v="1371159325"/>
    <b v="1"/>
    <n v="473"/>
    <b v="1"/>
    <s v="technology/hardware"/>
    <n v="3.4660000000000002"/>
    <n v="29.310782241014799"/>
    <x v="2"/>
    <x v="30"/>
  </r>
  <r>
    <n v="1977"/>
    <s v="Ario: Smart Lighting. Better Health."/>
    <x v="1975"/>
    <n v="50000"/>
    <n v="201165"/>
    <x v="0"/>
    <x v="0"/>
    <s v="USD"/>
    <n v="1450511940"/>
    <n v="1446527540"/>
    <b v="1"/>
    <n v="821"/>
    <b v="1"/>
    <s v="technology/hardware"/>
    <n v="4.0232999999999999"/>
    <n v="245.02436053593178"/>
    <x v="2"/>
    <x v="30"/>
  </r>
  <r>
    <n v="1978"/>
    <s v="B9Creator - A High Resolution 3D Printer"/>
    <x v="1976"/>
    <n v="50000"/>
    <n v="513422.57"/>
    <x v="0"/>
    <x v="0"/>
    <s v="USD"/>
    <n v="1339484400"/>
    <n v="1336627492"/>
    <b v="1"/>
    <n v="388"/>
    <b v="1"/>
    <s v="technology/hardware"/>
    <n v="10.2684514"/>
    <n v="1323.2540463917526"/>
    <x v="2"/>
    <x v="30"/>
  </r>
  <r>
    <n v="1979"/>
    <s v="Skybuds - truly wireless earbuds and smartphone case"/>
    <x v="1977"/>
    <n v="200000"/>
    <n v="229802.31"/>
    <x v="0"/>
    <x v="0"/>
    <s v="USD"/>
    <n v="1447909140"/>
    <n v="1444734146"/>
    <b v="1"/>
    <n v="813"/>
    <b v="1"/>
    <s v="technology/hardware"/>
    <n v="1.14901155"/>
    <n v="282.65966789667897"/>
    <x v="2"/>
    <x v="30"/>
  </r>
  <r>
    <n v="1980"/>
    <s v="YOUMO - Your Smart Modular Power Strip"/>
    <x v="1978"/>
    <n v="50000"/>
    <n v="177412.01"/>
    <x v="0"/>
    <x v="12"/>
    <s v="EUR"/>
    <n v="1459684862"/>
    <n v="1456232462"/>
    <b v="1"/>
    <n v="1945"/>
    <b v="1"/>
    <s v="technology/hardware"/>
    <n v="3.5482402000000004"/>
    <n v="91.214401028277635"/>
    <x v="2"/>
    <x v="30"/>
  </r>
  <r>
    <n v="1981"/>
    <s v="Aspiring storyteller: connecting the dots"/>
    <x v="1979"/>
    <n v="7500"/>
    <n v="381"/>
    <x v="2"/>
    <x v="5"/>
    <s v="CAD"/>
    <n v="1404926665"/>
    <n v="1402334665"/>
    <b v="0"/>
    <n v="12"/>
    <b v="0"/>
    <s v="photography/people"/>
    <n v="5.0799999999999998E-2"/>
    <n v="31.75"/>
    <x v="8"/>
    <x v="31"/>
  </r>
  <r>
    <n v="1982"/>
    <s v="Lonely Boy: 55 male models 200s sensual expression"/>
    <x v="1980"/>
    <n v="180000"/>
    <n v="0"/>
    <x v="2"/>
    <x v="7"/>
    <s v="HKD"/>
    <n v="1480863887"/>
    <n v="1478268287"/>
    <b v="0"/>
    <n v="0"/>
    <b v="0"/>
    <s v="photography/people"/>
    <n v="0"/>
    <n v="0"/>
    <x v="8"/>
    <x v="31"/>
  </r>
  <r>
    <n v="1983"/>
    <s v="Vegans of Hawai'i - 140'000 Strong?"/>
    <x v="1981"/>
    <n v="33000"/>
    <n v="1419"/>
    <x v="2"/>
    <x v="0"/>
    <s v="USD"/>
    <n v="1472799600"/>
    <n v="1470874618"/>
    <b v="0"/>
    <n v="16"/>
    <b v="0"/>
    <s v="photography/people"/>
    <n v="4.2999999999999997E-2"/>
    <n v="88.6875"/>
    <x v="8"/>
    <x v="31"/>
  </r>
  <r>
    <n v="1984"/>
    <s v="Love Locks - a photographic journey"/>
    <x v="1982"/>
    <n v="15000"/>
    <n v="3172"/>
    <x v="2"/>
    <x v="0"/>
    <s v="USD"/>
    <n v="1417377481"/>
    <n v="1412189881"/>
    <b v="0"/>
    <n v="7"/>
    <b v="0"/>
    <s v="photography/people"/>
    <n v="0.21146666666666666"/>
    <n v="453.14285714285717"/>
    <x v="8"/>
    <x v="31"/>
  </r>
  <r>
    <n v="1985"/>
    <s v="Metrospective - photography project"/>
    <x v="1983"/>
    <n v="1600"/>
    <n v="51"/>
    <x v="2"/>
    <x v="1"/>
    <s v="GBP"/>
    <n v="1470178800"/>
    <n v="1467650771"/>
    <b v="0"/>
    <n v="4"/>
    <b v="0"/>
    <s v="photography/people"/>
    <n v="3.1875000000000001E-2"/>
    <n v="12.75"/>
    <x v="8"/>
    <x v="31"/>
  </r>
  <r>
    <n v="1986"/>
    <s v="Oddity Photography - help get us off the ground!"/>
    <x v="1984"/>
    <n v="2000"/>
    <n v="1"/>
    <x v="2"/>
    <x v="1"/>
    <s v="GBP"/>
    <n v="1457947483"/>
    <n v="1455359083"/>
    <b v="0"/>
    <n v="1"/>
    <b v="0"/>
    <s v="photography/people"/>
    <n v="5.0000000000000001E-4"/>
    <n v="1"/>
    <x v="8"/>
    <x v="31"/>
  </r>
  <r>
    <n v="1987"/>
    <s v="Ethiopia: Beheld"/>
    <x v="1985"/>
    <n v="5500"/>
    <n v="2336"/>
    <x v="2"/>
    <x v="1"/>
    <s v="GBP"/>
    <n v="1425223276"/>
    <n v="1422631276"/>
    <b v="0"/>
    <n v="28"/>
    <b v="0"/>
    <s v="photography/people"/>
    <n v="0.42472727272727273"/>
    <n v="83.428571428571431"/>
    <x v="8"/>
    <x v="31"/>
  </r>
  <r>
    <n v="1988"/>
    <s v="Phillip Michael Photography"/>
    <x v="1986"/>
    <n v="6000"/>
    <n v="25"/>
    <x v="2"/>
    <x v="0"/>
    <s v="USD"/>
    <n v="1440094742"/>
    <n v="1437502742"/>
    <b v="0"/>
    <n v="1"/>
    <b v="0"/>
    <s v="photography/people"/>
    <n v="4.1666666666666666E-3"/>
    <n v="25"/>
    <x v="8"/>
    <x v="31"/>
  </r>
  <r>
    <n v="1989"/>
    <s v="Shutters of Hope: The Real Faces of Infertility"/>
    <x v="1987"/>
    <n v="5000"/>
    <n v="50"/>
    <x v="2"/>
    <x v="0"/>
    <s v="USD"/>
    <n v="1481473208"/>
    <n v="1478881208"/>
    <b v="0"/>
    <n v="1"/>
    <b v="0"/>
    <s v="photography/people"/>
    <n v="0.01"/>
    <n v="50"/>
    <x v="8"/>
    <x v="31"/>
  </r>
  <r>
    <n v="1990"/>
    <s v="The Virgin of the Path"/>
    <x v="1988"/>
    <n v="3000"/>
    <n v="509"/>
    <x v="2"/>
    <x v="0"/>
    <s v="USD"/>
    <n v="1455338532"/>
    <n v="1454042532"/>
    <b v="0"/>
    <n v="5"/>
    <b v="0"/>
    <s v="photography/people"/>
    <n v="0.16966666666666666"/>
    <n v="101.8"/>
    <x v="8"/>
    <x v="31"/>
  </r>
  <r>
    <n v="1991"/>
    <s v="Portraits of Resilience"/>
    <x v="1989"/>
    <n v="2000"/>
    <n v="140"/>
    <x v="2"/>
    <x v="0"/>
    <s v="USD"/>
    <n v="1435958786"/>
    <n v="1434144386"/>
    <b v="0"/>
    <n v="3"/>
    <b v="0"/>
    <s v="photography/people"/>
    <n v="7.0000000000000007E-2"/>
    <n v="46.666666666666664"/>
    <x v="8"/>
    <x v="31"/>
  </r>
  <r>
    <n v="1992"/>
    <s v="The Wonderful World of Princes &amp; Princesses"/>
    <x v="1990"/>
    <n v="1500"/>
    <n v="2"/>
    <x v="2"/>
    <x v="0"/>
    <s v="USD"/>
    <n v="1424229991"/>
    <n v="1421637991"/>
    <b v="0"/>
    <n v="2"/>
    <b v="0"/>
    <s v="photography/people"/>
    <n v="1.3333333333333333E-3"/>
    <n v="1"/>
    <x v="8"/>
    <x v="31"/>
  </r>
  <r>
    <n v="1993"/>
    <s v="Open a photography studio - photo shoots as rewards!"/>
    <x v="1991"/>
    <n v="2000"/>
    <n v="0"/>
    <x v="2"/>
    <x v="1"/>
    <s v="GBP"/>
    <n v="1450706837"/>
    <n v="1448114837"/>
    <b v="0"/>
    <n v="0"/>
    <b v="0"/>
    <s v="photography/people"/>
    <n v="0"/>
    <n v="0"/>
    <x v="8"/>
    <x v="31"/>
  </r>
  <r>
    <n v="1994"/>
    <s v="The preservation of still and moving imagery"/>
    <x v="1992"/>
    <n v="3200"/>
    <n v="0"/>
    <x v="2"/>
    <x v="0"/>
    <s v="USD"/>
    <n v="1481072942"/>
    <n v="1475885342"/>
    <b v="0"/>
    <n v="0"/>
    <b v="0"/>
    <s v="photography/people"/>
    <n v="0"/>
    <n v="0"/>
    <x v="8"/>
    <x v="31"/>
  </r>
  <r>
    <n v="1995"/>
    <s v="The Girl With(out) The Camera"/>
    <x v="1993"/>
    <n v="1000"/>
    <n v="78"/>
    <x v="2"/>
    <x v="5"/>
    <s v="CAD"/>
    <n v="1437082736"/>
    <n v="1435354736"/>
    <b v="0"/>
    <n v="3"/>
    <b v="0"/>
    <s v="photography/people"/>
    <n v="7.8E-2"/>
    <n v="26"/>
    <x v="8"/>
    <x v="31"/>
  </r>
  <r>
    <n v="1996"/>
    <s v="Life through the eye of war worldwide"/>
    <x v="1994"/>
    <n v="133800"/>
    <n v="0"/>
    <x v="2"/>
    <x v="0"/>
    <s v="USD"/>
    <n v="1405021211"/>
    <n v="1402429211"/>
    <b v="0"/>
    <n v="0"/>
    <b v="0"/>
    <s v="photography/people"/>
    <n v="0"/>
    <n v="0"/>
    <x v="8"/>
    <x v="31"/>
  </r>
  <r>
    <n v="1997"/>
    <s v="Photographically documenting my cultural travels"/>
    <x v="1995"/>
    <n v="6500"/>
    <n v="0"/>
    <x v="2"/>
    <x v="0"/>
    <s v="USD"/>
    <n v="1409091612"/>
    <n v="1406499612"/>
    <b v="0"/>
    <n v="0"/>
    <b v="0"/>
    <s v="photography/people"/>
    <n v="0"/>
    <n v="0"/>
    <x v="8"/>
    <x v="31"/>
  </r>
  <r>
    <n v="1998"/>
    <s v="Photography from Below"/>
    <x v="1996"/>
    <n v="2500"/>
    <n v="655"/>
    <x v="2"/>
    <x v="0"/>
    <s v="USD"/>
    <n v="1406861438"/>
    <n v="1402973438"/>
    <b v="0"/>
    <n v="3"/>
    <b v="0"/>
    <s v="photography/people"/>
    <n v="0.26200000000000001"/>
    <n v="218.33333333333334"/>
    <x v="8"/>
    <x v="31"/>
  </r>
  <r>
    <n v="1999"/>
    <s v="Planet Venus"/>
    <x v="1997"/>
    <n v="31000"/>
    <n v="236"/>
    <x v="2"/>
    <x v="1"/>
    <s v="GBP"/>
    <n v="1415882108"/>
    <n v="1413286508"/>
    <b v="0"/>
    <n v="7"/>
    <b v="0"/>
    <s v="photography/people"/>
    <n v="7.6129032258064515E-3"/>
    <n v="33.714285714285715"/>
    <x v="8"/>
    <x v="31"/>
  </r>
  <r>
    <n v="2000"/>
    <s v="Jacs+Cam 2016 calendar"/>
    <x v="1998"/>
    <n v="5000"/>
    <n v="625"/>
    <x v="2"/>
    <x v="5"/>
    <s v="CAD"/>
    <n v="1452120613"/>
    <n v="1449528613"/>
    <b v="0"/>
    <n v="25"/>
    <b v="0"/>
    <s v="photography/people"/>
    <n v="0.125"/>
    <n v="25"/>
    <x v="8"/>
    <x v="31"/>
  </r>
  <r>
    <n v="2001"/>
    <s v="Nuimo: Seamless Smart Home Interface"/>
    <x v="1999"/>
    <n v="55000"/>
    <n v="210171"/>
    <x v="0"/>
    <x v="12"/>
    <s v="EUR"/>
    <n v="1434139200"/>
    <n v="1431406916"/>
    <b v="1"/>
    <n v="1637"/>
    <b v="1"/>
    <s v="technology/hardware"/>
    <n v="3.8212909090909091"/>
    <n v="128.38790470372632"/>
    <x v="2"/>
    <x v="30"/>
  </r>
  <r>
    <n v="2002"/>
    <s v="JeVois: Open-Source Quad-Core Smart Machine Vision Camera"/>
    <x v="2000"/>
    <n v="50000"/>
    <n v="108397.11"/>
    <x v="0"/>
    <x v="0"/>
    <s v="USD"/>
    <n v="1485191143"/>
    <n v="1482599143"/>
    <b v="1"/>
    <n v="1375"/>
    <b v="1"/>
    <s v="technology/hardware"/>
    <n v="2.1679422000000002"/>
    <n v="78.834261818181815"/>
    <x v="2"/>
    <x v="30"/>
  </r>
  <r>
    <n v="2003"/>
    <s v="velosynth"/>
    <x v="2001"/>
    <n v="500"/>
    <n v="1560"/>
    <x v="0"/>
    <x v="0"/>
    <s v="USD"/>
    <n v="1278111600"/>
    <n v="1276830052"/>
    <b v="1"/>
    <n v="17"/>
    <b v="1"/>
    <s v="technology/hardware"/>
    <n v="3.12"/>
    <n v="91.764705882352942"/>
    <x v="2"/>
    <x v="30"/>
  </r>
  <r>
    <n v="2004"/>
    <s v="Printeer - a 3D printer for kids &amp; schools"/>
    <x v="2002"/>
    <n v="50000"/>
    <n v="117210.24000000001"/>
    <x v="0"/>
    <x v="0"/>
    <s v="USD"/>
    <n v="1405002663"/>
    <n v="1402410663"/>
    <b v="1"/>
    <n v="354"/>
    <b v="1"/>
    <s v="technology/hardware"/>
    <n v="2.3442048"/>
    <n v="331.10237288135596"/>
    <x v="2"/>
    <x v="30"/>
  </r>
  <r>
    <n v="2005"/>
    <s v="bassAware Holster"/>
    <x v="2003"/>
    <n v="30000"/>
    <n v="37104.03"/>
    <x v="0"/>
    <x v="0"/>
    <s v="USD"/>
    <n v="1381895940"/>
    <n v="1379532618"/>
    <b v="1"/>
    <n v="191"/>
    <b v="1"/>
    <s v="technology/hardware"/>
    <n v="1.236801"/>
    <n v="194.26193717277485"/>
    <x v="2"/>
    <x v="30"/>
  </r>
  <r>
    <n v="2006"/>
    <s v="MAID Oven - Make All Incredible Dishes"/>
    <x v="2004"/>
    <n v="50000"/>
    <n v="123920"/>
    <x v="0"/>
    <x v="0"/>
    <s v="USD"/>
    <n v="1417611645"/>
    <n v="1414584045"/>
    <b v="1"/>
    <n v="303"/>
    <b v="1"/>
    <s v="technology/hardware"/>
    <n v="2.4784000000000002"/>
    <n v="408.97689768976898"/>
    <x v="2"/>
    <x v="30"/>
  </r>
  <r>
    <n v="2007"/>
    <s v="&quot;Hello, World!&quot; - Modern Biotechnology for High Schools"/>
    <x v="2005"/>
    <n v="10000"/>
    <n v="11570.92"/>
    <x v="0"/>
    <x v="0"/>
    <s v="USD"/>
    <n v="1282622400"/>
    <n v="1276891586"/>
    <b v="1"/>
    <n v="137"/>
    <b v="1"/>
    <s v="technology/hardware"/>
    <n v="1.157092"/>
    <n v="84.459270072992695"/>
    <x v="2"/>
    <x v="30"/>
  </r>
  <r>
    <n v="2008"/>
    <s v="smartCaster: Open source automatic roto-casting machine"/>
    <x v="2006"/>
    <n v="1570.79"/>
    <n v="1839"/>
    <x v="0"/>
    <x v="0"/>
    <s v="USD"/>
    <n v="1316442622"/>
    <n v="1312641022"/>
    <b v="1"/>
    <n v="41"/>
    <b v="1"/>
    <s v="technology/hardware"/>
    <n v="1.1707484768810599"/>
    <n v="44.853658536585364"/>
    <x v="2"/>
    <x v="30"/>
  </r>
  <r>
    <n v="2009"/>
    <s v="KiÃ«n Light: Intelligent daylight at your fingertips"/>
    <x v="2007"/>
    <n v="50000"/>
    <n v="152579"/>
    <x v="0"/>
    <x v="12"/>
    <s v="EUR"/>
    <n v="1479890743"/>
    <n v="1476776743"/>
    <b v="1"/>
    <n v="398"/>
    <b v="1"/>
    <s v="technology/hardware"/>
    <n v="3.05158"/>
    <n v="383.3643216080402"/>
    <x v="2"/>
    <x v="30"/>
  </r>
  <r>
    <n v="2010"/>
    <s v="Weighitz: Weigh Smarter"/>
    <x v="2008"/>
    <n v="30000"/>
    <n v="96015.9"/>
    <x v="0"/>
    <x v="0"/>
    <s v="USD"/>
    <n v="1471564491"/>
    <n v="1468972491"/>
    <b v="1"/>
    <n v="1737"/>
    <b v="1"/>
    <s v="technology/hardware"/>
    <n v="3.2005299999999997"/>
    <n v="55.276856649395505"/>
    <x v="2"/>
    <x v="30"/>
  </r>
  <r>
    <n v="2011"/>
    <s v="FLUXO â€“ The Worldâ€™s First Truly Smart Lamp"/>
    <x v="2009"/>
    <n v="50000"/>
    <n v="409782"/>
    <x v="0"/>
    <x v="15"/>
    <s v="EUR"/>
    <n v="1452553200"/>
    <n v="1449650173"/>
    <b v="1"/>
    <n v="971"/>
    <b v="1"/>
    <s v="technology/hardware"/>
    <n v="8.1956399999999991"/>
    <n v="422.02059732234807"/>
    <x v="2"/>
    <x v="30"/>
  </r>
  <r>
    <n v="2012"/>
    <s v="FishBit: Your Aquarium Made Simple (Beta Release)"/>
    <x v="2010"/>
    <n v="5000"/>
    <n v="11745"/>
    <x v="0"/>
    <x v="0"/>
    <s v="USD"/>
    <n v="1423165441"/>
    <n v="1420573441"/>
    <b v="1"/>
    <n v="183"/>
    <b v="1"/>
    <s v="technology/hardware"/>
    <n v="2.3490000000000002"/>
    <n v="64.180327868852459"/>
    <x v="2"/>
    <x v="30"/>
  </r>
  <r>
    <n v="2013"/>
    <s v="Portal: Turbocharged WiFi"/>
    <x v="2011"/>
    <n v="160000"/>
    <n v="791862"/>
    <x v="0"/>
    <x v="0"/>
    <s v="USD"/>
    <n v="1468019014"/>
    <n v="1462835014"/>
    <b v="1"/>
    <n v="4562"/>
    <b v="1"/>
    <s v="technology/hardware"/>
    <n v="4.9491375"/>
    <n v="173.57781674704077"/>
    <x v="2"/>
    <x v="30"/>
  </r>
  <r>
    <n v="2014"/>
    <s v="3Doodler: The World's First 3D Printing Pen"/>
    <x v="2012"/>
    <n v="30000"/>
    <n v="2344134.67"/>
    <x v="0"/>
    <x v="0"/>
    <s v="USD"/>
    <n v="1364184539"/>
    <n v="1361250539"/>
    <b v="1"/>
    <n v="26457"/>
    <b v="1"/>
    <s v="technology/hardware"/>
    <n v="78.137822333333332"/>
    <n v="88.601680840609291"/>
    <x v="2"/>
    <x v="30"/>
  </r>
  <r>
    <n v="2015"/>
    <s v="ExtraCore (Arduino Compatible)"/>
    <x v="2013"/>
    <n v="7200"/>
    <n v="8136.01"/>
    <x v="0"/>
    <x v="0"/>
    <s v="USD"/>
    <n v="1315602163"/>
    <n v="1313010163"/>
    <b v="1"/>
    <n v="162"/>
    <b v="1"/>
    <s v="technology/hardware"/>
    <n v="1.1300013888888889"/>
    <n v="50.222283950617282"/>
    <x v="2"/>
    <x v="30"/>
  </r>
  <r>
    <n v="2016"/>
    <s v="Hydra: a triple-output power supply for electronics projects"/>
    <x v="2014"/>
    <n v="10000"/>
    <n v="92154.22"/>
    <x v="0"/>
    <x v="0"/>
    <s v="USD"/>
    <n v="1362863299"/>
    <n v="1360271299"/>
    <b v="1"/>
    <n v="479"/>
    <b v="1"/>
    <s v="technology/hardware"/>
    <n v="9.2154220000000002"/>
    <n v="192.38876826722338"/>
    <x v="2"/>
    <x v="30"/>
  </r>
  <r>
    <n v="2017"/>
    <s v="SparkLab: the educational build-mobile!"/>
    <x v="2015"/>
    <n v="25000"/>
    <n v="31275.599999999999"/>
    <x v="0"/>
    <x v="0"/>
    <s v="USD"/>
    <n v="1332561600"/>
    <n v="1329873755"/>
    <b v="1"/>
    <n v="426"/>
    <b v="1"/>
    <s v="technology/hardware"/>
    <n v="1.2510239999999999"/>
    <n v="73.416901408450698"/>
    <x v="2"/>
    <x v="30"/>
  </r>
  <r>
    <n v="2018"/>
    <s v="Scriba - the stylus reinvented"/>
    <x v="2016"/>
    <n v="65000"/>
    <n v="66458.23"/>
    <x v="0"/>
    <x v="17"/>
    <s v="EUR"/>
    <n v="1439455609"/>
    <n v="1436863609"/>
    <b v="1"/>
    <n v="450"/>
    <b v="1"/>
    <s v="technology/hardware"/>
    <n v="1.0224343076923077"/>
    <n v="147.68495555555555"/>
    <x v="2"/>
    <x v="30"/>
  </r>
  <r>
    <n v="2019"/>
    <s v="ReSpeaker - Add Voice Control Extension To Anything You Like"/>
    <x v="2017"/>
    <n v="40000"/>
    <n v="193963.9"/>
    <x v="0"/>
    <x v="0"/>
    <s v="USD"/>
    <n v="1474563621"/>
    <n v="1471971621"/>
    <b v="1"/>
    <n v="1780"/>
    <b v="1"/>
    <s v="technology/hardware"/>
    <n v="4.8490975000000001"/>
    <n v="108.96848314606741"/>
    <x v="2"/>
    <x v="30"/>
  </r>
  <r>
    <n v="2020"/>
    <s v="Low Voltage Metal Sensor for use with Arduino type boards"/>
    <x v="2018"/>
    <n v="1500"/>
    <n v="2885"/>
    <x v="0"/>
    <x v="0"/>
    <s v="USD"/>
    <n v="1400108640"/>
    <n v="1396923624"/>
    <b v="1"/>
    <n v="122"/>
    <b v="1"/>
    <s v="technology/hardware"/>
    <n v="1.9233333333333333"/>
    <n v="23.647540983606557"/>
    <x v="2"/>
    <x v="30"/>
  </r>
  <r>
    <n v="2021"/>
    <s v="m!lTone- Portable Air Synth &amp; MIDI controller"/>
    <x v="2019"/>
    <n v="5000"/>
    <n v="14055"/>
    <x v="0"/>
    <x v="0"/>
    <s v="USD"/>
    <n v="1411522897"/>
    <n v="1407634897"/>
    <b v="1"/>
    <n v="95"/>
    <b v="1"/>
    <s v="technology/hardware"/>
    <n v="2.8109999999999999"/>
    <n v="147.94736842105263"/>
    <x v="2"/>
    <x v="30"/>
  </r>
  <r>
    <n v="2022"/>
    <s v="Acanvas: The cord-free art display and streaming platform"/>
    <x v="2020"/>
    <n v="100000"/>
    <n v="125137"/>
    <x v="0"/>
    <x v="0"/>
    <s v="USD"/>
    <n v="1465652372"/>
    <n v="1463060372"/>
    <b v="1"/>
    <n v="325"/>
    <b v="1"/>
    <s v="technology/hardware"/>
    <n v="1.2513700000000001"/>
    <n v="385.03692307692307"/>
    <x v="2"/>
    <x v="30"/>
  </r>
  <r>
    <n v="2023"/>
    <s v="Atmoph Window - Your Room Can Be Anywhere"/>
    <x v="2021"/>
    <n v="100000"/>
    <n v="161459"/>
    <x v="0"/>
    <x v="0"/>
    <s v="USD"/>
    <n v="1434017153"/>
    <n v="1431425153"/>
    <b v="1"/>
    <n v="353"/>
    <b v="1"/>
    <s v="technology/hardware"/>
    <n v="1.61459"/>
    <n v="457.39093484419266"/>
    <x v="2"/>
    <x v="30"/>
  </r>
  <r>
    <n v="2024"/>
    <s v="RA 3D printer controller by Elefu"/>
    <x v="2022"/>
    <n v="4000"/>
    <n v="23414"/>
    <x v="0"/>
    <x v="0"/>
    <s v="USD"/>
    <n v="1344826800"/>
    <n v="1341875544"/>
    <b v="1"/>
    <n v="105"/>
    <b v="1"/>
    <s v="technology/hardware"/>
    <n v="5.8535000000000004"/>
    <n v="222.99047619047619"/>
    <x v="2"/>
    <x v="30"/>
  </r>
  <r>
    <n v="2025"/>
    <s v="BuddyGuard: Smart Home Security In One Device"/>
    <x v="2023"/>
    <n v="80000"/>
    <n v="160920"/>
    <x v="0"/>
    <x v="12"/>
    <s v="EUR"/>
    <n v="1433996746"/>
    <n v="1431404746"/>
    <b v="1"/>
    <n v="729"/>
    <b v="1"/>
    <s v="technology/hardware"/>
    <n v="2.0114999999999998"/>
    <n v="220.74074074074073"/>
    <x v="2"/>
    <x v="30"/>
  </r>
  <r>
    <n v="2026"/>
    <s v="MIDI Sprout - Biodata Sonification Device"/>
    <x v="2024"/>
    <n v="25000"/>
    <n v="33370.769999999997"/>
    <x v="0"/>
    <x v="0"/>
    <s v="USD"/>
    <n v="1398052740"/>
    <n v="1394127585"/>
    <b v="1"/>
    <n v="454"/>
    <b v="1"/>
    <s v="technology/hardware"/>
    <n v="1.3348307999999998"/>
    <n v="73.503898678414089"/>
    <x v="2"/>
    <x v="30"/>
  </r>
  <r>
    <n v="2027"/>
    <s v="Cmoar Virtual Reality Headset with integrated electronics"/>
    <x v="2025"/>
    <n v="100000"/>
    <n v="120249"/>
    <x v="0"/>
    <x v="0"/>
    <s v="USD"/>
    <n v="1427740319"/>
    <n v="1423855919"/>
    <b v="1"/>
    <n v="539"/>
    <b v="1"/>
    <s v="technology/hardware"/>
    <n v="1.2024900000000001"/>
    <n v="223.09647495361781"/>
    <x v="2"/>
    <x v="30"/>
  </r>
  <r>
    <n v="2028"/>
    <s v="Building the Open Source Bussard Fusion Reactor "/>
    <x v="2026"/>
    <n v="3000"/>
    <n v="3785"/>
    <x v="0"/>
    <x v="0"/>
    <s v="USD"/>
    <n v="1268690100"/>
    <n v="1265493806"/>
    <b v="1"/>
    <n v="79"/>
    <b v="1"/>
    <s v="technology/hardware"/>
    <n v="1.2616666666666667"/>
    <n v="47.911392405063289"/>
    <x v="2"/>
    <x v="30"/>
  </r>
  <r>
    <n v="2029"/>
    <s v="Lumin8 Pro"/>
    <x v="2027"/>
    <n v="2500"/>
    <n v="9030"/>
    <x v="0"/>
    <x v="0"/>
    <s v="USD"/>
    <n v="1409099481"/>
    <n v="1406507481"/>
    <b v="1"/>
    <n v="94"/>
    <b v="1"/>
    <s v="technology/hardware"/>
    <n v="3.6120000000000001"/>
    <n v="96.063829787234042"/>
    <x v="2"/>
    <x v="30"/>
  </r>
  <r>
    <n v="2030"/>
    <s v="Picade: The arcade cabinet kit for your mini computer"/>
    <x v="2028"/>
    <n v="32768"/>
    <n v="74134"/>
    <x v="0"/>
    <x v="1"/>
    <s v="GBP"/>
    <n v="1354233296"/>
    <n v="1351641296"/>
    <b v="1"/>
    <n v="625"/>
    <b v="1"/>
    <s v="technology/hardware"/>
    <n v="2.26239013671875"/>
    <n v="118.6144"/>
    <x v="2"/>
    <x v="30"/>
  </r>
  <r>
    <n v="2031"/>
    <s v="Linkio: the $100 Smart Home Devices Solution"/>
    <x v="2029"/>
    <n v="50000"/>
    <n v="60175"/>
    <x v="0"/>
    <x v="9"/>
    <s v="EUR"/>
    <n v="1420765200"/>
    <n v="1417506853"/>
    <b v="1"/>
    <n v="508"/>
    <b v="1"/>
    <s v="technology/hardware"/>
    <n v="1.2035"/>
    <n v="118.45472440944881"/>
    <x v="2"/>
    <x v="30"/>
  </r>
  <r>
    <n v="2032"/>
    <s v="PocketLab Voyager | Explore Science in Your World"/>
    <x v="2030"/>
    <n v="25000"/>
    <n v="76047"/>
    <x v="0"/>
    <x v="0"/>
    <s v="USD"/>
    <n v="1481778000"/>
    <n v="1479216874"/>
    <b v="1"/>
    <n v="531"/>
    <b v="1"/>
    <s v="technology/hardware"/>
    <n v="3.0418799999999999"/>
    <n v="143.21468926553672"/>
    <x v="2"/>
    <x v="30"/>
  </r>
  <r>
    <n v="2033"/>
    <s v="BrewNanny Home Brew Monitor"/>
    <x v="2031"/>
    <n v="25000"/>
    <n v="44669"/>
    <x v="0"/>
    <x v="0"/>
    <s v="USD"/>
    <n v="1398477518"/>
    <n v="1395885518"/>
    <b v="1"/>
    <n v="158"/>
    <b v="1"/>
    <s v="technology/hardware"/>
    <n v="1.7867599999999999"/>
    <n v="282.71518987341773"/>
    <x v="2"/>
    <x v="30"/>
  </r>
  <r>
    <n v="2034"/>
    <s v="Impression Ï€: Wireless VR+AR with Gesture+Position Tracking"/>
    <x v="2032"/>
    <n v="78000"/>
    <n v="301719.59000000003"/>
    <x v="0"/>
    <x v="0"/>
    <s v="USD"/>
    <n v="1430981880"/>
    <n v="1426216033"/>
    <b v="1"/>
    <n v="508"/>
    <b v="1"/>
    <s v="technology/hardware"/>
    <n v="3.868199871794872"/>
    <n v="593.93620078740162"/>
    <x v="2"/>
    <x v="30"/>
  </r>
  <r>
    <n v="2035"/>
    <s v="OpenBCI: Biosensing for Everybody"/>
    <x v="2033"/>
    <n v="80000"/>
    <n v="168829.14"/>
    <x v="0"/>
    <x v="0"/>
    <s v="USD"/>
    <n v="1450486800"/>
    <n v="1446562807"/>
    <b v="1"/>
    <n v="644"/>
    <b v="1"/>
    <s v="technology/hardware"/>
    <n v="2.1103642500000004"/>
    <n v="262.15704968944101"/>
    <x v="2"/>
    <x v="30"/>
  </r>
  <r>
    <n v="2036"/>
    <s v="L.E.D Portable Charger"/>
    <x v="2034"/>
    <n v="30000"/>
    <n v="39500.5"/>
    <x v="0"/>
    <x v="0"/>
    <s v="USD"/>
    <n v="1399668319"/>
    <n v="1397076319"/>
    <b v="1"/>
    <n v="848"/>
    <b v="1"/>
    <s v="technology/hardware"/>
    <n v="1.3166833333333334"/>
    <n v="46.580778301886795"/>
    <x v="2"/>
    <x v="30"/>
  </r>
  <r>
    <n v="2037"/>
    <s v="Pedal Power -- Human Scale Energy For Everyday Tasks"/>
    <x v="2035"/>
    <n v="10000"/>
    <n v="30047.64"/>
    <x v="0"/>
    <x v="0"/>
    <s v="USD"/>
    <n v="1388383353"/>
    <n v="1383195753"/>
    <b v="1"/>
    <n v="429"/>
    <b v="1"/>
    <s v="technology/hardware"/>
    <n v="3.0047639999999998"/>
    <n v="70.041118881118877"/>
    <x v="2"/>
    <x v="30"/>
  </r>
  <r>
    <n v="2038"/>
    <s v="OWL Programmable Effects Pedal"/>
    <x v="2036"/>
    <n v="8000"/>
    <n v="33641"/>
    <x v="0"/>
    <x v="1"/>
    <s v="GBP"/>
    <n v="1372701600"/>
    <n v="1369895421"/>
    <b v="1"/>
    <n v="204"/>
    <b v="1"/>
    <s v="technology/hardware"/>
    <n v="4.2051249999999998"/>
    <n v="164.90686274509804"/>
    <x v="2"/>
    <x v="30"/>
  </r>
  <r>
    <n v="2039"/>
    <s v="ODIN2: Smart Projector for movies, video calls, and apps"/>
    <x v="2037"/>
    <n v="125000"/>
    <n v="170271"/>
    <x v="0"/>
    <x v="0"/>
    <s v="USD"/>
    <n v="1480568340"/>
    <n v="1477996325"/>
    <b v="1"/>
    <n v="379"/>
    <b v="1"/>
    <s v="technology/hardware"/>
    <n v="1.362168"/>
    <n v="449.26385224274406"/>
    <x v="2"/>
    <x v="30"/>
  </r>
  <r>
    <n v="2040"/>
    <s v="Programmable Capacitor"/>
    <x v="2038"/>
    <n v="3000"/>
    <n v="7445.14"/>
    <x v="0"/>
    <x v="0"/>
    <s v="USD"/>
    <n v="1384557303"/>
    <n v="1383257703"/>
    <b v="1"/>
    <n v="271"/>
    <b v="1"/>
    <s v="technology/hardware"/>
    <n v="2.4817133333333334"/>
    <n v="27.472841328413285"/>
    <x v="2"/>
    <x v="30"/>
  </r>
  <r>
    <n v="2041"/>
    <s v="The Aspect - Reinventing the Grow Light for Interior Design"/>
    <x v="2039"/>
    <n v="9500"/>
    <n v="17277"/>
    <x v="0"/>
    <x v="0"/>
    <s v="USD"/>
    <n v="1478785027"/>
    <n v="1476189427"/>
    <b v="0"/>
    <n v="120"/>
    <b v="1"/>
    <s v="technology/hardware"/>
    <n v="1.8186315789473684"/>
    <n v="143.97499999999999"/>
    <x v="2"/>
    <x v="30"/>
  </r>
  <r>
    <n v="2042"/>
    <s v="SoundBrake- Headphone gadget alerts you to outside sounds"/>
    <x v="2040"/>
    <n v="10000"/>
    <n v="12353"/>
    <x v="0"/>
    <x v="0"/>
    <s v="USD"/>
    <n v="1453481974"/>
    <n v="1448297974"/>
    <b v="0"/>
    <n v="140"/>
    <b v="1"/>
    <s v="technology/hardware"/>
    <n v="1.2353000000000001"/>
    <n v="88.23571428571428"/>
    <x v="2"/>
    <x v="30"/>
  </r>
  <r>
    <n v="2043"/>
    <s v="PS-1A Adjustable Miniature Switch Mode DC-DC Power Supply"/>
    <x v="2041"/>
    <n v="1385"/>
    <n v="7011"/>
    <x v="0"/>
    <x v="0"/>
    <s v="USD"/>
    <n v="1481432340"/>
    <n v="1476764077"/>
    <b v="0"/>
    <n v="193"/>
    <b v="1"/>
    <s v="technology/hardware"/>
    <n v="5.0620938628158845"/>
    <n v="36.326424870466319"/>
    <x v="2"/>
    <x v="30"/>
  </r>
  <r>
    <n v="2044"/>
    <s v="PiSoC: Learn to Create"/>
    <x v="2042"/>
    <n v="15000"/>
    <n v="16232"/>
    <x v="0"/>
    <x v="0"/>
    <s v="USD"/>
    <n v="1434212714"/>
    <n v="1431620714"/>
    <b v="0"/>
    <n v="180"/>
    <b v="1"/>
    <s v="technology/hardware"/>
    <n v="1.0821333333333334"/>
    <n v="90.177777777777777"/>
    <x v="2"/>
    <x v="30"/>
  </r>
  <r>
    <n v="2045"/>
    <s v="OPEN RAIL Open Source Linear Bearing System"/>
    <x v="2043"/>
    <n v="4900"/>
    <n v="40140.01"/>
    <x v="0"/>
    <x v="0"/>
    <s v="USD"/>
    <n v="1341799647"/>
    <n v="1339207647"/>
    <b v="0"/>
    <n v="263"/>
    <b v="1"/>
    <s v="technology/hardware"/>
    <n v="8.1918387755102042"/>
    <n v="152.62361216730039"/>
    <x v="2"/>
    <x v="30"/>
  </r>
  <r>
    <n v="2046"/>
    <s v="CoAction Hero: 32-bit Open-Source ARM Cortex-M3 Board"/>
    <x v="2044"/>
    <n v="10000"/>
    <n v="12110"/>
    <x v="0"/>
    <x v="0"/>
    <s v="USD"/>
    <n v="1369282044"/>
    <n v="1366690044"/>
    <b v="0"/>
    <n v="217"/>
    <b v="1"/>
    <s v="technology/hardware"/>
    <n v="1.2110000000000001"/>
    <n v="55.806451612903224"/>
    <x v="2"/>
    <x v="30"/>
  </r>
  <r>
    <n v="2047"/>
    <s v="KoalaSafe -  Healthier Internet. Happier Families."/>
    <x v="2045"/>
    <n v="98000"/>
    <n v="100939"/>
    <x v="0"/>
    <x v="2"/>
    <s v="AUD"/>
    <n v="1429228800"/>
    <n v="1426714870"/>
    <b v="0"/>
    <n v="443"/>
    <b v="1"/>
    <s v="technology/hardware"/>
    <n v="1.0299897959183673"/>
    <n v="227.85327313769753"/>
    <x v="2"/>
    <x v="30"/>
  </r>
  <r>
    <n v="2048"/>
    <s v="The Siva Cycle Atom - Powering your life one pedal at a time"/>
    <x v="2046"/>
    <n v="85000"/>
    <n v="126082.45"/>
    <x v="0"/>
    <x v="0"/>
    <s v="USD"/>
    <n v="1369323491"/>
    <n v="1366731491"/>
    <b v="0"/>
    <n v="1373"/>
    <b v="1"/>
    <s v="technology/hardware"/>
    <n v="1.4833229411764706"/>
    <n v="91.82989803350327"/>
    <x v="2"/>
    <x v="30"/>
  </r>
  <r>
    <n v="2049"/>
    <s v="LOCK8 - the World's First Smart Bike Lock"/>
    <x v="2047"/>
    <n v="50000"/>
    <n v="60095.35"/>
    <x v="0"/>
    <x v="1"/>
    <s v="GBP"/>
    <n v="1386025140"/>
    <n v="1382963963"/>
    <b v="0"/>
    <n v="742"/>
    <b v="1"/>
    <s v="technology/hardware"/>
    <n v="1.2019070000000001"/>
    <n v="80.991037735849048"/>
    <x v="2"/>
    <x v="30"/>
  </r>
  <r>
    <n v="2050"/>
    <s v="Hubble Laser Cutter: Affordable, Versatile &amp; Open Source"/>
    <x v="2048"/>
    <n v="10000"/>
    <n v="47327"/>
    <x v="0"/>
    <x v="0"/>
    <s v="USD"/>
    <n v="1433036578"/>
    <n v="1429580578"/>
    <b v="0"/>
    <n v="170"/>
    <b v="1"/>
    <s v="technology/hardware"/>
    <n v="4.7327000000000004"/>
    <n v="278.39411764705881"/>
    <x v="2"/>
    <x v="30"/>
  </r>
  <r>
    <n v="2051"/>
    <s v="YOYO WARRIOR - A premium yoyo for any budget"/>
    <x v="2049"/>
    <n v="8000"/>
    <n v="10429"/>
    <x v="0"/>
    <x v="0"/>
    <s v="USD"/>
    <n v="1388017937"/>
    <n v="1385425937"/>
    <b v="0"/>
    <n v="242"/>
    <b v="1"/>
    <s v="technology/hardware"/>
    <n v="1.303625"/>
    <n v="43.095041322314053"/>
    <x v="2"/>
    <x v="30"/>
  </r>
  <r>
    <n v="2052"/>
    <s v="The World's Lightest &amp; Smartest E-Scooter  - ZAR"/>
    <x v="2050"/>
    <n v="50000"/>
    <n v="176524"/>
    <x v="0"/>
    <x v="0"/>
    <s v="USD"/>
    <n v="1455933653"/>
    <n v="1452045653"/>
    <b v="0"/>
    <n v="541"/>
    <b v="1"/>
    <s v="technology/hardware"/>
    <n v="3.5304799999999998"/>
    <n v="326.29205175600737"/>
    <x v="2"/>
    <x v="30"/>
  </r>
  <r>
    <n v="2053"/>
    <s v="stockplop - the most advanced external hard drive enclosure"/>
    <x v="2051"/>
    <n v="5000"/>
    <n v="5051"/>
    <x v="0"/>
    <x v="0"/>
    <s v="USD"/>
    <n v="1448466551"/>
    <n v="1445870951"/>
    <b v="0"/>
    <n v="121"/>
    <b v="1"/>
    <s v="technology/hardware"/>
    <n v="1.0102"/>
    <n v="41.743801652892564"/>
    <x v="2"/>
    <x v="30"/>
  </r>
  <r>
    <n v="2054"/>
    <s v="SITU Smart Food Nutrition Scale for iPad and Android tablets"/>
    <x v="2052"/>
    <n v="35000"/>
    <n v="39757"/>
    <x v="0"/>
    <x v="1"/>
    <s v="GBP"/>
    <n v="1399033810"/>
    <n v="1396441810"/>
    <b v="0"/>
    <n v="621"/>
    <b v="1"/>
    <s v="technology/hardware"/>
    <n v="1.1359142857142857"/>
    <n v="64.020933977455712"/>
    <x v="2"/>
    <x v="30"/>
  </r>
  <r>
    <n v="2055"/>
    <s v="The I2C and SPI Education System"/>
    <x v="2053"/>
    <n v="6000"/>
    <n v="10045"/>
    <x v="0"/>
    <x v="0"/>
    <s v="USD"/>
    <n v="1417579200"/>
    <n v="1415031043"/>
    <b v="0"/>
    <n v="101"/>
    <b v="1"/>
    <s v="technology/hardware"/>
    <n v="1.6741666666666666"/>
    <n v="99.455445544554451"/>
    <x v="2"/>
    <x v="30"/>
  </r>
  <r>
    <n v="2056"/>
    <s v="TYLT Energi Backpack - charge your mobile devices on the go."/>
    <x v="2054"/>
    <n v="50000"/>
    <n v="76726"/>
    <x v="0"/>
    <x v="0"/>
    <s v="USD"/>
    <n v="1366222542"/>
    <n v="1363630542"/>
    <b v="0"/>
    <n v="554"/>
    <b v="1"/>
    <s v="technology/hardware"/>
    <n v="1.5345200000000001"/>
    <n v="138.49458483754512"/>
    <x v="2"/>
    <x v="30"/>
  </r>
  <r>
    <n v="2057"/>
    <s v="CableKnife - The World's best cable insulation stripper"/>
    <x v="2055"/>
    <n v="15000"/>
    <n v="30334.83"/>
    <x v="0"/>
    <x v="1"/>
    <s v="GBP"/>
    <n v="1456487532"/>
    <n v="1453895532"/>
    <b v="0"/>
    <n v="666"/>
    <b v="1"/>
    <s v="technology/hardware"/>
    <n v="2.022322"/>
    <n v="45.547792792792798"/>
    <x v="2"/>
    <x v="30"/>
  </r>
  <r>
    <n v="2058"/>
    <s v="Raspberry Pi Debug Clip"/>
    <x v="2056"/>
    <n v="2560"/>
    <n v="4308"/>
    <x v="0"/>
    <x v="1"/>
    <s v="GBP"/>
    <n v="1425326400"/>
    <n v="1421916830"/>
    <b v="0"/>
    <n v="410"/>
    <b v="1"/>
    <s v="technology/hardware"/>
    <n v="1.6828125"/>
    <n v="10.507317073170732"/>
    <x v="2"/>
    <x v="30"/>
  </r>
  <r>
    <n v="2059"/>
    <s v="riots - Affordable wireless IoT microcontrollers and sensors"/>
    <x v="2057"/>
    <n v="30000"/>
    <n v="43037"/>
    <x v="0"/>
    <x v="0"/>
    <s v="USD"/>
    <n v="1454277540"/>
    <n v="1450880854"/>
    <b v="0"/>
    <n v="375"/>
    <b v="1"/>
    <s v="technology/hardware"/>
    <n v="1.4345666666666668"/>
    <n v="114.76533333333333"/>
    <x v="2"/>
    <x v="30"/>
  </r>
  <r>
    <n v="2060"/>
    <s v="SmartQuad 4-Port (9.6 Amps / 48W) Travel USB Charger"/>
    <x v="2058"/>
    <n v="25000"/>
    <n v="49100"/>
    <x v="0"/>
    <x v="0"/>
    <s v="USD"/>
    <n v="1406129150"/>
    <n v="1400945150"/>
    <b v="0"/>
    <n v="1364"/>
    <b v="1"/>
    <s v="technology/hardware"/>
    <n v="1.964"/>
    <n v="35.997067448680355"/>
    <x v="2"/>
    <x v="30"/>
  </r>
  <r>
    <n v="2061"/>
    <s v="Bibo Time! Maximize your Cocktail time in seconds!"/>
    <x v="2059"/>
    <n v="5000"/>
    <n v="5396"/>
    <x v="0"/>
    <x v="0"/>
    <s v="USD"/>
    <n v="1483208454"/>
    <n v="1480616454"/>
    <b v="0"/>
    <n v="35"/>
    <b v="1"/>
    <s v="technology/hardware"/>
    <n v="1.0791999999999999"/>
    <n v="154.17142857142858"/>
    <x v="2"/>
    <x v="30"/>
  </r>
  <r>
    <n v="2062"/>
    <s v="Rho Board"/>
    <x v="2060"/>
    <n v="100000"/>
    <n v="114977"/>
    <x v="0"/>
    <x v="8"/>
    <s v="DKK"/>
    <n v="1458807098"/>
    <n v="1456218698"/>
    <b v="0"/>
    <n v="203"/>
    <b v="1"/>
    <s v="technology/hardware"/>
    <n v="1.14977"/>
    <n v="566.38916256157631"/>
    <x v="2"/>
    <x v="30"/>
  </r>
  <r>
    <n v="2063"/>
    <s v="Up to 4 axis Beaglebone black based CNC control"/>
    <x v="2061"/>
    <n v="4000"/>
    <n v="5922"/>
    <x v="0"/>
    <x v="12"/>
    <s v="EUR"/>
    <n v="1463333701"/>
    <n v="1460482501"/>
    <b v="0"/>
    <n v="49"/>
    <b v="1"/>
    <s v="technology/hardware"/>
    <n v="1.4804999999999999"/>
    <n v="120.85714285714286"/>
    <x v="2"/>
    <x v="30"/>
  </r>
  <r>
    <n v="2064"/>
    <s v="Lightpack â€” ambient backlight for your displays"/>
    <x v="2062"/>
    <n v="261962"/>
    <n v="500784.27"/>
    <x v="0"/>
    <x v="0"/>
    <s v="USD"/>
    <n v="1370001600"/>
    <n v="1366879523"/>
    <b v="0"/>
    <n v="5812"/>
    <b v="1"/>
    <s v="technology/hardware"/>
    <n v="1.9116676082790633"/>
    <n v="86.163845492085343"/>
    <x v="2"/>
    <x v="30"/>
  </r>
  <r>
    <n v="2065"/>
    <s v="Snooperscopeâ„¢: Night Vision for Your Smartphone iPhone iPad"/>
    <x v="2063"/>
    <n v="40000"/>
    <n v="79686.05"/>
    <x v="0"/>
    <x v="1"/>
    <s v="GBP"/>
    <n v="1387958429"/>
    <n v="1385366429"/>
    <b v="0"/>
    <n v="1556"/>
    <b v="1"/>
    <s v="technology/hardware"/>
    <n v="1.99215125"/>
    <n v="51.212114395886893"/>
    <x v="2"/>
    <x v="30"/>
  </r>
  <r>
    <n v="2066"/>
    <s v="Garage Beacon - Turn your phone into a garage door remote"/>
    <x v="2064"/>
    <n v="2000"/>
    <n v="4372"/>
    <x v="0"/>
    <x v="0"/>
    <s v="USD"/>
    <n v="1408818683"/>
    <n v="1406226683"/>
    <b v="0"/>
    <n v="65"/>
    <b v="1"/>
    <s v="technology/hardware"/>
    <n v="2.1859999999999999"/>
    <n v="67.261538461538464"/>
    <x v="2"/>
    <x v="30"/>
  </r>
  <r>
    <n v="2067"/>
    <s v="Luminite (LED lighting)"/>
    <x v="2065"/>
    <n v="495"/>
    <n v="628"/>
    <x v="0"/>
    <x v="1"/>
    <s v="GBP"/>
    <n v="1432499376"/>
    <n v="1429648176"/>
    <b v="0"/>
    <n v="10"/>
    <b v="1"/>
    <s v="technology/hardware"/>
    <n v="1.2686868686868686"/>
    <n v="62.8"/>
    <x v="2"/>
    <x v="30"/>
  </r>
  <r>
    <n v="2068"/>
    <s v="Netro - Scientifically Water Your Garden"/>
    <x v="2066"/>
    <n v="25000"/>
    <n v="26305.97"/>
    <x v="0"/>
    <x v="0"/>
    <s v="USD"/>
    <n v="1476994315"/>
    <n v="1474402315"/>
    <b v="0"/>
    <n v="76"/>
    <b v="1"/>
    <s v="technology/hardware"/>
    <n v="1.0522388"/>
    <n v="346.13118421052633"/>
    <x v="2"/>
    <x v="30"/>
  </r>
  <r>
    <n v="2069"/>
    <s v="RaceCapture and Podium: Race it. Share it. Prove it."/>
    <x v="2067"/>
    <n v="50000"/>
    <n v="64203.33"/>
    <x v="0"/>
    <x v="0"/>
    <s v="USD"/>
    <n v="1451776791"/>
    <n v="1449098391"/>
    <b v="0"/>
    <n v="263"/>
    <b v="1"/>
    <s v="technology/hardware"/>
    <n v="1.2840666000000001"/>
    <n v="244.11912547528519"/>
    <x v="2"/>
    <x v="30"/>
  </r>
  <r>
    <n v="2070"/>
    <s v="DAN Cases A4-SFX - The World's Smallest Gaming Tower Case"/>
    <x v="2068"/>
    <n v="125000"/>
    <n v="396659"/>
    <x v="0"/>
    <x v="12"/>
    <s v="EUR"/>
    <n v="1467128723"/>
    <n v="1464536723"/>
    <b v="0"/>
    <n v="1530"/>
    <b v="1"/>
    <s v="technology/hardware"/>
    <n v="3.1732719999999999"/>
    <n v="259.25424836601309"/>
    <x v="2"/>
    <x v="30"/>
  </r>
  <r>
    <n v="2071"/>
    <s v="easyFeed Automatic Pet Feeder w/ Webcam and Amazon Delivery"/>
    <x v="2069"/>
    <n v="20000"/>
    <n v="56146"/>
    <x v="0"/>
    <x v="0"/>
    <s v="USD"/>
    <n v="1475390484"/>
    <n v="1471502484"/>
    <b v="0"/>
    <n v="278"/>
    <b v="1"/>
    <s v="technology/hardware"/>
    <n v="2.8073000000000001"/>
    <n v="201.96402877697841"/>
    <x v="2"/>
    <x v="30"/>
  </r>
  <r>
    <n v="2072"/>
    <s v="Hercules PalmTop-Palm Size Mobile PC of Invincible Resources"/>
    <x v="2070"/>
    <n v="71500"/>
    <n v="79173"/>
    <x v="0"/>
    <x v="0"/>
    <s v="USD"/>
    <n v="1462629432"/>
    <n v="1460037432"/>
    <b v="0"/>
    <n v="350"/>
    <b v="1"/>
    <s v="technology/hardware"/>
    <n v="1.1073146853146854"/>
    <n v="226.20857142857142"/>
    <x v="2"/>
    <x v="30"/>
  </r>
  <r>
    <n v="2073"/>
    <s v="abode - The Future of Home Security."/>
    <x v="2071"/>
    <n v="100000"/>
    <n v="152604.29999999999"/>
    <x v="0"/>
    <x v="0"/>
    <s v="USD"/>
    <n v="1431100918"/>
    <n v="1427212918"/>
    <b v="0"/>
    <n v="470"/>
    <b v="1"/>
    <s v="technology/hardware"/>
    <n v="1.5260429999999998"/>
    <n v="324.69"/>
    <x v="2"/>
    <x v="30"/>
  </r>
  <r>
    <n v="2074"/>
    <s v="Advanced Simulation Products - PC Gaming Controllers"/>
    <x v="2072"/>
    <n v="600"/>
    <n v="615"/>
    <x v="0"/>
    <x v="0"/>
    <s v="USD"/>
    <n v="1462564182"/>
    <n v="1459972182"/>
    <b v="0"/>
    <n v="3"/>
    <b v="1"/>
    <s v="technology/hardware"/>
    <n v="1.0249999999999999"/>
    <n v="205"/>
    <x v="2"/>
    <x v="30"/>
  </r>
  <r>
    <n v="2075"/>
    <s v="The Practical Meter: Know your power!"/>
    <x v="2073"/>
    <n v="9999"/>
    <n v="167820.6"/>
    <x v="0"/>
    <x v="0"/>
    <s v="USD"/>
    <n v="1374769288"/>
    <n v="1372177288"/>
    <b v="0"/>
    <n v="8200"/>
    <b v="1"/>
    <s v="technology/hardware"/>
    <n v="16.783738373837384"/>
    <n v="20.465926829268295"/>
    <x v="2"/>
    <x v="30"/>
  </r>
  <r>
    <n v="2076"/>
    <s v="Earin - The Worlds Smallest Wireless Earbuds"/>
    <x v="2074"/>
    <n v="179000"/>
    <n v="972594.99"/>
    <x v="0"/>
    <x v="1"/>
    <s v="GBP"/>
    <n v="1406149689"/>
    <n v="1402693689"/>
    <b v="0"/>
    <n v="8359"/>
    <b v="1"/>
    <s v="technology/hardware"/>
    <n v="5.4334915642458101"/>
    <n v="116.35303146309367"/>
    <x v="2"/>
    <x v="30"/>
  </r>
  <r>
    <n v="2077"/>
    <s v="4SeTVâ„¢ - Watch 4 TV Channels on Any Screen At Once"/>
    <x v="2075"/>
    <n v="50000"/>
    <n v="57754"/>
    <x v="0"/>
    <x v="0"/>
    <s v="USD"/>
    <n v="1433538000"/>
    <n v="1428541276"/>
    <b v="0"/>
    <n v="188"/>
    <b v="1"/>
    <s v="technology/hardware"/>
    <n v="1.1550800000000001"/>
    <n v="307.20212765957444"/>
    <x v="2"/>
    <x v="30"/>
  </r>
  <r>
    <n v="2078"/>
    <s v="Hoterway - Hot shower from the first second"/>
    <x v="2076"/>
    <n v="20000"/>
    <n v="26241"/>
    <x v="0"/>
    <x v="3"/>
    <s v="EUR"/>
    <n v="1482085857"/>
    <n v="1479493857"/>
    <b v="0"/>
    <n v="48"/>
    <b v="1"/>
    <s v="technology/hardware"/>
    <n v="1.3120499999999999"/>
    <n v="546.6875"/>
    <x v="2"/>
    <x v="30"/>
  </r>
  <r>
    <n v="2079"/>
    <s v="Pi PoE Switch HAT - power over Ethernet for Raspberry Pi"/>
    <x v="2077"/>
    <n v="10000"/>
    <n v="28817"/>
    <x v="0"/>
    <x v="1"/>
    <s v="GBP"/>
    <n v="1435258800"/>
    <n v="1432659793"/>
    <b v="0"/>
    <n v="607"/>
    <b v="1"/>
    <s v="technology/hardware"/>
    <n v="2.8816999999999999"/>
    <n v="47.474464579901152"/>
    <x v="2"/>
    <x v="30"/>
  </r>
  <r>
    <n v="2080"/>
    <s v="Tinker Tie Beta - Programmable RGB LED Bow Tie!"/>
    <x v="2078"/>
    <n v="1000"/>
    <n v="5078"/>
    <x v="0"/>
    <x v="0"/>
    <s v="USD"/>
    <n v="1447286300"/>
    <n v="1444690700"/>
    <b v="0"/>
    <n v="50"/>
    <b v="1"/>
    <s v="technology/hardware"/>
    <n v="5.0780000000000003"/>
    <n v="101.56"/>
    <x v="2"/>
    <x v="30"/>
  </r>
  <r>
    <n v="2081"/>
    <s v="Our Vintage Film: Summer Tour Kickstarter"/>
    <x v="2079"/>
    <n v="3500"/>
    <n v="4010"/>
    <x v="0"/>
    <x v="0"/>
    <s v="USD"/>
    <n v="1337144340"/>
    <n v="1333597555"/>
    <b v="0"/>
    <n v="55"/>
    <b v="1"/>
    <s v="music/indie rock"/>
    <n v="1.1457142857142857"/>
    <n v="72.909090909090907"/>
    <x v="4"/>
    <x v="14"/>
  </r>
  <r>
    <n v="2082"/>
    <s v="Nights On First's First CD!"/>
    <x v="2080"/>
    <n v="1500"/>
    <n v="1661"/>
    <x v="0"/>
    <x v="0"/>
    <s v="USD"/>
    <n v="1322106796"/>
    <n v="1316919196"/>
    <b v="0"/>
    <n v="38"/>
    <b v="1"/>
    <s v="music/indie rock"/>
    <n v="1.1073333333333333"/>
    <n v="43.710526315789473"/>
    <x v="4"/>
    <x v="14"/>
  </r>
  <r>
    <n v="2083"/>
    <s v="These Old Streets Album"/>
    <x v="2081"/>
    <n v="750"/>
    <n v="850"/>
    <x v="0"/>
    <x v="0"/>
    <s v="USD"/>
    <n v="1338830395"/>
    <n v="1336238395"/>
    <b v="0"/>
    <n v="25"/>
    <b v="1"/>
    <s v="music/indie rock"/>
    <n v="1.1333333333333333"/>
    <n v="34"/>
    <x v="4"/>
    <x v="14"/>
  </r>
  <r>
    <n v="2084"/>
    <s v="Project: Ballerina Black UK Tour"/>
    <x v="2082"/>
    <n v="3000"/>
    <n v="3250"/>
    <x v="0"/>
    <x v="0"/>
    <s v="USD"/>
    <n v="1399186740"/>
    <n v="1396468782"/>
    <b v="0"/>
    <n v="46"/>
    <b v="1"/>
    <s v="music/indie rock"/>
    <n v="1.0833333333333333"/>
    <n v="70.652173913043484"/>
    <x v="4"/>
    <x v="14"/>
  </r>
  <r>
    <n v="2085"/>
    <s v="Eikon // Dustin Hecocks Records His Debut Album"/>
    <x v="2083"/>
    <n v="6000"/>
    <n v="7412"/>
    <x v="0"/>
    <x v="0"/>
    <s v="USD"/>
    <n v="1342382587"/>
    <n v="1339790587"/>
    <b v="0"/>
    <n v="83"/>
    <b v="1"/>
    <s v="music/indie rock"/>
    <n v="1.2353333333333334"/>
    <n v="89.301204819277103"/>
    <x v="4"/>
    <x v="14"/>
  </r>
  <r>
    <n v="2086"/>
    <s v="Adam Sullivan - Recording 4 New EPs for 2012!"/>
    <x v="2084"/>
    <n v="4000"/>
    <n v="4028"/>
    <x v="0"/>
    <x v="0"/>
    <s v="USD"/>
    <n v="1323838740"/>
    <n v="1321200332"/>
    <b v="0"/>
    <n v="35"/>
    <b v="1"/>
    <s v="music/indie rock"/>
    <n v="1.0069999999999999"/>
    <n v="115.08571428571429"/>
    <x v="4"/>
    <x v="14"/>
  </r>
  <r>
    <n v="2087"/>
    <s v="Get Joy Shannon's Album &quot;Out of My Dreams and Into My Arms&quot;"/>
    <x v="2085"/>
    <n v="1500"/>
    <n v="1553"/>
    <x v="0"/>
    <x v="0"/>
    <s v="USD"/>
    <n v="1315457658"/>
    <n v="1312865658"/>
    <b v="0"/>
    <n v="25"/>
    <b v="1"/>
    <s v="music/indie rock"/>
    <n v="1.0353333333333334"/>
    <n v="62.12"/>
    <x v="4"/>
    <x v="14"/>
  </r>
  <r>
    <n v="2088"/>
    <s v="Chris Dorman - Sita worldwide"/>
    <x v="2086"/>
    <n v="3000"/>
    <n v="3465.32"/>
    <x v="0"/>
    <x v="0"/>
    <s v="USD"/>
    <n v="1284177540"/>
    <n v="1281028152"/>
    <b v="0"/>
    <n v="75"/>
    <b v="1"/>
    <s v="music/indie rock"/>
    <n v="1.1551066666666667"/>
    <n v="46.204266666666669"/>
    <x v="4"/>
    <x v="14"/>
  </r>
  <r>
    <n v="2089"/>
    <s v="Little Moses EP"/>
    <x v="2087"/>
    <n v="2500"/>
    <n v="3010.01"/>
    <x v="0"/>
    <x v="0"/>
    <s v="USD"/>
    <n v="1375408194"/>
    <n v="1372384194"/>
    <b v="0"/>
    <n v="62"/>
    <b v="1"/>
    <s v="music/indie rock"/>
    <n v="1.2040040000000001"/>
    <n v="48.54854838709678"/>
    <x v="4"/>
    <x v="14"/>
  </r>
  <r>
    <n v="2090"/>
    <s v="Insect Surfers 2013 Release !"/>
    <x v="2088"/>
    <n v="8000"/>
    <n v="9203.23"/>
    <x v="0"/>
    <x v="0"/>
    <s v="USD"/>
    <n v="1361696955"/>
    <n v="1359104955"/>
    <b v="0"/>
    <n v="160"/>
    <b v="1"/>
    <s v="music/indie rock"/>
    <n v="1.1504037499999999"/>
    <n v="57.520187499999999"/>
    <x v="4"/>
    <x v="14"/>
  </r>
  <r>
    <n v="2091"/>
    <s v="Tiffany Alvord's First Album of Original Songs"/>
    <x v="2089"/>
    <n v="18000"/>
    <n v="21684.2"/>
    <x v="0"/>
    <x v="0"/>
    <s v="USD"/>
    <n v="1299009600"/>
    <n v="1294818278"/>
    <b v="0"/>
    <n v="246"/>
    <b v="1"/>
    <s v="music/indie rock"/>
    <n v="1.2046777777777777"/>
    <n v="88.147154471544724"/>
    <x v="4"/>
    <x v="14"/>
  </r>
  <r>
    <n v="2092"/>
    <s v="Amy Lingamfelter's making of &quot;Open Safe Love&quot;."/>
    <x v="2090"/>
    <n v="6000"/>
    <n v="6077"/>
    <x v="0"/>
    <x v="0"/>
    <s v="USD"/>
    <n v="1318006732"/>
    <n v="1312822732"/>
    <b v="0"/>
    <n v="55"/>
    <b v="1"/>
    <s v="music/indie rock"/>
    <n v="1.0128333333333333"/>
    <n v="110.49090909090908"/>
    <x v="4"/>
    <x v="14"/>
  </r>
  <r>
    <n v="2093"/>
    <s v="Lift The Decade Debut Full-Length Record"/>
    <x v="2091"/>
    <n v="1500"/>
    <n v="1537"/>
    <x v="0"/>
    <x v="0"/>
    <s v="USD"/>
    <n v="1356211832"/>
    <n v="1351024232"/>
    <b v="0"/>
    <n v="23"/>
    <b v="1"/>
    <s v="music/indie rock"/>
    <n v="1.0246666666666666"/>
    <n v="66.826086956521735"/>
    <x v="4"/>
    <x v="14"/>
  </r>
  <r>
    <n v="2094"/>
    <s v="Seashell Radio: Slick Machine album and US tour!"/>
    <x v="2092"/>
    <n v="3500"/>
    <n v="4219"/>
    <x v="0"/>
    <x v="0"/>
    <s v="USD"/>
    <n v="1330916400"/>
    <n v="1327969730"/>
    <b v="0"/>
    <n v="72"/>
    <b v="1"/>
    <s v="music/indie rock"/>
    <n v="1.2054285714285715"/>
    <n v="58.597222222222221"/>
    <x v="4"/>
    <x v="14"/>
  </r>
  <r>
    <n v="2095"/>
    <s v="&quot; Prodigal Daughter&quot; Recording Project"/>
    <x v="2093"/>
    <n v="2500"/>
    <n v="2500"/>
    <x v="0"/>
    <x v="0"/>
    <s v="USD"/>
    <n v="1317576973"/>
    <n v="1312392973"/>
    <b v="0"/>
    <n v="22"/>
    <b v="1"/>
    <s v="music/indie rock"/>
    <n v="1"/>
    <n v="113.63636363636364"/>
    <x v="4"/>
    <x v="14"/>
  </r>
  <r>
    <n v="2096"/>
    <s v="GBS Detroit Presents Shone Nuisance"/>
    <x v="2094"/>
    <n v="600"/>
    <n v="610"/>
    <x v="0"/>
    <x v="0"/>
    <s v="USD"/>
    <n v="1351223940"/>
    <n v="1349892735"/>
    <b v="0"/>
    <n v="14"/>
    <b v="1"/>
    <s v="music/indie rock"/>
    <n v="1.0166666666666666"/>
    <n v="43.571428571428569"/>
    <x v="4"/>
    <x v="14"/>
  </r>
  <r>
    <n v="2097"/>
    <s v="Caverns of Sonora"/>
    <x v="2095"/>
    <n v="3000"/>
    <n v="3000"/>
    <x v="0"/>
    <x v="0"/>
    <s v="USD"/>
    <n v="1322751735"/>
    <n v="1317564135"/>
    <b v="0"/>
    <n v="38"/>
    <b v="1"/>
    <s v="music/indie rock"/>
    <n v="1"/>
    <n v="78.94736842105263"/>
    <x v="4"/>
    <x v="14"/>
  </r>
  <r>
    <n v="2098"/>
    <s v="The Christopher Battles EP"/>
    <x v="2096"/>
    <n v="6000"/>
    <n v="6020"/>
    <x v="0"/>
    <x v="0"/>
    <s v="USD"/>
    <n v="1331174635"/>
    <n v="1328582635"/>
    <b v="0"/>
    <n v="32"/>
    <b v="1"/>
    <s v="music/indie rock"/>
    <n v="1.0033333333333334"/>
    <n v="188.125"/>
    <x v="4"/>
    <x v="14"/>
  </r>
  <r>
    <n v="2099"/>
    <s v="Roosevelt Died."/>
    <x v="2097"/>
    <n v="3000"/>
    <n v="3971"/>
    <x v="0"/>
    <x v="0"/>
    <s v="USD"/>
    <n v="1435808400"/>
    <n v="1434650084"/>
    <b v="0"/>
    <n v="63"/>
    <b v="1"/>
    <s v="music/indie rock"/>
    <n v="1.3236666666666668"/>
    <n v="63.031746031746032"/>
    <x v="4"/>
    <x v="14"/>
  </r>
  <r>
    <n v="2100"/>
    <s v="GBS Detroit Presents The Skylit Letter"/>
    <x v="2098"/>
    <n v="600"/>
    <n v="820"/>
    <x v="0"/>
    <x v="0"/>
    <s v="USD"/>
    <n v="1341028740"/>
    <n v="1339704141"/>
    <b v="0"/>
    <n v="27"/>
    <b v="1"/>
    <s v="music/indie rock"/>
    <n v="1.3666666666666667"/>
    <n v="30.37037037037037"/>
    <x v="4"/>
    <x v="14"/>
  </r>
  <r>
    <n v="2101"/>
    <s v="The World War I's &quot;The Bite And The Boogie&quot;"/>
    <x v="2099"/>
    <n v="2000"/>
    <n v="2265"/>
    <x v="0"/>
    <x v="0"/>
    <s v="USD"/>
    <n v="1329104114"/>
    <n v="1323920114"/>
    <b v="0"/>
    <n v="44"/>
    <b v="1"/>
    <s v="music/indie rock"/>
    <n v="1.1325000000000001"/>
    <n v="51.477272727272727"/>
    <x v="4"/>
    <x v="14"/>
  </r>
  <r>
    <n v="2102"/>
    <s v="The Guru releases &quot;Native Sun&quot;"/>
    <x v="2100"/>
    <n v="1000"/>
    <n v="1360"/>
    <x v="0"/>
    <x v="0"/>
    <s v="USD"/>
    <n v="1304628648"/>
    <n v="1302036648"/>
    <b v="0"/>
    <n v="38"/>
    <b v="1"/>
    <s v="music/indie rock"/>
    <n v="1.36"/>
    <n v="35.789473684210527"/>
    <x v="4"/>
    <x v="14"/>
  </r>
  <r>
    <n v="2103"/>
    <s v="Matthew Moon's New Album"/>
    <x v="2101"/>
    <n v="7777"/>
    <n v="11364"/>
    <x v="0"/>
    <x v="0"/>
    <s v="USD"/>
    <n v="1352488027"/>
    <n v="1349892427"/>
    <b v="0"/>
    <n v="115"/>
    <b v="1"/>
    <s v="music/indie rock"/>
    <n v="1.4612318374694613"/>
    <n v="98.817391304347822"/>
    <x v="4"/>
    <x v="14"/>
  </r>
  <r>
    <n v="2104"/>
    <s v="In the Raw: the ink &amp; the Echo's debut album"/>
    <x v="2102"/>
    <n v="800"/>
    <n v="1036"/>
    <x v="0"/>
    <x v="0"/>
    <s v="USD"/>
    <n v="1369958400"/>
    <n v="1367286434"/>
    <b v="0"/>
    <n v="37"/>
    <b v="1"/>
    <s v="music/indie rock"/>
    <n v="1.2949999999999999"/>
    <n v="28"/>
    <x v="4"/>
    <x v="14"/>
  </r>
  <r>
    <n v="2105"/>
    <s v="Layla The Wolf Debut E.P. &quot;Sugar&quot;"/>
    <x v="2103"/>
    <n v="2000"/>
    <n v="5080"/>
    <x v="0"/>
    <x v="0"/>
    <s v="USD"/>
    <n v="1416542400"/>
    <n v="1415472953"/>
    <b v="0"/>
    <n v="99"/>
    <b v="1"/>
    <s v="music/indie rock"/>
    <n v="2.54"/>
    <n v="51.313131313131315"/>
    <x v="4"/>
    <x v="14"/>
  </r>
  <r>
    <n v="2106"/>
    <s v="Aaron Long-New Full Length Album &quot;Sounds of Awakening&quot;"/>
    <x v="2104"/>
    <n v="2200"/>
    <n v="2355"/>
    <x v="0"/>
    <x v="0"/>
    <s v="USD"/>
    <n v="1359176974"/>
    <n v="1356584974"/>
    <b v="0"/>
    <n v="44"/>
    <b v="1"/>
    <s v="music/indie rock"/>
    <n v="1.0704545454545455"/>
    <n v="53.522727272727273"/>
    <x v="4"/>
    <x v="14"/>
  </r>
  <r>
    <n v="2107"/>
    <s v="ACKER Studio Album and Vinyl Pressing"/>
    <x v="2105"/>
    <n v="2000"/>
    <n v="2154.66"/>
    <x v="0"/>
    <x v="0"/>
    <s v="USD"/>
    <n v="1415815393"/>
    <n v="1413997393"/>
    <b v="0"/>
    <n v="58"/>
    <b v="1"/>
    <s v="music/indie rock"/>
    <n v="1.0773299999999999"/>
    <n v="37.149310344827583"/>
    <x v="4"/>
    <x v="14"/>
  </r>
  <r>
    <n v="2108"/>
    <s v="THE SADDEST LANDSCAPE: Deluxe Vinyl Reissues"/>
    <x v="2106"/>
    <n v="16000"/>
    <n v="17170"/>
    <x v="0"/>
    <x v="0"/>
    <s v="USD"/>
    <n v="1347249300"/>
    <n v="1344917580"/>
    <b v="0"/>
    <n v="191"/>
    <b v="1"/>
    <s v="music/indie rock"/>
    <n v="1.0731250000000001"/>
    <n v="89.895287958115176"/>
    <x v="4"/>
    <x v="14"/>
  </r>
  <r>
    <n v="2109"/>
    <s v="Skyline Sounds - First Studio Album (and Merch!)"/>
    <x v="2107"/>
    <n v="4000"/>
    <n v="4261"/>
    <x v="0"/>
    <x v="0"/>
    <s v="USD"/>
    <n v="1436115617"/>
    <n v="1433523617"/>
    <b v="0"/>
    <n v="40"/>
    <b v="1"/>
    <s v="music/indie rock"/>
    <n v="1.06525"/>
    <n v="106.52500000000001"/>
    <x v="4"/>
    <x v="14"/>
  </r>
  <r>
    <n v="2110"/>
    <s v="&quot;Vision&quot; - New Album - Brent Brown"/>
    <x v="2108"/>
    <n v="2000"/>
    <n v="2007"/>
    <x v="0"/>
    <x v="0"/>
    <s v="USD"/>
    <n v="1401253140"/>
    <n v="1398873969"/>
    <b v="0"/>
    <n v="38"/>
    <b v="1"/>
    <s v="music/indie rock"/>
    <n v="1.0035000000000001"/>
    <n v="52.815789473684212"/>
    <x v="4"/>
    <x v="14"/>
  </r>
  <r>
    <n v="2111"/>
    <s v="Join us in releasing &quot;Evening Lights&quot; FREE online!"/>
    <x v="2109"/>
    <n v="2000"/>
    <n v="2130"/>
    <x v="0"/>
    <x v="0"/>
    <s v="USD"/>
    <n v="1313370000"/>
    <n v="1307594625"/>
    <b v="0"/>
    <n v="39"/>
    <b v="1"/>
    <s v="music/indie rock"/>
    <n v="1.0649999999999999"/>
    <n v="54.615384615384613"/>
    <x v="4"/>
    <x v="14"/>
  </r>
  <r>
    <n v="2112"/>
    <s v="BBB Kickstarter Two"/>
    <x v="2110"/>
    <n v="300"/>
    <n v="300"/>
    <x v="0"/>
    <x v="0"/>
    <s v="USD"/>
    <n v="1366064193"/>
    <n v="1364854593"/>
    <b v="0"/>
    <n v="11"/>
    <b v="1"/>
    <s v="music/indie rock"/>
    <n v="1"/>
    <n v="27.272727272727273"/>
    <x v="4"/>
    <x v="14"/>
  </r>
  <r>
    <n v="2113"/>
    <s v="Summer Underground // Honeycomb LP"/>
    <x v="2111"/>
    <n v="7000"/>
    <n v="7340"/>
    <x v="0"/>
    <x v="0"/>
    <s v="USD"/>
    <n v="1411505176"/>
    <n v="1408481176"/>
    <b v="0"/>
    <n v="107"/>
    <b v="1"/>
    <s v="music/indie rock"/>
    <n v="1.0485714285714285"/>
    <n v="68.598130841121488"/>
    <x v="4"/>
    <x v="14"/>
  </r>
  <r>
    <n v="2114"/>
    <s v="THE RATIONALES present: The Distance in Between"/>
    <x v="2112"/>
    <n v="5000"/>
    <n v="5235"/>
    <x v="0"/>
    <x v="0"/>
    <s v="USD"/>
    <n v="1291870740"/>
    <n v="1286480070"/>
    <b v="0"/>
    <n v="147"/>
    <b v="1"/>
    <s v="music/indie rock"/>
    <n v="1.0469999999999999"/>
    <n v="35.612244897959187"/>
    <x v="4"/>
    <x v="14"/>
  </r>
  <r>
    <n v="2115"/>
    <s v="The Violet Tone and the City of Angels!"/>
    <x v="2113"/>
    <n v="1500"/>
    <n v="3385"/>
    <x v="0"/>
    <x v="0"/>
    <s v="USD"/>
    <n v="1298167001"/>
    <n v="1295575001"/>
    <b v="0"/>
    <n v="36"/>
    <b v="1"/>
    <s v="music/indie rock"/>
    <n v="2.2566666666666668"/>
    <n v="94.027777777777771"/>
    <x v="4"/>
    <x v="14"/>
  </r>
  <r>
    <n v="2116"/>
    <s v="Launch Bitch's new project BEACH: violin indie-electro rock"/>
    <x v="2114"/>
    <n v="48000"/>
    <n v="48434"/>
    <x v="0"/>
    <x v="0"/>
    <s v="USD"/>
    <n v="1349203203"/>
    <n v="1345056003"/>
    <b v="0"/>
    <n v="92"/>
    <b v="1"/>
    <s v="music/indie rock"/>
    <n v="1.0090416666666666"/>
    <n v="526.45652173913038"/>
    <x v="4"/>
    <x v="14"/>
  </r>
  <r>
    <n v="2117"/>
    <s v="You Said It Would Go Down Like This"/>
    <x v="2115"/>
    <n v="1200"/>
    <n v="1773"/>
    <x v="0"/>
    <x v="0"/>
    <s v="USD"/>
    <n v="1445921940"/>
    <n v="1444699549"/>
    <b v="0"/>
    <n v="35"/>
    <b v="1"/>
    <s v="music/indie rock"/>
    <n v="1.4775"/>
    <n v="50.657142857142858"/>
    <x v="4"/>
    <x v="14"/>
  </r>
  <r>
    <n v="2118"/>
    <s v="PORCHES. vs. THE U.S.A."/>
    <x v="2116"/>
    <n v="1000"/>
    <n v="1346.11"/>
    <x v="0"/>
    <x v="0"/>
    <s v="USD"/>
    <n v="1311538136"/>
    <n v="1308946136"/>
    <b v="0"/>
    <n v="17"/>
    <b v="1"/>
    <s v="music/indie rock"/>
    <n v="1.3461099999999999"/>
    <n v="79.182941176470578"/>
    <x v="4"/>
    <x v="14"/>
  </r>
  <r>
    <n v="2119"/>
    <s v="Big Long Now's Debut Album"/>
    <x v="2117"/>
    <n v="2000"/>
    <n v="2015"/>
    <x v="0"/>
    <x v="0"/>
    <s v="USD"/>
    <n v="1345086445"/>
    <n v="1342494445"/>
    <b v="0"/>
    <n v="22"/>
    <b v="1"/>
    <s v="music/indie rock"/>
    <n v="1.0075000000000001"/>
    <n v="91.590909090909093"/>
    <x v="4"/>
    <x v="14"/>
  </r>
  <r>
    <n v="2120"/>
    <s v="Hearty Har Full Length Album"/>
    <x v="2118"/>
    <n v="8000"/>
    <n v="8070.43"/>
    <x v="0"/>
    <x v="0"/>
    <s v="USD"/>
    <n v="1388617736"/>
    <n v="1384384136"/>
    <b v="0"/>
    <n v="69"/>
    <b v="1"/>
    <s v="music/indie rock"/>
    <n v="1.00880375"/>
    <n v="116.96275362318841"/>
    <x v="4"/>
    <x v="14"/>
  </r>
  <r>
    <n v="2121"/>
    <s v="Legend of Decay"/>
    <x v="2119"/>
    <n v="50000"/>
    <n v="284"/>
    <x v="2"/>
    <x v="16"/>
    <s v="CHF"/>
    <n v="1484156948"/>
    <n v="1481564948"/>
    <b v="0"/>
    <n v="10"/>
    <b v="0"/>
    <s v="games/video games"/>
    <n v="5.6800000000000002E-3"/>
    <n v="28.4"/>
    <x v="6"/>
    <x v="17"/>
  </r>
  <r>
    <n v="2122"/>
    <s v="CapitÃ¡n Kalani y el sindicato robÃ³tico"/>
    <x v="2120"/>
    <n v="80000"/>
    <n v="310"/>
    <x v="2"/>
    <x v="14"/>
    <s v="MXN"/>
    <n v="1483773169"/>
    <n v="1481181169"/>
    <b v="0"/>
    <n v="3"/>
    <b v="0"/>
    <s v="games/video games"/>
    <n v="3.875E-3"/>
    <n v="103.33333333333333"/>
    <x v="6"/>
    <x v="17"/>
  </r>
  <r>
    <n v="2123"/>
    <s v="3D Art for &quot;Extreme Hugtime Simulation Challenge&quot;"/>
    <x v="2121"/>
    <n v="500"/>
    <n v="50"/>
    <x v="2"/>
    <x v="0"/>
    <s v="USD"/>
    <n v="1268636340"/>
    <n v="1263982307"/>
    <b v="0"/>
    <n v="5"/>
    <b v="0"/>
    <s v="games/video games"/>
    <n v="0.1"/>
    <n v="10"/>
    <x v="6"/>
    <x v="17"/>
  </r>
  <r>
    <n v="2124"/>
    <s v="AZAMAR"/>
    <x v="2122"/>
    <n v="1100"/>
    <n v="115"/>
    <x v="2"/>
    <x v="0"/>
    <s v="USD"/>
    <n v="1291093200"/>
    <n v="1286930435"/>
    <b v="0"/>
    <n v="5"/>
    <b v="0"/>
    <s v="games/video games"/>
    <n v="0.10454545454545454"/>
    <n v="23"/>
    <x v="6"/>
    <x v="17"/>
  </r>
  <r>
    <n v="2125"/>
    <s v="Becoming - A Metaphysical Game About Mental Illness"/>
    <x v="2123"/>
    <n v="60000"/>
    <n v="852"/>
    <x v="2"/>
    <x v="0"/>
    <s v="USD"/>
    <n v="1438734833"/>
    <n v="1436142833"/>
    <b v="0"/>
    <n v="27"/>
    <b v="0"/>
    <s v="games/video games"/>
    <n v="1.4200000000000001E-2"/>
    <n v="31.555555555555557"/>
    <x v="6"/>
    <x v="17"/>
  </r>
  <r>
    <n v="2126"/>
    <s v="DodgeBall Blitz"/>
    <x v="2124"/>
    <n v="20000"/>
    <n v="10"/>
    <x v="2"/>
    <x v="0"/>
    <s v="USD"/>
    <n v="1418080887"/>
    <n v="1415488887"/>
    <b v="0"/>
    <n v="2"/>
    <b v="0"/>
    <s v="games/video games"/>
    <n v="5.0000000000000001E-4"/>
    <n v="5"/>
    <x v="6"/>
    <x v="17"/>
  </r>
  <r>
    <n v="2127"/>
    <s v="Three Monkeys - Part 1: Into the Abyss"/>
    <x v="2125"/>
    <n v="28000"/>
    <n v="8076"/>
    <x v="2"/>
    <x v="1"/>
    <s v="GBP"/>
    <n v="1426158463"/>
    <n v="1423570063"/>
    <b v="0"/>
    <n v="236"/>
    <b v="0"/>
    <s v="games/video games"/>
    <n v="0.28842857142857142"/>
    <n v="34.220338983050844"/>
    <x v="6"/>
    <x v="17"/>
  </r>
  <r>
    <n v="2128"/>
    <s v="Makayla's Quest"/>
    <x v="2126"/>
    <n v="15000"/>
    <n v="25"/>
    <x v="2"/>
    <x v="5"/>
    <s v="CAD"/>
    <n v="1411324369"/>
    <n v="1406140369"/>
    <b v="0"/>
    <n v="1"/>
    <b v="0"/>
    <s v="games/video games"/>
    <n v="1.6666666666666668E-3"/>
    <n v="25"/>
    <x v="6"/>
    <x v="17"/>
  </r>
  <r>
    <n v="2129"/>
    <s v="Pretty Kitty Fuzzy"/>
    <x v="2127"/>
    <n v="2000"/>
    <n v="236"/>
    <x v="2"/>
    <x v="0"/>
    <s v="USD"/>
    <n v="1457570100"/>
    <n v="1454978100"/>
    <b v="0"/>
    <n v="12"/>
    <b v="0"/>
    <s v="games/video games"/>
    <n v="0.11799999999999999"/>
    <n v="19.666666666666668"/>
    <x v="6"/>
    <x v="17"/>
  </r>
  <r>
    <n v="2130"/>
    <s v="Wondrous Adventures: A Kid's Game"/>
    <x v="2128"/>
    <n v="42000"/>
    <n v="85"/>
    <x v="2"/>
    <x v="0"/>
    <s v="USD"/>
    <n v="1408154663"/>
    <n v="1405130663"/>
    <b v="0"/>
    <n v="4"/>
    <b v="0"/>
    <s v="games/video games"/>
    <n v="2.0238095238095236E-3"/>
    <n v="21.25"/>
    <x v="6"/>
    <x v="17"/>
  </r>
  <r>
    <n v="2131"/>
    <s v="Scout's Honor"/>
    <x v="2129"/>
    <n v="500"/>
    <n v="25"/>
    <x v="2"/>
    <x v="0"/>
    <s v="USD"/>
    <n v="1436677091"/>
    <n v="1434085091"/>
    <b v="0"/>
    <n v="3"/>
    <b v="0"/>
    <s v="games/video games"/>
    <n v="0.05"/>
    <n v="8.3333333333333339"/>
    <x v="6"/>
    <x v="17"/>
  </r>
  <r>
    <n v="2132"/>
    <s v="Universe Rush"/>
    <x v="2130"/>
    <n v="100000"/>
    <n v="2112.9899999999998"/>
    <x v="2"/>
    <x v="0"/>
    <s v="USD"/>
    <n v="1391427692"/>
    <n v="1388835692"/>
    <b v="0"/>
    <n v="99"/>
    <b v="0"/>
    <s v="games/video games"/>
    <n v="2.1129899999999997E-2"/>
    <n v="21.34333333333333"/>
    <x v="6"/>
    <x v="17"/>
  </r>
  <r>
    <n v="2133"/>
    <s v="Waddle Slide - An App for iPhone and Android"/>
    <x v="2131"/>
    <n v="1000"/>
    <n v="16"/>
    <x v="2"/>
    <x v="0"/>
    <s v="USD"/>
    <n v="1303628340"/>
    <n v="1300328399"/>
    <b v="0"/>
    <n v="3"/>
    <b v="0"/>
    <s v="games/video games"/>
    <n v="1.6E-2"/>
    <n v="5.333333333333333"/>
    <x v="6"/>
    <x v="17"/>
  </r>
  <r>
    <n v="2134"/>
    <s v="Prehistoric Landing"/>
    <x v="2132"/>
    <n v="6000"/>
    <n v="104"/>
    <x v="2"/>
    <x v="0"/>
    <s v="USD"/>
    <n v="1367097391"/>
    <n v="1364505391"/>
    <b v="0"/>
    <n v="3"/>
    <b v="0"/>
    <s v="games/video games"/>
    <n v="1.7333333333333333E-2"/>
    <n v="34.666666666666664"/>
    <x v="6"/>
    <x v="17"/>
  </r>
  <r>
    <n v="2135"/>
    <s v="Tesla's Electric Mist"/>
    <x v="2133"/>
    <n v="5000"/>
    <n v="478"/>
    <x v="2"/>
    <x v="0"/>
    <s v="USD"/>
    <n v="1349392033"/>
    <n v="1346800033"/>
    <b v="0"/>
    <n v="22"/>
    <b v="0"/>
    <s v="games/video games"/>
    <n v="9.5600000000000004E-2"/>
    <n v="21.727272727272727"/>
    <x v="6"/>
    <x v="17"/>
  </r>
  <r>
    <n v="2136"/>
    <s v="Dark Paradise"/>
    <x v="2134"/>
    <n v="80000"/>
    <n v="47.69"/>
    <x v="2"/>
    <x v="0"/>
    <s v="USD"/>
    <n v="1382184786"/>
    <n v="1379592786"/>
    <b v="0"/>
    <n v="4"/>
    <b v="0"/>
    <s v="games/video games"/>
    <n v="5.9612499999999998E-4"/>
    <n v="11.922499999999999"/>
    <x v="6"/>
    <x v="17"/>
  </r>
  <r>
    <n v="2137"/>
    <s v="Late To The Party : A Cold War Espionage RPG in the Baltics"/>
    <x v="2135"/>
    <n v="50000"/>
    <n v="14203"/>
    <x v="2"/>
    <x v="5"/>
    <s v="CAD"/>
    <n v="1417804229"/>
    <n v="1415212229"/>
    <b v="0"/>
    <n v="534"/>
    <b v="0"/>
    <s v="games/video games"/>
    <n v="0.28405999999999998"/>
    <n v="26.59737827715356"/>
    <x v="6"/>
    <x v="17"/>
  </r>
  <r>
    <n v="2138"/>
    <s v="Tales Of Tameria - Dawning Light"/>
    <x v="2136"/>
    <n v="1000"/>
    <n v="128"/>
    <x v="2"/>
    <x v="1"/>
    <s v="GBP"/>
    <n v="1383959939"/>
    <n v="1381364339"/>
    <b v="0"/>
    <n v="12"/>
    <b v="0"/>
    <s v="games/video games"/>
    <n v="0.128"/>
    <n v="10.666666666666666"/>
    <x v="6"/>
    <x v="17"/>
  </r>
  <r>
    <n v="2139"/>
    <s v="Manorkept"/>
    <x v="2137"/>
    <n v="30000"/>
    <n v="1626"/>
    <x v="2"/>
    <x v="0"/>
    <s v="USD"/>
    <n v="1478196008"/>
    <n v="1475604008"/>
    <b v="0"/>
    <n v="56"/>
    <b v="0"/>
    <s v="games/video games"/>
    <n v="5.4199999999999998E-2"/>
    <n v="29.035714285714285"/>
    <x v="6"/>
    <x v="17"/>
  </r>
  <r>
    <n v="2140"/>
    <s v="Huevos Rancheros Video Game &quot;The Sabroso Showdown &quot;"/>
    <x v="2138"/>
    <n v="500000"/>
    <n v="560"/>
    <x v="2"/>
    <x v="0"/>
    <s v="USD"/>
    <n v="1357934424"/>
    <n v="1355342424"/>
    <b v="0"/>
    <n v="11"/>
    <b v="0"/>
    <s v="games/video games"/>
    <n v="1.1199999999999999E-3"/>
    <n v="50.909090909090907"/>
    <x v="6"/>
    <x v="17"/>
  </r>
  <r>
    <n v="2141"/>
    <s v="King of Consoles"/>
    <x v="2139"/>
    <n v="15000"/>
    <n v="0"/>
    <x v="2"/>
    <x v="0"/>
    <s v="USD"/>
    <n v="1415947159"/>
    <n v="1413351559"/>
    <b v="0"/>
    <n v="0"/>
    <b v="0"/>
    <s v="games/video games"/>
    <n v="0"/>
    <n v="0"/>
    <x v="6"/>
    <x v="17"/>
  </r>
  <r>
    <n v="2142"/>
    <s v="MEDiAN - The Colony (sci-fi exploration adventure game)"/>
    <x v="2140"/>
    <n v="10500"/>
    <n v="601"/>
    <x v="2"/>
    <x v="12"/>
    <s v="EUR"/>
    <n v="1451494210"/>
    <n v="1449075010"/>
    <b v="0"/>
    <n v="12"/>
    <b v="0"/>
    <s v="games/video games"/>
    <n v="5.7238095238095241E-2"/>
    <n v="50.083333333333336"/>
    <x v="6"/>
    <x v="17"/>
  </r>
  <r>
    <n v="2143"/>
    <s v="Head Cap - a 3rd party Iphone, Ipad, and touch app for the Battletech board game"/>
    <x v="2141"/>
    <n v="2000"/>
    <n v="225"/>
    <x v="2"/>
    <x v="0"/>
    <s v="USD"/>
    <n v="1279738800"/>
    <n v="1275599812"/>
    <b v="0"/>
    <n v="5"/>
    <b v="0"/>
    <s v="games/video games"/>
    <n v="0.1125"/>
    <n v="45"/>
    <x v="6"/>
    <x v="17"/>
  </r>
  <r>
    <n v="2144"/>
    <s v="Project Starborn"/>
    <x v="2142"/>
    <n v="35500"/>
    <n v="607"/>
    <x v="2"/>
    <x v="0"/>
    <s v="USD"/>
    <n v="1379164040"/>
    <n v="1376399240"/>
    <b v="0"/>
    <n v="24"/>
    <b v="0"/>
    <s v="games/video games"/>
    <n v="1.7098591549295775E-2"/>
    <n v="25.291666666666668"/>
    <x v="6"/>
    <x v="17"/>
  </r>
  <r>
    <n v="2145"/>
    <s v="Theocalypse - Mythology and Modern day collide in this RPG"/>
    <x v="2143"/>
    <n v="15000"/>
    <n v="4565"/>
    <x v="2"/>
    <x v="0"/>
    <s v="USD"/>
    <n v="1385534514"/>
    <n v="1382938914"/>
    <b v="0"/>
    <n v="89"/>
    <b v="0"/>
    <s v="games/video games"/>
    <n v="0.30433333333333334"/>
    <n v="51.292134831460672"/>
    <x v="6"/>
    <x v="17"/>
  </r>
  <r>
    <n v="2146"/>
    <s v="Nanaue eSports"/>
    <x v="2144"/>
    <n v="5000"/>
    <n v="1"/>
    <x v="2"/>
    <x v="0"/>
    <s v="USD"/>
    <n v="1455207510"/>
    <n v="1453997910"/>
    <b v="0"/>
    <n v="1"/>
    <b v="0"/>
    <s v="games/video games"/>
    <n v="2.0000000000000001E-4"/>
    <n v="1"/>
    <x v="6"/>
    <x v="17"/>
  </r>
  <r>
    <n v="2147"/>
    <s v="Johnny Rocketfingers 3"/>
    <x v="2145"/>
    <n v="390000"/>
    <n v="2716"/>
    <x v="2"/>
    <x v="0"/>
    <s v="USD"/>
    <n v="1416125148"/>
    <n v="1413356748"/>
    <b v="0"/>
    <n v="55"/>
    <b v="0"/>
    <s v="games/video games"/>
    <n v="6.9641025641025639E-3"/>
    <n v="49.381818181818183"/>
    <x v="6"/>
    <x v="17"/>
  </r>
  <r>
    <n v="2148"/>
    <s v="ZomBlock's"/>
    <x v="2146"/>
    <n v="100"/>
    <n v="2"/>
    <x v="2"/>
    <x v="1"/>
    <s v="GBP"/>
    <n v="1427992582"/>
    <n v="1425404182"/>
    <b v="0"/>
    <n v="2"/>
    <b v="0"/>
    <s v="games/video games"/>
    <n v="0.02"/>
    <n v="1"/>
    <x v="6"/>
    <x v="17"/>
  </r>
  <r>
    <n v="2149"/>
    <s v="Project Gert on Xbox Live "/>
    <x v="2147"/>
    <n v="2000"/>
    <n v="0"/>
    <x v="2"/>
    <x v="0"/>
    <s v="USD"/>
    <n v="1280534400"/>
    <n v="1277512556"/>
    <b v="0"/>
    <n v="0"/>
    <b v="0"/>
    <s v="games/video games"/>
    <n v="0"/>
    <n v="0"/>
    <x v="6"/>
    <x v="17"/>
  </r>
  <r>
    <n v="2150"/>
    <s v="The Unknown Door"/>
    <x v="2148"/>
    <n v="50000"/>
    <n v="405"/>
    <x v="2"/>
    <x v="10"/>
    <s v="NOK"/>
    <n v="1468392599"/>
    <n v="1465800599"/>
    <b v="0"/>
    <n v="4"/>
    <b v="0"/>
    <s v="games/video games"/>
    <n v="8.0999999999999996E-3"/>
    <n v="101.25"/>
    <x v="6"/>
    <x v="17"/>
  </r>
  <r>
    <n v="2151"/>
    <s v="Handee Job for PS4 Gets on Shark Tank"/>
    <x v="2149"/>
    <n v="45000"/>
    <n v="118"/>
    <x v="2"/>
    <x v="0"/>
    <s v="USD"/>
    <n v="1467231614"/>
    <n v="1464639614"/>
    <b v="0"/>
    <n v="6"/>
    <b v="0"/>
    <s v="games/video games"/>
    <n v="2.6222222222222224E-3"/>
    <n v="19.666666666666668"/>
    <x v="6"/>
    <x v="17"/>
  </r>
  <r>
    <n v="2152"/>
    <s v="Space Shooter RPG+"/>
    <x v="2150"/>
    <n v="30000"/>
    <n v="50"/>
    <x v="2"/>
    <x v="0"/>
    <s v="USD"/>
    <n v="1394909909"/>
    <n v="1392321509"/>
    <b v="0"/>
    <n v="4"/>
    <b v="0"/>
    <s v="games/video games"/>
    <n v="1.6666666666666668E-3"/>
    <n v="12.5"/>
    <x v="6"/>
    <x v="17"/>
  </r>
  <r>
    <n v="2153"/>
    <s v="It's The GOD Complex"/>
    <x v="2151"/>
    <n v="372625"/>
    <n v="34"/>
    <x v="2"/>
    <x v="0"/>
    <s v="USD"/>
    <n v="1420876740"/>
    <n v="1417470718"/>
    <b v="0"/>
    <n v="4"/>
    <b v="0"/>
    <s v="games/video games"/>
    <n v="9.1244548809124457E-5"/>
    <n v="8.5"/>
    <x v="6"/>
    <x v="17"/>
  </r>
  <r>
    <n v="2154"/>
    <s v="Demigods - Rise of the Children - Part 1 (Design)"/>
    <x v="2152"/>
    <n v="250"/>
    <n v="2"/>
    <x v="2"/>
    <x v="0"/>
    <s v="USD"/>
    <n v="1390921827"/>
    <n v="1389193827"/>
    <b v="0"/>
    <n v="2"/>
    <b v="0"/>
    <s v="games/video games"/>
    <n v="8.0000000000000002E-3"/>
    <n v="1"/>
    <x v="6"/>
    <x v="17"/>
  </r>
  <r>
    <n v="2155"/>
    <s v="VoxelMaze"/>
    <x v="2153"/>
    <n v="5000"/>
    <n v="115"/>
    <x v="2"/>
    <x v="1"/>
    <s v="GBP"/>
    <n v="1459443385"/>
    <n v="1456854985"/>
    <b v="0"/>
    <n v="5"/>
    <b v="0"/>
    <s v="games/video games"/>
    <n v="2.3E-2"/>
    <n v="23"/>
    <x v="6"/>
    <x v="17"/>
  </r>
  <r>
    <n v="2156"/>
    <s v="Beyond Black Space"/>
    <x v="2154"/>
    <n v="56000"/>
    <n v="1493"/>
    <x v="2"/>
    <x v="0"/>
    <s v="USD"/>
    <n v="1379363406"/>
    <n v="1375475406"/>
    <b v="0"/>
    <n v="83"/>
    <b v="0"/>
    <s v="games/video games"/>
    <n v="2.6660714285714284E-2"/>
    <n v="17.987951807228917"/>
    <x v="6"/>
    <x v="17"/>
  </r>
  <r>
    <n v="2157"/>
    <s v="Nin"/>
    <x v="2155"/>
    <n v="75000"/>
    <n v="21144"/>
    <x v="2"/>
    <x v="0"/>
    <s v="USD"/>
    <n v="1482479940"/>
    <n v="1479684783"/>
    <b v="0"/>
    <n v="57"/>
    <b v="0"/>
    <s v="games/video games"/>
    <n v="0.28192"/>
    <n v="370.94736842105266"/>
    <x v="6"/>
    <x v="17"/>
  </r>
  <r>
    <n v="2158"/>
    <s v="PerfectGolf"/>
    <x v="2156"/>
    <n v="300000"/>
    <n v="19770.11"/>
    <x v="2"/>
    <x v="0"/>
    <s v="USD"/>
    <n v="1360009774"/>
    <n v="1356121774"/>
    <b v="0"/>
    <n v="311"/>
    <b v="0"/>
    <s v="games/video games"/>
    <n v="6.5900366666666668E-2"/>
    <n v="63.569485530546629"/>
    <x v="6"/>
    <x v="17"/>
  </r>
  <r>
    <n v="2159"/>
    <s v="DeadRealm RPG Series for Android and iOS"/>
    <x v="2157"/>
    <n v="3600"/>
    <n v="26"/>
    <x v="2"/>
    <x v="0"/>
    <s v="USD"/>
    <n v="1310837574"/>
    <n v="1308245574"/>
    <b v="0"/>
    <n v="2"/>
    <b v="0"/>
    <s v="games/video games"/>
    <n v="7.2222222222222219E-3"/>
    <n v="13"/>
    <x v="6"/>
    <x v="17"/>
  </r>
  <r>
    <n v="2160"/>
    <s v="Army vs Aliens - Currently in Alpha"/>
    <x v="2158"/>
    <n v="10000"/>
    <n v="85"/>
    <x v="2"/>
    <x v="0"/>
    <s v="USD"/>
    <n v="1337447105"/>
    <n v="1334855105"/>
    <b v="0"/>
    <n v="16"/>
    <b v="0"/>
    <s v="games/video games"/>
    <n v="8.5000000000000006E-3"/>
    <n v="5.3125"/>
    <x v="6"/>
    <x v="17"/>
  </r>
  <r>
    <n v="2161"/>
    <s v="CallMeGhost DEBUT ALBUM preorder!"/>
    <x v="2159"/>
    <n v="400"/>
    <n v="463"/>
    <x v="0"/>
    <x v="0"/>
    <s v="USD"/>
    <n v="1443040059"/>
    <n v="1440448059"/>
    <b v="0"/>
    <n v="13"/>
    <b v="1"/>
    <s v="music/rock"/>
    <n v="1.1575"/>
    <n v="35.615384615384613"/>
    <x v="4"/>
    <x v="11"/>
  </r>
  <r>
    <n v="2162"/>
    <s v="&quot;Then &amp; Now&quot;"/>
    <x v="2160"/>
    <n v="4500"/>
    <n v="5052"/>
    <x v="0"/>
    <x v="0"/>
    <s v="USD"/>
    <n v="1406226191"/>
    <n v="1403547791"/>
    <b v="0"/>
    <n v="58"/>
    <b v="1"/>
    <s v="music/rock"/>
    <n v="1.1226666666666667"/>
    <n v="87.103448275862064"/>
    <x v="4"/>
    <x v="11"/>
  </r>
  <r>
    <n v="2163"/>
    <s v="Help MONGREL record our new cd !"/>
    <x v="2161"/>
    <n v="2500"/>
    <n v="3305"/>
    <x v="0"/>
    <x v="0"/>
    <s v="USD"/>
    <n v="1433735400"/>
    <n v="1429306520"/>
    <b v="0"/>
    <n v="44"/>
    <b v="1"/>
    <s v="music/rock"/>
    <n v="1.3220000000000001"/>
    <n v="75.11363636363636"/>
    <x v="4"/>
    <x v="11"/>
  </r>
  <r>
    <n v="2164"/>
    <s v="Rosaline debut record"/>
    <x v="2162"/>
    <n v="5500"/>
    <n v="5645"/>
    <x v="0"/>
    <x v="0"/>
    <s v="USD"/>
    <n v="1466827140"/>
    <n v="1464196414"/>
    <b v="0"/>
    <n v="83"/>
    <b v="1"/>
    <s v="music/rock"/>
    <n v="1.0263636363636364"/>
    <n v="68.01204819277109"/>
    <x v="4"/>
    <x v="11"/>
  </r>
  <r>
    <n v="2165"/>
    <s v="Le Temps Nous Est ComtÃ©"/>
    <x v="2163"/>
    <n v="2500"/>
    <n v="3466"/>
    <x v="0"/>
    <x v="6"/>
    <s v="EUR"/>
    <n v="1460127635"/>
    <n v="1457539235"/>
    <b v="0"/>
    <n v="117"/>
    <b v="1"/>
    <s v="music/rock"/>
    <n v="1.3864000000000001"/>
    <n v="29.623931623931625"/>
    <x v="4"/>
    <x v="11"/>
  </r>
  <r>
    <n v="2166"/>
    <s v="Johnny Rock &amp; Friends: For The Record"/>
    <x v="2164"/>
    <n v="2000"/>
    <n v="2932"/>
    <x v="0"/>
    <x v="0"/>
    <s v="USD"/>
    <n v="1417813618"/>
    <n v="1413922018"/>
    <b v="0"/>
    <n v="32"/>
    <b v="1"/>
    <s v="music/rock"/>
    <n v="1.466"/>
    <n v="91.625"/>
    <x v="4"/>
    <x v="11"/>
  </r>
  <r>
    <n v="2167"/>
    <s v="Planes and Planets needs to get their EP finished!!"/>
    <x v="2165"/>
    <n v="150"/>
    <n v="180"/>
    <x v="0"/>
    <x v="0"/>
    <s v="USD"/>
    <n v="1347672937"/>
    <n v="1346463337"/>
    <b v="0"/>
    <n v="8"/>
    <b v="1"/>
    <s v="music/rock"/>
    <n v="1.2"/>
    <n v="22.5"/>
    <x v="4"/>
    <x v="11"/>
  </r>
  <r>
    <n v="2168"/>
    <s v="PIZAZZ: Pigeons Playing Ping Pong's New Album"/>
    <x v="2166"/>
    <n v="18000"/>
    <n v="21884.69"/>
    <x v="0"/>
    <x v="0"/>
    <s v="USD"/>
    <n v="1486702800"/>
    <n v="1484058261"/>
    <b v="0"/>
    <n v="340"/>
    <b v="1"/>
    <s v="music/rock"/>
    <n v="1.215816111111111"/>
    <n v="64.366735294117646"/>
    <x v="4"/>
    <x v="11"/>
  </r>
  <r>
    <n v="2169"/>
    <s v="Pedals and Effects Arena Corner"/>
    <x v="2167"/>
    <n v="153"/>
    <n v="153"/>
    <x v="0"/>
    <x v="0"/>
    <s v="USD"/>
    <n v="1488473351"/>
    <n v="1488214151"/>
    <b v="0"/>
    <n v="7"/>
    <b v="1"/>
    <s v="music/rock"/>
    <n v="1"/>
    <n v="21.857142857142858"/>
    <x v="4"/>
    <x v="11"/>
  </r>
  <r>
    <n v="2170"/>
    <s v="STETSON'S NEW EP"/>
    <x v="2168"/>
    <n v="350"/>
    <n v="633"/>
    <x v="0"/>
    <x v="0"/>
    <s v="USD"/>
    <n v="1440266422"/>
    <n v="1436810422"/>
    <b v="0"/>
    <n v="19"/>
    <b v="1"/>
    <s v="music/rock"/>
    <n v="1.8085714285714285"/>
    <n v="33.315789473684212"/>
    <x v="4"/>
    <x v="11"/>
  </r>
  <r>
    <n v="2171"/>
    <s v="Brainspoonâ€™s New Record"/>
    <x v="2169"/>
    <n v="4000"/>
    <n v="4243"/>
    <x v="0"/>
    <x v="0"/>
    <s v="USD"/>
    <n v="1434949200"/>
    <n v="1431903495"/>
    <b v="0"/>
    <n v="47"/>
    <b v="1"/>
    <s v="music/rock"/>
    <n v="1.0607500000000001"/>
    <n v="90.276595744680847"/>
    <x v="4"/>
    <x v="11"/>
  </r>
  <r>
    <n v="2172"/>
    <s v="Hollow point 9, Sins Of Yesterday CD"/>
    <x v="2170"/>
    <n v="1000"/>
    <n v="1000"/>
    <x v="0"/>
    <x v="0"/>
    <s v="USD"/>
    <n v="1429365320"/>
    <n v="1426773320"/>
    <b v="0"/>
    <n v="13"/>
    <b v="1"/>
    <s v="music/rock"/>
    <n v="1"/>
    <n v="76.92307692307692"/>
    <x v="4"/>
    <x v="11"/>
  </r>
  <r>
    <n v="2173"/>
    <s v="Brother K's first full length album, One Eyed King"/>
    <x v="2171"/>
    <n v="4200"/>
    <n v="5331"/>
    <x v="0"/>
    <x v="0"/>
    <s v="USD"/>
    <n v="1378785540"/>
    <n v="1376066243"/>
    <b v="0"/>
    <n v="90"/>
    <b v="1"/>
    <s v="music/rock"/>
    <n v="1.2692857142857144"/>
    <n v="59.233333333333334"/>
    <x v="4"/>
    <x v="11"/>
  </r>
  <r>
    <n v="2174"/>
    <s v="Chivo Funge and the Extensions"/>
    <x v="2172"/>
    <n v="4000"/>
    <n v="4119"/>
    <x v="0"/>
    <x v="1"/>
    <s v="GBP"/>
    <n v="1462453307"/>
    <n v="1459861307"/>
    <b v="0"/>
    <n v="63"/>
    <b v="1"/>
    <s v="music/rock"/>
    <n v="1.0297499999999999"/>
    <n v="65.38095238095238"/>
    <x v="4"/>
    <x v="11"/>
  </r>
  <r>
    <n v="2175"/>
    <s v="Repulsur's First Record"/>
    <x v="2173"/>
    <n v="700"/>
    <n v="1750"/>
    <x v="0"/>
    <x v="0"/>
    <s v="USD"/>
    <n v="1469059986"/>
    <n v="1468455186"/>
    <b v="0"/>
    <n v="26"/>
    <b v="1"/>
    <s v="music/rock"/>
    <n v="2.5"/>
    <n v="67.307692307692307"/>
    <x v="4"/>
    <x v="11"/>
  </r>
  <r>
    <n v="2176"/>
    <s v="Mike Farley Band - New Album!"/>
    <x v="2174"/>
    <n v="5000"/>
    <n v="6301"/>
    <x v="0"/>
    <x v="0"/>
    <s v="USD"/>
    <n v="1430579509"/>
    <n v="1427987509"/>
    <b v="0"/>
    <n v="71"/>
    <b v="1"/>
    <s v="music/rock"/>
    <n v="1.2602"/>
    <n v="88.74647887323944"/>
    <x v="4"/>
    <x v="11"/>
  </r>
  <r>
    <n v="2177"/>
    <s v="Nobody Rides For Free ~ Stone Horse"/>
    <x v="2175"/>
    <n v="2500"/>
    <n v="2503"/>
    <x v="0"/>
    <x v="0"/>
    <s v="USD"/>
    <n v="1465192867"/>
    <n v="1463032867"/>
    <b v="0"/>
    <n v="38"/>
    <b v="1"/>
    <s v="music/rock"/>
    <n v="1.0012000000000001"/>
    <n v="65.868421052631575"/>
    <x v="4"/>
    <x v="11"/>
  </r>
  <r>
    <n v="2178"/>
    <s v="The Letter Black - New Record"/>
    <x v="2176"/>
    <n v="25000"/>
    <n v="34660"/>
    <x v="0"/>
    <x v="0"/>
    <s v="USD"/>
    <n v="1484752597"/>
    <n v="1482160597"/>
    <b v="0"/>
    <n v="859"/>
    <b v="1"/>
    <s v="music/rock"/>
    <n v="1.3864000000000001"/>
    <n v="40.349243306169967"/>
    <x v="4"/>
    <x v="11"/>
  </r>
  <r>
    <n v="2179"/>
    <s v="Woodhouse EP"/>
    <x v="2177"/>
    <n v="1000"/>
    <n v="1614"/>
    <x v="0"/>
    <x v="0"/>
    <s v="USD"/>
    <n v="1428725192"/>
    <n v="1426133192"/>
    <b v="0"/>
    <n v="21"/>
    <b v="1"/>
    <s v="music/rock"/>
    <n v="1.6140000000000001"/>
    <n v="76.857142857142861"/>
    <x v="4"/>
    <x v="11"/>
  </r>
  <r>
    <n v="2180"/>
    <s v="FOUR STAR MARY &quot;PIECES&quot;"/>
    <x v="2178"/>
    <n v="5000"/>
    <n v="5359.21"/>
    <x v="0"/>
    <x v="0"/>
    <s v="USD"/>
    <n v="1447434268"/>
    <n v="1443801868"/>
    <b v="0"/>
    <n v="78"/>
    <b v="1"/>
    <s v="music/rock"/>
    <n v="1.071842"/>
    <n v="68.707820512820518"/>
    <x v="4"/>
    <x v="11"/>
  </r>
  <r>
    <n v="2181"/>
    <s v="Broken Contract Rulebook Relaunch"/>
    <x v="2179"/>
    <n v="2000"/>
    <n v="3062"/>
    <x v="0"/>
    <x v="0"/>
    <s v="USD"/>
    <n v="1487635653"/>
    <n v="1486426053"/>
    <b v="0"/>
    <n v="53"/>
    <b v="1"/>
    <s v="games/tabletop games"/>
    <n v="1.5309999999999999"/>
    <n v="57.773584905660378"/>
    <x v="6"/>
    <x v="32"/>
  </r>
  <r>
    <n v="2182"/>
    <s v="Broken World - A Post-Apocalypse Tabletop RPG"/>
    <x v="2180"/>
    <n v="3000"/>
    <n v="15725"/>
    <x v="0"/>
    <x v="5"/>
    <s v="CAD"/>
    <n v="1412285825"/>
    <n v="1409261825"/>
    <b v="0"/>
    <n v="356"/>
    <b v="1"/>
    <s v="games/tabletop games"/>
    <n v="5.2416666666666663"/>
    <n v="44.171348314606739"/>
    <x v="6"/>
    <x v="32"/>
  </r>
  <r>
    <n v="2183"/>
    <s v="D12 Trap Dice + Trapped The Dice Game"/>
    <x v="2181"/>
    <n v="1800"/>
    <n v="8807"/>
    <x v="0"/>
    <x v="0"/>
    <s v="USD"/>
    <n v="1486616400"/>
    <n v="1484037977"/>
    <b v="0"/>
    <n v="279"/>
    <b v="1"/>
    <s v="games/tabletop games"/>
    <n v="4.8927777777777779"/>
    <n v="31.566308243727597"/>
    <x v="6"/>
    <x v="32"/>
  </r>
  <r>
    <n v="2184"/>
    <s v="Liguria"/>
    <x v="2182"/>
    <n v="10000"/>
    <n v="28474"/>
    <x v="0"/>
    <x v="0"/>
    <s v="USD"/>
    <n v="1453737600"/>
    <n v="1452530041"/>
    <b v="1"/>
    <n v="266"/>
    <b v="1"/>
    <s v="games/tabletop games"/>
    <n v="2.8473999999999999"/>
    <n v="107.04511278195488"/>
    <x v="6"/>
    <x v="32"/>
  </r>
  <r>
    <n v="2185"/>
    <s v="Empire of the Dead: REQUIEM"/>
    <x v="2183"/>
    <n v="5000"/>
    <n v="92848.5"/>
    <x v="0"/>
    <x v="1"/>
    <s v="GBP"/>
    <n v="1364286239"/>
    <n v="1360830239"/>
    <b v="0"/>
    <n v="623"/>
    <b v="1"/>
    <s v="games/tabletop games"/>
    <n v="18.569700000000001"/>
    <n v="149.03451043338683"/>
    <x v="6"/>
    <x v="32"/>
  </r>
  <r>
    <n v="2186"/>
    <s v="Latitude 90Â° : The Origin"/>
    <x v="2184"/>
    <n v="20000"/>
    <n v="21935"/>
    <x v="0"/>
    <x v="0"/>
    <s v="USD"/>
    <n v="1473213600"/>
    <n v="1470062743"/>
    <b v="0"/>
    <n v="392"/>
    <b v="1"/>
    <s v="games/tabletop games"/>
    <n v="1.0967499999999999"/>
    <n v="55.956632653061227"/>
    <x v="6"/>
    <x v="32"/>
  </r>
  <r>
    <n v="2187"/>
    <s v="Tesla vs. Edison"/>
    <x v="2185"/>
    <n v="20000"/>
    <n v="202928.5"/>
    <x v="0"/>
    <x v="0"/>
    <s v="USD"/>
    <n v="1428033540"/>
    <n v="1425531666"/>
    <b v="1"/>
    <n v="3562"/>
    <b v="1"/>
    <s v="games/tabletop games"/>
    <n v="10.146425000000001"/>
    <n v="56.970381807973048"/>
    <x v="6"/>
    <x v="32"/>
  </r>
  <r>
    <n v="2188"/>
    <s v="PHOENIX DICE: A New Approach to an Outdated Gaming Tool"/>
    <x v="2186"/>
    <n v="5494"/>
    <n v="22645"/>
    <x v="0"/>
    <x v="2"/>
    <s v="AUD"/>
    <n v="1477414800"/>
    <n v="1474380241"/>
    <b v="0"/>
    <n v="514"/>
    <b v="1"/>
    <s v="games/tabletop games"/>
    <n v="4.1217692027666546"/>
    <n v="44.056420233463037"/>
    <x v="6"/>
    <x v="32"/>
  </r>
  <r>
    <n v="2189"/>
    <s v="Odyssey: ARGONAUTS"/>
    <x v="2187"/>
    <n v="1200"/>
    <n v="6039"/>
    <x v="0"/>
    <x v="1"/>
    <s v="GBP"/>
    <n v="1461276000"/>
    <n v="1460055300"/>
    <b v="0"/>
    <n v="88"/>
    <b v="1"/>
    <s v="games/tabletop games"/>
    <n v="5.0324999999999998"/>
    <n v="68.625"/>
    <x v="6"/>
    <x v="32"/>
  </r>
  <r>
    <n v="2190"/>
    <s v="Overlords of Infamy - A Board Game of Silly Super-Villainy!"/>
    <x v="2188"/>
    <n v="19000"/>
    <n v="35076"/>
    <x v="0"/>
    <x v="0"/>
    <s v="USD"/>
    <n v="1458716340"/>
    <n v="1455721204"/>
    <b v="0"/>
    <n v="537"/>
    <b v="1"/>
    <s v="games/tabletop games"/>
    <n v="1.8461052631578947"/>
    <n v="65.318435754189949"/>
    <x v="6"/>
    <x v="32"/>
  </r>
  <r>
    <n v="2191"/>
    <s v="SpecForce Rangers: Outlanders Phase 4"/>
    <x v="2189"/>
    <n v="750"/>
    <n v="898"/>
    <x v="0"/>
    <x v="1"/>
    <s v="GBP"/>
    <n v="1487102427"/>
    <n v="1486065627"/>
    <b v="0"/>
    <n v="25"/>
    <b v="1"/>
    <s v="games/tabletop games"/>
    <n v="1.1973333333333334"/>
    <n v="35.92"/>
    <x v="6"/>
    <x v="32"/>
  </r>
  <r>
    <n v="2192"/>
    <s v="Legends Untold: As deep as an RPG, as fast as a card game!"/>
    <x v="2190"/>
    <n v="12000"/>
    <n v="129748.82"/>
    <x v="0"/>
    <x v="1"/>
    <s v="GBP"/>
    <n v="1481842800"/>
    <n v="1479414344"/>
    <b v="0"/>
    <n v="3238"/>
    <b v="1"/>
    <s v="games/tabletop games"/>
    <n v="10.812401666666668"/>
    <n v="40.070667078443485"/>
    <x v="6"/>
    <x v="32"/>
  </r>
  <r>
    <n v="2193"/>
    <s v="Astonishing Swordsmen &amp; Sorcerers of Hyperborea 2E"/>
    <x v="2191"/>
    <n v="15000"/>
    <n v="67856"/>
    <x v="0"/>
    <x v="0"/>
    <s v="USD"/>
    <n v="1479704340"/>
    <n v="1477043072"/>
    <b v="0"/>
    <n v="897"/>
    <b v="1"/>
    <s v="games/tabletop games"/>
    <n v="4.5237333333333334"/>
    <n v="75.647714604236342"/>
    <x v="6"/>
    <x v="32"/>
  </r>
  <r>
    <n v="2194"/>
    <s v="Monster Lab"/>
    <x v="2192"/>
    <n v="10000"/>
    <n v="53737"/>
    <x v="0"/>
    <x v="0"/>
    <s v="USD"/>
    <n v="1459012290"/>
    <n v="1456423890"/>
    <b v="0"/>
    <n v="878"/>
    <b v="1"/>
    <s v="games/tabletop games"/>
    <n v="5.3737000000000004"/>
    <n v="61.203872437357631"/>
    <x v="6"/>
    <x v="32"/>
  </r>
  <r>
    <n v="2195"/>
    <s v="Purgatoria: City of Angels"/>
    <x v="2193"/>
    <n v="4600"/>
    <n v="5535"/>
    <x v="0"/>
    <x v="0"/>
    <s v="USD"/>
    <n v="1439317900"/>
    <n v="1436725900"/>
    <b v="0"/>
    <n v="115"/>
    <b v="1"/>
    <s v="games/tabletop games"/>
    <n v="1.2032608695652174"/>
    <n v="48.130434782608695"/>
    <x v="6"/>
    <x v="32"/>
  </r>
  <r>
    <n v="2196"/>
    <s v="LACORSA Grand Prix Game (relaunch)"/>
    <x v="2194"/>
    <n v="14000"/>
    <n v="15937"/>
    <x v="0"/>
    <x v="0"/>
    <s v="USD"/>
    <n v="1480662000"/>
    <n v="1478000502"/>
    <b v="0"/>
    <n v="234"/>
    <b v="1"/>
    <s v="games/tabletop games"/>
    <n v="1.1383571428571428"/>
    <n v="68.106837606837601"/>
    <x v="6"/>
    <x v="32"/>
  </r>
  <r>
    <n v="2197"/>
    <s v="Trickerion - Legends of Illusion"/>
    <x v="2195"/>
    <n v="30000"/>
    <n v="285309.33"/>
    <x v="0"/>
    <x v="0"/>
    <s v="USD"/>
    <n v="1425132059"/>
    <n v="1422540059"/>
    <b v="0"/>
    <n v="4330"/>
    <b v="1"/>
    <s v="games/tabletop games"/>
    <n v="9.5103109999999997"/>
    <n v="65.891300230946882"/>
    <x v="6"/>
    <x v="32"/>
  </r>
  <r>
    <n v="2198"/>
    <s v="Rivals: Masters of the Deep"/>
    <x v="2196"/>
    <n v="40000"/>
    <n v="53157"/>
    <x v="0"/>
    <x v="0"/>
    <s v="USD"/>
    <n v="1447507200"/>
    <n v="1444911600"/>
    <b v="0"/>
    <n v="651"/>
    <b v="1"/>
    <s v="games/tabletop games"/>
    <n v="1.3289249999999999"/>
    <n v="81.654377880184327"/>
    <x v="6"/>
    <x v="32"/>
  </r>
  <r>
    <n v="2199"/>
    <s v="Decadolo. Flip it!"/>
    <x v="2197"/>
    <n v="9000"/>
    <n v="13228"/>
    <x v="0"/>
    <x v="17"/>
    <s v="EUR"/>
    <n v="1444903198"/>
    <n v="1442311198"/>
    <b v="1"/>
    <n v="251"/>
    <b v="1"/>
    <s v="games/tabletop games"/>
    <n v="1.4697777777777778"/>
    <n v="52.701195219123505"/>
    <x v="6"/>
    <x v="32"/>
  </r>
  <r>
    <n v="2200"/>
    <s v="Concept Cards for Fantasy RPGs -Monsters, Treasures and more"/>
    <x v="2198"/>
    <n v="2000"/>
    <n v="10843"/>
    <x v="0"/>
    <x v="1"/>
    <s v="GBP"/>
    <n v="1436151600"/>
    <n v="1433775668"/>
    <b v="0"/>
    <n v="263"/>
    <b v="1"/>
    <s v="games/tabletop games"/>
    <n v="5.4215"/>
    <n v="41.228136882129277"/>
    <x v="6"/>
    <x v="32"/>
  </r>
  <r>
    <n v="2201"/>
    <s v="Superpowerless - Princess - Music Video"/>
    <x v="2199"/>
    <n v="110"/>
    <n v="420.99"/>
    <x v="0"/>
    <x v="1"/>
    <s v="GBP"/>
    <n v="1358367565"/>
    <n v="1357157965"/>
    <b v="0"/>
    <n v="28"/>
    <b v="1"/>
    <s v="music/electronic music"/>
    <n v="3.8271818181818182"/>
    <n v="15.035357142857142"/>
    <x v="4"/>
    <x v="15"/>
  </r>
  <r>
    <n v="2202"/>
    <s v="zircon - &quot;Identity Sequence&quot;: A cyberpunk-inspired journey"/>
    <x v="2200"/>
    <n v="4000"/>
    <n v="28167.25"/>
    <x v="0"/>
    <x v="0"/>
    <s v="USD"/>
    <n v="1351801368"/>
    <n v="1349209368"/>
    <b v="0"/>
    <n v="721"/>
    <b v="1"/>
    <s v="music/electronic music"/>
    <n v="7.0418124999999998"/>
    <n v="39.066920943134534"/>
    <x v="4"/>
    <x v="15"/>
  </r>
  <r>
    <n v="2203"/>
    <s v="Andy's iLL - The Invisible City"/>
    <x v="2201"/>
    <n v="2000"/>
    <n v="2191"/>
    <x v="0"/>
    <x v="5"/>
    <s v="CAD"/>
    <n v="1443127082"/>
    <n v="1440535082"/>
    <b v="0"/>
    <n v="50"/>
    <b v="1"/>
    <s v="music/electronic music"/>
    <n v="1.0954999999999999"/>
    <n v="43.82"/>
    <x v="4"/>
    <x v="15"/>
  </r>
  <r>
    <n v="2204"/>
    <s v="Press Mirror Kisses' New Album &quot;Heartbeats&quot; on Vinyl"/>
    <x v="2202"/>
    <n v="1500"/>
    <n v="1993"/>
    <x v="0"/>
    <x v="0"/>
    <s v="USD"/>
    <n v="1362814119"/>
    <n v="1360222119"/>
    <b v="0"/>
    <n v="73"/>
    <b v="1"/>
    <s v="music/electronic music"/>
    <n v="1.3286666666666667"/>
    <n v="27.301369863013697"/>
    <x v="4"/>
    <x v="15"/>
  </r>
  <r>
    <n v="2205"/>
    <s v="Lestat - Midnight Toll Video"/>
    <x v="2203"/>
    <n v="750"/>
    <n v="1140"/>
    <x v="0"/>
    <x v="0"/>
    <s v="USD"/>
    <n v="1338579789"/>
    <n v="1335987789"/>
    <b v="0"/>
    <n v="27"/>
    <b v="1"/>
    <s v="music/electronic music"/>
    <n v="1.52"/>
    <n v="42.222222222222221"/>
    <x v="4"/>
    <x v="15"/>
  </r>
  <r>
    <n v="2206"/>
    <s v="Arbor Oasis's First Album!"/>
    <x v="2204"/>
    <n v="1100"/>
    <n v="1130"/>
    <x v="0"/>
    <x v="0"/>
    <s v="USD"/>
    <n v="1334556624"/>
    <n v="1333001424"/>
    <b v="0"/>
    <n v="34"/>
    <b v="1"/>
    <s v="music/electronic music"/>
    <n v="1.0272727272727273"/>
    <n v="33.235294117647058"/>
    <x v="4"/>
    <x v="15"/>
  </r>
  <r>
    <n v="2207"/>
    <s v="Piece of Happy"/>
    <x v="2205"/>
    <n v="2000"/>
    <n v="2000"/>
    <x v="0"/>
    <x v="0"/>
    <s v="USD"/>
    <n v="1384580373"/>
    <n v="1381984773"/>
    <b v="0"/>
    <n v="7"/>
    <b v="1"/>
    <s v="music/electronic music"/>
    <n v="1"/>
    <n v="285.71428571428572"/>
    <x v="4"/>
    <x v="15"/>
  </r>
  <r>
    <n v="2208"/>
    <s v="HELP FUND SELF IMPLIED RESTRICTIONS DEBUT RELEASE"/>
    <x v="2206"/>
    <n v="1000"/>
    <n v="1016"/>
    <x v="0"/>
    <x v="0"/>
    <s v="USD"/>
    <n v="1333771200"/>
    <n v="1328649026"/>
    <b v="0"/>
    <n v="24"/>
    <b v="1"/>
    <s v="music/electronic music"/>
    <n v="1.016"/>
    <n v="42.333333333333336"/>
    <x v="4"/>
    <x v="15"/>
  </r>
  <r>
    <n v="2209"/>
    <s v="NYPC's North American (+ Colombia!) Tour May 2014 - Part 2"/>
    <x v="2207"/>
    <n v="500"/>
    <n v="754"/>
    <x v="0"/>
    <x v="1"/>
    <s v="GBP"/>
    <n v="1397516400"/>
    <n v="1396524644"/>
    <b v="0"/>
    <n v="15"/>
    <b v="1"/>
    <s v="music/electronic music"/>
    <n v="1.508"/>
    <n v="50.266666666666666"/>
    <x v="4"/>
    <x v="15"/>
  </r>
  <r>
    <n v="2210"/>
    <s v="The Seshen's Debut Album Release"/>
    <x v="2208"/>
    <n v="4000"/>
    <n v="4457"/>
    <x v="0"/>
    <x v="0"/>
    <s v="USD"/>
    <n v="1334424960"/>
    <n v="1329442510"/>
    <b v="0"/>
    <n v="72"/>
    <b v="1"/>
    <s v="music/electronic music"/>
    <n v="1.11425"/>
    <n v="61.902777777777779"/>
    <x v="4"/>
    <x v="15"/>
  </r>
  <r>
    <n v="2211"/>
    <s v="Kickstart the Future (of Telefuture)"/>
    <x v="2209"/>
    <n v="2500"/>
    <n v="4890"/>
    <x v="0"/>
    <x v="0"/>
    <s v="USD"/>
    <n v="1397113140"/>
    <n v="1395168625"/>
    <b v="0"/>
    <n v="120"/>
    <b v="1"/>
    <s v="music/electronic music"/>
    <n v="1.956"/>
    <n v="40.75"/>
    <x v="4"/>
    <x v="15"/>
  </r>
  <r>
    <n v="2212"/>
    <s v="Dragon's Eye Recordings: Label Relaunch"/>
    <x v="2210"/>
    <n v="6000"/>
    <n v="6863"/>
    <x v="0"/>
    <x v="0"/>
    <s v="USD"/>
    <n v="1383526800"/>
    <n v="1380650177"/>
    <b v="0"/>
    <n v="123"/>
    <b v="1"/>
    <s v="music/electronic music"/>
    <n v="1.1438333333333333"/>
    <n v="55.796747967479675"/>
    <x v="4"/>
    <x v="15"/>
  </r>
  <r>
    <n v="2213"/>
    <s v="WINTER WALK WITH ME ~ Hasenfang Album"/>
    <x v="2211"/>
    <n v="5"/>
    <n v="10"/>
    <x v="0"/>
    <x v="0"/>
    <s v="USD"/>
    <n v="1431719379"/>
    <n v="1429127379"/>
    <b v="0"/>
    <n v="1"/>
    <b v="1"/>
    <s v="music/electronic music"/>
    <n v="2"/>
    <n v="10"/>
    <x v="4"/>
    <x v="15"/>
  </r>
  <r>
    <n v="2214"/>
    <s v="Spiff is ready to join the digital age!"/>
    <x v="2212"/>
    <n v="600"/>
    <n v="1755.01"/>
    <x v="0"/>
    <x v="0"/>
    <s v="USD"/>
    <n v="1391713248"/>
    <n v="1389121248"/>
    <b v="0"/>
    <n v="24"/>
    <b v="1"/>
    <s v="music/electronic music"/>
    <n v="2.9250166666666666"/>
    <n v="73.125416666666666"/>
    <x v="4"/>
    <x v="15"/>
  </r>
  <r>
    <n v="2215"/>
    <s v="&quot;Something to See, Not to Say&quot; - Anemometer's First EP Album"/>
    <x v="2213"/>
    <n v="550"/>
    <n v="860"/>
    <x v="0"/>
    <x v="0"/>
    <s v="USD"/>
    <n v="1331621940"/>
    <n v="1329671572"/>
    <b v="0"/>
    <n v="33"/>
    <b v="1"/>
    <s v="music/electronic music"/>
    <n v="1.5636363636363637"/>
    <n v="26.060606060606062"/>
    <x v="4"/>
    <x v="15"/>
  </r>
  <r>
    <n v="2216"/>
    <s v="Femme Fatality 'Stranger' T-shirt and/or Tote bag"/>
    <x v="2214"/>
    <n v="300"/>
    <n v="317"/>
    <x v="0"/>
    <x v="0"/>
    <s v="USD"/>
    <n v="1437674545"/>
    <n v="1436464945"/>
    <b v="0"/>
    <n v="14"/>
    <b v="1"/>
    <s v="music/electronic music"/>
    <n v="1.0566666666666666"/>
    <n v="22.642857142857142"/>
    <x v="4"/>
    <x v="15"/>
  </r>
  <r>
    <n v="2217"/>
    <s v="Hung Yung Terrarist Needs to Order More Cassettes 4 Jacknife"/>
    <x v="2215"/>
    <n v="420"/>
    <n v="425"/>
    <x v="0"/>
    <x v="0"/>
    <s v="USD"/>
    <n v="1446451200"/>
    <n v="1445539113"/>
    <b v="0"/>
    <n v="9"/>
    <b v="1"/>
    <s v="music/electronic music"/>
    <n v="1.0119047619047619"/>
    <n v="47.222222222222221"/>
    <x v="4"/>
    <x v="15"/>
  </r>
  <r>
    <n v="2218"/>
    <s v="Idiot Stare &quot;Unknown to Millions&quot; CD"/>
    <x v="2216"/>
    <n v="2000"/>
    <n v="2456.66"/>
    <x v="0"/>
    <x v="0"/>
    <s v="USD"/>
    <n v="1346198400"/>
    <n v="1344281383"/>
    <b v="0"/>
    <n v="76"/>
    <b v="1"/>
    <s v="music/electronic music"/>
    <n v="1.2283299999999999"/>
    <n v="32.324473684210524"/>
    <x v="4"/>
    <x v="15"/>
  </r>
  <r>
    <n v="2219"/>
    <s v="Moments by eBurner"/>
    <x v="2217"/>
    <n v="1000"/>
    <n v="1015"/>
    <x v="0"/>
    <x v="0"/>
    <s v="USD"/>
    <n v="1440004512"/>
    <n v="1437412512"/>
    <b v="0"/>
    <n v="19"/>
    <b v="1"/>
    <s v="music/electronic music"/>
    <n v="1.0149999999999999"/>
    <n v="53.421052631578945"/>
    <x v="4"/>
    <x v="15"/>
  </r>
  <r>
    <n v="2220"/>
    <s v="Be Part of Darkpine's Debut EP"/>
    <x v="2218"/>
    <n v="3500"/>
    <n v="3540"/>
    <x v="0"/>
    <x v="0"/>
    <s v="USD"/>
    <n v="1374888436"/>
    <n v="1372296436"/>
    <b v="0"/>
    <n v="69"/>
    <b v="1"/>
    <s v="music/electronic music"/>
    <n v="1.0114285714285713"/>
    <n v="51.304347826086953"/>
    <x v="4"/>
    <x v="15"/>
  </r>
  <r>
    <n v="2221"/>
    <s v="Dice Bazaar - Dice rolling, card trading, family fun"/>
    <x v="2219"/>
    <n v="7500"/>
    <n v="8109"/>
    <x v="0"/>
    <x v="0"/>
    <s v="USD"/>
    <n v="1461369600"/>
    <n v="1458748809"/>
    <b v="0"/>
    <n v="218"/>
    <b v="1"/>
    <s v="games/tabletop games"/>
    <n v="1.0811999999999999"/>
    <n v="37.197247706422019"/>
    <x v="6"/>
    <x v="32"/>
  </r>
  <r>
    <n v="2222"/>
    <s v="Passing Shot: Dice Tennis Game"/>
    <x v="2220"/>
    <n v="500"/>
    <n v="813"/>
    <x v="0"/>
    <x v="0"/>
    <s v="USD"/>
    <n v="1327776847"/>
    <n v="1325184847"/>
    <b v="0"/>
    <n v="30"/>
    <b v="1"/>
    <s v="games/tabletop games"/>
    <n v="1.6259999999999999"/>
    <n v="27.1"/>
    <x v="6"/>
    <x v="32"/>
  </r>
  <r>
    <n v="2223"/>
    <s v="M4 Collapsible Cardboard Scenery"/>
    <x v="2221"/>
    <n v="19500"/>
    <n v="20631"/>
    <x v="0"/>
    <x v="5"/>
    <s v="CAD"/>
    <n v="1435418568"/>
    <n v="1432826568"/>
    <b v="0"/>
    <n v="100"/>
    <b v="1"/>
    <s v="games/tabletop games"/>
    <n v="1.0580000000000001"/>
    <n v="206.31"/>
    <x v="6"/>
    <x v="32"/>
  </r>
  <r>
    <n v="2224"/>
    <s v="The Dread House (Pathfinder/5th Edition/Call of Cthulhu)"/>
    <x v="2222"/>
    <n v="10000"/>
    <n v="24315"/>
    <x v="0"/>
    <x v="0"/>
    <s v="USD"/>
    <n v="1477767600"/>
    <n v="1475337675"/>
    <b v="0"/>
    <n v="296"/>
    <b v="1"/>
    <s v="games/tabletop games"/>
    <n v="2.4315000000000002"/>
    <n v="82.145270270270274"/>
    <x v="6"/>
    <x v="32"/>
  </r>
  <r>
    <n v="2225"/>
    <s v="Battle Systemsâ„¢ Fantasy Dungeon Terrain"/>
    <x v="2223"/>
    <n v="21000"/>
    <n v="198415.01"/>
    <x v="0"/>
    <x v="1"/>
    <s v="GBP"/>
    <n v="1411326015"/>
    <n v="1408734015"/>
    <b v="0"/>
    <n v="1204"/>
    <b v="1"/>
    <s v="games/tabletop games"/>
    <n v="9.4483338095238096"/>
    <n v="164.79651993355483"/>
    <x v="6"/>
    <x v="32"/>
  </r>
  <r>
    <n v="2226"/>
    <s v="Street Kings Boardgame"/>
    <x v="2224"/>
    <n v="18000"/>
    <n v="19523.310000000001"/>
    <x v="0"/>
    <x v="0"/>
    <s v="USD"/>
    <n v="1455253140"/>
    <n v="1452625822"/>
    <b v="0"/>
    <n v="321"/>
    <b v="1"/>
    <s v="games/tabletop games"/>
    <n v="1.0846283333333333"/>
    <n v="60.820280373831778"/>
    <x v="6"/>
    <x v="32"/>
  </r>
  <r>
    <n v="2227"/>
    <s v="Mechabrick - A Minifig/Mecha board game and models"/>
    <x v="2225"/>
    <n v="13000"/>
    <n v="20459"/>
    <x v="0"/>
    <x v="1"/>
    <s v="GBP"/>
    <n v="1384374155"/>
    <n v="1381778555"/>
    <b v="0"/>
    <n v="301"/>
    <b v="1"/>
    <s v="games/tabletop games"/>
    <n v="1.5737692307692308"/>
    <n v="67.970099667774093"/>
    <x v="6"/>
    <x v="32"/>
  </r>
  <r>
    <n v="2228"/>
    <s v="Tournament &amp; Transport Solution for X-Wing, STAW and D&amp;D AW"/>
    <x v="2226"/>
    <n v="1000"/>
    <n v="11744.9"/>
    <x v="0"/>
    <x v="12"/>
    <s v="EUR"/>
    <n v="1439707236"/>
    <n v="1437115236"/>
    <b v="0"/>
    <n v="144"/>
    <b v="1"/>
    <s v="games/tabletop games"/>
    <n v="11.744899999999999"/>
    <n v="81.561805555555551"/>
    <x v="6"/>
    <x v="32"/>
  </r>
  <r>
    <n v="2229"/>
    <s v="Tessen - A quick-playing card game set in feudal Japan"/>
    <x v="2227"/>
    <n v="8012"/>
    <n v="13704.33"/>
    <x v="0"/>
    <x v="0"/>
    <s v="USD"/>
    <n v="1378180800"/>
    <n v="1375113391"/>
    <b v="0"/>
    <n v="539"/>
    <b v="1"/>
    <s v="games/tabletop games"/>
    <n v="1.7104755366949576"/>
    <n v="25.42547309833024"/>
    <x v="6"/>
    <x v="32"/>
  </r>
  <r>
    <n v="2230"/>
    <s v="Little Dungeon: Turtle Rock"/>
    <x v="2228"/>
    <n v="8500"/>
    <n v="10706"/>
    <x v="0"/>
    <x v="0"/>
    <s v="USD"/>
    <n v="1398460127"/>
    <n v="1395868127"/>
    <b v="0"/>
    <n v="498"/>
    <b v="1"/>
    <s v="games/tabletop games"/>
    <n v="1.2595294117647058"/>
    <n v="21.497991967871485"/>
    <x v="6"/>
    <x v="32"/>
  </r>
  <r>
    <n v="2231"/>
    <s v="Kingdom"/>
    <x v="2229"/>
    <n v="2500"/>
    <n v="30303.24"/>
    <x v="0"/>
    <x v="0"/>
    <s v="USD"/>
    <n v="1372136400"/>
    <n v="1369864301"/>
    <b v="0"/>
    <n v="1113"/>
    <b v="1"/>
    <s v="games/tabletop games"/>
    <n v="12.121296000000001"/>
    <n v="27.226630727762803"/>
    <x v="6"/>
    <x v="32"/>
  </r>
  <r>
    <n v="2232"/>
    <s v="Backstory Cards"/>
    <x v="2230"/>
    <n v="5000"/>
    <n v="24790"/>
    <x v="0"/>
    <x v="0"/>
    <s v="USD"/>
    <n v="1405738800"/>
    <n v="1402945408"/>
    <b v="0"/>
    <n v="988"/>
    <b v="1"/>
    <s v="games/tabletop games"/>
    <n v="4.9580000000000002"/>
    <n v="25.091093117408906"/>
    <x v="6"/>
    <x v="32"/>
  </r>
  <r>
    <n v="2233"/>
    <s v="Cadaver - A Card Game For Aspiring Necromancers"/>
    <x v="2231"/>
    <n v="2500"/>
    <n v="8301"/>
    <x v="0"/>
    <x v="1"/>
    <s v="GBP"/>
    <n v="1450051200"/>
    <n v="1448269539"/>
    <b v="0"/>
    <n v="391"/>
    <b v="1"/>
    <s v="games/tabletop games"/>
    <n v="3.3203999999999998"/>
    <n v="21.230179028132991"/>
    <x v="6"/>
    <x v="32"/>
  </r>
  <r>
    <n v="2234"/>
    <s v="Pine Tar Baseball: 1936 Negro League + 1960 Season"/>
    <x v="2232"/>
    <n v="100"/>
    <n v="1165"/>
    <x v="0"/>
    <x v="0"/>
    <s v="USD"/>
    <n v="1483645647"/>
    <n v="1481053647"/>
    <b v="0"/>
    <n v="28"/>
    <b v="1"/>
    <s v="games/tabletop games"/>
    <n v="11.65"/>
    <n v="41.607142857142854"/>
    <x v="6"/>
    <x v="32"/>
  </r>
  <r>
    <n v="2235"/>
    <s v="Miniature Scenery Terrain for Tabletop gaming and Wargames"/>
    <x v="2233"/>
    <n v="13000"/>
    <n v="19931"/>
    <x v="0"/>
    <x v="5"/>
    <s v="CAD"/>
    <n v="1427585511"/>
    <n v="1424997111"/>
    <b v="0"/>
    <n v="147"/>
    <b v="1"/>
    <s v="games/tabletop games"/>
    <n v="1.5331538461538461"/>
    <n v="135.58503401360545"/>
    <x v="6"/>
    <x v="32"/>
  </r>
  <r>
    <n v="2236"/>
    <s v="Alienation - an intergalactic card drafting game"/>
    <x v="2234"/>
    <n v="2800"/>
    <n v="15039"/>
    <x v="0"/>
    <x v="0"/>
    <s v="USD"/>
    <n v="1454338123"/>
    <n v="1451746123"/>
    <b v="0"/>
    <n v="680"/>
    <b v="1"/>
    <s v="games/tabletop games"/>
    <n v="5.3710714285714287"/>
    <n v="22.116176470588236"/>
    <x v="6"/>
    <x v="32"/>
  </r>
  <r>
    <n v="2237"/>
    <s v="Monster Mansion"/>
    <x v="2235"/>
    <n v="18000"/>
    <n v="63527"/>
    <x v="0"/>
    <x v="0"/>
    <s v="USD"/>
    <n v="1415779140"/>
    <n v="1412294683"/>
    <b v="0"/>
    <n v="983"/>
    <b v="1"/>
    <s v="games/tabletop games"/>
    <n v="3.5292777777777777"/>
    <n v="64.625635808748726"/>
    <x v="6"/>
    <x v="32"/>
  </r>
  <r>
    <n v="2238"/>
    <s v="28mm Fantasy Miniature range Feral Orcs!"/>
    <x v="2236"/>
    <n v="4000"/>
    <n v="5496"/>
    <x v="0"/>
    <x v="12"/>
    <s v="EUR"/>
    <n v="1489157716"/>
    <n v="1486565716"/>
    <b v="0"/>
    <n v="79"/>
    <b v="1"/>
    <s v="games/tabletop games"/>
    <n v="1.3740000000000001"/>
    <n v="69.569620253164558"/>
    <x v="6"/>
    <x v="32"/>
  </r>
  <r>
    <n v="2239"/>
    <s v="Pro Tabletop Gaming Audio Collection"/>
    <x v="2237"/>
    <n v="25000"/>
    <n v="32006.67"/>
    <x v="0"/>
    <x v="0"/>
    <s v="USD"/>
    <n v="1385870520"/>
    <n v="1382742014"/>
    <b v="0"/>
    <n v="426"/>
    <b v="1"/>
    <s v="games/tabletop games"/>
    <n v="1.2802667999999999"/>
    <n v="75.133028169014082"/>
    <x v="6"/>
    <x v="32"/>
  </r>
  <r>
    <n v="2240"/>
    <s v="Dice Base 2: Vault - Case - Rolling Surface"/>
    <x v="2238"/>
    <n v="5000"/>
    <n v="13534"/>
    <x v="0"/>
    <x v="0"/>
    <s v="USD"/>
    <n v="1461354544"/>
    <n v="1458762544"/>
    <b v="0"/>
    <n v="96"/>
    <b v="1"/>
    <s v="games/tabletop games"/>
    <n v="2.7067999999999999"/>
    <n v="140.97916666666666"/>
    <x v="6"/>
    <x v="32"/>
  </r>
  <r>
    <n v="2241"/>
    <s v="Savage Worlds Zombie Squad"/>
    <x v="2239"/>
    <n v="1000"/>
    <n v="8064"/>
    <x v="0"/>
    <x v="1"/>
    <s v="GBP"/>
    <n v="1488484300"/>
    <n v="1485892300"/>
    <b v="0"/>
    <n v="163"/>
    <b v="1"/>
    <s v="games/tabletop games"/>
    <n v="8.0640000000000001"/>
    <n v="49.472392638036808"/>
    <x v="6"/>
    <x v="32"/>
  </r>
  <r>
    <n v="2242"/>
    <s v="The Princess Bride Playing Cards from USPCC"/>
    <x v="2240"/>
    <n v="10000"/>
    <n v="136009.76"/>
    <x v="0"/>
    <x v="0"/>
    <s v="USD"/>
    <n v="1385521320"/>
    <n v="1382449733"/>
    <b v="0"/>
    <n v="2525"/>
    <b v="1"/>
    <s v="games/tabletop games"/>
    <n v="13.600976000000001"/>
    <n v="53.865251485148519"/>
    <x v="6"/>
    <x v="32"/>
  </r>
  <r>
    <n v="2243"/>
    <s v="Innocents, a truly terrifying roleplaying game"/>
    <x v="2241"/>
    <n v="1"/>
    <n v="9302.5"/>
    <x v="0"/>
    <x v="0"/>
    <s v="USD"/>
    <n v="1489374000"/>
    <n v="1488823290"/>
    <b v="0"/>
    <n v="2035"/>
    <b v="1"/>
    <s v="games/tabletop games"/>
    <n v="9302.5"/>
    <n v="4.5712530712530715"/>
    <x v="6"/>
    <x v="32"/>
  </r>
  <r>
    <n v="2244"/>
    <s v="Warbands of the Cold North III"/>
    <x v="2242"/>
    <n v="5000"/>
    <n v="18851"/>
    <x v="0"/>
    <x v="0"/>
    <s v="USD"/>
    <n v="1476649800"/>
    <n v="1475609946"/>
    <b v="0"/>
    <n v="290"/>
    <b v="1"/>
    <s v="games/tabletop games"/>
    <n v="3.7702"/>
    <n v="65.00344827586207"/>
    <x v="6"/>
    <x v="32"/>
  </r>
  <r>
    <n v="2245"/>
    <s v="TimeWatch: GUMSHOE Investigative Time Travel RPG"/>
    <x v="2243"/>
    <n v="4000"/>
    <n v="105881"/>
    <x v="0"/>
    <x v="0"/>
    <s v="USD"/>
    <n v="1393005600"/>
    <n v="1390323617"/>
    <b v="0"/>
    <n v="1980"/>
    <b v="1"/>
    <s v="games/tabletop games"/>
    <n v="26.47025"/>
    <n v="53.475252525252522"/>
    <x v="6"/>
    <x v="32"/>
  </r>
  <r>
    <n v="2246"/>
    <s v="The BESPOKE GEEK: Cosplay for Everyday"/>
    <x v="2244"/>
    <n v="2500"/>
    <n v="2503"/>
    <x v="0"/>
    <x v="1"/>
    <s v="GBP"/>
    <n v="1441393210"/>
    <n v="1438801210"/>
    <b v="0"/>
    <n v="57"/>
    <b v="1"/>
    <s v="games/tabletop games"/>
    <n v="1.0012000000000001"/>
    <n v="43.912280701754383"/>
    <x v="6"/>
    <x v="32"/>
  </r>
  <r>
    <n v="2247"/>
    <s v="Foragers"/>
    <x v="2245"/>
    <n v="18500"/>
    <n v="19324"/>
    <x v="0"/>
    <x v="0"/>
    <s v="USD"/>
    <n v="1438185565"/>
    <n v="1436975965"/>
    <b v="0"/>
    <n v="380"/>
    <b v="1"/>
    <s v="games/tabletop games"/>
    <n v="1.0445405405405406"/>
    <n v="50.852631578947367"/>
    <x v="6"/>
    <x v="32"/>
  </r>
  <r>
    <n v="2248"/>
    <s v="The Roots of Magic Miniatures Game: Students of Sorcery"/>
    <x v="2246"/>
    <n v="7000"/>
    <n v="7505"/>
    <x v="0"/>
    <x v="1"/>
    <s v="GBP"/>
    <n v="1481749278"/>
    <n v="1479157278"/>
    <b v="0"/>
    <n v="128"/>
    <b v="1"/>
    <s v="games/tabletop games"/>
    <n v="1.0721428571428571"/>
    <n v="58.6328125"/>
    <x v="6"/>
    <x v="32"/>
  </r>
  <r>
    <n v="2249"/>
    <s v="Centurion: Legionaries of Rome"/>
    <x v="2247"/>
    <n v="3500"/>
    <n v="5907"/>
    <x v="0"/>
    <x v="0"/>
    <s v="USD"/>
    <n v="1364917965"/>
    <n v="1362329565"/>
    <b v="0"/>
    <n v="180"/>
    <b v="1"/>
    <s v="games/tabletop games"/>
    <n v="1.6877142857142857"/>
    <n v="32.81666666666667"/>
    <x v="6"/>
    <x v="32"/>
  </r>
  <r>
    <n v="2250"/>
    <s v="The Game Anywhere Table"/>
    <x v="2248"/>
    <n v="25000"/>
    <n v="243778"/>
    <x v="0"/>
    <x v="0"/>
    <s v="USD"/>
    <n v="1480727273"/>
    <n v="1478131673"/>
    <b v="0"/>
    <n v="571"/>
    <b v="1"/>
    <s v="games/tabletop games"/>
    <n v="9.7511200000000002"/>
    <n v="426.93169877408059"/>
    <x v="6"/>
    <x v="32"/>
  </r>
  <r>
    <n v="2251"/>
    <s v="Werewolf: Full Moon Expansion"/>
    <x v="2249"/>
    <n v="8500"/>
    <n v="11428.19"/>
    <x v="0"/>
    <x v="0"/>
    <s v="USD"/>
    <n v="1408177077"/>
    <n v="1406362677"/>
    <b v="0"/>
    <n v="480"/>
    <b v="1"/>
    <s v="games/tabletop games"/>
    <n v="1.3444929411764706"/>
    <n v="23.808729166666669"/>
    <x v="6"/>
    <x v="32"/>
  </r>
  <r>
    <n v="2252"/>
    <s v="Punkapocalyptic - Black Blood Children Band"/>
    <x v="2250"/>
    <n v="9000"/>
    <n v="24505"/>
    <x v="0"/>
    <x v="3"/>
    <s v="EUR"/>
    <n v="1470469938"/>
    <n v="1469173938"/>
    <b v="0"/>
    <n v="249"/>
    <b v="1"/>
    <s v="games/tabletop games"/>
    <n v="2.722777777777778"/>
    <n v="98.413654618473899"/>
    <x v="6"/>
    <x v="32"/>
  </r>
  <r>
    <n v="2253"/>
    <s v="ZoMbushed! - A Zombie Co-Op Survival Card Game"/>
    <x v="2251"/>
    <n v="8000"/>
    <n v="9015"/>
    <x v="0"/>
    <x v="0"/>
    <s v="USD"/>
    <n v="1447862947"/>
    <n v="1445267347"/>
    <b v="0"/>
    <n v="84"/>
    <b v="1"/>
    <s v="games/tabletop games"/>
    <n v="1.1268750000000001"/>
    <n v="107.32142857142857"/>
    <x v="6"/>
    <x v="32"/>
  </r>
  <r>
    <n v="2254"/>
    <s v="Green Couch Games Limited: FrogFlip!"/>
    <x v="2252"/>
    <n v="500"/>
    <n v="2299"/>
    <x v="0"/>
    <x v="0"/>
    <s v="USD"/>
    <n v="1485271968"/>
    <n v="1484667168"/>
    <b v="0"/>
    <n v="197"/>
    <b v="1"/>
    <s v="games/tabletop games"/>
    <n v="4.5979999999999999"/>
    <n v="11.67005076142132"/>
    <x v="6"/>
    <x v="32"/>
  </r>
  <r>
    <n v="2255"/>
    <s v="Jumbo Jets - Jet Set Expansion Set #2"/>
    <x v="2253"/>
    <n v="3950"/>
    <n v="11323"/>
    <x v="0"/>
    <x v="0"/>
    <s v="USD"/>
    <n v="1462661451"/>
    <n v="1460069451"/>
    <b v="0"/>
    <n v="271"/>
    <b v="1"/>
    <s v="games/tabletop games"/>
    <n v="2.8665822784810127"/>
    <n v="41.782287822878232"/>
    <x v="6"/>
    <x v="32"/>
  </r>
  <r>
    <n v="2256"/>
    <s v="Bitcoin Empire"/>
    <x v="2254"/>
    <n v="480"/>
    <n v="1069"/>
    <x v="0"/>
    <x v="1"/>
    <s v="GBP"/>
    <n v="1479811846"/>
    <n v="1478602246"/>
    <b v="0"/>
    <n v="50"/>
    <b v="1"/>
    <s v="games/tabletop games"/>
    <n v="2.2270833333333333"/>
    <n v="21.38"/>
    <x v="6"/>
    <x v="32"/>
  </r>
  <r>
    <n v="2257"/>
    <s v="&quot;The Hab Block&quot; multi build 28mm gaming terrain building"/>
    <x v="2255"/>
    <n v="2500"/>
    <n v="15903.5"/>
    <x v="0"/>
    <x v="1"/>
    <s v="GBP"/>
    <n v="1466377200"/>
    <n v="1463351329"/>
    <b v="0"/>
    <n v="169"/>
    <b v="1"/>
    <s v="games/tabletop games"/>
    <n v="6.3613999999999997"/>
    <n v="94.103550295857985"/>
    <x v="6"/>
    <x v="32"/>
  </r>
  <r>
    <n v="2258"/>
    <s v="A Sundered World"/>
    <x v="2256"/>
    <n v="2200"/>
    <n v="3223"/>
    <x v="0"/>
    <x v="0"/>
    <s v="USD"/>
    <n v="1434045687"/>
    <n v="1431453687"/>
    <b v="0"/>
    <n v="205"/>
    <b v="1"/>
    <s v="games/tabletop games"/>
    <n v="1.4650000000000001"/>
    <n v="15.721951219512196"/>
    <x v="6"/>
    <x v="32"/>
  </r>
  <r>
    <n v="2259"/>
    <s v="The Second Breakfast"/>
    <x v="2257"/>
    <n v="1000"/>
    <n v="18671"/>
    <x v="0"/>
    <x v="1"/>
    <s v="GBP"/>
    <n v="1481224736"/>
    <n v="1480360736"/>
    <b v="0"/>
    <n v="206"/>
    <b v="1"/>
    <s v="games/tabletop games"/>
    <n v="18.670999999999999"/>
    <n v="90.635922330097088"/>
    <x v="6"/>
    <x v="32"/>
  </r>
  <r>
    <n v="2260"/>
    <s v="Cryptex Dice Vault"/>
    <x v="2258"/>
    <n v="2500"/>
    <n v="8173"/>
    <x v="0"/>
    <x v="0"/>
    <s v="USD"/>
    <n v="1395876250"/>
    <n v="1393287850"/>
    <b v="0"/>
    <n v="84"/>
    <b v="1"/>
    <s v="games/tabletop games"/>
    <n v="3.2692000000000001"/>
    <n v="97.297619047619051"/>
    <x v="6"/>
    <x v="32"/>
  </r>
  <r>
    <n v="2261"/>
    <s v="Hero: Aluminum dice inspired by super heroes :)"/>
    <x v="2259"/>
    <n v="1000"/>
    <n v="7795"/>
    <x v="0"/>
    <x v="2"/>
    <s v="AUD"/>
    <n v="1487093020"/>
    <n v="1485278620"/>
    <b v="0"/>
    <n v="210"/>
    <b v="1"/>
    <s v="games/tabletop games"/>
    <n v="7.7949999999999999"/>
    <n v="37.11904761904762"/>
    <x v="6"/>
    <x v="32"/>
  </r>
  <r>
    <n v="2262"/>
    <s v="Riders: A Game About Cheating Doomsday"/>
    <x v="2260"/>
    <n v="3300"/>
    <n v="5087"/>
    <x v="0"/>
    <x v="0"/>
    <s v="USD"/>
    <n v="1416268800"/>
    <n v="1413295358"/>
    <b v="0"/>
    <n v="181"/>
    <b v="1"/>
    <s v="games/tabletop games"/>
    <n v="1.5415151515151515"/>
    <n v="28.104972375690608"/>
    <x v="6"/>
    <x v="32"/>
  </r>
  <r>
    <n v="2263"/>
    <s v="Corvus Corax Miniatures - Outcasts"/>
    <x v="2261"/>
    <n v="7500"/>
    <n v="8666"/>
    <x v="0"/>
    <x v="11"/>
    <s v="SEK"/>
    <n v="1422734313"/>
    <n v="1420919913"/>
    <b v="0"/>
    <n v="60"/>
    <b v="1"/>
    <s v="games/tabletop games"/>
    <n v="1.1554666666666666"/>
    <n v="144.43333333333334"/>
    <x v="6"/>
    <x v="32"/>
  </r>
  <r>
    <n v="2264"/>
    <s v="Thunder Alley : Crew Chief by Richard Launius - Final Lap!"/>
    <x v="2262"/>
    <n v="6000"/>
    <n v="10802"/>
    <x v="0"/>
    <x v="0"/>
    <s v="USD"/>
    <n v="1463972400"/>
    <n v="1462543114"/>
    <b v="0"/>
    <n v="445"/>
    <b v="1"/>
    <s v="games/tabletop games"/>
    <n v="1.8003333333333333"/>
    <n v="24.274157303370785"/>
    <x v="6"/>
    <x v="32"/>
  </r>
  <r>
    <n v="2265"/>
    <s v="Blind Beggar Miniatures presents Second Chance Specials!"/>
    <x v="2263"/>
    <n v="200"/>
    <n v="597"/>
    <x v="0"/>
    <x v="1"/>
    <s v="GBP"/>
    <n v="1479846507"/>
    <n v="1479241707"/>
    <b v="0"/>
    <n v="17"/>
    <b v="1"/>
    <s v="games/tabletop games"/>
    <n v="2.9849999999999999"/>
    <n v="35.117647058823529"/>
    <x v="6"/>
    <x v="32"/>
  </r>
  <r>
    <n v="2266"/>
    <s v="GOAT LORDS."/>
    <x v="2264"/>
    <n v="1500"/>
    <n v="4804"/>
    <x v="0"/>
    <x v="0"/>
    <s v="USD"/>
    <n v="1461722400"/>
    <n v="1460235592"/>
    <b v="0"/>
    <n v="194"/>
    <b v="1"/>
    <s v="games/tabletop games"/>
    <n v="3.2026666666666666"/>
    <n v="24.762886597938145"/>
    <x v="6"/>
    <x v="32"/>
  </r>
  <r>
    <n v="2267"/>
    <s v="Stones Dungeon Tiles"/>
    <x v="2265"/>
    <n v="20000"/>
    <n v="76105"/>
    <x v="0"/>
    <x v="0"/>
    <s v="USD"/>
    <n v="1419123600"/>
    <n v="1416945297"/>
    <b v="0"/>
    <n v="404"/>
    <b v="1"/>
    <s v="games/tabletop games"/>
    <n v="3.80525"/>
    <n v="188.37871287128712"/>
    <x v="6"/>
    <x v="32"/>
  </r>
  <r>
    <n v="2268"/>
    <s v="Chardonnay Go"/>
    <x v="2266"/>
    <n v="28000"/>
    <n v="28728"/>
    <x v="0"/>
    <x v="0"/>
    <s v="USD"/>
    <n v="1489283915"/>
    <n v="1486691915"/>
    <b v="0"/>
    <n v="194"/>
    <b v="1"/>
    <s v="games/tabletop games"/>
    <n v="1.026"/>
    <n v="148.08247422680412"/>
    <x v="6"/>
    <x v="32"/>
  </r>
  <r>
    <n v="2269"/>
    <s v="Treasure Decks for 5th Edition - Only $12!"/>
    <x v="2267"/>
    <n v="2500"/>
    <n v="45041"/>
    <x v="0"/>
    <x v="0"/>
    <s v="USD"/>
    <n v="1488862800"/>
    <n v="1486745663"/>
    <b v="0"/>
    <n v="902"/>
    <b v="1"/>
    <s v="games/tabletop games"/>
    <n v="18.016400000000001"/>
    <n v="49.934589800443462"/>
    <x v="6"/>
    <x v="32"/>
  </r>
  <r>
    <n v="2270"/>
    <s v="MCG Premium Sleeves &amp; Accessories"/>
    <x v="2268"/>
    <n v="25000"/>
    <n v="180062"/>
    <x v="0"/>
    <x v="0"/>
    <s v="USD"/>
    <n v="1484085540"/>
    <n v="1482353513"/>
    <b v="0"/>
    <n v="1670"/>
    <b v="1"/>
    <s v="games/tabletop games"/>
    <n v="7.2024800000000004"/>
    <n v="107.82155688622754"/>
    <x v="6"/>
    <x v="32"/>
  </r>
  <r>
    <n v="2271"/>
    <s v="Man vs Meeple Season One Kickstarter"/>
    <x v="2269"/>
    <n v="20000"/>
    <n v="56618"/>
    <x v="0"/>
    <x v="0"/>
    <s v="USD"/>
    <n v="1481328004"/>
    <n v="1478736004"/>
    <b v="0"/>
    <n v="1328"/>
    <b v="1"/>
    <s v="games/tabletop games"/>
    <n v="2.8309000000000002"/>
    <n v="42.63403614457831"/>
    <x v="6"/>
    <x v="32"/>
  </r>
  <r>
    <n v="2272"/>
    <s v="Pick the Lock"/>
    <x v="2270"/>
    <n v="1000"/>
    <n v="13566"/>
    <x v="0"/>
    <x v="0"/>
    <s v="USD"/>
    <n v="1449506836"/>
    <n v="1446914836"/>
    <b v="0"/>
    <n v="944"/>
    <b v="1"/>
    <s v="games/tabletop games"/>
    <n v="13.566000000000001"/>
    <n v="14.370762711864407"/>
    <x v="6"/>
    <x v="32"/>
  </r>
  <r>
    <n v="2273"/>
    <s v="Get Adler! Premium Edition"/>
    <x v="2271"/>
    <n v="2500"/>
    <n v="5509"/>
    <x v="0"/>
    <x v="5"/>
    <s v="CAD"/>
    <n v="1489320642"/>
    <n v="1487164242"/>
    <b v="0"/>
    <n v="147"/>
    <b v="1"/>
    <s v="games/tabletop games"/>
    <n v="2.2035999999999998"/>
    <n v="37.476190476190474"/>
    <x v="6"/>
    <x v="32"/>
  </r>
  <r>
    <n v="2274"/>
    <s v="Ryubix Manor--Madness, Betrayal, Murder, Vengeance... Family"/>
    <x v="2272"/>
    <n v="2500"/>
    <n v="2990"/>
    <x v="0"/>
    <x v="0"/>
    <s v="USD"/>
    <n v="1393156857"/>
    <n v="1390564857"/>
    <b v="0"/>
    <n v="99"/>
    <b v="1"/>
    <s v="games/tabletop games"/>
    <n v="1.196"/>
    <n v="30.202020202020201"/>
    <x v="6"/>
    <x v="32"/>
  </r>
  <r>
    <n v="2275"/>
    <s v="Samurai Dwarves (Korobokuru)"/>
    <x v="2273"/>
    <n v="650"/>
    <n v="2650.5"/>
    <x v="0"/>
    <x v="1"/>
    <s v="GBP"/>
    <n v="1419259679"/>
    <n v="1416667679"/>
    <b v="0"/>
    <n v="79"/>
    <b v="1"/>
    <s v="games/tabletop games"/>
    <n v="4.0776923076923079"/>
    <n v="33.550632911392405"/>
    <x v="6"/>
    <x v="32"/>
  </r>
  <r>
    <n v="2276"/>
    <s v="Giggle Chips:  ABC Computer Science Game Cards"/>
    <x v="2274"/>
    <n v="4589"/>
    <n v="4856"/>
    <x v="0"/>
    <x v="0"/>
    <s v="USD"/>
    <n v="1388936289"/>
    <n v="1386344289"/>
    <b v="0"/>
    <n v="75"/>
    <b v="1"/>
    <s v="games/tabletop games"/>
    <n v="1.0581826105905425"/>
    <n v="64.74666666666667"/>
    <x v="6"/>
    <x v="32"/>
  </r>
  <r>
    <n v="2277"/>
    <s v="Police Precinct"/>
    <x v="2275"/>
    <n v="8500"/>
    <n v="11992"/>
    <x v="0"/>
    <x v="0"/>
    <s v="USD"/>
    <n v="1330359423"/>
    <n v="1327767423"/>
    <b v="0"/>
    <n v="207"/>
    <b v="1"/>
    <s v="games/tabletop games"/>
    <n v="1.4108235294117648"/>
    <n v="57.932367149758456"/>
    <x v="6"/>
    <x v="32"/>
  </r>
  <r>
    <n v="2278"/>
    <s v="Eternity Dice - Regular and D6 Charms Edition"/>
    <x v="2276"/>
    <n v="2000"/>
    <n v="5414"/>
    <x v="0"/>
    <x v="13"/>
    <s v="EUR"/>
    <n v="1451861940"/>
    <n v="1448902867"/>
    <b v="0"/>
    <n v="102"/>
    <b v="1"/>
    <s v="games/tabletop games"/>
    <n v="2.7069999999999999"/>
    <n v="53.078431372549019"/>
    <x v="6"/>
    <x v="32"/>
  </r>
  <r>
    <n v="2279"/>
    <s v="Zombie Apocalypse Geocaching"/>
    <x v="2277"/>
    <n v="1000"/>
    <n v="1538"/>
    <x v="0"/>
    <x v="0"/>
    <s v="USD"/>
    <n v="1423022400"/>
    <n v="1421436099"/>
    <b v="0"/>
    <n v="32"/>
    <b v="1"/>
    <s v="games/tabletop games"/>
    <n v="1.538"/>
    <n v="48.0625"/>
    <x v="6"/>
    <x v="32"/>
  </r>
  <r>
    <n v="2280"/>
    <s v="Song of Blades: Hammer and Forge"/>
    <x v="2278"/>
    <n v="9800"/>
    <n v="39550.5"/>
    <x v="0"/>
    <x v="0"/>
    <s v="USD"/>
    <n v="1442501991"/>
    <n v="1439909991"/>
    <b v="0"/>
    <n v="480"/>
    <b v="1"/>
    <s v="games/tabletop games"/>
    <n v="4.0357653061224488"/>
    <n v="82.396874999999994"/>
    <x v="6"/>
    <x v="32"/>
  </r>
  <r>
    <n v="2281"/>
    <s v="Lewis Robertson Band EP!"/>
    <x v="2279"/>
    <n v="300"/>
    <n v="555"/>
    <x v="0"/>
    <x v="0"/>
    <s v="USD"/>
    <n v="1311576600"/>
    <n v="1306219897"/>
    <b v="0"/>
    <n v="11"/>
    <b v="1"/>
    <s v="music/rock"/>
    <n v="1.85"/>
    <n v="50.454545454545453"/>
    <x v="4"/>
    <x v="11"/>
  </r>
  <r>
    <n v="2282"/>
    <s v="Sage King's Debut Album"/>
    <x v="2280"/>
    <n v="750"/>
    <n v="1390"/>
    <x v="0"/>
    <x v="0"/>
    <s v="USD"/>
    <n v="1452744686"/>
    <n v="1447560686"/>
    <b v="0"/>
    <n v="12"/>
    <b v="1"/>
    <s v="music/rock"/>
    <n v="1.8533333333333333"/>
    <n v="115.83333333333333"/>
    <x v="4"/>
    <x v="11"/>
  </r>
  <r>
    <n v="2283"/>
    <s v="KEEP THE HEART BEATING! HELP US FUND OUR FULL LENGTH RECORD!"/>
    <x v="2281"/>
    <n v="3000"/>
    <n v="3025.66"/>
    <x v="0"/>
    <x v="0"/>
    <s v="USD"/>
    <n v="1336528804"/>
    <n v="1331348404"/>
    <b v="0"/>
    <n v="48"/>
    <b v="1"/>
    <s v="music/rock"/>
    <n v="1.0085533333333332"/>
    <n v="63.03458333333333"/>
    <x v="4"/>
    <x v="11"/>
  </r>
  <r>
    <n v="2284"/>
    <s v="Make a record, write a song, take the Vinyl Skyway. "/>
    <x v="2282"/>
    <n v="6000"/>
    <n v="6373.27"/>
    <x v="0"/>
    <x v="0"/>
    <s v="USD"/>
    <n v="1299902400"/>
    <n v="1297451245"/>
    <b v="0"/>
    <n v="59"/>
    <b v="1"/>
    <s v="music/rock"/>
    <n v="1.0622116666666668"/>
    <n v="108.02152542372882"/>
    <x v="4"/>
    <x v="11"/>
  </r>
  <r>
    <n v="2285"/>
    <s v="Blue Sky Alert &amp; The Retro Rock Machine of Fun"/>
    <x v="2283"/>
    <n v="3000"/>
    <n v="3641"/>
    <x v="0"/>
    <x v="0"/>
    <s v="USD"/>
    <n v="1340944043"/>
    <n v="1338352043"/>
    <b v="0"/>
    <n v="79"/>
    <b v="1"/>
    <s v="music/rock"/>
    <n v="1.2136666666666667"/>
    <n v="46.088607594936711"/>
    <x v="4"/>
    <x v="11"/>
  </r>
  <r>
    <n v="2286"/>
    <s v="Arson In The Suburbs"/>
    <x v="2284"/>
    <n v="1500"/>
    <n v="1501"/>
    <x v="0"/>
    <x v="0"/>
    <s v="USD"/>
    <n v="1378439940"/>
    <n v="1376003254"/>
    <b v="0"/>
    <n v="14"/>
    <b v="1"/>
    <s v="music/rock"/>
    <n v="1.0006666666666666"/>
    <n v="107.21428571428571"/>
    <x v="4"/>
    <x v="11"/>
  </r>
  <r>
    <n v="2287"/>
    <s v="Crushed Out - TEETH - album pre-order / 12&quot; vinyl LP debut"/>
    <x v="2285"/>
    <n v="4500"/>
    <n v="5398.99"/>
    <x v="0"/>
    <x v="0"/>
    <s v="USD"/>
    <n v="1403539260"/>
    <n v="1401724860"/>
    <b v="0"/>
    <n v="106"/>
    <b v="1"/>
    <s v="music/rock"/>
    <n v="1.1997755555555556"/>
    <n v="50.9338679245283"/>
    <x v="4"/>
    <x v="11"/>
  </r>
  <r>
    <n v="2288"/>
    <s v="Press Michael Zucker's 2012 album Technocracy on VINYL!"/>
    <x v="2286"/>
    <n v="1000"/>
    <n v="1001"/>
    <x v="0"/>
    <x v="0"/>
    <s v="USD"/>
    <n v="1340733600"/>
    <n v="1339098689"/>
    <b v="0"/>
    <n v="25"/>
    <b v="1"/>
    <s v="music/rock"/>
    <n v="1.0009999999999999"/>
    <n v="40.04"/>
    <x v="4"/>
    <x v="11"/>
  </r>
  <r>
    <n v="2289"/>
    <s v="Blind Man Deaf Boy Tour!"/>
    <x v="2287"/>
    <n v="1500"/>
    <n v="1611"/>
    <x v="0"/>
    <x v="0"/>
    <s v="USD"/>
    <n v="1386372120"/>
    <n v="1382659060"/>
    <b v="0"/>
    <n v="25"/>
    <b v="1"/>
    <s v="music/rock"/>
    <n v="1.0740000000000001"/>
    <n v="64.44"/>
    <x v="4"/>
    <x v="11"/>
  </r>
  <r>
    <n v="2290"/>
    <s v="American Standard Needs to Release Their Debut EP"/>
    <x v="2288"/>
    <n v="1500"/>
    <n v="1561"/>
    <x v="0"/>
    <x v="0"/>
    <s v="USD"/>
    <n v="1259686800"/>
    <n v="1252908330"/>
    <b v="0"/>
    <n v="29"/>
    <b v="1"/>
    <s v="music/rock"/>
    <n v="1.0406666666666666"/>
    <n v="53.827586206896555"/>
    <x v="4"/>
    <x v="11"/>
  </r>
  <r>
    <n v="2291"/>
    <s v="Create thatwasthen's new album with them!"/>
    <x v="2289"/>
    <n v="2500"/>
    <n v="4320"/>
    <x v="0"/>
    <x v="0"/>
    <s v="USD"/>
    <n v="1335153600"/>
    <n v="1332199618"/>
    <b v="0"/>
    <n v="43"/>
    <b v="1"/>
    <s v="music/rock"/>
    <n v="1.728"/>
    <n v="100.46511627906976"/>
    <x v="4"/>
    <x v="11"/>
  </r>
  <r>
    <n v="2292"/>
    <s v="BE A PART OF HISTORY!"/>
    <x v="2290"/>
    <n v="2000"/>
    <n v="2145.0100000000002"/>
    <x v="0"/>
    <x v="0"/>
    <s v="USD"/>
    <n v="1334767476"/>
    <n v="1332175476"/>
    <b v="0"/>
    <n v="46"/>
    <b v="1"/>
    <s v="music/rock"/>
    <n v="1.072505"/>
    <n v="46.630652173913049"/>
    <x v="4"/>
    <x v="11"/>
  </r>
  <r>
    <n v="2293"/>
    <s v="&quot;Hurt N' Wrong&quot; New Album Fundraiser!"/>
    <x v="2291"/>
    <n v="850"/>
    <n v="920"/>
    <x v="0"/>
    <x v="0"/>
    <s v="USD"/>
    <n v="1348545540"/>
    <n v="1346345999"/>
    <b v="0"/>
    <n v="27"/>
    <b v="1"/>
    <s v="music/rock"/>
    <n v="1.0823529411764705"/>
    <n v="34.074074074074076"/>
    <x v="4"/>
    <x v="11"/>
  </r>
  <r>
    <n v="2294"/>
    <s v="Monte Pittman's new album &quot;M.P.3: The Power Of Three, Pt. 2&quot;"/>
    <x v="2292"/>
    <n v="5000"/>
    <n v="7304.04"/>
    <x v="0"/>
    <x v="0"/>
    <s v="USD"/>
    <n v="1358702480"/>
    <n v="1356110480"/>
    <b v="0"/>
    <n v="112"/>
    <b v="1"/>
    <s v="music/rock"/>
    <n v="1.4608079999999999"/>
    <n v="65.214642857142863"/>
    <x v="4"/>
    <x v="11"/>
  </r>
  <r>
    <n v="2295"/>
    <s v="SHADOWRAPTR: The Second Coming. (Sophomore LP)"/>
    <x v="2293"/>
    <n v="1200"/>
    <n v="1503"/>
    <x v="0"/>
    <x v="0"/>
    <s v="USD"/>
    <n v="1359240856"/>
    <n v="1356648856"/>
    <b v="0"/>
    <n v="34"/>
    <b v="1"/>
    <s v="music/rock"/>
    <n v="1.2524999999999999"/>
    <n v="44.205882352941174"/>
    <x v="4"/>
    <x v="11"/>
  </r>
  <r>
    <n v="2296"/>
    <s v="HAMELL ON TRIAL IS RECORDING AN ALBUM"/>
    <x v="2294"/>
    <n v="7000"/>
    <n v="10435"/>
    <x v="0"/>
    <x v="0"/>
    <s v="USD"/>
    <n v="1330018426"/>
    <n v="1326994426"/>
    <b v="0"/>
    <n v="145"/>
    <b v="1"/>
    <s v="music/rock"/>
    <n v="1.4907142857142857"/>
    <n v="71.965517241379317"/>
    <x v="4"/>
    <x v="11"/>
  </r>
  <r>
    <n v="2297"/>
    <s v="Company Company: Debut EP"/>
    <x v="2295"/>
    <n v="1000"/>
    <n v="1006"/>
    <x v="0"/>
    <x v="0"/>
    <s v="USD"/>
    <n v="1331697540"/>
    <n v="1328749249"/>
    <b v="0"/>
    <n v="19"/>
    <b v="1"/>
    <s v="music/rock"/>
    <n v="1.006"/>
    <n v="52.94736842105263"/>
    <x v="4"/>
    <x v="11"/>
  </r>
  <r>
    <n v="2298"/>
    <s v="Jonny Gray: First Full Length Album"/>
    <x v="2296"/>
    <n v="30000"/>
    <n v="31522"/>
    <x v="0"/>
    <x v="0"/>
    <s v="USD"/>
    <n v="1395861033"/>
    <n v="1393272633"/>
    <b v="0"/>
    <n v="288"/>
    <b v="1"/>
    <s v="music/rock"/>
    <n v="1.0507333333333333"/>
    <n v="109.45138888888889"/>
    <x v="4"/>
    <x v="11"/>
  </r>
  <r>
    <n v="2299"/>
    <s v="HELP FLY RADIO FINISH THEIR FULL LENGTH ALBUM!"/>
    <x v="2297"/>
    <n v="300"/>
    <n v="1050.5"/>
    <x v="0"/>
    <x v="0"/>
    <s v="USD"/>
    <n v="1296953209"/>
    <n v="1295657209"/>
    <b v="0"/>
    <n v="14"/>
    <b v="1"/>
    <s v="music/rock"/>
    <n v="3.5016666666666665"/>
    <n v="75.035714285714292"/>
    <x v="4"/>
    <x v="11"/>
  </r>
  <r>
    <n v="2300"/>
    <s v="Keep The Prison Van Rolling"/>
    <x v="2298"/>
    <n v="800"/>
    <n v="810"/>
    <x v="0"/>
    <x v="0"/>
    <s v="USD"/>
    <n v="1340904416"/>
    <n v="1339694816"/>
    <b v="0"/>
    <n v="7"/>
    <b v="1"/>
    <s v="music/rock"/>
    <n v="1.0125"/>
    <n v="115.71428571428571"/>
    <x v="4"/>
    <x v="11"/>
  </r>
  <r>
    <n v="2301"/>
    <s v="Time Crash"/>
    <x v="2299"/>
    <n v="5000"/>
    <n v="6680.22"/>
    <x v="0"/>
    <x v="0"/>
    <s v="USD"/>
    <n v="1371785496"/>
    <n v="1369193496"/>
    <b v="1"/>
    <n v="211"/>
    <b v="1"/>
    <s v="music/indie rock"/>
    <n v="1.336044"/>
    <n v="31.659810426540286"/>
    <x v="4"/>
    <x v="14"/>
  </r>
  <r>
    <n v="2302"/>
    <s v="Wildcat Strike's 2nd album release - Digital Age"/>
    <x v="2300"/>
    <n v="2300"/>
    <n v="3925"/>
    <x v="0"/>
    <x v="0"/>
    <s v="USD"/>
    <n v="1388473200"/>
    <n v="1385585434"/>
    <b v="1"/>
    <n v="85"/>
    <b v="1"/>
    <s v="music/indie rock"/>
    <n v="1.7065217391304348"/>
    <n v="46.176470588235297"/>
    <x v="4"/>
    <x v="14"/>
  </r>
  <r>
    <n v="2303"/>
    <s v="Abby Travis Vinyl Picture Disc/ Limited edition CD"/>
    <x v="2301"/>
    <n v="6450"/>
    <n v="7053.61"/>
    <x v="0"/>
    <x v="0"/>
    <s v="USD"/>
    <n v="1323747596"/>
    <n v="1320287996"/>
    <b v="1"/>
    <n v="103"/>
    <b v="1"/>
    <s v="music/indie rock"/>
    <n v="1.0935829457364341"/>
    <n v="68.481650485436887"/>
    <x v="4"/>
    <x v="14"/>
  </r>
  <r>
    <n v="2304"/>
    <s v="Anna Ash â˜† Recording Project â˜† 2011         â™˜"/>
    <x v="2302"/>
    <n v="6000"/>
    <n v="6042.02"/>
    <x v="0"/>
    <x v="0"/>
    <s v="USD"/>
    <n v="1293857940"/>
    <n v="1290281691"/>
    <b v="1"/>
    <n v="113"/>
    <b v="1"/>
    <s v="music/indie rock"/>
    <n v="1.0070033333333335"/>
    <n v="53.469203539823013"/>
    <x v="4"/>
    <x v="14"/>
  </r>
  <r>
    <n v="2305"/>
    <s v="HANK &amp; CUPCAKES 'CA$H 4 GOLD' MEGA TOUR!"/>
    <x v="2303"/>
    <n v="18000"/>
    <n v="18221"/>
    <x v="0"/>
    <x v="0"/>
    <s v="USD"/>
    <n v="1407520800"/>
    <n v="1405356072"/>
    <b v="1"/>
    <n v="167"/>
    <b v="1"/>
    <s v="music/indie rock"/>
    <n v="1.0122777777777778"/>
    <n v="109.10778443113773"/>
    <x v="4"/>
    <x v="14"/>
  </r>
  <r>
    <n v="2306"/>
    <s v="Cook Up a Record with Dewveall"/>
    <x v="2304"/>
    <n v="3500"/>
    <n v="3736.55"/>
    <x v="0"/>
    <x v="0"/>
    <s v="USD"/>
    <n v="1331352129"/>
    <n v="1328760129"/>
    <b v="1"/>
    <n v="73"/>
    <b v="1"/>
    <s v="music/indie rock"/>
    <n v="1.0675857142857144"/>
    <n v="51.185616438356163"/>
    <x v="4"/>
    <x v="14"/>
  </r>
  <r>
    <n v="2307"/>
    <s v="Bones - The New EP by Matt Phillips"/>
    <x v="2305"/>
    <n v="1964.47"/>
    <n v="2095.2600000000002"/>
    <x v="0"/>
    <x v="0"/>
    <s v="USD"/>
    <n v="1336245328"/>
    <n v="1333653333"/>
    <b v="1"/>
    <n v="75"/>
    <b v="1"/>
    <s v="music/indie rock"/>
    <n v="1.0665777537961894"/>
    <n v="27.936800000000002"/>
    <x v="4"/>
    <x v="14"/>
  </r>
  <r>
    <n v="2308"/>
    <s v="The Ember Days Audio/Visual Experience"/>
    <x v="2306"/>
    <n v="50000"/>
    <n v="50653.11"/>
    <x v="0"/>
    <x v="0"/>
    <s v="USD"/>
    <n v="1409274000"/>
    <n v="1406847996"/>
    <b v="1"/>
    <n v="614"/>
    <b v="1"/>
    <s v="music/indie rock"/>
    <n v="1.0130622"/>
    <n v="82.496921824104234"/>
    <x v="4"/>
    <x v="14"/>
  </r>
  <r>
    <n v="2309"/>
    <s v="// Marny Lion Proudfit /\/\/\ Album Release \\"/>
    <x v="2307"/>
    <n v="6000"/>
    <n v="6400.47"/>
    <x v="0"/>
    <x v="0"/>
    <s v="USD"/>
    <n v="1362872537"/>
    <n v="1359848537"/>
    <b v="1"/>
    <n v="107"/>
    <b v="1"/>
    <s v="music/indie rock"/>
    <n v="1.0667450000000001"/>
    <n v="59.817476635514019"/>
    <x v="4"/>
    <x v="14"/>
  </r>
  <r>
    <n v="2310"/>
    <s v="John Vanderslice's DAGGER BEACH: The New Album"/>
    <x v="2308"/>
    <n v="18500"/>
    <n v="79335.360000000001"/>
    <x v="0"/>
    <x v="0"/>
    <s v="USD"/>
    <n v="1363889015"/>
    <n v="1361300615"/>
    <b v="1"/>
    <n v="1224"/>
    <b v="1"/>
    <s v="music/indie rock"/>
    <n v="4.288397837837838"/>
    <n v="64.816470588235291"/>
    <x v="4"/>
    <x v="14"/>
  </r>
  <r>
    <n v="2311"/>
    <s v="Mary Fagan's CD Project!"/>
    <x v="2309"/>
    <n v="9000"/>
    <n v="9370"/>
    <x v="0"/>
    <x v="0"/>
    <s v="USD"/>
    <n v="1399421189"/>
    <n v="1396829189"/>
    <b v="1"/>
    <n v="104"/>
    <b v="1"/>
    <s v="music/indie rock"/>
    <n v="1.0411111111111111"/>
    <n v="90.09615384615384"/>
    <x v="4"/>
    <x v="14"/>
  </r>
  <r>
    <n v="2312"/>
    <s v="DINOWALRUS: 3RD RECORD ON VINYL"/>
    <x v="2310"/>
    <n v="3000"/>
    <n v="3236"/>
    <x v="0"/>
    <x v="0"/>
    <s v="USD"/>
    <n v="1397862000"/>
    <n v="1395155478"/>
    <b v="1"/>
    <n v="79"/>
    <b v="1"/>
    <s v="music/indie rock"/>
    <n v="1.0786666666666667"/>
    <n v="40.962025316455694"/>
    <x v="4"/>
    <x v="14"/>
  </r>
  <r>
    <n v="2313"/>
    <s v="A SUNNY DAY IN GLASGOW"/>
    <x v="2311"/>
    <n v="5000"/>
    <n v="8792.02"/>
    <x v="0"/>
    <x v="0"/>
    <s v="USD"/>
    <n v="1336086026"/>
    <n v="1333494026"/>
    <b v="1"/>
    <n v="157"/>
    <b v="1"/>
    <s v="music/indie rock"/>
    <n v="1.7584040000000001"/>
    <n v="56.000127388535034"/>
    <x v="4"/>
    <x v="14"/>
  </r>
  <r>
    <n v="2314"/>
    <s v="Eliot &amp; Ead's First Studio Album, &quot;The Flyover States&quot;"/>
    <x v="2312"/>
    <n v="1200"/>
    <n v="1883.64"/>
    <x v="0"/>
    <x v="0"/>
    <s v="USD"/>
    <n v="1339074857"/>
    <n v="1336482857"/>
    <b v="1"/>
    <n v="50"/>
    <b v="1"/>
    <s v="music/indie rock"/>
    <n v="1.5697000000000001"/>
    <n v="37.672800000000002"/>
    <x v="4"/>
    <x v="14"/>
  </r>
  <r>
    <n v="2315"/>
    <s v="RICE Presses Their Debut Album 'Keep Warm' On Vinyl"/>
    <x v="2313"/>
    <n v="2500"/>
    <n v="2565"/>
    <x v="0"/>
    <x v="0"/>
    <s v="USD"/>
    <n v="1336238743"/>
    <n v="1333646743"/>
    <b v="1"/>
    <n v="64"/>
    <b v="1"/>
    <s v="music/indie rock"/>
    <n v="1.026"/>
    <n v="40.078125"/>
    <x v="4"/>
    <x v="14"/>
  </r>
  <r>
    <n v="2316"/>
    <s v="&quot;The Universal Thump&quot; - The New Album by Greta Gertler"/>
    <x v="2314"/>
    <n v="15000"/>
    <n v="15606.4"/>
    <x v="0"/>
    <x v="0"/>
    <s v="USD"/>
    <n v="1260383040"/>
    <n v="1253726650"/>
    <b v="1"/>
    <n v="200"/>
    <b v="1"/>
    <s v="music/indie rock"/>
    <n v="1.0404266666666666"/>
    <n v="78.031999999999996"/>
    <x v="4"/>
    <x v="14"/>
  </r>
  <r>
    <n v="2317"/>
    <s v="ibreatheFUR / He Can Jog split Cassette"/>
    <x v="2315"/>
    <n v="400"/>
    <n v="416"/>
    <x v="0"/>
    <x v="0"/>
    <s v="USD"/>
    <n v="1266210000"/>
    <n v="1263474049"/>
    <b v="1"/>
    <n v="22"/>
    <b v="1"/>
    <s v="music/indie rock"/>
    <n v="1.04"/>
    <n v="18.90909090909091"/>
    <x v="4"/>
    <x v="14"/>
  </r>
  <r>
    <n v="2318"/>
    <s v="Songs For Unusual Creatures"/>
    <x v="2316"/>
    <n v="5000"/>
    <n v="6053"/>
    <x v="0"/>
    <x v="0"/>
    <s v="USD"/>
    <n v="1253937540"/>
    <n v="1251214014"/>
    <b v="1"/>
    <n v="163"/>
    <b v="1"/>
    <s v="music/indie rock"/>
    <n v="1.2105999999999999"/>
    <n v="37.134969325153371"/>
    <x v="4"/>
    <x v="14"/>
  </r>
  <r>
    <n v="2319"/>
    <s v="Nevada Color recording first full-length album &quot;Adventures&quot;"/>
    <x v="2317"/>
    <n v="3000"/>
    <n v="3231"/>
    <x v="0"/>
    <x v="0"/>
    <s v="USD"/>
    <n v="1387072685"/>
    <n v="1384480685"/>
    <b v="1"/>
    <n v="77"/>
    <b v="1"/>
    <s v="music/indie rock"/>
    <n v="1.077"/>
    <n v="41.961038961038959"/>
    <x v="4"/>
    <x v="14"/>
  </r>
  <r>
    <n v="2320"/>
    <s v="Ocean Versus Daughter's New Album!"/>
    <x v="2318"/>
    <n v="5000"/>
    <n v="5433"/>
    <x v="0"/>
    <x v="0"/>
    <s v="USD"/>
    <n v="1396463800"/>
    <n v="1393443400"/>
    <b v="1"/>
    <n v="89"/>
    <b v="1"/>
    <s v="music/indie rock"/>
    <n v="1.0866"/>
    <n v="61.044943820224717"/>
    <x v="4"/>
    <x v="14"/>
  </r>
  <r>
    <n v="2321"/>
    <s v="WienerWÃ¼rze"/>
    <x v="2319"/>
    <n v="10557"/>
    <n v="4130"/>
    <x v="3"/>
    <x v="15"/>
    <s v="EUR"/>
    <n v="1491282901"/>
    <n v="1488694501"/>
    <b v="0"/>
    <n v="64"/>
    <b v="0"/>
    <s v="food/small batch"/>
    <n v="0.39120962394619685"/>
    <n v="64.53125"/>
    <x v="7"/>
    <x v="33"/>
  </r>
  <r>
    <n v="2322"/>
    <s v="Jen bakes shortbread needs a commercial kitchen!"/>
    <x v="2320"/>
    <n v="2700"/>
    <n v="85"/>
    <x v="3"/>
    <x v="0"/>
    <s v="USD"/>
    <n v="1491769769"/>
    <n v="1489181369"/>
    <b v="0"/>
    <n v="4"/>
    <b v="0"/>
    <s v="food/small batch"/>
    <n v="3.1481481481481478E-2"/>
    <n v="21.25"/>
    <x v="7"/>
    <x v="33"/>
  </r>
  <r>
    <n v="2323"/>
    <s v="Beef Sticks, the Ultimate Protein Snack"/>
    <x v="2321"/>
    <n v="250"/>
    <n v="120"/>
    <x v="3"/>
    <x v="0"/>
    <s v="USD"/>
    <n v="1490033247"/>
    <n v="1489428447"/>
    <b v="0"/>
    <n v="4"/>
    <b v="0"/>
    <s v="food/small batch"/>
    <n v="0.48"/>
    <n v="30"/>
    <x v="7"/>
    <x v="33"/>
  </r>
  <r>
    <n v="2324"/>
    <s v="Pies not Lies"/>
    <x v="2322"/>
    <n v="7500"/>
    <n v="1555"/>
    <x v="3"/>
    <x v="1"/>
    <s v="GBP"/>
    <n v="1490559285"/>
    <n v="1487970885"/>
    <b v="0"/>
    <n v="61"/>
    <b v="0"/>
    <s v="food/small batch"/>
    <n v="0.20733333333333334"/>
    <n v="25.491803278688526"/>
    <x v="7"/>
    <x v="33"/>
  </r>
  <r>
    <n v="2325"/>
    <s v="MAGA Private Label Spicy Sauce"/>
    <x v="2323"/>
    <n v="1000"/>
    <n v="80"/>
    <x v="3"/>
    <x v="0"/>
    <s v="USD"/>
    <n v="1490830331"/>
    <n v="1488241931"/>
    <b v="0"/>
    <n v="7"/>
    <b v="0"/>
    <s v="food/small batch"/>
    <n v="0.08"/>
    <n v="11.428571428571429"/>
    <x v="7"/>
    <x v="33"/>
  </r>
  <r>
    <n v="2326"/>
    <s v="Gourmet Steak Hot Dogs By The Savage Wienerâ„¢"/>
    <x v="2324"/>
    <n v="15000"/>
    <n v="108"/>
    <x v="3"/>
    <x v="0"/>
    <s v="USD"/>
    <n v="1493571600"/>
    <n v="1489106948"/>
    <b v="0"/>
    <n v="1"/>
    <b v="0"/>
    <s v="food/small batch"/>
    <n v="7.1999999999999998E-3"/>
    <n v="108"/>
    <x v="7"/>
    <x v="33"/>
  </r>
  <r>
    <n v="2327"/>
    <s v="Kraut Source - Fermentation Made Simple"/>
    <x v="2325"/>
    <n v="35000"/>
    <n v="184133.01"/>
    <x v="0"/>
    <x v="0"/>
    <s v="USD"/>
    <n v="1409090440"/>
    <n v="1406066440"/>
    <b v="1"/>
    <n v="3355"/>
    <b v="1"/>
    <s v="food/small batch"/>
    <n v="5.2609431428571432"/>
    <n v="54.883162444113267"/>
    <x v="7"/>
    <x v="33"/>
  </r>
  <r>
    <n v="2328"/>
    <s v="Bravado Spice | Bigger &amp; Bolder"/>
    <x v="2326"/>
    <n v="10000"/>
    <n v="25445"/>
    <x v="0"/>
    <x v="0"/>
    <s v="USD"/>
    <n v="1434307537"/>
    <n v="1431715537"/>
    <b v="1"/>
    <n v="537"/>
    <b v="1"/>
    <s v="food/small batch"/>
    <n v="2.5445000000000002"/>
    <n v="47.383612662942269"/>
    <x v="7"/>
    <x v="33"/>
  </r>
  <r>
    <n v="2329"/>
    <s v="Half Moon Bay Distillery"/>
    <x v="2327"/>
    <n v="25000"/>
    <n v="26480"/>
    <x v="0"/>
    <x v="0"/>
    <s v="USD"/>
    <n v="1405609146"/>
    <n v="1403017146"/>
    <b v="1"/>
    <n v="125"/>
    <b v="1"/>
    <s v="food/small batch"/>
    <n v="1.0591999999999999"/>
    <n v="211.84"/>
    <x v="7"/>
    <x v="33"/>
  </r>
  <r>
    <n v="2330"/>
    <s v="Let's Launch Griffo Distillery's Whiskey Barrel Program!"/>
    <x v="2328"/>
    <n v="35000"/>
    <n v="35848"/>
    <x v="0"/>
    <x v="0"/>
    <s v="USD"/>
    <n v="1451001600"/>
    <n v="1448400943"/>
    <b v="1"/>
    <n v="163"/>
    <b v="1"/>
    <s v="food/small batch"/>
    <n v="1.0242285714285715"/>
    <n v="219.92638036809817"/>
    <x v="7"/>
    <x v="33"/>
  </r>
  <r>
    <n v="2331"/>
    <s v="Meadowlands Chocolate"/>
    <x v="2329"/>
    <n v="8000"/>
    <n v="11545.1"/>
    <x v="0"/>
    <x v="0"/>
    <s v="USD"/>
    <n v="1408320490"/>
    <n v="1405728490"/>
    <b v="1"/>
    <n v="283"/>
    <b v="1"/>
    <s v="food/small batch"/>
    <n v="1.4431375"/>
    <n v="40.795406360424032"/>
    <x v="7"/>
    <x v="33"/>
  </r>
  <r>
    <n v="2332"/>
    <s v="Organic, Small Batch Dried Pastas Made in Los Angeles"/>
    <x v="2330"/>
    <n v="25000"/>
    <n v="26577"/>
    <x v="0"/>
    <x v="0"/>
    <s v="USD"/>
    <n v="1423235071"/>
    <n v="1420643071"/>
    <b v="1"/>
    <n v="352"/>
    <b v="1"/>
    <s v="food/small batch"/>
    <n v="1.06308"/>
    <n v="75.502840909090907"/>
    <x v="7"/>
    <x v="33"/>
  </r>
  <r>
    <n v="2333"/>
    <s v="Two Hundred Chocolate Truffles"/>
    <x v="2331"/>
    <n v="600"/>
    <n v="1273"/>
    <x v="0"/>
    <x v="0"/>
    <s v="USD"/>
    <n v="1401385800"/>
    <n v="1399563390"/>
    <b v="1"/>
    <n v="94"/>
    <b v="1"/>
    <s v="food/small batch"/>
    <n v="2.1216666666666666"/>
    <n v="13.542553191489361"/>
    <x v="7"/>
    <x v="33"/>
  </r>
  <r>
    <n v="2334"/>
    <s v="Picnic Pops in Your Grocery Store!"/>
    <x v="2332"/>
    <n v="4000"/>
    <n v="4078"/>
    <x v="0"/>
    <x v="0"/>
    <s v="USD"/>
    <n v="1415208840"/>
    <n v="1412611498"/>
    <b v="1"/>
    <n v="67"/>
    <b v="1"/>
    <s v="food/small batch"/>
    <n v="1.0195000000000001"/>
    <n v="60.865671641791046"/>
    <x v="7"/>
    <x v="33"/>
  </r>
  <r>
    <n v="2335"/>
    <s v="A Modern-Day Salt Works in Gloucester, Mass.!"/>
    <x v="2333"/>
    <n v="25000"/>
    <n v="25568"/>
    <x v="0"/>
    <x v="0"/>
    <s v="USD"/>
    <n v="1402494243"/>
    <n v="1399902243"/>
    <b v="1"/>
    <n v="221"/>
    <b v="1"/>
    <s v="food/small batch"/>
    <n v="1.0227200000000001"/>
    <n v="115.69230769230769"/>
    <x v="7"/>
    <x v="33"/>
  </r>
  <r>
    <n v="2336"/>
    <s v="SOSU Barrel-Aged Sriracha"/>
    <x v="2334"/>
    <n v="20000"/>
    <n v="104146.51"/>
    <x v="0"/>
    <x v="0"/>
    <s v="USD"/>
    <n v="1394316695"/>
    <n v="1390860695"/>
    <b v="1"/>
    <n v="2165"/>
    <b v="1"/>
    <s v="food/small batch"/>
    <n v="5.2073254999999996"/>
    <n v="48.104623556581984"/>
    <x v="7"/>
    <x v="33"/>
  </r>
  <r>
    <n v="2337"/>
    <s v="The Hudson Standard Bitters and Shrubs"/>
    <x v="2335"/>
    <n v="12000"/>
    <n v="13279"/>
    <x v="0"/>
    <x v="0"/>
    <s v="USD"/>
    <n v="1403796143"/>
    <n v="1401204143"/>
    <b v="1"/>
    <n v="179"/>
    <b v="1"/>
    <s v="food/small batch"/>
    <n v="1.1065833333333333"/>
    <n v="74.184357541899445"/>
    <x v="7"/>
    <x v="33"/>
  </r>
  <r>
    <n v="2338"/>
    <s v="Mountain Morsels: Nutritious, Tasty, Fruit &amp; Nut Treats!"/>
    <x v="2336"/>
    <n v="15000"/>
    <n v="15171.5"/>
    <x v="0"/>
    <x v="0"/>
    <s v="USD"/>
    <n v="1404077484"/>
    <n v="1401485484"/>
    <b v="1"/>
    <n v="123"/>
    <b v="1"/>
    <s v="food/small batch"/>
    <n v="1.0114333333333334"/>
    <n v="123.34552845528455"/>
    <x v="7"/>
    <x v="33"/>
  </r>
  <r>
    <n v="2339"/>
    <s v="CACOCO - The Drinking Chocolate Revival"/>
    <x v="2337"/>
    <n v="25000"/>
    <n v="73552"/>
    <x v="0"/>
    <x v="0"/>
    <s v="USD"/>
    <n v="1482134340"/>
    <n v="1479496309"/>
    <b v="1"/>
    <n v="1104"/>
    <b v="1"/>
    <s v="food/small batch"/>
    <n v="2.9420799999999998"/>
    <n v="66.623188405797094"/>
    <x v="7"/>
    <x v="33"/>
  </r>
  <r>
    <n v="2340"/>
    <s v="Doughnuts with love by Strange Matter Coffee"/>
    <x v="2338"/>
    <n v="40000"/>
    <n v="42311"/>
    <x v="0"/>
    <x v="0"/>
    <s v="USD"/>
    <n v="1477841138"/>
    <n v="1475249138"/>
    <b v="1"/>
    <n v="403"/>
    <b v="1"/>
    <s v="food/small batch"/>
    <n v="1.0577749999999999"/>
    <n v="104.99007444168734"/>
    <x v="7"/>
    <x v="33"/>
  </r>
  <r>
    <n v="2341"/>
    <s v="Cutting Edge Fitness Website (Canceled)"/>
    <x v="2339"/>
    <n v="5000"/>
    <n v="0"/>
    <x v="1"/>
    <x v="0"/>
    <s v="USD"/>
    <n v="1436729504"/>
    <n v="1434137504"/>
    <b v="0"/>
    <n v="0"/>
    <b v="0"/>
    <s v="technology/web"/>
    <n v="0"/>
    <n v="0"/>
    <x v="2"/>
    <x v="7"/>
  </r>
  <r>
    <n v="2342"/>
    <s v="The Future Mind of Business Project (Canceled)"/>
    <x v="2340"/>
    <n v="5500"/>
    <n v="0"/>
    <x v="1"/>
    <x v="0"/>
    <s v="USD"/>
    <n v="1412571600"/>
    <n v="1410799870"/>
    <b v="0"/>
    <n v="0"/>
    <b v="0"/>
    <s v="technology/web"/>
    <n v="0"/>
    <n v="0"/>
    <x v="2"/>
    <x v="7"/>
  </r>
  <r>
    <n v="2343"/>
    <s v="Mobile Excellence Awards (Canceled)"/>
    <x v="2341"/>
    <n v="10000"/>
    <n v="300"/>
    <x v="1"/>
    <x v="0"/>
    <s v="USD"/>
    <n v="1452282420"/>
    <n v="1447962505"/>
    <b v="0"/>
    <n v="1"/>
    <b v="0"/>
    <s v="technology/web"/>
    <n v="0.03"/>
    <n v="300"/>
    <x v="2"/>
    <x v="7"/>
  </r>
  <r>
    <n v="2344"/>
    <s v="Tired of Corporation Negotiation? THINK MIDDLE MEDIATION!"/>
    <x v="2342"/>
    <n v="1000"/>
    <n v="1"/>
    <x v="1"/>
    <x v="5"/>
    <s v="CAD"/>
    <n v="1466789269"/>
    <n v="1464197269"/>
    <b v="0"/>
    <n v="1"/>
    <b v="0"/>
    <s v="technology/web"/>
    <n v="1E-3"/>
    <n v="1"/>
    <x v="2"/>
    <x v="7"/>
  </r>
  <r>
    <n v="2345"/>
    <s v="Social Media Website (Canceled)"/>
    <x v="2343"/>
    <n v="3000"/>
    <n v="0"/>
    <x v="1"/>
    <x v="0"/>
    <s v="USD"/>
    <n v="1427845140"/>
    <n v="1424822556"/>
    <b v="0"/>
    <n v="0"/>
    <b v="0"/>
    <s v="technology/web"/>
    <n v="0"/>
    <n v="0"/>
    <x v="2"/>
    <x v="7"/>
  </r>
  <r>
    <n v="2346"/>
    <s v="Ez 2c 3D Viewers (Canceled)"/>
    <x v="2344"/>
    <n v="60000"/>
    <n v="39"/>
    <x v="1"/>
    <x v="0"/>
    <s v="USD"/>
    <n v="1476731431"/>
    <n v="1472843431"/>
    <b v="0"/>
    <n v="3"/>
    <b v="0"/>
    <s v="technology/web"/>
    <n v="6.4999999999999997E-4"/>
    <n v="13"/>
    <x v="2"/>
    <x v="7"/>
  </r>
  <r>
    <n v="2347"/>
    <s v="Course: Create Complete Web Apps without Coding (Canceled)"/>
    <x v="2345"/>
    <n v="1000"/>
    <n v="15"/>
    <x v="1"/>
    <x v="0"/>
    <s v="USD"/>
    <n v="1472135676"/>
    <n v="1469543676"/>
    <b v="0"/>
    <n v="1"/>
    <b v="0"/>
    <s v="technology/web"/>
    <n v="1.4999999999999999E-2"/>
    <n v="15"/>
    <x v="2"/>
    <x v="7"/>
  </r>
  <r>
    <n v="2348"/>
    <s v="Business &amp; Entertainment In 3D World! (Canceled)"/>
    <x v="2346"/>
    <n v="70000"/>
    <n v="270"/>
    <x v="1"/>
    <x v="0"/>
    <s v="USD"/>
    <n v="1456006938"/>
    <n v="1450822938"/>
    <b v="0"/>
    <n v="5"/>
    <b v="0"/>
    <s v="technology/web"/>
    <n v="3.8571428571428572E-3"/>
    <n v="54"/>
    <x v="2"/>
    <x v="7"/>
  </r>
  <r>
    <n v="2349"/>
    <s v="POLIWORD - an internet project that could change the world"/>
    <x v="2347"/>
    <n v="474900"/>
    <n v="0"/>
    <x v="1"/>
    <x v="11"/>
    <s v="SEK"/>
    <n v="1439318228"/>
    <n v="1436812628"/>
    <b v="0"/>
    <n v="0"/>
    <b v="0"/>
    <s v="technology/web"/>
    <n v="0"/>
    <n v="0"/>
    <x v="2"/>
    <x v="7"/>
  </r>
  <r>
    <n v="2350"/>
    <s v="HoxWi - Simple and reliable online customer services (Canceled)"/>
    <x v="2348"/>
    <n v="50000"/>
    <n v="0"/>
    <x v="1"/>
    <x v="17"/>
    <s v="EUR"/>
    <n v="1483474370"/>
    <n v="1480882370"/>
    <b v="0"/>
    <n v="0"/>
    <b v="0"/>
    <s v="technology/web"/>
    <n v="0"/>
    <n v="0"/>
    <x v="2"/>
    <x v="7"/>
  </r>
  <r>
    <n v="2351"/>
    <s v="NZ Auction site.  No listing or success fees. Only $2 p/m"/>
    <x v="2349"/>
    <n v="18900"/>
    <n v="108"/>
    <x v="1"/>
    <x v="4"/>
    <s v="NZD"/>
    <n v="1430360739"/>
    <n v="1427768739"/>
    <b v="0"/>
    <n v="7"/>
    <b v="0"/>
    <s v="technology/web"/>
    <n v="5.7142857142857143E-3"/>
    <n v="15.428571428571429"/>
    <x v="2"/>
    <x v="7"/>
  </r>
  <r>
    <n v="2352"/>
    <s v="The Seeker's School of Thought and Philosophy (Canceled)"/>
    <x v="2350"/>
    <n v="2000"/>
    <n v="0"/>
    <x v="1"/>
    <x v="0"/>
    <s v="USD"/>
    <n v="1433603552"/>
    <n v="1428419552"/>
    <b v="0"/>
    <n v="0"/>
    <b v="0"/>
    <s v="technology/web"/>
    <n v="0"/>
    <n v="0"/>
    <x v="2"/>
    <x v="7"/>
  </r>
  <r>
    <n v="2353"/>
    <s v="A Brony and Pegasister dating website (Canceled)"/>
    <x v="2351"/>
    <n v="1000"/>
    <n v="0"/>
    <x v="1"/>
    <x v="0"/>
    <s v="USD"/>
    <n v="1429632822"/>
    <n v="1428596022"/>
    <b v="0"/>
    <n v="0"/>
    <b v="0"/>
    <s v="technology/web"/>
    <n v="0"/>
    <n v="0"/>
    <x v="2"/>
    <x v="7"/>
  </r>
  <r>
    <n v="2354"/>
    <s v="Dissertation (Canceled)"/>
    <x v="2352"/>
    <n v="35000"/>
    <n v="25"/>
    <x v="1"/>
    <x v="0"/>
    <s v="USD"/>
    <n v="1420910460"/>
    <n v="1415726460"/>
    <b v="0"/>
    <n v="1"/>
    <b v="0"/>
    <s v="technology/web"/>
    <n v="7.1428571428571429E-4"/>
    <n v="25"/>
    <x v="2"/>
    <x v="7"/>
  </r>
  <r>
    <n v="2355"/>
    <s v="PriceItUpPlease (Canceled)"/>
    <x v="2353"/>
    <n v="8000"/>
    <n v="55"/>
    <x v="1"/>
    <x v="2"/>
    <s v="AUD"/>
    <n v="1430604136"/>
    <n v="1428012136"/>
    <b v="0"/>
    <n v="2"/>
    <b v="0"/>
    <s v="technology/web"/>
    <n v="6.875E-3"/>
    <n v="27.5"/>
    <x v="2"/>
    <x v="7"/>
  </r>
  <r>
    <n v="2356"/>
    <s v="HardstyleUnited.com (Canceled)"/>
    <x v="2354"/>
    <n v="10000"/>
    <n v="0"/>
    <x v="1"/>
    <x v="9"/>
    <s v="EUR"/>
    <n v="1433530104"/>
    <n v="1430938104"/>
    <b v="0"/>
    <n v="0"/>
    <b v="0"/>
    <s v="technology/web"/>
    <n v="0"/>
    <n v="0"/>
    <x v="2"/>
    <x v="7"/>
  </r>
  <r>
    <n v="2357"/>
    <s v="Online therapist directory - Click For Therapy (Canceled)"/>
    <x v="2355"/>
    <n v="27000"/>
    <n v="0"/>
    <x v="1"/>
    <x v="1"/>
    <s v="GBP"/>
    <n v="1445093578"/>
    <n v="1442501578"/>
    <b v="0"/>
    <n v="0"/>
    <b v="0"/>
    <s v="technology/web"/>
    <n v="0"/>
    <n v="0"/>
    <x v="2"/>
    <x v="7"/>
  </r>
  <r>
    <n v="2358"/>
    <s v="Auction, Sell Swap without excessive fees, the next ebay."/>
    <x v="2356"/>
    <n v="1500"/>
    <n v="0"/>
    <x v="1"/>
    <x v="1"/>
    <s v="GBP"/>
    <n v="1422664740"/>
    <n v="1417818036"/>
    <b v="0"/>
    <n v="0"/>
    <b v="0"/>
    <s v="technology/web"/>
    <n v="0"/>
    <n v="0"/>
    <x v="2"/>
    <x v="7"/>
  </r>
  <r>
    <n v="2359"/>
    <s v="crowd-funded public genome sequencing (Canceled)"/>
    <x v="2357"/>
    <n v="7500"/>
    <n v="1101"/>
    <x v="1"/>
    <x v="0"/>
    <s v="USD"/>
    <n v="1438616124"/>
    <n v="1433432124"/>
    <b v="0"/>
    <n v="3"/>
    <b v="0"/>
    <s v="technology/web"/>
    <n v="0.14680000000000001"/>
    <n v="367"/>
    <x v="2"/>
    <x v="7"/>
  </r>
  <r>
    <n v="2360"/>
    <s v="Bee Bay Microjobs (Canceled)"/>
    <x v="2358"/>
    <n v="5000"/>
    <n v="2"/>
    <x v="1"/>
    <x v="5"/>
    <s v="CAD"/>
    <n v="1454864280"/>
    <n v="1452272280"/>
    <b v="0"/>
    <n v="1"/>
    <b v="0"/>
    <s v="technology/web"/>
    <n v="4.0000000000000002E-4"/>
    <n v="2"/>
    <x v="2"/>
    <x v="7"/>
  </r>
  <r>
    <n v="2361"/>
    <s v="Lemme Grab it (Canceled)"/>
    <x v="2359"/>
    <n v="200"/>
    <n v="0"/>
    <x v="1"/>
    <x v="5"/>
    <s v="CAD"/>
    <n v="1462053600"/>
    <n v="1459975008"/>
    <b v="0"/>
    <n v="0"/>
    <b v="0"/>
    <s v="technology/web"/>
    <n v="0"/>
    <n v="0"/>
    <x v="2"/>
    <x v="7"/>
  </r>
  <r>
    <n v="2362"/>
    <s v="Help CRB obtain 501(c)(3) status! (Canceled)"/>
    <x v="2360"/>
    <n v="420"/>
    <n v="120"/>
    <x v="1"/>
    <x v="0"/>
    <s v="USD"/>
    <n v="1418315470"/>
    <n v="1415723470"/>
    <b v="0"/>
    <n v="2"/>
    <b v="0"/>
    <s v="technology/web"/>
    <n v="0.2857142857142857"/>
    <n v="60"/>
    <x v="2"/>
    <x v="7"/>
  </r>
  <r>
    <n v="2363"/>
    <s v="Top~Notch - Helping Every Day People Change Their Future"/>
    <x v="2361"/>
    <n v="175000"/>
    <n v="0"/>
    <x v="1"/>
    <x v="0"/>
    <s v="USD"/>
    <n v="1451348200"/>
    <n v="1447460200"/>
    <b v="0"/>
    <n v="0"/>
    <b v="0"/>
    <s v="technology/web"/>
    <n v="0"/>
    <n v="0"/>
    <x v="2"/>
    <x v="7"/>
  </r>
  <r>
    <n v="2364"/>
    <s v="Minecraft Server and Website Help (Name: Forge Realms)"/>
    <x v="2362"/>
    <n v="128"/>
    <n v="0"/>
    <x v="1"/>
    <x v="0"/>
    <s v="USD"/>
    <n v="1445898356"/>
    <n v="1441146356"/>
    <b v="0"/>
    <n v="0"/>
    <b v="0"/>
    <s v="technology/web"/>
    <n v="0"/>
    <n v="0"/>
    <x v="2"/>
    <x v="7"/>
  </r>
  <r>
    <n v="2365"/>
    <s v="IMI - It's My Identity (Canceled)"/>
    <x v="2363"/>
    <n v="1000"/>
    <n v="0"/>
    <x v="1"/>
    <x v="13"/>
    <s v="EUR"/>
    <n v="1453071600"/>
    <n v="1449596425"/>
    <b v="0"/>
    <n v="0"/>
    <b v="0"/>
    <s v="technology/web"/>
    <n v="0"/>
    <n v="0"/>
    <x v="2"/>
    <x v="7"/>
  </r>
  <r>
    <n v="2366"/>
    <s v="iDEA On Demand Virtual Activities. Get Active! (Canceled)"/>
    <x v="2364"/>
    <n v="25000"/>
    <n v="2630"/>
    <x v="1"/>
    <x v="1"/>
    <s v="GBP"/>
    <n v="1445431533"/>
    <n v="1442839533"/>
    <b v="0"/>
    <n v="27"/>
    <b v="0"/>
    <s v="technology/web"/>
    <n v="0.1052"/>
    <n v="97.407407407407405"/>
    <x v="2"/>
    <x v="7"/>
  </r>
  <r>
    <n v="2367"/>
    <s v="Help us Make a Website Like Chegg but Free and wayyy Better!"/>
    <x v="2365"/>
    <n v="50000"/>
    <n v="670"/>
    <x v="1"/>
    <x v="0"/>
    <s v="USD"/>
    <n v="1461622616"/>
    <n v="1456442216"/>
    <b v="0"/>
    <n v="14"/>
    <b v="0"/>
    <s v="technology/web"/>
    <n v="1.34E-2"/>
    <n v="47.857142857142854"/>
    <x v="2"/>
    <x v="7"/>
  </r>
  <r>
    <n v="2368"/>
    <s v="Lavvoro - A new LinkedIn and Facebook for the job market"/>
    <x v="2366"/>
    <n v="40000"/>
    <n v="100"/>
    <x v="1"/>
    <x v="0"/>
    <s v="USD"/>
    <n v="1429028365"/>
    <n v="1425143965"/>
    <b v="0"/>
    <n v="2"/>
    <b v="0"/>
    <s v="technology/web"/>
    <n v="2.5000000000000001E-3"/>
    <n v="50"/>
    <x v="2"/>
    <x v="7"/>
  </r>
  <r>
    <n v="2369"/>
    <s v="Site so businesses can offer deals to community - Let's Go!"/>
    <x v="2367"/>
    <n v="25000"/>
    <n v="0"/>
    <x v="1"/>
    <x v="0"/>
    <s v="USD"/>
    <n v="1455132611"/>
    <n v="1452540611"/>
    <b v="0"/>
    <n v="0"/>
    <b v="0"/>
    <s v="technology/web"/>
    <n v="0"/>
    <n v="0"/>
    <x v="2"/>
    <x v="7"/>
  </r>
  <r>
    <n v="2370"/>
    <s v="TaxSaver USA Affordable Tax App Development and Launch"/>
    <x v="2368"/>
    <n v="25000"/>
    <n v="82"/>
    <x v="1"/>
    <x v="0"/>
    <s v="USD"/>
    <n v="1418877141"/>
    <n v="1416285141"/>
    <b v="0"/>
    <n v="4"/>
    <b v="0"/>
    <s v="technology/web"/>
    <n v="3.2799999999999999E-3"/>
    <n v="20.5"/>
    <x v="2"/>
    <x v="7"/>
  </r>
  <r>
    <n v="2371"/>
    <s v="ProjectPetal.com (Canceled)"/>
    <x v="2369"/>
    <n v="2000"/>
    <n v="0"/>
    <x v="1"/>
    <x v="0"/>
    <s v="USD"/>
    <n v="1435257596"/>
    <n v="1432665596"/>
    <b v="0"/>
    <n v="0"/>
    <b v="0"/>
    <s v="technology/web"/>
    <n v="0"/>
    <n v="0"/>
    <x v="2"/>
    <x v="7"/>
  </r>
  <r>
    <n v="2372"/>
    <s v="Finding Pets - Bringing Lost Pets Home (Canceled)"/>
    <x v="2370"/>
    <n v="5500"/>
    <n v="180"/>
    <x v="1"/>
    <x v="2"/>
    <s v="AUD"/>
    <n v="1429839571"/>
    <n v="1427247571"/>
    <b v="0"/>
    <n v="6"/>
    <b v="0"/>
    <s v="technology/web"/>
    <n v="3.272727272727273E-2"/>
    <n v="30"/>
    <x v="2"/>
    <x v="7"/>
  </r>
  <r>
    <n v="2373"/>
    <s v="Cykelauktion.com (Canceled)"/>
    <x v="2371"/>
    <n v="850000"/>
    <n v="50"/>
    <x v="1"/>
    <x v="11"/>
    <s v="SEK"/>
    <n v="1440863624"/>
    <n v="1438271624"/>
    <b v="0"/>
    <n v="1"/>
    <b v="0"/>
    <s v="technology/web"/>
    <n v="5.8823529411764708E-5"/>
    <n v="50"/>
    <x v="2"/>
    <x v="7"/>
  </r>
  <r>
    <n v="2374"/>
    <s v="Alcohol On Call (Canceled)"/>
    <x v="2372"/>
    <n v="22000"/>
    <n v="10"/>
    <x v="1"/>
    <x v="0"/>
    <s v="USD"/>
    <n v="1423772060"/>
    <n v="1421180060"/>
    <b v="0"/>
    <n v="1"/>
    <b v="0"/>
    <s v="technology/web"/>
    <n v="4.5454545454545455E-4"/>
    <n v="10"/>
    <x v="2"/>
    <x v="7"/>
  </r>
  <r>
    <n v="2375"/>
    <s v="Slice Trade- Phone Trade-In, Made Simple (Canceled)"/>
    <x v="2373"/>
    <n v="10000"/>
    <n v="0"/>
    <x v="1"/>
    <x v="0"/>
    <s v="USD"/>
    <n v="1473451437"/>
    <n v="1470859437"/>
    <b v="0"/>
    <n v="0"/>
    <b v="0"/>
    <s v="technology/web"/>
    <n v="0"/>
    <n v="0"/>
    <x v="2"/>
    <x v="7"/>
  </r>
  <r>
    <n v="2376"/>
    <s v="Phone Tags: lost and found stickers (Canceled)"/>
    <x v="2374"/>
    <n v="3000"/>
    <n v="326.33"/>
    <x v="1"/>
    <x v="0"/>
    <s v="USD"/>
    <n v="1449785566"/>
    <n v="1447193566"/>
    <b v="0"/>
    <n v="4"/>
    <b v="0"/>
    <s v="technology/web"/>
    <n v="0.10877666666666666"/>
    <n v="81.582499999999996"/>
    <x v="2"/>
    <x v="7"/>
  </r>
  <r>
    <n v="2377"/>
    <s v="Fluttify - New Canadian Tech Start Up (Canceled)"/>
    <x v="2375"/>
    <n v="2500"/>
    <n v="0"/>
    <x v="1"/>
    <x v="5"/>
    <s v="CAD"/>
    <n v="1480110783"/>
    <n v="1477515183"/>
    <b v="0"/>
    <n v="0"/>
    <b v="0"/>
    <s v="technology/web"/>
    <n v="0"/>
    <n v="0"/>
    <x v="2"/>
    <x v="7"/>
  </r>
  <r>
    <n v="2378"/>
    <s v="KEEPUP INC (Canceled)"/>
    <x v="2376"/>
    <n v="110000"/>
    <n v="0"/>
    <x v="1"/>
    <x v="0"/>
    <s v="USD"/>
    <n v="1440548330"/>
    <n v="1438042730"/>
    <b v="0"/>
    <n v="0"/>
    <b v="0"/>
    <s v="technology/web"/>
    <n v="0"/>
    <n v="0"/>
    <x v="2"/>
    <x v="7"/>
  </r>
  <r>
    <n v="2379"/>
    <s v="SelectCooks.com (Canceled)"/>
    <x v="2377"/>
    <n v="30000"/>
    <n v="0"/>
    <x v="1"/>
    <x v="0"/>
    <s v="USD"/>
    <n v="1444004616"/>
    <n v="1440116616"/>
    <b v="0"/>
    <n v="0"/>
    <b v="0"/>
    <s v="technology/web"/>
    <n v="0"/>
    <n v="0"/>
    <x v="2"/>
    <x v="7"/>
  </r>
  <r>
    <n v="2380"/>
    <s v="Finit - Hashtag Chatting (Canceled)"/>
    <x v="2378"/>
    <n v="15000"/>
    <n v="55"/>
    <x v="1"/>
    <x v="0"/>
    <s v="USD"/>
    <n v="1443726142"/>
    <n v="1441134142"/>
    <b v="0"/>
    <n v="3"/>
    <b v="0"/>
    <s v="technology/web"/>
    <n v="3.6666666666666666E-3"/>
    <n v="18.333333333333332"/>
    <x v="2"/>
    <x v="7"/>
  </r>
  <r>
    <n v="2381"/>
    <s v="Cannabis Connection (Canceled)"/>
    <x v="2379"/>
    <n v="86350"/>
    <n v="1571"/>
    <x v="1"/>
    <x v="0"/>
    <s v="USD"/>
    <n v="1428704848"/>
    <n v="1426112848"/>
    <b v="0"/>
    <n v="7"/>
    <b v="0"/>
    <s v="technology/web"/>
    <n v="1.8193398957730169E-2"/>
    <n v="224.42857142857142"/>
    <x v="2"/>
    <x v="7"/>
  </r>
  <r>
    <n v="2382"/>
    <s v="These Easy Days (Canceled)"/>
    <x v="2380"/>
    <n v="3000"/>
    <n v="75"/>
    <x v="1"/>
    <x v="0"/>
    <s v="USD"/>
    <n v="1438662603"/>
    <n v="1436502603"/>
    <b v="0"/>
    <n v="2"/>
    <b v="0"/>
    <s v="technology/web"/>
    <n v="2.5000000000000001E-2"/>
    <n v="37.5"/>
    <x v="2"/>
    <x v="7"/>
  </r>
  <r>
    <n v="2383"/>
    <s v="KindaQuirky (Canceled)"/>
    <x v="2381"/>
    <n v="10000"/>
    <n v="435"/>
    <x v="1"/>
    <x v="4"/>
    <s v="NZD"/>
    <n v="1424568107"/>
    <n v="1421976107"/>
    <b v="0"/>
    <n v="3"/>
    <b v="0"/>
    <s v="technology/web"/>
    <n v="4.3499999999999997E-2"/>
    <n v="145"/>
    <x v="2"/>
    <x v="7"/>
  </r>
  <r>
    <n v="2384"/>
    <s v="Social Rewards - A new twist on social media (Canceled)"/>
    <x v="2382"/>
    <n v="1000"/>
    <n v="8"/>
    <x v="1"/>
    <x v="0"/>
    <s v="USD"/>
    <n v="1415932643"/>
    <n v="1413337043"/>
    <b v="0"/>
    <n v="8"/>
    <b v="0"/>
    <s v="technology/web"/>
    <n v="8.0000000000000002E-3"/>
    <n v="1"/>
    <x v="2"/>
    <x v="7"/>
  </r>
  <r>
    <n v="2385"/>
    <s v="Search every sneaker site and local store at once (Canceled)"/>
    <x v="2383"/>
    <n v="65000"/>
    <n v="788"/>
    <x v="1"/>
    <x v="0"/>
    <s v="USD"/>
    <n v="1438793432"/>
    <n v="1436201432"/>
    <b v="0"/>
    <n v="7"/>
    <b v="0"/>
    <s v="technology/web"/>
    <n v="1.2123076923076924E-2"/>
    <n v="112.57142857142857"/>
    <x v="2"/>
    <x v="7"/>
  </r>
  <r>
    <n v="2386"/>
    <s v="Realjobmatch.com (Canceled)"/>
    <x v="2384"/>
    <n v="30000"/>
    <n v="0"/>
    <x v="1"/>
    <x v="5"/>
    <s v="CAD"/>
    <n v="1420920424"/>
    <n v="1415736424"/>
    <b v="0"/>
    <n v="0"/>
    <b v="0"/>
    <s v="technology/web"/>
    <n v="0"/>
    <n v="0"/>
    <x v="2"/>
    <x v="7"/>
  </r>
  <r>
    <n v="2387"/>
    <s v="Building an interactive web-based health community."/>
    <x v="2385"/>
    <n v="150000"/>
    <n v="1026"/>
    <x v="1"/>
    <x v="0"/>
    <s v="USD"/>
    <n v="1469199740"/>
    <n v="1465311740"/>
    <b v="0"/>
    <n v="3"/>
    <b v="0"/>
    <s v="technology/web"/>
    <n v="6.8399999999999997E-3"/>
    <n v="342"/>
    <x v="2"/>
    <x v="7"/>
  </r>
  <r>
    <n v="2388"/>
    <s v="Virtual Restart - Stock Market For You and Your Loved Ones"/>
    <x v="2386"/>
    <n v="37000"/>
    <n v="463"/>
    <x v="1"/>
    <x v="0"/>
    <s v="USD"/>
    <n v="1421350140"/>
    <n v="1418761759"/>
    <b v="0"/>
    <n v="8"/>
    <b v="0"/>
    <s v="technology/web"/>
    <n v="1.2513513513513513E-2"/>
    <n v="57.875"/>
    <x v="2"/>
    <x v="7"/>
  </r>
  <r>
    <n v="2389"/>
    <s v="Et si Kiwwi vous trouvait un job ? (Canceled)"/>
    <x v="2387"/>
    <n v="16000"/>
    <n v="30"/>
    <x v="1"/>
    <x v="6"/>
    <s v="EUR"/>
    <n v="1437861540"/>
    <n v="1435160452"/>
    <b v="0"/>
    <n v="1"/>
    <b v="0"/>
    <s v="technology/web"/>
    <n v="1.8749999999999999E-3"/>
    <n v="30"/>
    <x v="2"/>
    <x v="7"/>
  </r>
  <r>
    <n v="2390"/>
    <s v="iHorizon Pty Ltd (Enterprise Planning &amp; Forecasting)"/>
    <x v="2388"/>
    <n v="510000"/>
    <n v="0"/>
    <x v="1"/>
    <x v="2"/>
    <s v="AUD"/>
    <n v="1420352264"/>
    <n v="1416896264"/>
    <b v="0"/>
    <n v="0"/>
    <b v="0"/>
    <s v="technology/web"/>
    <n v="0"/>
    <n v="0"/>
    <x v="2"/>
    <x v="7"/>
  </r>
  <r>
    <n v="2391"/>
    <s v="oToBOTS.com - Freedom from high cost auto repairs (Canceled)"/>
    <x v="2389"/>
    <n v="20000"/>
    <n v="25"/>
    <x v="1"/>
    <x v="0"/>
    <s v="USD"/>
    <n v="1427825044"/>
    <n v="1425236644"/>
    <b v="0"/>
    <n v="1"/>
    <b v="0"/>
    <s v="technology/web"/>
    <n v="1.25E-3"/>
    <n v="25"/>
    <x v="2"/>
    <x v="7"/>
  </r>
  <r>
    <n v="2392"/>
    <s v="WILLAMETTE EXTRA BOARD (Canceled)"/>
    <x v="2390"/>
    <n v="4200"/>
    <n v="0"/>
    <x v="1"/>
    <x v="0"/>
    <s v="USD"/>
    <n v="1446087223"/>
    <n v="1443495223"/>
    <b v="0"/>
    <n v="0"/>
    <b v="0"/>
    <s v="technology/web"/>
    <n v="0"/>
    <n v="0"/>
    <x v="2"/>
    <x v="7"/>
  </r>
  <r>
    <n v="2393"/>
    <s v="Game Swapper (Canceled)"/>
    <x v="2391"/>
    <n v="100000"/>
    <n v="50"/>
    <x v="1"/>
    <x v="0"/>
    <s v="USD"/>
    <n v="1439048017"/>
    <n v="1436456017"/>
    <b v="0"/>
    <n v="1"/>
    <b v="0"/>
    <s v="technology/web"/>
    <n v="5.0000000000000001E-4"/>
    <n v="50"/>
    <x v="2"/>
    <x v="7"/>
  </r>
  <r>
    <n v="2394"/>
    <s v="Wriyon - WRIte Your Own (Canceled)"/>
    <x v="2392"/>
    <n v="5000"/>
    <n v="3"/>
    <x v="1"/>
    <x v="17"/>
    <s v="EUR"/>
    <n v="1424940093"/>
    <n v="1422348093"/>
    <b v="0"/>
    <n v="2"/>
    <b v="0"/>
    <s v="technology/web"/>
    <n v="5.9999999999999995E-4"/>
    <n v="1.5"/>
    <x v="2"/>
    <x v="7"/>
  </r>
  <r>
    <n v="2395"/>
    <s v="VENT it out (Canceled)"/>
    <x v="2393"/>
    <n v="33000"/>
    <n v="0"/>
    <x v="1"/>
    <x v="0"/>
    <s v="USD"/>
    <n v="1484038620"/>
    <n v="1481597687"/>
    <b v="0"/>
    <n v="0"/>
    <b v="0"/>
    <s v="technology/web"/>
    <n v="0"/>
    <n v="0"/>
    <x v="2"/>
    <x v="7"/>
  </r>
  <r>
    <n v="2396"/>
    <s v="Projektwebseite (Canceled)"/>
    <x v="2394"/>
    <n v="5000"/>
    <n v="10"/>
    <x v="1"/>
    <x v="16"/>
    <s v="CHF"/>
    <n v="1444940558"/>
    <n v="1442348558"/>
    <b v="0"/>
    <n v="1"/>
    <b v="0"/>
    <s v="technology/web"/>
    <n v="2E-3"/>
    <n v="10"/>
    <x v="2"/>
    <x v="7"/>
  </r>
  <r>
    <n v="2397"/>
    <s v="#ADOPTROHINGYA PROJECT (Canceled)"/>
    <x v="2395"/>
    <n v="124000"/>
    <n v="0"/>
    <x v="1"/>
    <x v="0"/>
    <s v="USD"/>
    <n v="1420233256"/>
    <n v="1417641256"/>
    <b v="0"/>
    <n v="0"/>
    <b v="0"/>
    <s v="technology/web"/>
    <n v="0"/>
    <n v="0"/>
    <x v="2"/>
    <x v="7"/>
  </r>
  <r>
    <n v="2398"/>
    <s v="Roekee.com (Canceled)"/>
    <x v="2396"/>
    <n v="4000"/>
    <n v="0"/>
    <x v="1"/>
    <x v="0"/>
    <s v="USD"/>
    <n v="1435874384"/>
    <n v="1433282384"/>
    <b v="0"/>
    <n v="0"/>
    <b v="0"/>
    <s v="technology/web"/>
    <n v="0"/>
    <n v="0"/>
    <x v="2"/>
    <x v="7"/>
  </r>
  <r>
    <n v="2399"/>
    <s v="SheLifts - the #1 Female Bodybuilding HUB (Canceled)"/>
    <x v="2397"/>
    <n v="13000"/>
    <n v="0"/>
    <x v="1"/>
    <x v="11"/>
    <s v="SEK"/>
    <n v="1418934506"/>
    <n v="1415910506"/>
    <b v="0"/>
    <n v="0"/>
    <b v="0"/>
    <s v="technology/web"/>
    <n v="0"/>
    <n v="0"/>
    <x v="2"/>
    <x v="7"/>
  </r>
  <r>
    <n v="2400"/>
    <s v="NEW 2016 Social Media Litesbook (Canceled)"/>
    <x v="2398"/>
    <n v="50000"/>
    <n v="0"/>
    <x v="1"/>
    <x v="2"/>
    <s v="AUD"/>
    <n v="1460615164"/>
    <n v="1458023164"/>
    <b v="0"/>
    <n v="0"/>
    <b v="0"/>
    <s v="technology/web"/>
    <n v="0"/>
    <n v="0"/>
    <x v="2"/>
    <x v="7"/>
  </r>
  <r>
    <n v="2401"/>
    <s v="The Dancing Elephant, Traditional Dosa and Indian Cuisine"/>
    <x v="2399"/>
    <n v="28000"/>
    <n v="201"/>
    <x v="2"/>
    <x v="0"/>
    <s v="USD"/>
    <n v="1457207096"/>
    <n v="1452023096"/>
    <b v="0"/>
    <n v="9"/>
    <b v="0"/>
    <s v="food/food trucks"/>
    <n v="7.1785714285714283E-3"/>
    <n v="22.333333333333332"/>
    <x v="7"/>
    <x v="19"/>
  </r>
  <r>
    <n v="2402"/>
    <s v="Cupcake Truck Unite"/>
    <x v="2400"/>
    <n v="12000"/>
    <n v="52"/>
    <x v="2"/>
    <x v="0"/>
    <s v="USD"/>
    <n v="1431533931"/>
    <n v="1428941931"/>
    <b v="0"/>
    <n v="1"/>
    <b v="0"/>
    <s v="food/food trucks"/>
    <n v="4.3333333333333331E-3"/>
    <n v="52"/>
    <x v="7"/>
    <x v="19"/>
  </r>
  <r>
    <n v="2403"/>
    <s v="Think Green, Think Tea Trike! - A mobile cafe &amp; online shop."/>
    <x v="2401"/>
    <n v="1200"/>
    <n v="202"/>
    <x v="2"/>
    <x v="1"/>
    <s v="GBP"/>
    <n v="1459368658"/>
    <n v="1454188258"/>
    <b v="0"/>
    <n v="12"/>
    <b v="0"/>
    <s v="food/food trucks"/>
    <n v="0.16833333333333333"/>
    <n v="16.833333333333332"/>
    <x v="7"/>
    <x v="19"/>
  </r>
  <r>
    <n v="2404"/>
    <s v="Square Donuts Truck"/>
    <x v="2402"/>
    <n v="15000"/>
    <n v="0"/>
    <x v="2"/>
    <x v="0"/>
    <s v="USD"/>
    <n v="1451782607"/>
    <n v="1449190607"/>
    <b v="0"/>
    <n v="0"/>
    <b v="0"/>
    <s v="food/food trucks"/>
    <n v="0"/>
    <n v="0"/>
    <x v="7"/>
    <x v="19"/>
  </r>
  <r>
    <n v="2405"/>
    <s v="JoyShtick Food Truck"/>
    <x v="2403"/>
    <n v="5000"/>
    <n v="1126"/>
    <x v="2"/>
    <x v="0"/>
    <s v="USD"/>
    <n v="1472911375"/>
    <n v="1471096975"/>
    <b v="0"/>
    <n v="20"/>
    <b v="0"/>
    <s v="food/food trucks"/>
    <n v="0.22520000000000001"/>
    <n v="56.3"/>
    <x v="7"/>
    <x v="19"/>
  </r>
  <r>
    <n v="2406"/>
    <s v="Arnold's Happy Days Food Truck"/>
    <x v="2404"/>
    <n v="3250"/>
    <n v="1345"/>
    <x v="2"/>
    <x v="0"/>
    <s v="USD"/>
    <n v="1421635190"/>
    <n v="1418179190"/>
    <b v="0"/>
    <n v="16"/>
    <b v="0"/>
    <s v="food/food trucks"/>
    <n v="0.41384615384615386"/>
    <n v="84.0625"/>
    <x v="7"/>
    <x v="19"/>
  </r>
  <r>
    <n v="2407"/>
    <s v="&quot;PASHUT&quot;-(Means â€˜simpleâ€™ in Hebrew)"/>
    <x v="2405"/>
    <n v="22000"/>
    <n v="5557"/>
    <x v="2"/>
    <x v="0"/>
    <s v="USD"/>
    <n v="1428732000"/>
    <n v="1426772928"/>
    <b v="0"/>
    <n v="33"/>
    <b v="0"/>
    <s v="food/food trucks"/>
    <n v="0.25259090909090909"/>
    <n v="168.39393939393941"/>
    <x v="7"/>
    <x v="19"/>
  </r>
  <r>
    <n v="2408"/>
    <s v="Sabroso On Wheels"/>
    <x v="2406"/>
    <n v="15000"/>
    <n v="30"/>
    <x v="2"/>
    <x v="0"/>
    <s v="USD"/>
    <n v="1415247757"/>
    <n v="1412652157"/>
    <b v="0"/>
    <n v="2"/>
    <b v="0"/>
    <s v="food/food trucks"/>
    <n v="2E-3"/>
    <n v="15"/>
    <x v="7"/>
    <x v="19"/>
  </r>
  <r>
    <n v="2409"/>
    <s v="Johnny's Food Truck a Puerto Rican and BBQ infusion"/>
    <x v="2407"/>
    <n v="25000"/>
    <n v="460"/>
    <x v="2"/>
    <x v="0"/>
    <s v="USD"/>
    <n v="1439931675"/>
    <n v="1437339675"/>
    <b v="0"/>
    <n v="6"/>
    <b v="0"/>
    <s v="food/food trucks"/>
    <n v="1.84E-2"/>
    <n v="76.666666666666671"/>
    <x v="7"/>
    <x v="19"/>
  </r>
  <r>
    <n v="2410"/>
    <s v="Websters grill truck       slow cooked meats"/>
    <x v="2408"/>
    <n v="15000"/>
    <n v="0"/>
    <x v="2"/>
    <x v="2"/>
    <s v="AUD"/>
    <n v="1441619275"/>
    <n v="1439027275"/>
    <b v="0"/>
    <n v="0"/>
    <b v="0"/>
    <s v="food/food trucks"/>
    <n v="0"/>
    <n v="0"/>
    <x v="7"/>
    <x v="19"/>
  </r>
  <r>
    <n v="2411"/>
    <s v="Was ist das"/>
    <x v="2409"/>
    <n v="25000"/>
    <n v="151"/>
    <x v="2"/>
    <x v="0"/>
    <s v="USD"/>
    <n v="1440524082"/>
    <n v="1437932082"/>
    <b v="0"/>
    <n v="3"/>
    <b v="0"/>
    <s v="food/food trucks"/>
    <n v="6.0400000000000002E-3"/>
    <n v="50.333333333333336"/>
    <x v="7"/>
    <x v="19"/>
  </r>
  <r>
    <n v="2412"/>
    <s v="Food-truck 100 % carnivore : &quot;Le camion qui grille&quot;"/>
    <x v="2410"/>
    <n v="8000"/>
    <n v="0"/>
    <x v="2"/>
    <x v="6"/>
    <s v="EUR"/>
    <n v="1480185673"/>
    <n v="1476294073"/>
    <b v="0"/>
    <n v="0"/>
    <b v="0"/>
    <s v="food/food trucks"/>
    <n v="0"/>
    <n v="0"/>
    <x v="7"/>
    <x v="19"/>
  </r>
  <r>
    <n v="2413"/>
    <s v="Lone Pine Coffee Brewery"/>
    <x v="2411"/>
    <n v="3000"/>
    <n v="25"/>
    <x v="2"/>
    <x v="0"/>
    <s v="USD"/>
    <n v="1401579000"/>
    <n v="1398911882"/>
    <b v="0"/>
    <n v="3"/>
    <b v="0"/>
    <s v="food/food trucks"/>
    <n v="8.3333333333333332E-3"/>
    <n v="8.3333333333333339"/>
    <x v="7"/>
    <x v="19"/>
  </r>
  <r>
    <n v="2414"/>
    <s v="Help 95th St.Tacos get a food truck in Atlanta"/>
    <x v="2412"/>
    <n v="15000"/>
    <n v="460"/>
    <x v="2"/>
    <x v="0"/>
    <s v="USD"/>
    <n v="1440215940"/>
    <n v="1436805660"/>
    <b v="0"/>
    <n v="13"/>
    <b v="0"/>
    <s v="food/food trucks"/>
    <n v="3.0666666666666665E-2"/>
    <n v="35.384615384615387"/>
    <x v="7"/>
    <x v="19"/>
  </r>
  <r>
    <n v="2415"/>
    <s v="Local Food Truck is Off the Hoof!"/>
    <x v="2413"/>
    <n v="60000"/>
    <n v="335"/>
    <x v="2"/>
    <x v="0"/>
    <s v="USD"/>
    <n v="1468615346"/>
    <n v="1466023346"/>
    <b v="0"/>
    <n v="6"/>
    <b v="0"/>
    <s v="food/food trucks"/>
    <n v="5.5833333333333334E-3"/>
    <n v="55.833333333333336"/>
    <x v="7"/>
    <x v="19"/>
  </r>
  <r>
    <n v="2416"/>
    <s v="Smokin' J's BBQ. food truck"/>
    <x v="2414"/>
    <n v="20000"/>
    <n v="5"/>
    <x v="2"/>
    <x v="0"/>
    <s v="USD"/>
    <n v="1426345200"/>
    <n v="1421343743"/>
    <b v="0"/>
    <n v="1"/>
    <b v="0"/>
    <s v="food/food trucks"/>
    <n v="2.5000000000000001E-4"/>
    <n v="5"/>
    <x v="7"/>
    <x v="19"/>
  </r>
  <r>
    <n v="2417"/>
    <s v="I want to make the best fried chicken!!"/>
    <x v="2415"/>
    <n v="1000"/>
    <n v="0"/>
    <x v="2"/>
    <x v="0"/>
    <s v="USD"/>
    <n v="1407705187"/>
    <n v="1405113187"/>
    <b v="0"/>
    <n v="0"/>
    <b v="0"/>
    <s v="food/food trucks"/>
    <n v="0"/>
    <n v="0"/>
    <x v="7"/>
    <x v="19"/>
  </r>
  <r>
    <n v="2418"/>
    <s v="Mexican food truck"/>
    <x v="2416"/>
    <n v="25000"/>
    <n v="5"/>
    <x v="2"/>
    <x v="0"/>
    <s v="USD"/>
    <n v="1427225644"/>
    <n v="1422045244"/>
    <b v="0"/>
    <n v="5"/>
    <b v="0"/>
    <s v="food/food trucks"/>
    <n v="2.0000000000000001E-4"/>
    <n v="1"/>
    <x v="7"/>
    <x v="19"/>
  </r>
  <r>
    <n v="2419"/>
    <s v="Grateful Gourmet Grub! farm to table: food truck &amp; hot dog !"/>
    <x v="2417"/>
    <n v="3000"/>
    <n v="0"/>
    <x v="2"/>
    <x v="0"/>
    <s v="USD"/>
    <n v="1424281389"/>
    <n v="1419097389"/>
    <b v="0"/>
    <n v="0"/>
    <b v="0"/>
    <s v="food/food trucks"/>
    <n v="0"/>
    <n v="0"/>
    <x v="7"/>
    <x v="19"/>
  </r>
  <r>
    <n v="2420"/>
    <s v="Pangea Cuisines &quot;Continental Drift&quot; A Paleo food Truck!"/>
    <x v="2418"/>
    <n v="16870"/>
    <n v="2501"/>
    <x v="2"/>
    <x v="0"/>
    <s v="USD"/>
    <n v="1415583695"/>
    <n v="1410396095"/>
    <b v="0"/>
    <n v="36"/>
    <b v="0"/>
    <s v="food/food trucks"/>
    <n v="0.14825133372851215"/>
    <n v="69.472222222222229"/>
    <x v="7"/>
    <x v="19"/>
  </r>
  <r>
    <n v="2421"/>
    <s v="hot dog cart"/>
    <x v="2419"/>
    <n v="6000"/>
    <n v="1"/>
    <x v="2"/>
    <x v="0"/>
    <s v="USD"/>
    <n v="1424536196"/>
    <n v="1421944196"/>
    <b v="0"/>
    <n v="1"/>
    <b v="0"/>
    <s v="food/food trucks"/>
    <n v="1.6666666666666666E-4"/>
    <n v="1"/>
    <x v="7"/>
    <x v="19"/>
  </r>
  <r>
    <n v="2422"/>
    <s v="Help starting a family owned food truck"/>
    <x v="2420"/>
    <n v="500"/>
    <n v="1"/>
    <x v="2"/>
    <x v="0"/>
    <s v="USD"/>
    <n v="1426091036"/>
    <n v="1423502636"/>
    <b v="0"/>
    <n v="1"/>
    <b v="0"/>
    <s v="food/food trucks"/>
    <n v="2E-3"/>
    <n v="1"/>
    <x v="7"/>
    <x v="19"/>
  </r>
  <r>
    <n v="2423"/>
    <s v="FBTR BBQ"/>
    <x v="2421"/>
    <n v="60000"/>
    <n v="8"/>
    <x v="2"/>
    <x v="0"/>
    <s v="USD"/>
    <n v="1420044890"/>
    <n v="1417452890"/>
    <b v="0"/>
    <n v="1"/>
    <b v="0"/>
    <s v="food/food trucks"/>
    <n v="1.3333333333333334E-4"/>
    <n v="8"/>
    <x v="7"/>
    <x v="19"/>
  </r>
  <r>
    <n v="2424"/>
    <s v="Lily and Memphs"/>
    <x v="2422"/>
    <n v="25000"/>
    <n v="310"/>
    <x v="2"/>
    <x v="0"/>
    <s v="USD"/>
    <n v="1414445108"/>
    <n v="1411853108"/>
    <b v="0"/>
    <n v="9"/>
    <b v="0"/>
    <s v="food/food trucks"/>
    <n v="1.24E-2"/>
    <n v="34.444444444444443"/>
    <x v="7"/>
    <x v="19"/>
  </r>
  <r>
    <n v="2425"/>
    <s v="Food Cart Tour With Raz Simone and Macklemore"/>
    <x v="2423"/>
    <n v="3500"/>
    <n v="1"/>
    <x v="2"/>
    <x v="0"/>
    <s v="USD"/>
    <n v="1464386640"/>
    <n v="1463090149"/>
    <b v="0"/>
    <n v="1"/>
    <b v="0"/>
    <s v="food/food trucks"/>
    <n v="2.8571428571428574E-4"/>
    <n v="1"/>
    <x v="7"/>
    <x v="19"/>
  </r>
  <r>
    <n v="2426"/>
    <s v="The Low-Calorie Food Truck"/>
    <x v="2424"/>
    <n v="20000"/>
    <n v="0"/>
    <x v="2"/>
    <x v="0"/>
    <s v="USD"/>
    <n v="1439006692"/>
    <n v="1433822692"/>
    <b v="0"/>
    <n v="0"/>
    <b v="0"/>
    <s v="food/food trucks"/>
    <n v="0"/>
    <n v="0"/>
    <x v="7"/>
    <x v="19"/>
  </r>
  <r>
    <n v="2427"/>
    <s v="Wraps in a snap. Fast lunch with a gourmet punch!"/>
    <x v="2425"/>
    <n v="50000"/>
    <n v="1"/>
    <x v="2"/>
    <x v="0"/>
    <s v="USD"/>
    <n v="1458715133"/>
    <n v="1455262733"/>
    <b v="0"/>
    <n v="1"/>
    <b v="0"/>
    <s v="food/food trucks"/>
    <n v="2.0000000000000002E-5"/>
    <n v="1"/>
    <x v="7"/>
    <x v="19"/>
  </r>
  <r>
    <n v="2428"/>
    <s v="Premium Burgers"/>
    <x v="2426"/>
    <n v="35000"/>
    <n v="1"/>
    <x v="2"/>
    <x v="0"/>
    <s v="USD"/>
    <n v="1426182551"/>
    <n v="1423594151"/>
    <b v="0"/>
    <n v="1"/>
    <b v="0"/>
    <s v="food/food trucks"/>
    <n v="2.8571428571428571E-5"/>
    <n v="1"/>
    <x v="7"/>
    <x v="19"/>
  </r>
  <r>
    <n v="2429"/>
    <s v="MEATloko, ekte BBQ fra spesialbygd vedfyrt rÃ¸ykovn i foodbus"/>
    <x v="2427"/>
    <n v="140000"/>
    <n v="2005"/>
    <x v="2"/>
    <x v="10"/>
    <s v="NOK"/>
    <n v="1486313040"/>
    <n v="1483131966"/>
    <b v="0"/>
    <n v="4"/>
    <b v="0"/>
    <s v="food/food trucks"/>
    <n v="1.4321428571428572E-2"/>
    <n v="501.25"/>
    <x v="7"/>
    <x v="19"/>
  </r>
  <r>
    <n v="2430"/>
    <s v="It's so cute! - Great food!"/>
    <x v="2428"/>
    <n v="3000"/>
    <n v="21"/>
    <x v="2"/>
    <x v="0"/>
    <s v="USD"/>
    <n v="1455246504"/>
    <n v="1452654504"/>
    <b v="0"/>
    <n v="2"/>
    <b v="0"/>
    <s v="food/food trucks"/>
    <n v="7.0000000000000001E-3"/>
    <n v="10.5"/>
    <x v="7"/>
    <x v="19"/>
  </r>
  <r>
    <n v="2431"/>
    <s v="Murphy's good eatin'"/>
    <x v="2429"/>
    <n v="100000"/>
    <n v="2"/>
    <x v="2"/>
    <x v="0"/>
    <s v="USD"/>
    <n v="1467080613"/>
    <n v="1461896613"/>
    <b v="0"/>
    <n v="2"/>
    <b v="0"/>
    <s v="food/food trucks"/>
    <n v="2.0000000000000002E-5"/>
    <n v="1"/>
    <x v="7"/>
    <x v="19"/>
  </r>
  <r>
    <n v="2432"/>
    <s v="funding for bbq trailer"/>
    <x v="2430"/>
    <n v="14000"/>
    <n v="2"/>
    <x v="2"/>
    <x v="0"/>
    <s v="USD"/>
    <n v="1425791697"/>
    <n v="1423199697"/>
    <b v="0"/>
    <n v="2"/>
    <b v="0"/>
    <s v="food/food trucks"/>
    <n v="1.4285714285714287E-4"/>
    <n v="1"/>
    <x v="7"/>
    <x v="19"/>
  </r>
  <r>
    <n v="2433"/>
    <s v="TWIZTID CREATIONS"/>
    <x v="2431"/>
    <n v="10000"/>
    <n v="0"/>
    <x v="2"/>
    <x v="0"/>
    <s v="USD"/>
    <n v="1456608943"/>
    <n v="1454016943"/>
    <b v="0"/>
    <n v="0"/>
    <b v="0"/>
    <s v="food/food trucks"/>
    <n v="0"/>
    <n v="0"/>
    <x v="7"/>
    <x v="19"/>
  </r>
  <r>
    <n v="2434"/>
    <s v="Fresh fruit and veggies for the hood!"/>
    <x v="2432"/>
    <n v="20000"/>
    <n v="26"/>
    <x v="2"/>
    <x v="0"/>
    <s v="USD"/>
    <n v="1438662474"/>
    <n v="1435206474"/>
    <b v="0"/>
    <n v="2"/>
    <b v="0"/>
    <s v="food/food trucks"/>
    <n v="1.2999999999999999E-3"/>
    <n v="13"/>
    <x v="7"/>
    <x v="19"/>
  </r>
  <r>
    <n v="2435"/>
    <s v="Paleo food as a Take Away-food, order and pay in the app"/>
    <x v="2433"/>
    <n v="250000"/>
    <n v="1224"/>
    <x v="2"/>
    <x v="11"/>
    <s v="SEK"/>
    <n v="1444027186"/>
    <n v="1441435186"/>
    <b v="0"/>
    <n v="4"/>
    <b v="0"/>
    <s v="food/food trucks"/>
    <n v="4.8960000000000002E-3"/>
    <n v="306"/>
    <x v="7"/>
    <x v="19"/>
  </r>
  <r>
    <n v="2436"/>
    <s v="Waistband: Solar Powered Vegan Quality of Life Truck"/>
    <x v="2434"/>
    <n v="117000"/>
    <n v="45"/>
    <x v="2"/>
    <x v="5"/>
    <s v="CAD"/>
    <n v="1454078770"/>
    <n v="1448894770"/>
    <b v="0"/>
    <n v="2"/>
    <b v="0"/>
    <s v="food/food trucks"/>
    <n v="3.8461538461538462E-4"/>
    <n v="22.5"/>
    <x v="7"/>
    <x v="19"/>
  </r>
  <r>
    <n v="2437"/>
    <s v="Cuppa Gumbos"/>
    <x v="2435"/>
    <n v="8000"/>
    <n v="0"/>
    <x v="2"/>
    <x v="0"/>
    <s v="USD"/>
    <n v="1426615200"/>
    <n v="1422400188"/>
    <b v="0"/>
    <n v="0"/>
    <b v="0"/>
    <s v="food/food trucks"/>
    <n v="0"/>
    <n v="0"/>
    <x v="7"/>
    <x v="19"/>
  </r>
  <r>
    <n v="2438"/>
    <s v="FOOD|Art"/>
    <x v="2436"/>
    <n v="15000"/>
    <n v="50"/>
    <x v="2"/>
    <x v="0"/>
    <s v="USD"/>
    <n v="1449529062"/>
    <n v="1444341462"/>
    <b v="0"/>
    <n v="1"/>
    <b v="0"/>
    <s v="food/food trucks"/>
    <n v="3.3333333333333335E-3"/>
    <n v="50"/>
    <x v="7"/>
    <x v="19"/>
  </r>
  <r>
    <n v="2439"/>
    <s v="Pillow Puffs Concessions"/>
    <x v="2437"/>
    <n v="10000"/>
    <n v="0"/>
    <x v="2"/>
    <x v="0"/>
    <s v="USD"/>
    <n v="1445197129"/>
    <n v="1442605129"/>
    <b v="0"/>
    <n v="0"/>
    <b v="0"/>
    <s v="food/food trucks"/>
    <n v="0"/>
    <n v="0"/>
    <x v="7"/>
    <x v="19"/>
  </r>
  <r>
    <n v="2440"/>
    <s v="The first green Food Truck in Phnom Penh"/>
    <x v="2438"/>
    <n v="5000"/>
    <n v="10"/>
    <x v="2"/>
    <x v="18"/>
    <s v="EUR"/>
    <n v="1455399313"/>
    <n v="1452807313"/>
    <b v="0"/>
    <n v="2"/>
    <b v="0"/>
    <s v="food/food trucks"/>
    <n v="2E-3"/>
    <n v="5"/>
    <x v="7"/>
    <x v="19"/>
  </r>
  <r>
    <n v="2441"/>
    <s v="Bring Alchemy Pops to the People!"/>
    <x v="2439"/>
    <n v="7500"/>
    <n v="8091"/>
    <x v="0"/>
    <x v="0"/>
    <s v="USD"/>
    <n v="1437627540"/>
    <n v="1435806054"/>
    <b v="0"/>
    <n v="109"/>
    <b v="1"/>
    <s v="food/small batch"/>
    <n v="1.0788"/>
    <n v="74.22935779816514"/>
    <x v="7"/>
    <x v="33"/>
  </r>
  <r>
    <n v="2442"/>
    <s v="Young Mountain Tea: A New White Tea from India's Himalayas"/>
    <x v="2440"/>
    <n v="24000"/>
    <n v="30226"/>
    <x v="0"/>
    <x v="0"/>
    <s v="USD"/>
    <n v="1426777228"/>
    <n v="1424188828"/>
    <b v="0"/>
    <n v="372"/>
    <b v="1"/>
    <s v="food/small batch"/>
    <n v="1.2594166666666666"/>
    <n v="81.252688172043008"/>
    <x v="7"/>
    <x v="33"/>
  </r>
  <r>
    <n v="2443"/>
    <s v="VEGA: One-of-A-Kind Coffee that Changes Lives"/>
    <x v="2441"/>
    <n v="20000"/>
    <n v="40502.99"/>
    <x v="0"/>
    <x v="0"/>
    <s v="USD"/>
    <n v="1408114822"/>
    <n v="1405522822"/>
    <b v="0"/>
    <n v="311"/>
    <b v="1"/>
    <s v="food/small batch"/>
    <n v="2.0251494999999999"/>
    <n v="130.23469453376205"/>
    <x v="7"/>
    <x v="33"/>
  </r>
  <r>
    <n v="2444"/>
    <s v="Trish's Truffles &amp; Sweet Treats."/>
    <x v="2442"/>
    <n v="3000"/>
    <n v="3258"/>
    <x v="0"/>
    <x v="0"/>
    <s v="USD"/>
    <n v="1464199591"/>
    <n v="1461607591"/>
    <b v="0"/>
    <n v="61"/>
    <b v="1"/>
    <s v="food/small batch"/>
    <n v="1.0860000000000001"/>
    <n v="53.409836065573771"/>
    <x v="7"/>
    <x v="33"/>
  </r>
  <r>
    <n v="2445"/>
    <s v="Joe's Cellar Phase 1 - Sit down, shut up &amp; EAT!"/>
    <x v="2443"/>
    <n v="5000"/>
    <n v="8640"/>
    <x v="0"/>
    <x v="0"/>
    <s v="USD"/>
    <n v="1443242021"/>
    <n v="1440650021"/>
    <b v="0"/>
    <n v="115"/>
    <b v="1"/>
    <s v="food/small batch"/>
    <n v="1.728"/>
    <n v="75.130434782608702"/>
    <x v="7"/>
    <x v="33"/>
  </r>
  <r>
    <n v="2446"/>
    <s v="Brooklyn Cookie Company is growing!"/>
    <x v="2444"/>
    <n v="5000"/>
    <n v="8399"/>
    <x v="0"/>
    <x v="0"/>
    <s v="USD"/>
    <n v="1480174071"/>
    <n v="1477578471"/>
    <b v="0"/>
    <n v="111"/>
    <b v="1"/>
    <s v="food/small batch"/>
    <n v="1.6798"/>
    <n v="75.666666666666671"/>
    <x v="7"/>
    <x v="33"/>
  </r>
  <r>
    <n v="2447"/>
    <s v="The Workingman's Cake by Delectabites"/>
    <x v="2445"/>
    <n v="2500"/>
    <n v="10680"/>
    <x v="0"/>
    <x v="0"/>
    <s v="USD"/>
    <n v="1478923200"/>
    <n v="1476184593"/>
    <b v="0"/>
    <n v="337"/>
    <b v="1"/>
    <s v="food/small batch"/>
    <n v="4.2720000000000002"/>
    <n v="31.691394658753708"/>
    <x v="7"/>
    <x v="33"/>
  </r>
  <r>
    <n v="2448"/>
    <s v="Ninja Narwhal Coffee Company 13oz. Campfire Coffee Mug"/>
    <x v="2446"/>
    <n v="400"/>
    <n v="430"/>
    <x v="0"/>
    <x v="0"/>
    <s v="USD"/>
    <n v="1472621760"/>
    <n v="1472110513"/>
    <b v="0"/>
    <n v="9"/>
    <b v="1"/>
    <s v="food/small batch"/>
    <n v="1.075"/>
    <n v="47.777777777777779"/>
    <x v="7"/>
    <x v="33"/>
  </r>
  <r>
    <n v="2449"/>
    <s v="Born to Crunch - Jackson Holesome Granola"/>
    <x v="2447"/>
    <n v="10000"/>
    <n v="10800"/>
    <x v="0"/>
    <x v="0"/>
    <s v="USD"/>
    <n v="1417321515"/>
    <n v="1414725915"/>
    <b v="0"/>
    <n v="120"/>
    <b v="1"/>
    <s v="food/small batch"/>
    <n v="1.08"/>
    <n v="90"/>
    <x v="7"/>
    <x v="33"/>
  </r>
  <r>
    <n v="2450"/>
    <s v="Old Coast Ales: Brewery and Taproom"/>
    <x v="2448"/>
    <n v="15000"/>
    <n v="15230.03"/>
    <x v="0"/>
    <x v="0"/>
    <s v="USD"/>
    <n v="1414465860"/>
    <n v="1411177456"/>
    <b v="0"/>
    <n v="102"/>
    <b v="1"/>
    <s v="food/small batch"/>
    <n v="1.0153353333333335"/>
    <n v="149.31401960784314"/>
    <x v="7"/>
    <x v="33"/>
  </r>
  <r>
    <n v="2451"/>
    <s v="Boss Balls Protein Balls"/>
    <x v="2449"/>
    <n v="10000"/>
    <n v="11545"/>
    <x v="0"/>
    <x v="0"/>
    <s v="USD"/>
    <n v="1488750490"/>
    <n v="1487022490"/>
    <b v="0"/>
    <n v="186"/>
    <b v="1"/>
    <s v="food/small batch"/>
    <n v="1.1545000000000001"/>
    <n v="62.06989247311828"/>
    <x v="7"/>
    <x v="33"/>
  </r>
  <r>
    <n v="2452"/>
    <s v="Kickstart for a Startup Nebraska Food Business"/>
    <x v="2450"/>
    <n v="600"/>
    <n v="801"/>
    <x v="0"/>
    <x v="0"/>
    <s v="USD"/>
    <n v="1451430000"/>
    <n v="1448914500"/>
    <b v="0"/>
    <n v="15"/>
    <b v="1"/>
    <s v="food/small batch"/>
    <n v="1.335"/>
    <n v="53.4"/>
    <x v="7"/>
    <x v="33"/>
  </r>
  <r>
    <n v="2453"/>
    <s v="Bounce Jerky - Natural - Hand-Crafted - Quality"/>
    <x v="2451"/>
    <n v="3000"/>
    <n v="4641"/>
    <x v="0"/>
    <x v="0"/>
    <s v="USD"/>
    <n v="1486053409"/>
    <n v="1483461409"/>
    <b v="0"/>
    <n v="67"/>
    <b v="1"/>
    <s v="food/small batch"/>
    <n v="1.5469999999999999"/>
    <n v="69.268656716417908"/>
    <x v="7"/>
    <x v="33"/>
  </r>
  <r>
    <n v="2454"/>
    <s v="Bine Brewing - Brewed Within Reach"/>
    <x v="2452"/>
    <n v="35000"/>
    <n v="35296"/>
    <x v="0"/>
    <x v="0"/>
    <s v="USD"/>
    <n v="1489207808"/>
    <n v="1486183808"/>
    <b v="0"/>
    <n v="130"/>
    <b v="1"/>
    <s v="food/small batch"/>
    <n v="1.0084571428571429"/>
    <n v="271.50769230769231"/>
    <x v="7"/>
    <x v="33"/>
  </r>
  <r>
    <n v="2455"/>
    <s v="Yo Mama's Sauces &amp; Rubs"/>
    <x v="2453"/>
    <n v="300"/>
    <n v="546"/>
    <x v="0"/>
    <x v="0"/>
    <s v="USD"/>
    <n v="1461177950"/>
    <n v="1458758750"/>
    <b v="0"/>
    <n v="16"/>
    <b v="1"/>
    <s v="food/small batch"/>
    <n v="1.82"/>
    <n v="34.125"/>
    <x v="7"/>
    <x v="33"/>
  </r>
  <r>
    <n v="2456"/>
    <s v="Beef Sticks to Chomp On!!"/>
    <x v="2454"/>
    <n v="1500"/>
    <n v="2713"/>
    <x v="0"/>
    <x v="0"/>
    <s v="USD"/>
    <n v="1488063839"/>
    <n v="1485471839"/>
    <b v="0"/>
    <n v="67"/>
    <b v="1"/>
    <s v="food/small batch"/>
    <n v="1.8086666666666666"/>
    <n v="40.492537313432834"/>
    <x v="7"/>
    <x v="33"/>
  </r>
  <r>
    <n v="2457"/>
    <s v="NDWK The North Dakota Wine Kitchen"/>
    <x v="2455"/>
    <n v="23000"/>
    <n v="23530"/>
    <x v="0"/>
    <x v="0"/>
    <s v="USD"/>
    <n v="1458826056"/>
    <n v="1456237656"/>
    <b v="0"/>
    <n v="124"/>
    <b v="1"/>
    <s v="food/small batch"/>
    <n v="1.0230434782608695"/>
    <n v="189.75806451612902"/>
    <x v="7"/>
    <x v="33"/>
  </r>
  <r>
    <n v="2458"/>
    <s v="Smoke, Loaf &amp; Saucer"/>
    <x v="2456"/>
    <n v="5000"/>
    <n v="5509"/>
    <x v="0"/>
    <x v="0"/>
    <s v="USD"/>
    <n v="1465498800"/>
    <n v="1462481718"/>
    <b v="0"/>
    <n v="80"/>
    <b v="1"/>
    <s v="food/small batch"/>
    <n v="1.1017999999999999"/>
    <n v="68.862499999999997"/>
    <x v="7"/>
    <x v="33"/>
  </r>
  <r>
    <n v="2459"/>
    <s v="Amy's Cupcake Shoppe, Bringing sweet treats to Hopkins"/>
    <x v="2457"/>
    <n v="30000"/>
    <n v="30675"/>
    <x v="0"/>
    <x v="0"/>
    <s v="USD"/>
    <n v="1458742685"/>
    <n v="1454858285"/>
    <b v="0"/>
    <n v="282"/>
    <b v="1"/>
    <s v="food/small batch"/>
    <n v="1.0225"/>
    <n v="108.77659574468085"/>
    <x v="7"/>
    <x v="33"/>
  </r>
  <r>
    <n v="2460"/>
    <s v="Grano: The Good Place to Get Great Bread"/>
    <x v="2458"/>
    <n v="8500"/>
    <n v="8567"/>
    <x v="0"/>
    <x v="0"/>
    <s v="USD"/>
    <n v="1483417020"/>
    <n v="1480480167"/>
    <b v="0"/>
    <n v="68"/>
    <b v="1"/>
    <s v="food/small batch"/>
    <n v="1.0078823529411765"/>
    <n v="125.98529411764706"/>
    <x v="7"/>
    <x v="33"/>
  </r>
  <r>
    <n v="2461"/>
    <s v="Christian &amp; The Sinners"/>
    <x v="2459"/>
    <n v="7500"/>
    <n v="7785"/>
    <x v="0"/>
    <x v="0"/>
    <s v="USD"/>
    <n v="1317438000"/>
    <n v="1314577097"/>
    <b v="0"/>
    <n v="86"/>
    <b v="1"/>
    <s v="music/indie rock"/>
    <n v="1.038"/>
    <n v="90.523255813953483"/>
    <x v="4"/>
    <x v="14"/>
  </r>
  <r>
    <n v="2462"/>
    <s v="Help CHURCHES turn this song into an LGBT anthem!"/>
    <x v="2460"/>
    <n v="3000"/>
    <n v="3321.25"/>
    <x v="0"/>
    <x v="0"/>
    <s v="USD"/>
    <n v="1342672096"/>
    <n v="1340944096"/>
    <b v="0"/>
    <n v="115"/>
    <b v="1"/>
    <s v="music/indie rock"/>
    <n v="1.1070833333333334"/>
    <n v="28.880434782608695"/>
    <x v="4"/>
    <x v="14"/>
  </r>
  <r>
    <n v="2463"/>
    <s v="Emma Ate the Lion &quot;Songs Two Count Too&quot;"/>
    <x v="2461"/>
    <n v="2000"/>
    <n v="2325"/>
    <x v="0"/>
    <x v="0"/>
    <s v="USD"/>
    <n v="1366138800"/>
    <n v="1362710425"/>
    <b v="0"/>
    <n v="75"/>
    <b v="1"/>
    <s v="music/indie rock"/>
    <n v="1.1625000000000001"/>
    <n v="31"/>
    <x v="4"/>
    <x v="14"/>
  </r>
  <r>
    <n v="2464"/>
    <s v="The Enemy Feathers NEW EP"/>
    <x v="2462"/>
    <n v="2000"/>
    <n v="2222"/>
    <x v="0"/>
    <x v="5"/>
    <s v="CAD"/>
    <n v="1443641340"/>
    <n v="1441143397"/>
    <b v="0"/>
    <n v="43"/>
    <b v="1"/>
    <s v="music/indie rock"/>
    <n v="1.111"/>
    <n v="51.674418604651166"/>
    <x v="4"/>
    <x v="14"/>
  </r>
  <r>
    <n v="2465"/>
    <s v="The Lion Oh My - Our first full length release"/>
    <x v="2463"/>
    <n v="700"/>
    <n v="1261"/>
    <x v="0"/>
    <x v="0"/>
    <s v="USD"/>
    <n v="1348420548"/>
    <n v="1345828548"/>
    <b v="0"/>
    <n v="48"/>
    <b v="1"/>
    <s v="music/indie rock"/>
    <n v="1.8014285714285714"/>
    <n v="26.270833333333332"/>
    <x v="4"/>
    <x v="14"/>
  </r>
  <r>
    <n v="2466"/>
    <s v="Jesse Alexander's Independent Debut Album"/>
    <x v="2464"/>
    <n v="2500"/>
    <n v="2500"/>
    <x v="0"/>
    <x v="0"/>
    <s v="USD"/>
    <n v="1368066453"/>
    <n v="1365474453"/>
    <b v="0"/>
    <n v="52"/>
    <b v="1"/>
    <s v="music/indie rock"/>
    <n v="1"/>
    <n v="48.07692307692308"/>
    <x v="4"/>
    <x v="14"/>
  </r>
  <r>
    <n v="2467"/>
    <s v="Nature Boy Explorer EP"/>
    <x v="2465"/>
    <n v="1000"/>
    <n v="1185"/>
    <x v="0"/>
    <x v="0"/>
    <s v="USD"/>
    <n v="1336669200"/>
    <n v="1335473931"/>
    <b v="0"/>
    <n v="43"/>
    <b v="1"/>
    <s v="music/indie rock"/>
    <n v="1.1850000000000001"/>
    <n v="27.558139534883722"/>
    <x v="4"/>
    <x v="14"/>
  </r>
  <r>
    <n v="2468"/>
    <s v="New &quot;Jesse Denaro&quot; Album!"/>
    <x v="2466"/>
    <n v="2000"/>
    <n v="2144.34"/>
    <x v="0"/>
    <x v="0"/>
    <s v="USD"/>
    <n v="1351400400"/>
    <n v="1348285321"/>
    <b v="0"/>
    <n v="58"/>
    <b v="1"/>
    <s v="music/indie rock"/>
    <n v="1.0721700000000001"/>
    <n v="36.97137931034483"/>
    <x v="4"/>
    <x v="14"/>
  </r>
  <r>
    <n v="2469"/>
    <s v="Some Dark, Beautiful Morning - Greg Byers' EP"/>
    <x v="2467"/>
    <n v="1200"/>
    <n v="1364"/>
    <x v="0"/>
    <x v="0"/>
    <s v="USD"/>
    <n v="1297160329"/>
    <n v="1295000329"/>
    <b v="0"/>
    <n v="47"/>
    <b v="1"/>
    <s v="music/indie rock"/>
    <n v="1.1366666666666667"/>
    <n v="29.021276595744681"/>
    <x v="4"/>
    <x v="14"/>
  </r>
  <r>
    <n v="2470"/>
    <s v="Geoff Zimmerman's Urban-Folk/ Indie-Rock Album"/>
    <x v="2468"/>
    <n v="1000"/>
    <n v="1031.6400000000001"/>
    <x v="0"/>
    <x v="0"/>
    <s v="USD"/>
    <n v="1337824055"/>
    <n v="1335232055"/>
    <b v="0"/>
    <n v="36"/>
    <b v="1"/>
    <s v="music/indie rock"/>
    <n v="1.0316400000000001"/>
    <n v="28.65666666666667"/>
    <x v="4"/>
    <x v="14"/>
  </r>
  <r>
    <n v="2471"/>
    <s v="Confused Disciples - &quot;Sleepamation&quot;"/>
    <x v="2469"/>
    <n v="500"/>
    <n v="640"/>
    <x v="0"/>
    <x v="0"/>
    <s v="USD"/>
    <n v="1327535392"/>
    <n v="1324079392"/>
    <b v="0"/>
    <n v="17"/>
    <b v="1"/>
    <s v="music/indie rock"/>
    <n v="1.28"/>
    <n v="37.647058823529413"/>
    <x v="4"/>
    <x v="14"/>
  </r>
  <r>
    <n v="2472"/>
    <s v="Help Ben Hardt Release 3 Albums In 9 Months!"/>
    <x v="2470"/>
    <n v="7500"/>
    <n v="10182.02"/>
    <x v="0"/>
    <x v="0"/>
    <s v="USD"/>
    <n v="1283562180"/>
    <n v="1277433980"/>
    <b v="0"/>
    <n v="104"/>
    <b v="1"/>
    <s v="music/indie rock"/>
    <n v="1.3576026666666667"/>
    <n v="97.904038461538462"/>
    <x v="4"/>
    <x v="14"/>
  </r>
  <r>
    <n v="2473"/>
    <s v="Mike Midwestern &quot;Oh My Soul&quot; Album"/>
    <x v="2471"/>
    <n v="2000"/>
    <n v="2000"/>
    <x v="0"/>
    <x v="0"/>
    <s v="USD"/>
    <n v="1352573869"/>
    <n v="1349978269"/>
    <b v="0"/>
    <n v="47"/>
    <b v="1"/>
    <s v="music/indie rock"/>
    <n v="1"/>
    <n v="42.553191489361701"/>
    <x v="4"/>
    <x v="14"/>
  </r>
  <r>
    <n v="2474"/>
    <s v="Suggestion's Upcoming Album!"/>
    <x v="2472"/>
    <n v="5000"/>
    <n v="5000.18"/>
    <x v="0"/>
    <x v="0"/>
    <s v="USD"/>
    <n v="1286756176"/>
    <n v="1282868176"/>
    <b v="0"/>
    <n v="38"/>
    <b v="1"/>
    <s v="music/indie rock"/>
    <n v="1.0000360000000001"/>
    <n v="131.58368421052631"/>
    <x v="4"/>
    <x v="14"/>
  </r>
  <r>
    <n v="2475"/>
    <s v="BRANDTSON - &quot;Send Us A Signal&quot; Vinyl LP"/>
    <x v="2473"/>
    <n v="2500"/>
    <n v="2618"/>
    <x v="0"/>
    <x v="0"/>
    <s v="USD"/>
    <n v="1278799200"/>
    <n v="1273647255"/>
    <b v="0"/>
    <n v="81"/>
    <b v="1"/>
    <s v="music/indie rock"/>
    <n v="1.0471999999999999"/>
    <n v="32.320987654320987"/>
    <x v="4"/>
    <x v="14"/>
  </r>
  <r>
    <n v="2476"/>
    <s v="Arts &amp; Crafts"/>
    <x v="2474"/>
    <n v="3200"/>
    <n v="3360.72"/>
    <x v="0"/>
    <x v="0"/>
    <s v="USD"/>
    <n v="1415004770"/>
    <n v="1412149970"/>
    <b v="0"/>
    <n v="55"/>
    <b v="1"/>
    <s v="music/indie rock"/>
    <n v="1.050225"/>
    <n v="61.103999999999999"/>
    <x v="4"/>
    <x v="14"/>
  </r>
  <r>
    <n v="2477"/>
    <s v="Debut Album"/>
    <x v="2475"/>
    <n v="750"/>
    <n v="1285"/>
    <x v="0"/>
    <x v="0"/>
    <s v="USD"/>
    <n v="1344789345"/>
    <n v="1340901345"/>
    <b v="0"/>
    <n v="41"/>
    <b v="1"/>
    <s v="music/indie rock"/>
    <n v="1.7133333333333334"/>
    <n v="31.341463414634145"/>
    <x v="4"/>
    <x v="14"/>
  </r>
  <r>
    <n v="2478"/>
    <s v="&quot;Safer in the Sky&quot;: Should We Run's debut album launch."/>
    <x v="2476"/>
    <n v="8000"/>
    <n v="10200"/>
    <x v="0"/>
    <x v="0"/>
    <s v="USD"/>
    <n v="1358117313"/>
    <n v="1355525313"/>
    <b v="0"/>
    <n v="79"/>
    <b v="1"/>
    <s v="music/indie rock"/>
    <n v="1.2749999999999999"/>
    <n v="129.1139240506329"/>
    <x v="4"/>
    <x v="14"/>
  </r>
  <r>
    <n v="2479"/>
    <s v="FUEL FAKE NATIVES"/>
    <x v="2477"/>
    <n v="300"/>
    <n v="400.33"/>
    <x v="0"/>
    <x v="0"/>
    <s v="USD"/>
    <n v="1343440800"/>
    <n v="1342545994"/>
    <b v="0"/>
    <n v="16"/>
    <b v="1"/>
    <s v="music/indie rock"/>
    <n v="1.3344333333333334"/>
    <n v="25.020624999999999"/>
    <x v="4"/>
    <x v="14"/>
  </r>
  <r>
    <n v="2480"/>
    <s v="Either, Either EP"/>
    <x v="2478"/>
    <n v="2000"/>
    <n v="2000"/>
    <x v="0"/>
    <x v="0"/>
    <s v="USD"/>
    <n v="1444516084"/>
    <n v="1439332084"/>
    <b v="0"/>
    <n v="8"/>
    <b v="1"/>
    <s v="music/indie rock"/>
    <n v="1"/>
    <n v="250"/>
    <x v="4"/>
    <x v="14"/>
  </r>
  <r>
    <n v="2481"/>
    <s v="The Chrome Cranks launch PR campaign for new album!"/>
    <x v="2479"/>
    <n v="4000"/>
    <n v="4516.4399999999996"/>
    <x v="0"/>
    <x v="0"/>
    <s v="USD"/>
    <n v="1335799808"/>
    <n v="1333207808"/>
    <b v="0"/>
    <n v="95"/>
    <b v="1"/>
    <s v="music/indie rock"/>
    <n v="1.1291099999999998"/>
    <n v="47.541473684210523"/>
    <x v="4"/>
    <x v="14"/>
  </r>
  <r>
    <n v="2482"/>
    <s v="Journey to Japan"/>
    <x v="2480"/>
    <n v="1000"/>
    <n v="1001"/>
    <x v="0"/>
    <x v="0"/>
    <s v="USD"/>
    <n v="1312224383"/>
    <n v="1308336383"/>
    <b v="0"/>
    <n v="25"/>
    <b v="1"/>
    <s v="music/indie rock"/>
    <n v="1.0009999999999999"/>
    <n v="40.04"/>
    <x v="4"/>
    <x v="14"/>
  </r>
  <r>
    <n v="2483"/>
    <s v="Intangible Animal's &quot;Oh The Humanity&quot; Tour"/>
    <x v="2481"/>
    <n v="1100"/>
    <n v="1251"/>
    <x v="0"/>
    <x v="0"/>
    <s v="USD"/>
    <n v="1335891603"/>
    <n v="1330711203"/>
    <b v="0"/>
    <n v="19"/>
    <b v="1"/>
    <s v="music/indie rock"/>
    <n v="1.1372727272727272"/>
    <n v="65.84210526315789"/>
    <x v="4"/>
    <x v="14"/>
  </r>
  <r>
    <n v="2484"/>
    <s v="Kickstart Kiya Heartwood's &quot;Bold Swimmer&quot; solo CD."/>
    <x v="2482"/>
    <n v="3500"/>
    <n v="4176.1099999999997"/>
    <x v="0"/>
    <x v="0"/>
    <s v="USD"/>
    <n v="1316124003"/>
    <n v="1313532003"/>
    <b v="0"/>
    <n v="90"/>
    <b v="1"/>
    <s v="music/indie rock"/>
    <n v="1.1931742857142855"/>
    <n v="46.401222222222216"/>
    <x v="4"/>
    <x v="14"/>
  </r>
  <r>
    <n v="2485"/>
    <s v="Calli Dollinger and The Dusters Fall Tour Fund"/>
    <x v="2483"/>
    <n v="2000"/>
    <n v="2065"/>
    <x v="0"/>
    <x v="0"/>
    <s v="USD"/>
    <n v="1318463879"/>
    <n v="1315439879"/>
    <b v="0"/>
    <n v="41"/>
    <b v="1"/>
    <s v="music/indie rock"/>
    <n v="1.0325"/>
    <n v="50.365853658536587"/>
    <x v="4"/>
    <x v="14"/>
  </r>
  <r>
    <n v="2486"/>
    <s v="Help Michael Trieb make CD's for his new EP!"/>
    <x v="2484"/>
    <n v="300"/>
    <n v="797"/>
    <x v="0"/>
    <x v="0"/>
    <s v="USD"/>
    <n v="1335113976"/>
    <n v="1332521976"/>
    <b v="0"/>
    <n v="30"/>
    <b v="1"/>
    <s v="music/indie rock"/>
    <n v="2.6566666666666667"/>
    <n v="26.566666666666666"/>
    <x v="4"/>
    <x v="14"/>
  </r>
  <r>
    <n v="2487"/>
    <s v="Copyrighting 1978 Champs Finished Album"/>
    <x v="2485"/>
    <n v="1500"/>
    <n v="1500.76"/>
    <x v="0"/>
    <x v="0"/>
    <s v="USD"/>
    <n v="1338083997"/>
    <n v="1335491997"/>
    <b v="0"/>
    <n v="38"/>
    <b v="1"/>
    <s v="music/indie rock"/>
    <n v="1.0005066666666667"/>
    <n v="39.493684210526318"/>
    <x v="4"/>
    <x v="14"/>
  </r>
  <r>
    <n v="2488"/>
    <s v="Pull Some Strings For Jameson Elder"/>
    <x v="2486"/>
    <n v="3000"/>
    <n v="3201"/>
    <x v="0"/>
    <x v="0"/>
    <s v="USD"/>
    <n v="1321459908"/>
    <n v="1318864308"/>
    <b v="0"/>
    <n v="65"/>
    <b v="1"/>
    <s v="music/indie rock"/>
    <n v="1.0669999999999999"/>
    <n v="49.246153846153845"/>
    <x v="4"/>
    <x v="14"/>
  </r>
  <r>
    <n v="2489"/>
    <s v="&quot;Death Anxiety&quot;, a new album by Pocket Vinyl"/>
    <x v="2487"/>
    <n v="3500"/>
    <n v="4678.5"/>
    <x v="0"/>
    <x v="0"/>
    <s v="USD"/>
    <n v="1368117239"/>
    <n v="1365525239"/>
    <b v="0"/>
    <n v="75"/>
    <b v="1"/>
    <s v="music/indie rock"/>
    <n v="1.3367142857142857"/>
    <n v="62.38"/>
    <x v="4"/>
    <x v="14"/>
  </r>
  <r>
    <n v="2490"/>
    <s v="The Offbeats Summer Tour 2012"/>
    <x v="2488"/>
    <n v="500"/>
    <n v="607"/>
    <x v="0"/>
    <x v="0"/>
    <s v="USD"/>
    <n v="1340429276"/>
    <n v="1335245276"/>
    <b v="0"/>
    <n v="16"/>
    <b v="1"/>
    <s v="music/indie rock"/>
    <n v="1.214"/>
    <n v="37.9375"/>
    <x v="4"/>
    <x v="14"/>
  </r>
  <r>
    <n v="2491"/>
    <s v="Nathan Evans - Remove The Illusion EP "/>
    <x v="2489"/>
    <n v="500"/>
    <n v="516"/>
    <x v="0"/>
    <x v="0"/>
    <s v="USD"/>
    <n v="1295142660"/>
    <n v="1293739714"/>
    <b v="0"/>
    <n v="10"/>
    <b v="1"/>
    <s v="music/indie rock"/>
    <n v="1.032"/>
    <n v="51.6"/>
    <x v="4"/>
    <x v="14"/>
  </r>
  <r>
    <n v="2492"/>
    <s v="SUPER NICE EP 2012"/>
    <x v="2490"/>
    <n v="600"/>
    <n v="750"/>
    <x v="0"/>
    <x v="0"/>
    <s v="USD"/>
    <n v="1339840740"/>
    <n v="1335397188"/>
    <b v="0"/>
    <n v="27"/>
    <b v="1"/>
    <s v="music/indie rock"/>
    <n v="1.25"/>
    <n v="27.777777777777779"/>
    <x v="4"/>
    <x v="14"/>
  </r>
  <r>
    <n v="2493"/>
    <s v="Lets Make A Record Together!"/>
    <x v="2491"/>
    <n v="20000"/>
    <n v="25740"/>
    <x v="0"/>
    <x v="0"/>
    <s v="USD"/>
    <n v="1367208140"/>
    <n v="1363320140"/>
    <b v="0"/>
    <n v="259"/>
    <b v="1"/>
    <s v="music/indie rock"/>
    <n v="1.2869999999999999"/>
    <n v="99.382239382239376"/>
    <x v="4"/>
    <x v="14"/>
  </r>
  <r>
    <n v="2494"/>
    <s v="Motive Makes a Man - Heavy Boots Album Production"/>
    <x v="2492"/>
    <n v="1500"/>
    <n v="1515.08"/>
    <x v="0"/>
    <x v="0"/>
    <s v="USD"/>
    <n v="1337786944"/>
    <n v="1335194944"/>
    <b v="0"/>
    <n v="39"/>
    <b v="1"/>
    <s v="music/indie rock"/>
    <n v="1.0100533333333332"/>
    <n v="38.848205128205123"/>
    <x v="4"/>
    <x v="14"/>
  </r>
  <r>
    <n v="2495"/>
    <s v="Vinyl Pressing for &quot;Nine Different Kinds of Gone&quot;"/>
    <x v="2493"/>
    <n v="1500"/>
    <n v="1913.05"/>
    <x v="0"/>
    <x v="0"/>
    <s v="USD"/>
    <n v="1339022575"/>
    <n v="1336430575"/>
    <b v="0"/>
    <n v="42"/>
    <b v="1"/>
    <s v="music/indie rock"/>
    <n v="1.2753666666666665"/>
    <n v="45.548809523809524"/>
    <x v="4"/>
    <x v="14"/>
  </r>
  <r>
    <n v="2496"/>
    <s v="Lynn Haven - The First Album, &quot;Fair Weather Friends&quot;"/>
    <x v="2494"/>
    <n v="6000"/>
    <n v="6000"/>
    <x v="0"/>
    <x v="0"/>
    <s v="USD"/>
    <n v="1364597692"/>
    <n v="1361577292"/>
    <b v="0"/>
    <n v="10"/>
    <b v="1"/>
    <s v="music/indie rock"/>
    <n v="1"/>
    <n v="600"/>
    <x v="4"/>
    <x v="14"/>
  </r>
  <r>
    <n v="2497"/>
    <s v="New Joe Rut Album: Live From the Great American Music Hall"/>
    <x v="2495"/>
    <n v="4000"/>
    <n v="4510.8599999999997"/>
    <x v="0"/>
    <x v="0"/>
    <s v="USD"/>
    <n v="1312578338"/>
    <n v="1309986338"/>
    <b v="0"/>
    <n v="56"/>
    <b v="1"/>
    <s v="music/indie rock"/>
    <n v="1.127715"/>
    <n v="80.551071428571419"/>
    <x v="4"/>
    <x v="14"/>
  </r>
  <r>
    <n v="2498"/>
    <s v="Race Bandit's Debut EP Validated"/>
    <x v="2496"/>
    <n v="1000"/>
    <n v="1056"/>
    <x v="0"/>
    <x v="0"/>
    <s v="USD"/>
    <n v="1422400387"/>
    <n v="1421190787"/>
    <b v="0"/>
    <n v="20"/>
    <b v="1"/>
    <s v="music/indie rock"/>
    <n v="1.056"/>
    <n v="52.8"/>
    <x v="4"/>
    <x v="14"/>
  </r>
  <r>
    <n v="2499"/>
    <s v="Ryan Hamilton : UK House Party Tour 2013"/>
    <x v="2497"/>
    <n v="4000"/>
    <n v="8105"/>
    <x v="0"/>
    <x v="0"/>
    <s v="USD"/>
    <n v="1356976800"/>
    <n v="1352820837"/>
    <b v="0"/>
    <n v="170"/>
    <b v="1"/>
    <s v="music/indie rock"/>
    <n v="2.0262500000000001"/>
    <n v="47.676470588235297"/>
    <x v="4"/>
    <x v="14"/>
  </r>
  <r>
    <n v="2500"/>
    <s v="Completing &quot;God's Justice&quot;"/>
    <x v="2498"/>
    <n v="600"/>
    <n v="680"/>
    <x v="0"/>
    <x v="0"/>
    <s v="USD"/>
    <n v="1340476375"/>
    <n v="1337884375"/>
    <b v="0"/>
    <n v="29"/>
    <b v="1"/>
    <s v="music/indie rock"/>
    <n v="1.1333333333333333"/>
    <n v="23.448275862068964"/>
    <x v="4"/>
    <x v="14"/>
  </r>
  <r>
    <n v="2501"/>
    <s v="The Bent King board game cafÃ© and wine lounge"/>
    <x v="2499"/>
    <n v="11000"/>
    <n v="281"/>
    <x v="2"/>
    <x v="5"/>
    <s v="CAD"/>
    <n v="1443379104"/>
    <n v="1440787104"/>
    <b v="0"/>
    <n v="7"/>
    <b v="0"/>
    <s v="food/restaurants"/>
    <n v="2.5545454545454545E-2"/>
    <n v="40.142857142857146"/>
    <x v="7"/>
    <x v="34"/>
  </r>
  <r>
    <n v="2502"/>
    <s v="Cupcake Chaos"/>
    <x v="2500"/>
    <n v="110000"/>
    <n v="86"/>
    <x v="2"/>
    <x v="0"/>
    <s v="USD"/>
    <n v="1411328918"/>
    <n v="1407440918"/>
    <b v="0"/>
    <n v="5"/>
    <b v="0"/>
    <s v="food/restaurants"/>
    <n v="7.8181818181818181E-4"/>
    <n v="17.2"/>
    <x v="7"/>
    <x v="34"/>
  </r>
  <r>
    <n v="2503"/>
    <s v="Cardinal Bistro BYOB Start Up"/>
    <x v="2501"/>
    <n v="10000"/>
    <n v="0"/>
    <x v="2"/>
    <x v="0"/>
    <s v="USD"/>
    <n v="1465333560"/>
    <n v="1462743308"/>
    <b v="0"/>
    <n v="0"/>
    <b v="0"/>
    <s v="food/restaurants"/>
    <n v="0"/>
    <n v="0"/>
    <x v="7"/>
    <x v="34"/>
  </r>
  <r>
    <n v="2504"/>
    <s v="Halal Restaurant and Internet Cafe"/>
    <x v="2502"/>
    <n v="35000"/>
    <n v="0"/>
    <x v="2"/>
    <x v="0"/>
    <s v="USD"/>
    <n v="1416014534"/>
    <n v="1413418934"/>
    <b v="0"/>
    <n v="0"/>
    <b v="0"/>
    <s v="food/restaurants"/>
    <n v="0"/>
    <n v="0"/>
    <x v="7"/>
    <x v="34"/>
  </r>
  <r>
    <n v="2505"/>
    <s v="PASTATUTION"/>
    <x v="2503"/>
    <n v="7000"/>
    <n v="0"/>
    <x v="2"/>
    <x v="0"/>
    <s v="USD"/>
    <n v="1426292416"/>
    <n v="1423704016"/>
    <b v="0"/>
    <n v="0"/>
    <b v="0"/>
    <s v="food/restaurants"/>
    <n v="0"/>
    <n v="0"/>
    <x v="7"/>
    <x v="34"/>
  </r>
  <r>
    <n v="2506"/>
    <s v="Bowlz Cafe, Hull"/>
    <x v="2504"/>
    <n v="5000"/>
    <n v="30"/>
    <x v="2"/>
    <x v="1"/>
    <s v="GBP"/>
    <n v="1443906000"/>
    <n v="1441955269"/>
    <b v="0"/>
    <n v="2"/>
    <b v="0"/>
    <s v="food/restaurants"/>
    <n v="6.0000000000000001E-3"/>
    <n v="15"/>
    <x v="7"/>
    <x v="34"/>
  </r>
  <r>
    <n v="2507"/>
    <s v="Help Cafe Talavera get a New Kitchen!"/>
    <x v="2505"/>
    <n v="42850"/>
    <n v="0"/>
    <x v="2"/>
    <x v="0"/>
    <s v="USD"/>
    <n v="1431308704"/>
    <n v="1428716704"/>
    <b v="0"/>
    <n v="0"/>
    <b v="0"/>
    <s v="food/restaurants"/>
    <n v="0"/>
    <n v="0"/>
    <x v="7"/>
    <x v="34"/>
  </r>
  <r>
    <n v="2508"/>
    <s v="Silver Linning Gourmet Fudge"/>
    <x v="2506"/>
    <n v="20000"/>
    <n v="0"/>
    <x v="2"/>
    <x v="0"/>
    <s v="USD"/>
    <n v="1408056634"/>
    <n v="1405464634"/>
    <b v="0"/>
    <n v="0"/>
    <b v="0"/>
    <s v="food/restaurants"/>
    <n v="0"/>
    <n v="0"/>
    <x v="7"/>
    <x v="34"/>
  </r>
  <r>
    <n v="2509"/>
    <s v="&quot;Chuck J. Brubecker&quot;"/>
    <x v="2507"/>
    <n v="95000"/>
    <n v="1000"/>
    <x v="2"/>
    <x v="1"/>
    <s v="GBP"/>
    <n v="1429554349"/>
    <n v="1424719549"/>
    <b v="0"/>
    <n v="28"/>
    <b v="0"/>
    <s v="food/restaurants"/>
    <n v="1.0526315789473684E-2"/>
    <n v="35.714285714285715"/>
    <x v="7"/>
    <x v="34"/>
  </r>
  <r>
    <n v="2510"/>
    <s v="Dugout Dogs, Americas love of hot dogs and baseball!"/>
    <x v="2508"/>
    <n v="50000"/>
    <n v="75"/>
    <x v="2"/>
    <x v="0"/>
    <s v="USD"/>
    <n v="1431647772"/>
    <n v="1426463772"/>
    <b v="0"/>
    <n v="2"/>
    <b v="0"/>
    <s v="food/restaurants"/>
    <n v="1.5E-3"/>
    <n v="37.5"/>
    <x v="7"/>
    <x v="34"/>
  </r>
  <r>
    <n v="2511"/>
    <s v="loluli's"/>
    <x v="2509"/>
    <n v="100000"/>
    <n v="0"/>
    <x v="2"/>
    <x v="1"/>
    <s v="GBP"/>
    <n v="1454323413"/>
    <n v="1451731413"/>
    <b v="0"/>
    <n v="0"/>
    <b v="0"/>
    <s v="food/restaurants"/>
    <n v="0"/>
    <n v="0"/>
    <x v="7"/>
    <x v="34"/>
  </r>
  <r>
    <n v="2512"/>
    <s v="Somethin' Tasty"/>
    <x v="2510"/>
    <n v="1150"/>
    <n v="0"/>
    <x v="2"/>
    <x v="0"/>
    <s v="USD"/>
    <n v="1418504561"/>
    <n v="1417208561"/>
    <b v="0"/>
    <n v="0"/>
    <b v="0"/>
    <s v="food/restaurants"/>
    <n v="0"/>
    <n v="0"/>
    <x v="7"/>
    <x v="34"/>
  </r>
  <r>
    <n v="2513"/>
    <s v="Yahu Restaurants"/>
    <x v="2511"/>
    <n v="180000"/>
    <n v="0"/>
    <x v="2"/>
    <x v="12"/>
    <s v="EUR"/>
    <n v="1488067789"/>
    <n v="1482883789"/>
    <b v="0"/>
    <n v="0"/>
    <b v="0"/>
    <s v="food/restaurants"/>
    <n v="0"/>
    <n v="0"/>
    <x v="7"/>
    <x v="34"/>
  </r>
  <r>
    <n v="2514"/>
    <s v="Lunch For Tots"/>
    <x v="2512"/>
    <n v="12000"/>
    <n v="210"/>
    <x v="2"/>
    <x v="0"/>
    <s v="USD"/>
    <n v="1408526477"/>
    <n v="1407057677"/>
    <b v="0"/>
    <n v="4"/>
    <b v="0"/>
    <s v="food/restaurants"/>
    <n v="1.7500000000000002E-2"/>
    <n v="52.5"/>
    <x v="7"/>
    <x v="34"/>
  </r>
  <r>
    <n v="2515"/>
    <s v="The Barrel Room Restaurant &amp; Tavern"/>
    <x v="2513"/>
    <n v="5000"/>
    <n v="930"/>
    <x v="2"/>
    <x v="0"/>
    <s v="USD"/>
    <n v="1424635753"/>
    <n v="1422043753"/>
    <b v="0"/>
    <n v="12"/>
    <b v="0"/>
    <s v="food/restaurants"/>
    <n v="0.186"/>
    <n v="77.5"/>
    <x v="7"/>
    <x v="34"/>
  </r>
  <r>
    <n v="2516"/>
    <s v="Morning Glory"/>
    <x v="2514"/>
    <n v="22000"/>
    <n v="0"/>
    <x v="2"/>
    <x v="0"/>
    <s v="USD"/>
    <n v="1417279252"/>
    <n v="1414683652"/>
    <b v="0"/>
    <n v="0"/>
    <b v="0"/>
    <s v="food/restaurants"/>
    <n v="0"/>
    <n v="0"/>
    <x v="7"/>
    <x v="34"/>
  </r>
  <r>
    <n v="2517"/>
    <s v="The Canteen"/>
    <x v="2515"/>
    <n v="18000"/>
    <n v="1767"/>
    <x v="2"/>
    <x v="5"/>
    <s v="CAD"/>
    <n v="1426788930"/>
    <n v="1424200530"/>
    <b v="0"/>
    <n v="33"/>
    <b v="0"/>
    <s v="food/restaurants"/>
    <n v="9.8166666666666666E-2"/>
    <n v="53.545454545454547"/>
    <x v="7"/>
    <x v="34"/>
  </r>
  <r>
    <n v="2518"/>
    <s v="Southern California's Backroad Eateries"/>
    <x v="2516"/>
    <n v="5000"/>
    <n v="0"/>
    <x v="2"/>
    <x v="0"/>
    <s v="USD"/>
    <n v="1415899228"/>
    <n v="1413303628"/>
    <b v="0"/>
    <n v="0"/>
    <b v="0"/>
    <s v="food/restaurants"/>
    <n v="0"/>
    <n v="0"/>
    <x v="7"/>
    <x v="34"/>
  </r>
  <r>
    <n v="2519"/>
    <s v="Kelli's Kitchen"/>
    <x v="2517"/>
    <n v="150000"/>
    <n v="65"/>
    <x v="2"/>
    <x v="0"/>
    <s v="USD"/>
    <n v="1405741404"/>
    <n v="1403149404"/>
    <b v="0"/>
    <n v="4"/>
    <b v="0"/>
    <s v="food/restaurants"/>
    <n v="4.3333333333333331E-4"/>
    <n v="16.25"/>
    <x v="7"/>
    <x v="34"/>
  </r>
  <r>
    <n v="2520"/>
    <s v="The Aurora Outpost Restaurant/NightClub"/>
    <x v="2518"/>
    <n v="100000"/>
    <n v="0"/>
    <x v="2"/>
    <x v="0"/>
    <s v="USD"/>
    <n v="1476559260"/>
    <n v="1472567085"/>
    <b v="0"/>
    <n v="0"/>
    <b v="0"/>
    <s v="food/restaurants"/>
    <n v="0"/>
    <n v="0"/>
    <x v="7"/>
    <x v="34"/>
  </r>
  <r>
    <n v="2521"/>
    <s v="Filmharmonic Brass: The Music of John Williams (Recording)"/>
    <x v="2519"/>
    <n v="12500"/>
    <n v="13685.99"/>
    <x v="0"/>
    <x v="0"/>
    <s v="USD"/>
    <n v="1444778021"/>
    <n v="1442963621"/>
    <b v="0"/>
    <n v="132"/>
    <b v="1"/>
    <s v="music/classical music"/>
    <n v="1.0948792000000001"/>
    <n v="103.68174242424243"/>
    <x v="4"/>
    <x v="35"/>
  </r>
  <r>
    <n v="2522"/>
    <s v="FALLING MAN @ Center for Contemporary Opera"/>
    <x v="2520"/>
    <n v="5000"/>
    <n v="5000"/>
    <x v="0"/>
    <x v="0"/>
    <s v="USD"/>
    <n v="1461336720"/>
    <n v="1459431960"/>
    <b v="0"/>
    <n v="27"/>
    <b v="1"/>
    <s v="music/classical music"/>
    <n v="1"/>
    <n v="185.18518518518519"/>
    <x v="4"/>
    <x v="35"/>
  </r>
  <r>
    <n v="2523"/>
    <s v="Pater Noster Project"/>
    <x v="2521"/>
    <n v="900"/>
    <n v="1408"/>
    <x v="0"/>
    <x v="0"/>
    <s v="USD"/>
    <n v="1416270292"/>
    <n v="1413674692"/>
    <b v="0"/>
    <n v="26"/>
    <b v="1"/>
    <s v="music/classical music"/>
    <n v="1.5644444444444445"/>
    <n v="54.153846153846153"/>
    <x v="4"/>
    <x v="35"/>
  </r>
  <r>
    <n v="2524"/>
    <s v="Les Bostonades' First CD"/>
    <x v="2522"/>
    <n v="7500"/>
    <n v="7620"/>
    <x v="0"/>
    <x v="0"/>
    <s v="USD"/>
    <n v="1419136200"/>
    <n v="1416338557"/>
    <b v="0"/>
    <n v="43"/>
    <b v="1"/>
    <s v="music/classical music"/>
    <n v="1.016"/>
    <n v="177.2093023255814"/>
    <x v="4"/>
    <x v="35"/>
  </r>
  <r>
    <n v="2525"/>
    <s v="Jenny &amp; Rossâ”‚To Sing in Germany"/>
    <x v="2523"/>
    <n v="8000"/>
    <n v="8026"/>
    <x v="0"/>
    <x v="0"/>
    <s v="USD"/>
    <n v="1340914571"/>
    <n v="1338322571"/>
    <b v="0"/>
    <n v="80"/>
    <b v="1"/>
    <s v="music/classical music"/>
    <n v="1.00325"/>
    <n v="100.325"/>
    <x v="4"/>
    <x v="35"/>
  </r>
  <r>
    <n v="2526"/>
    <s v="10 Years and Counting...a new album by Valor Brass!"/>
    <x v="2524"/>
    <n v="4000"/>
    <n v="4518"/>
    <x v="0"/>
    <x v="0"/>
    <s v="USD"/>
    <n v="1418014740"/>
    <n v="1415585474"/>
    <b v="0"/>
    <n v="33"/>
    <b v="1"/>
    <s v="music/classical music"/>
    <n v="1.1294999999999999"/>
    <n v="136.90909090909091"/>
    <x v="4"/>
    <x v="35"/>
  </r>
  <r>
    <n v="2527"/>
    <s v="Britten in Song: A Centennial Celebration"/>
    <x v="2525"/>
    <n v="4000"/>
    <n v="4085"/>
    <x v="0"/>
    <x v="0"/>
    <s v="USD"/>
    <n v="1382068740"/>
    <n v="1380477691"/>
    <b v="0"/>
    <n v="71"/>
    <b v="1"/>
    <s v="music/classical music"/>
    <n v="1.02125"/>
    <n v="57.535211267605632"/>
    <x v="4"/>
    <x v="35"/>
  </r>
  <r>
    <n v="2528"/>
    <s v="Three Voices"/>
    <x v="2526"/>
    <n v="4000"/>
    <n v="4289.99"/>
    <x v="0"/>
    <x v="1"/>
    <s v="GBP"/>
    <n v="1440068400"/>
    <n v="1438459303"/>
    <b v="0"/>
    <n v="81"/>
    <b v="1"/>
    <s v="music/classical music"/>
    <n v="1.0724974999999999"/>
    <n v="52.962839506172834"/>
    <x v="4"/>
    <x v="35"/>
  </r>
  <r>
    <n v="2529"/>
    <s v="UrbanArias is DC's Contemporary Opera Company"/>
    <x v="2527"/>
    <n v="6000"/>
    <n v="6257"/>
    <x v="0"/>
    <x v="0"/>
    <s v="USD"/>
    <n v="1332636975"/>
    <n v="1328752575"/>
    <b v="0"/>
    <n v="76"/>
    <b v="1"/>
    <s v="music/classical music"/>
    <n v="1.0428333333333333"/>
    <n v="82.328947368421055"/>
    <x v="4"/>
    <x v="35"/>
  </r>
  <r>
    <n v="2530"/>
    <s v="OK Mozart Festival premiere by The Tulsa Youth Symphony"/>
    <x v="2528"/>
    <n v="6500"/>
    <n v="6500"/>
    <x v="0"/>
    <x v="0"/>
    <s v="USD"/>
    <n v="1429505400"/>
    <n v="1426711505"/>
    <b v="0"/>
    <n v="48"/>
    <b v="1"/>
    <s v="music/classical music"/>
    <n v="1"/>
    <n v="135.41666666666666"/>
    <x v="4"/>
    <x v="35"/>
  </r>
  <r>
    <n v="2531"/>
    <s v="Modern Chamber Music"/>
    <x v="2529"/>
    <n v="4500"/>
    <n v="4518"/>
    <x v="0"/>
    <x v="0"/>
    <s v="USD"/>
    <n v="1439611140"/>
    <n v="1437668354"/>
    <b v="0"/>
    <n v="61"/>
    <b v="1"/>
    <s v="music/classical music"/>
    <n v="1.004"/>
    <n v="74.06557377049181"/>
    <x v="4"/>
    <x v="35"/>
  </r>
  <r>
    <n v="2532"/>
    <s v="The Pacific Guitar Ensemble's Debut Recording!"/>
    <x v="2530"/>
    <n v="4000"/>
    <n v="5045"/>
    <x v="0"/>
    <x v="0"/>
    <s v="USD"/>
    <n v="1345148566"/>
    <n v="1342556566"/>
    <b v="0"/>
    <n v="60"/>
    <b v="1"/>
    <s v="music/classical music"/>
    <n v="1.26125"/>
    <n v="84.083333333333329"/>
    <x v="4"/>
    <x v="35"/>
  </r>
  <r>
    <n v="2533"/>
    <s v="HOLOGRAPHIC - 2013 Concert and Commission Campaign"/>
    <x v="2531"/>
    <n v="7500"/>
    <n v="8300"/>
    <x v="0"/>
    <x v="0"/>
    <s v="USD"/>
    <n v="1362160868"/>
    <n v="1359568911"/>
    <b v="0"/>
    <n v="136"/>
    <b v="1"/>
    <s v="music/classical music"/>
    <n v="1.1066666666666667"/>
    <n v="61.029411764705884"/>
    <x v="4"/>
    <x v="35"/>
  </r>
  <r>
    <n v="2534"/>
    <s v="Performance of Lawrence Axelrod's &quot;Songs of Yes&quot; in Chicago by new music group CUBE"/>
    <x v="2532"/>
    <n v="2000"/>
    <n v="2100"/>
    <x v="0"/>
    <x v="0"/>
    <s v="USD"/>
    <n v="1262325600"/>
    <n v="1257871712"/>
    <b v="0"/>
    <n v="14"/>
    <b v="1"/>
    <s v="music/classical music"/>
    <n v="1.05"/>
    <n v="150"/>
    <x v="4"/>
    <x v="35"/>
  </r>
  <r>
    <n v="2535"/>
    <s v="Mark Hayes Requiem Recording"/>
    <x v="2533"/>
    <n v="20000"/>
    <n v="20755"/>
    <x v="0"/>
    <x v="0"/>
    <s v="USD"/>
    <n v="1417463945"/>
    <n v="1414781945"/>
    <b v="0"/>
    <n v="78"/>
    <b v="1"/>
    <s v="music/classical music"/>
    <n v="1.03775"/>
    <n v="266.08974358974359"/>
    <x v="4"/>
    <x v="35"/>
  </r>
  <r>
    <n v="2536"/>
    <s v="Become the subject of my next composition!"/>
    <x v="2534"/>
    <n v="25"/>
    <n v="29"/>
    <x v="0"/>
    <x v="0"/>
    <s v="USD"/>
    <n v="1375151566"/>
    <n v="1373337166"/>
    <b v="0"/>
    <n v="4"/>
    <b v="1"/>
    <s v="music/classical music"/>
    <n v="1.1599999999999999"/>
    <n v="7.25"/>
    <x v="4"/>
    <x v="35"/>
  </r>
  <r>
    <n v="2537"/>
    <s v="The Philadelphia Opera Collective presents Susannah"/>
    <x v="2535"/>
    <n v="1000"/>
    <n v="1100"/>
    <x v="0"/>
    <x v="0"/>
    <s v="USD"/>
    <n v="1312212855"/>
    <n v="1307028855"/>
    <b v="0"/>
    <n v="11"/>
    <b v="1"/>
    <s v="music/classical music"/>
    <n v="1.1000000000000001"/>
    <n v="100"/>
    <x v="4"/>
    <x v="35"/>
  </r>
  <r>
    <n v="2538"/>
    <s v="Me, Myself and Albinoni"/>
    <x v="2536"/>
    <n v="18000"/>
    <n v="20343.169999999998"/>
    <x v="0"/>
    <x v="0"/>
    <s v="USD"/>
    <n v="1361681940"/>
    <n v="1359029661"/>
    <b v="0"/>
    <n v="185"/>
    <b v="1"/>
    <s v="music/classical music"/>
    <n v="1.130176111111111"/>
    <n v="109.96308108108107"/>
    <x v="4"/>
    <x v="35"/>
  </r>
  <r>
    <n v="2539"/>
    <s v="The Flying Gambas"/>
    <x v="2537"/>
    <n v="10000"/>
    <n v="10025"/>
    <x v="0"/>
    <x v="0"/>
    <s v="USD"/>
    <n v="1422913152"/>
    <n v="1417729152"/>
    <b v="0"/>
    <n v="59"/>
    <b v="1"/>
    <s v="music/classical music"/>
    <n v="1.0024999999999999"/>
    <n v="169.91525423728814"/>
    <x v="4"/>
    <x v="35"/>
  </r>
  <r>
    <n v="2540"/>
    <s v="Vladimir in Butterfly Country"/>
    <x v="2538"/>
    <n v="2500"/>
    <n v="2585"/>
    <x v="0"/>
    <x v="0"/>
    <s v="USD"/>
    <n v="1319904721"/>
    <n v="1314720721"/>
    <b v="0"/>
    <n v="27"/>
    <b v="1"/>
    <s v="music/classical music"/>
    <n v="1.034"/>
    <n v="95.740740740740748"/>
    <x v="4"/>
    <x v="35"/>
  </r>
  <r>
    <n v="2541"/>
    <s v="Completion of Unique Recording of British and Finnish Music"/>
    <x v="2539"/>
    <n v="3500"/>
    <n v="3746"/>
    <x v="0"/>
    <x v="1"/>
    <s v="GBP"/>
    <n v="1380192418"/>
    <n v="1375008418"/>
    <b v="0"/>
    <n v="63"/>
    <b v="1"/>
    <s v="music/classical music"/>
    <n v="1.0702857142857143"/>
    <n v="59.460317460317462"/>
    <x v="4"/>
    <x v="35"/>
  </r>
  <r>
    <n v="2542"/>
    <s v="Classical Music by Marquita"/>
    <x v="2540"/>
    <n v="700"/>
    <n v="725"/>
    <x v="0"/>
    <x v="0"/>
    <s v="USD"/>
    <n v="1380599940"/>
    <n v="1377252857"/>
    <b v="0"/>
    <n v="13"/>
    <b v="1"/>
    <s v="music/classical music"/>
    <n v="1.0357142857142858"/>
    <n v="55.769230769230766"/>
    <x v="4"/>
    <x v="35"/>
  </r>
  <r>
    <n v="2543"/>
    <s v="AM 1610 :: The Station &gt;&gt; Live Studio Project &gt; Phase 1"/>
    <x v="2541"/>
    <n v="250"/>
    <n v="391"/>
    <x v="0"/>
    <x v="0"/>
    <s v="USD"/>
    <n v="1293937200"/>
    <n v="1291257298"/>
    <b v="0"/>
    <n v="13"/>
    <b v="1"/>
    <s v="music/classical music"/>
    <n v="1.5640000000000001"/>
    <n v="30.076923076923077"/>
    <x v="4"/>
    <x v="35"/>
  </r>
  <r>
    <n v="2544"/>
    <s v="Singing City Children's Choir"/>
    <x v="2542"/>
    <n v="5000"/>
    <n v="5041"/>
    <x v="0"/>
    <x v="0"/>
    <s v="USD"/>
    <n v="1341750569"/>
    <n v="1339158569"/>
    <b v="0"/>
    <n v="57"/>
    <b v="1"/>
    <s v="music/classical music"/>
    <n v="1.0082"/>
    <n v="88.438596491228068"/>
    <x v="4"/>
    <x v="35"/>
  </r>
  <r>
    <n v="2545"/>
    <s v="Larchmere String Quartet Debut Album: Music by Stephan Krehl"/>
    <x v="2543"/>
    <n v="2000"/>
    <n v="3906"/>
    <x v="0"/>
    <x v="0"/>
    <s v="USD"/>
    <n v="1424997000"/>
    <n v="1421983138"/>
    <b v="0"/>
    <n v="61"/>
    <b v="1"/>
    <s v="music/classical music"/>
    <n v="1.9530000000000001"/>
    <n v="64.032786885245898"/>
    <x v="4"/>
    <x v="35"/>
  </r>
  <r>
    <n v="2546"/>
    <s v="Cor Cantiamo's First Commercially Released Recording"/>
    <x v="2544"/>
    <n v="3500"/>
    <n v="3910"/>
    <x v="0"/>
    <x v="0"/>
    <s v="USD"/>
    <n v="1380949200"/>
    <n v="1378586179"/>
    <b v="0"/>
    <n v="65"/>
    <b v="1"/>
    <s v="music/classical music"/>
    <n v="1.1171428571428572"/>
    <n v="60.153846153846153"/>
    <x v="4"/>
    <x v="35"/>
  </r>
  <r>
    <n v="2547"/>
    <s v="Classical Guitar Music of Hawaii"/>
    <x v="2545"/>
    <n v="5500"/>
    <n v="6592"/>
    <x v="0"/>
    <x v="0"/>
    <s v="USD"/>
    <n v="1333560803"/>
    <n v="1330972403"/>
    <b v="0"/>
    <n v="134"/>
    <b v="1"/>
    <s v="music/classical music"/>
    <n v="1.1985454545454546"/>
    <n v="49.194029850746269"/>
    <x v="4"/>
    <x v="35"/>
  </r>
  <r>
    <n v="2548"/>
    <s v="IYSO Orchestra Academy &amp; Symphonic Concert 2016"/>
    <x v="2546"/>
    <n v="6000"/>
    <n v="6111"/>
    <x v="0"/>
    <x v="6"/>
    <s v="EUR"/>
    <n v="1475209620"/>
    <n v="1473087637"/>
    <b v="0"/>
    <n v="37"/>
    <b v="1"/>
    <s v="music/classical music"/>
    <n v="1.0185"/>
    <n v="165.16216216216216"/>
    <x v="4"/>
    <x v="35"/>
  </r>
  <r>
    <n v="2549"/>
    <s v="The Miller's Wife, a new opera"/>
    <x v="2547"/>
    <n v="1570"/>
    <n v="1614"/>
    <x v="0"/>
    <x v="1"/>
    <s v="GBP"/>
    <n v="1370019600"/>
    <n v="1366999870"/>
    <b v="0"/>
    <n v="37"/>
    <b v="1"/>
    <s v="music/classical music"/>
    <n v="1.0280254777070064"/>
    <n v="43.621621621621621"/>
    <x v="4"/>
    <x v="35"/>
  </r>
  <r>
    <n v="2550"/>
    <s v="RESTLESS: Ashley Bathgate and Karl Larson Record Ken Thomson"/>
    <x v="2548"/>
    <n v="6500"/>
    <n v="6555"/>
    <x v="0"/>
    <x v="0"/>
    <s v="USD"/>
    <n v="1444276740"/>
    <n v="1439392406"/>
    <b v="0"/>
    <n v="150"/>
    <b v="1"/>
    <s v="music/classical music"/>
    <n v="1.0084615384615385"/>
    <n v="43.7"/>
    <x v="4"/>
    <x v="35"/>
  </r>
  <r>
    <n v="2551"/>
    <s v="Mozart Requiem with Bach Cantata 106 &amp; Brahms NÃ¤nie"/>
    <x v="2549"/>
    <n v="3675"/>
    <n v="3775.5"/>
    <x v="0"/>
    <x v="0"/>
    <s v="USD"/>
    <n v="1332362880"/>
    <n v="1329890585"/>
    <b v="0"/>
    <n v="56"/>
    <b v="1"/>
    <s v="music/classical music"/>
    <n v="1.0273469387755103"/>
    <n v="67.419642857142861"/>
    <x v="4"/>
    <x v="35"/>
  </r>
  <r>
    <n v="2552"/>
    <s v="DAVID, The Oratorio"/>
    <x v="2550"/>
    <n v="3000"/>
    <n v="3195"/>
    <x v="0"/>
    <x v="0"/>
    <s v="USD"/>
    <n v="1488741981"/>
    <n v="1486149981"/>
    <b v="0"/>
    <n v="18"/>
    <b v="1"/>
    <s v="music/classical music"/>
    <n v="1.0649999999999999"/>
    <n v="177.5"/>
    <x v="4"/>
    <x v="35"/>
  </r>
  <r>
    <n v="2553"/>
    <s v="Help Fund Tara's Album of Rare 18-19th Century Italian Songs"/>
    <x v="2551"/>
    <n v="1500"/>
    <n v="2333"/>
    <x v="0"/>
    <x v="0"/>
    <s v="USD"/>
    <n v="1348202807"/>
    <n v="1343018807"/>
    <b v="0"/>
    <n v="60"/>
    <b v="1"/>
    <s v="music/classical music"/>
    <n v="1.5553333333333332"/>
    <n v="38.883333333333333"/>
    <x v="4"/>
    <x v="35"/>
  </r>
  <r>
    <n v="2554"/>
    <s v="Patagonia Winds: Wind Quintet Commission Project"/>
    <x v="2552"/>
    <n v="3000"/>
    <n v="3684"/>
    <x v="0"/>
    <x v="0"/>
    <s v="USD"/>
    <n v="1433131140"/>
    <n v="1430445163"/>
    <b v="0"/>
    <n v="67"/>
    <b v="1"/>
    <s v="music/classical music"/>
    <n v="1.228"/>
    <n v="54.985074626865675"/>
    <x v="4"/>
    <x v="35"/>
  </r>
  <r>
    <n v="2555"/>
    <s v="Send Brandon Rumsey to Brevard Music Center"/>
    <x v="2553"/>
    <n v="2000"/>
    <n v="2147"/>
    <x v="0"/>
    <x v="0"/>
    <s v="USD"/>
    <n v="1338219793"/>
    <n v="1335541393"/>
    <b v="0"/>
    <n v="35"/>
    <b v="1"/>
    <s v="music/classical music"/>
    <n v="1.0734999999999999"/>
    <n v="61.342857142857142"/>
    <x v="4"/>
    <x v="35"/>
  </r>
  <r>
    <n v="2556"/>
    <s v="Grind Violin: Analog DIYalog: Composers Vinyl Compilation"/>
    <x v="2554"/>
    <n v="745"/>
    <n v="786"/>
    <x v="0"/>
    <x v="0"/>
    <s v="USD"/>
    <n v="1356392857"/>
    <n v="1352504857"/>
    <b v="0"/>
    <n v="34"/>
    <b v="1"/>
    <s v="music/classical music"/>
    <n v="1.0550335570469798"/>
    <n v="23.117647058823529"/>
    <x v="4"/>
    <x v="35"/>
  </r>
  <r>
    <n v="2557"/>
    <s v="European Tour"/>
    <x v="2555"/>
    <n v="900"/>
    <n v="1066"/>
    <x v="0"/>
    <x v="1"/>
    <s v="GBP"/>
    <n v="1400176386"/>
    <n v="1397584386"/>
    <b v="0"/>
    <n v="36"/>
    <b v="1"/>
    <s v="music/classical music"/>
    <n v="1.1844444444444444"/>
    <n v="29.611111111111111"/>
    <x v="4"/>
    <x v="35"/>
  </r>
  <r>
    <n v="2558"/>
    <s v="Hopkins Sinfonia 2015 Season"/>
    <x v="2556"/>
    <n v="1250"/>
    <n v="1361"/>
    <x v="0"/>
    <x v="2"/>
    <s v="AUD"/>
    <n v="1430488740"/>
    <n v="1427747906"/>
    <b v="0"/>
    <n v="18"/>
    <b v="1"/>
    <s v="music/classical music"/>
    <n v="1.0888"/>
    <n v="75.611111111111114"/>
    <x v="4"/>
    <x v="35"/>
  </r>
  <r>
    <n v="2559"/>
    <s v="India Meets String Quartet"/>
    <x v="2557"/>
    <n v="800"/>
    <n v="890"/>
    <x v="0"/>
    <x v="0"/>
    <s v="USD"/>
    <n v="1321385820"/>
    <n v="1318539484"/>
    <b v="0"/>
    <n v="25"/>
    <b v="1"/>
    <s v="music/classical music"/>
    <n v="1.1125"/>
    <n v="35.6"/>
    <x v="4"/>
    <x v="35"/>
  </r>
  <r>
    <n v="2560"/>
    <s v="Courting Rites of Cranes CD recording"/>
    <x v="2558"/>
    <n v="3000"/>
    <n v="3003"/>
    <x v="0"/>
    <x v="1"/>
    <s v="GBP"/>
    <n v="1425682174"/>
    <n v="1423090174"/>
    <b v="0"/>
    <n v="21"/>
    <b v="1"/>
    <s v="music/classical music"/>
    <n v="1.0009999999999999"/>
    <n v="143"/>
    <x v="4"/>
    <x v="35"/>
  </r>
  <r>
    <n v="2561"/>
    <s v="Project Bearnaise Trucks (Canceled)"/>
    <x v="2559"/>
    <n v="100000"/>
    <n v="0"/>
    <x v="1"/>
    <x v="5"/>
    <s v="CAD"/>
    <n v="1444740089"/>
    <n v="1442148089"/>
    <b v="0"/>
    <n v="0"/>
    <b v="0"/>
    <s v="food/food trucks"/>
    <n v="0"/>
    <n v="0"/>
    <x v="7"/>
    <x v="19"/>
  </r>
  <r>
    <n v="2562"/>
    <s v="Jamaican food truck in Munich in the making! (Canceled)"/>
    <x v="2560"/>
    <n v="10000"/>
    <n v="75"/>
    <x v="1"/>
    <x v="12"/>
    <s v="EUR"/>
    <n v="1476189339"/>
    <n v="1471005339"/>
    <b v="0"/>
    <n v="3"/>
    <b v="0"/>
    <s v="food/food trucks"/>
    <n v="7.4999999999999997E-3"/>
    <n v="25"/>
    <x v="7"/>
    <x v="19"/>
  </r>
  <r>
    <n v="2563"/>
    <s v="Phoenix Pearl Boba Tea Truck (Canceled)"/>
    <x v="2561"/>
    <n v="20000"/>
    <n v="0"/>
    <x v="1"/>
    <x v="0"/>
    <s v="USD"/>
    <n v="1438226451"/>
    <n v="1433042451"/>
    <b v="0"/>
    <n v="0"/>
    <b v="0"/>
    <s v="food/food trucks"/>
    <n v="0"/>
    <n v="0"/>
    <x v="7"/>
    <x v="19"/>
  </r>
  <r>
    <n v="2564"/>
    <s v="Seaside Eddy's - Wheels on the Ground! (Canceled)"/>
    <x v="2562"/>
    <n v="40000"/>
    <n v="0"/>
    <x v="1"/>
    <x v="5"/>
    <s v="CAD"/>
    <n v="1406854699"/>
    <n v="1404262699"/>
    <b v="0"/>
    <n v="0"/>
    <b v="0"/>
    <s v="food/food trucks"/>
    <n v="0"/>
    <n v="0"/>
    <x v="7"/>
    <x v="19"/>
  </r>
  <r>
    <n v="2565"/>
    <s v="The Sketchy Pelican (Canceled)"/>
    <x v="2563"/>
    <n v="10000"/>
    <n v="100"/>
    <x v="1"/>
    <x v="0"/>
    <s v="USD"/>
    <n v="1462827000"/>
    <n v="1457710589"/>
    <b v="0"/>
    <n v="1"/>
    <b v="0"/>
    <s v="food/food trucks"/>
    <n v="0.01"/>
    <n v="100"/>
    <x v="7"/>
    <x v="19"/>
  </r>
  <r>
    <n v="2566"/>
    <s v="Mamma B's Pizza Get's Rolling (Canceled)"/>
    <x v="2564"/>
    <n v="35000"/>
    <n v="0"/>
    <x v="1"/>
    <x v="0"/>
    <s v="USD"/>
    <n v="1408663948"/>
    <n v="1406071948"/>
    <b v="0"/>
    <n v="0"/>
    <b v="0"/>
    <s v="food/food trucks"/>
    <n v="0"/>
    <n v="0"/>
    <x v="7"/>
    <x v="19"/>
  </r>
  <r>
    <n v="2567"/>
    <s v="Burgers and Babes Food Truck (Canceled)"/>
    <x v="2565"/>
    <n v="45000"/>
    <n v="120"/>
    <x v="1"/>
    <x v="0"/>
    <s v="USD"/>
    <n v="1429823138"/>
    <n v="1427231138"/>
    <b v="0"/>
    <n v="2"/>
    <b v="0"/>
    <s v="food/food trucks"/>
    <n v="2.6666666666666666E-3"/>
    <n v="60"/>
    <x v="7"/>
    <x v="19"/>
  </r>
  <r>
    <n v="2568"/>
    <s v="Barney's, deliciously New York - Vintage 1972 Chevy P10"/>
    <x v="2566"/>
    <n v="10000"/>
    <n v="50"/>
    <x v="1"/>
    <x v="1"/>
    <s v="GBP"/>
    <n v="1472745594"/>
    <n v="1470153594"/>
    <b v="0"/>
    <n v="1"/>
    <b v="0"/>
    <s v="food/food trucks"/>
    <n v="5.0000000000000001E-3"/>
    <n v="50"/>
    <x v="7"/>
    <x v="19"/>
  </r>
  <r>
    <n v="2569"/>
    <s v="Rochester Needs a Dessert Food Truck (Canceled)"/>
    <x v="2567"/>
    <n v="6500"/>
    <n v="145"/>
    <x v="1"/>
    <x v="0"/>
    <s v="USD"/>
    <n v="1442457112"/>
    <n v="1439865112"/>
    <b v="0"/>
    <n v="2"/>
    <b v="0"/>
    <s v="food/food trucks"/>
    <n v="2.2307692307692306E-2"/>
    <n v="72.5"/>
    <x v="7"/>
    <x v="19"/>
  </r>
  <r>
    <n v="2570"/>
    <s v="Mathias Pizzeria - A Mobile Wood Fired Pizza Oven (Canceled)"/>
    <x v="2568"/>
    <n v="7000"/>
    <n v="59"/>
    <x v="1"/>
    <x v="0"/>
    <s v="USD"/>
    <n v="1486590035"/>
    <n v="1483998035"/>
    <b v="0"/>
    <n v="2"/>
    <b v="0"/>
    <s v="food/food trucks"/>
    <n v="8.4285714285714294E-3"/>
    <n v="29.5"/>
    <x v="7"/>
    <x v="19"/>
  </r>
  <r>
    <n v="2571"/>
    <s v="Coco Bowls (Canceled)"/>
    <x v="2569"/>
    <n v="100000"/>
    <n v="250"/>
    <x v="1"/>
    <x v="2"/>
    <s v="AUD"/>
    <n v="1463645521"/>
    <n v="1458461521"/>
    <b v="0"/>
    <n v="4"/>
    <b v="0"/>
    <s v="food/food trucks"/>
    <n v="2.5000000000000001E-3"/>
    <n v="62.5"/>
    <x v="7"/>
    <x v="19"/>
  </r>
  <r>
    <n v="2572"/>
    <s v="A Dream of Naughty Nachos (Canceled)"/>
    <x v="2570"/>
    <n v="30000"/>
    <n v="0"/>
    <x v="1"/>
    <x v="0"/>
    <s v="USD"/>
    <n v="1428893517"/>
    <n v="1426301517"/>
    <b v="0"/>
    <n v="0"/>
    <b v="0"/>
    <s v="food/food trucks"/>
    <n v="0"/>
    <n v="0"/>
    <x v="7"/>
    <x v="19"/>
  </r>
  <r>
    <n v="2573"/>
    <s v="Southern Flair Pork-Ka-Bobs (Canceled)"/>
    <x v="2571"/>
    <n v="8000"/>
    <n v="0"/>
    <x v="1"/>
    <x v="0"/>
    <s v="USD"/>
    <n v="1408803149"/>
    <n v="1404915149"/>
    <b v="0"/>
    <n v="0"/>
    <b v="0"/>
    <s v="food/food trucks"/>
    <n v="0"/>
    <n v="0"/>
    <x v="7"/>
    <x v="19"/>
  </r>
  <r>
    <n v="2574"/>
    <s v="Da Pickney Dem Jamaican Jerk (Canceled)"/>
    <x v="2572"/>
    <n v="10000"/>
    <n v="0"/>
    <x v="1"/>
    <x v="0"/>
    <s v="USD"/>
    <n v="1463600945"/>
    <n v="1461786545"/>
    <b v="0"/>
    <n v="0"/>
    <b v="0"/>
    <s v="food/food trucks"/>
    <n v="0"/>
    <n v="0"/>
    <x v="7"/>
    <x v="19"/>
  </r>
  <r>
    <n v="2575"/>
    <s v="Vdub dogs (Canceled)"/>
    <x v="2573"/>
    <n v="85000"/>
    <n v="0"/>
    <x v="1"/>
    <x v="0"/>
    <s v="USD"/>
    <n v="1421030194"/>
    <n v="1418438194"/>
    <b v="0"/>
    <n v="0"/>
    <b v="0"/>
    <s v="food/food trucks"/>
    <n v="0"/>
    <n v="0"/>
    <x v="7"/>
    <x v="19"/>
  </r>
  <r>
    <n v="2576"/>
    <s v="2 Go Fast Food (Canceled)"/>
    <x v="2574"/>
    <n v="10000"/>
    <n v="0"/>
    <x v="1"/>
    <x v="0"/>
    <s v="USD"/>
    <n v="1428707647"/>
    <n v="1424823247"/>
    <b v="0"/>
    <n v="0"/>
    <b v="0"/>
    <s v="food/food trucks"/>
    <n v="0"/>
    <n v="0"/>
    <x v="7"/>
    <x v="19"/>
  </r>
  <r>
    <n v="2577"/>
    <s v="Fruity Cakes (Canceled)"/>
    <x v="2575"/>
    <n v="15000"/>
    <n v="0"/>
    <x v="1"/>
    <x v="0"/>
    <s v="USD"/>
    <n v="1407181297"/>
    <n v="1405021297"/>
    <b v="0"/>
    <n v="0"/>
    <b v="0"/>
    <s v="food/food trucks"/>
    <n v="0"/>
    <n v="0"/>
    <x v="7"/>
    <x v="19"/>
  </r>
  <r>
    <n v="2578"/>
    <s v="Madhuri Kitchen | Power Bowls &amp; Juices (Canceled)"/>
    <x v="2576"/>
    <n v="6000"/>
    <n v="0"/>
    <x v="1"/>
    <x v="0"/>
    <s v="USD"/>
    <n v="1444410000"/>
    <n v="1440203579"/>
    <b v="0"/>
    <n v="0"/>
    <b v="0"/>
    <s v="food/food trucks"/>
    <n v="0"/>
    <n v="0"/>
    <x v="7"/>
    <x v="19"/>
  </r>
  <r>
    <n v="2579"/>
    <s v="Liz's Bakery &amp; Barista on the Go.. (Canceled)"/>
    <x v="2577"/>
    <n v="200000"/>
    <n v="277"/>
    <x v="1"/>
    <x v="0"/>
    <s v="USD"/>
    <n v="1410810903"/>
    <n v="1405626903"/>
    <b v="0"/>
    <n v="12"/>
    <b v="0"/>
    <s v="food/food trucks"/>
    <n v="1.3849999999999999E-3"/>
    <n v="23.083333333333332"/>
    <x v="7"/>
    <x v="19"/>
  </r>
  <r>
    <n v="2580"/>
    <s v="Build Phatboyz Food Truck (Canceled)"/>
    <x v="2578"/>
    <n v="8500"/>
    <n v="51"/>
    <x v="1"/>
    <x v="0"/>
    <s v="USD"/>
    <n v="1431745200"/>
    <n v="1429170603"/>
    <b v="0"/>
    <n v="2"/>
    <b v="0"/>
    <s v="food/food trucks"/>
    <n v="6.0000000000000001E-3"/>
    <n v="25.5"/>
    <x v="7"/>
    <x v="19"/>
  </r>
  <r>
    <n v="2581"/>
    <s v="A Flying Sausage Food Truck"/>
    <x v="2579"/>
    <n v="5000"/>
    <n v="530"/>
    <x v="2"/>
    <x v="0"/>
    <s v="USD"/>
    <n v="1447689898"/>
    <n v="1445094298"/>
    <b v="0"/>
    <n v="11"/>
    <b v="0"/>
    <s v="food/food trucks"/>
    <n v="0.106"/>
    <n v="48.18181818181818"/>
    <x v="7"/>
    <x v="19"/>
  </r>
  <r>
    <n v="2582"/>
    <s v="Drunken Wings"/>
    <x v="2580"/>
    <n v="90000"/>
    <n v="1"/>
    <x v="2"/>
    <x v="0"/>
    <s v="USD"/>
    <n v="1477784634"/>
    <n v="1475192634"/>
    <b v="0"/>
    <n v="1"/>
    <b v="0"/>
    <s v="food/food trucks"/>
    <n v="1.1111111111111112E-5"/>
    <n v="1"/>
    <x v="7"/>
    <x v="19"/>
  </r>
  <r>
    <n v="2583"/>
    <s v="Crazy Daisy Food Truck"/>
    <x v="2581"/>
    <n v="1000"/>
    <n v="5"/>
    <x v="2"/>
    <x v="0"/>
    <s v="USD"/>
    <n v="1426526880"/>
    <n v="1421346480"/>
    <b v="0"/>
    <n v="5"/>
    <b v="0"/>
    <s v="food/food trucks"/>
    <n v="5.0000000000000001E-3"/>
    <n v="1"/>
    <x v="7"/>
    <x v="19"/>
  </r>
  <r>
    <n v="2584"/>
    <s v="Culinary Arts Food Truck Style"/>
    <x v="2582"/>
    <n v="10000"/>
    <n v="0"/>
    <x v="2"/>
    <x v="0"/>
    <s v="USD"/>
    <n v="1434341369"/>
    <n v="1431749369"/>
    <b v="0"/>
    <n v="0"/>
    <b v="0"/>
    <s v="food/food trucks"/>
    <n v="0"/>
    <n v="0"/>
    <x v="7"/>
    <x v="19"/>
  </r>
  <r>
    <n v="2585"/>
    <s v="Evie's Eats and Natural Treats Food Truck"/>
    <x v="2583"/>
    <n v="30000"/>
    <n v="50"/>
    <x v="2"/>
    <x v="0"/>
    <s v="USD"/>
    <n v="1404601632"/>
    <n v="1402009632"/>
    <b v="0"/>
    <n v="1"/>
    <b v="0"/>
    <s v="food/food trucks"/>
    <n v="1.6666666666666668E-3"/>
    <n v="50"/>
    <x v="7"/>
    <x v="19"/>
  </r>
  <r>
    <n v="2586"/>
    <s v="Inspire Healthy Eating"/>
    <x v="2584"/>
    <n v="3000"/>
    <n v="5"/>
    <x v="2"/>
    <x v="1"/>
    <s v="GBP"/>
    <n v="1451030136"/>
    <n v="1448438136"/>
    <b v="0"/>
    <n v="1"/>
    <b v="0"/>
    <s v="food/food trucks"/>
    <n v="1.6666666666666668E-3"/>
    <n v="5"/>
    <x v="7"/>
    <x v="19"/>
  </r>
  <r>
    <n v="2587"/>
    <s v="Yummy Hugs-The Original Co-op, Pop-up Food Truck"/>
    <x v="2585"/>
    <n v="50000"/>
    <n v="1217"/>
    <x v="2"/>
    <x v="0"/>
    <s v="USD"/>
    <n v="1451491953"/>
    <n v="1448899953"/>
    <b v="0"/>
    <n v="6"/>
    <b v="0"/>
    <s v="food/food trucks"/>
    <n v="2.4340000000000001E-2"/>
    <n v="202.83333333333334"/>
    <x v="7"/>
    <x v="19"/>
  </r>
  <r>
    <n v="2588"/>
    <s v="Stacey's $5 Dollar Hollar Food Truck Home of the Freak"/>
    <x v="2586"/>
    <n v="6000"/>
    <n v="233"/>
    <x v="2"/>
    <x v="0"/>
    <s v="USD"/>
    <n v="1427807640"/>
    <n v="1423325626"/>
    <b v="0"/>
    <n v="8"/>
    <b v="0"/>
    <s v="food/food trucks"/>
    <n v="3.8833333333333331E-2"/>
    <n v="29.125"/>
    <x v="7"/>
    <x v="19"/>
  </r>
  <r>
    <n v="2589"/>
    <s v="TapiÃ³ca - Brazilian Street Food Truck"/>
    <x v="2587"/>
    <n v="50000"/>
    <n v="5"/>
    <x v="2"/>
    <x v="8"/>
    <s v="DKK"/>
    <n v="1458733927"/>
    <n v="1456145527"/>
    <b v="0"/>
    <n v="1"/>
    <b v="0"/>
    <s v="food/food trucks"/>
    <n v="1E-4"/>
    <n v="5"/>
    <x v="7"/>
    <x v="19"/>
  </r>
  <r>
    <n v="2590"/>
    <s v="Magic Kick Coffee - coffee that makes your day"/>
    <x v="2588"/>
    <n v="3000"/>
    <n v="0"/>
    <x v="2"/>
    <x v="2"/>
    <s v="AUD"/>
    <n v="1453817297"/>
    <n v="1453212497"/>
    <b v="0"/>
    <n v="0"/>
    <b v="0"/>
    <s v="food/food trucks"/>
    <n v="0"/>
    <n v="0"/>
    <x v="7"/>
    <x v="19"/>
  </r>
  <r>
    <n v="2591"/>
    <s v="patent pending"/>
    <x v="2589"/>
    <n v="1500"/>
    <n v="26"/>
    <x v="2"/>
    <x v="0"/>
    <s v="USD"/>
    <n v="1457901924"/>
    <n v="1452721524"/>
    <b v="0"/>
    <n v="2"/>
    <b v="0"/>
    <s v="food/food trucks"/>
    <n v="1.7333333333333333E-2"/>
    <n v="13"/>
    <x v="7"/>
    <x v="19"/>
  </r>
  <r>
    <n v="2592"/>
    <s v="El Carte 303"/>
    <x v="2590"/>
    <n v="30000"/>
    <n v="50"/>
    <x v="2"/>
    <x v="0"/>
    <s v="USD"/>
    <n v="1412536421"/>
    <n v="1409944421"/>
    <b v="0"/>
    <n v="1"/>
    <b v="0"/>
    <s v="food/food trucks"/>
    <n v="1.6666666666666668E-3"/>
    <n v="50"/>
    <x v="7"/>
    <x v="19"/>
  </r>
  <r>
    <n v="2593"/>
    <s v="L.J. Silvers' Ice Cream and Taco Van"/>
    <x v="2591"/>
    <n v="10000"/>
    <n v="0"/>
    <x v="2"/>
    <x v="0"/>
    <s v="USD"/>
    <n v="1429993026"/>
    <n v="1427401026"/>
    <b v="0"/>
    <n v="0"/>
    <b v="0"/>
    <s v="food/food trucks"/>
    <n v="0"/>
    <n v="0"/>
    <x v="7"/>
    <x v="19"/>
  </r>
  <r>
    <n v="2594"/>
    <s v="The Shirley Delicious Treats Food Truck Project"/>
    <x v="2592"/>
    <n v="80000"/>
    <n v="1"/>
    <x v="2"/>
    <x v="0"/>
    <s v="USD"/>
    <n v="1407453228"/>
    <n v="1404861228"/>
    <b v="0"/>
    <n v="1"/>
    <b v="0"/>
    <s v="food/food trucks"/>
    <n v="1.2500000000000001E-5"/>
    <n v="1"/>
    <x v="7"/>
    <x v="19"/>
  </r>
  <r>
    <n v="2595"/>
    <s v="Food Truck for Little Fox Bakery"/>
    <x v="2593"/>
    <n v="15000"/>
    <n v="1825"/>
    <x v="2"/>
    <x v="0"/>
    <s v="USD"/>
    <n v="1487915500"/>
    <n v="1485323500"/>
    <b v="0"/>
    <n v="19"/>
    <b v="0"/>
    <s v="food/food trucks"/>
    <n v="0.12166666666666667"/>
    <n v="96.05263157894737"/>
    <x v="7"/>
    <x v="19"/>
  </r>
  <r>
    <n v="2596"/>
    <s v="The Chef Express Food Truck"/>
    <x v="2594"/>
    <n v="35000"/>
    <n v="8256"/>
    <x v="2"/>
    <x v="5"/>
    <s v="CAD"/>
    <n v="1407427009"/>
    <n v="1404835009"/>
    <b v="0"/>
    <n v="27"/>
    <b v="0"/>
    <s v="food/food trucks"/>
    <n v="0.23588571428571428"/>
    <n v="305.77777777777777"/>
    <x v="7"/>
    <x v="19"/>
  </r>
  <r>
    <n v="2597"/>
    <s v="Cafe Nomad back on the road! Coffee van's poorly."/>
    <x v="2595"/>
    <n v="1500"/>
    <n v="85"/>
    <x v="2"/>
    <x v="1"/>
    <s v="GBP"/>
    <n v="1466323917"/>
    <n v="1463731917"/>
    <b v="0"/>
    <n v="7"/>
    <b v="0"/>
    <s v="food/food trucks"/>
    <n v="5.6666666666666664E-2"/>
    <n v="12.142857142857142"/>
    <x v="7"/>
    <x v="19"/>
  </r>
  <r>
    <n v="2598"/>
    <s v="Rovin' Okie's Fried Pies gourmet southern fried pies."/>
    <x v="2596"/>
    <n v="3000"/>
    <n v="1170"/>
    <x v="2"/>
    <x v="0"/>
    <s v="USD"/>
    <n v="1443039001"/>
    <n v="1440447001"/>
    <b v="0"/>
    <n v="14"/>
    <b v="0"/>
    <s v="food/food trucks"/>
    <n v="0.39"/>
    <n v="83.571428571428569"/>
    <x v="7"/>
    <x v="19"/>
  </r>
  <r>
    <n v="2599"/>
    <s v="Empty Ramekins Catering Group"/>
    <x v="2597"/>
    <n v="9041"/>
    <n v="90"/>
    <x v="2"/>
    <x v="0"/>
    <s v="USD"/>
    <n v="1407089147"/>
    <n v="1403201147"/>
    <b v="0"/>
    <n v="5"/>
    <b v="0"/>
    <s v="food/food trucks"/>
    <n v="9.9546510341776348E-3"/>
    <n v="18"/>
    <x v="7"/>
    <x v="19"/>
  </r>
  <r>
    <n v="2600"/>
    <s v="Help Buttz Return From the Ashes"/>
    <x v="2598"/>
    <n v="50000"/>
    <n v="3466"/>
    <x v="2"/>
    <x v="0"/>
    <s v="USD"/>
    <n v="1458938200"/>
    <n v="1453757800"/>
    <b v="0"/>
    <n v="30"/>
    <b v="0"/>
    <s v="food/food trucks"/>
    <n v="6.9320000000000007E-2"/>
    <n v="115.53333333333333"/>
    <x v="7"/>
    <x v="19"/>
  </r>
  <r>
    <n v="2601"/>
    <s v="Launch a TARDIS into SPACE!"/>
    <x v="2599"/>
    <n v="500"/>
    <n v="3307"/>
    <x v="0"/>
    <x v="0"/>
    <s v="USD"/>
    <n v="1347508740"/>
    <n v="1346276349"/>
    <b v="1"/>
    <n v="151"/>
    <b v="1"/>
    <s v="technology/space exploration"/>
    <n v="6.6139999999999999"/>
    <n v="21.900662251655628"/>
    <x v="2"/>
    <x v="36"/>
  </r>
  <r>
    <n v="2602"/>
    <s v="Historic Robotic Spacecraft Poster Series"/>
    <x v="2600"/>
    <n v="12000"/>
    <n v="39131"/>
    <x v="0"/>
    <x v="0"/>
    <s v="USD"/>
    <n v="1415827200"/>
    <n v="1412358968"/>
    <b v="1"/>
    <n v="489"/>
    <b v="1"/>
    <s v="technology/space exploration"/>
    <n v="3.2609166666666667"/>
    <n v="80.022494887525568"/>
    <x v="2"/>
    <x v="36"/>
  </r>
  <r>
    <n v="2603"/>
    <s v="Manned Mock Mars Mission"/>
    <x v="2601"/>
    <n v="1750"/>
    <n v="1776"/>
    <x v="0"/>
    <x v="0"/>
    <s v="USD"/>
    <n v="1387835654"/>
    <n v="1386626054"/>
    <b v="1"/>
    <n v="50"/>
    <b v="1"/>
    <s v="technology/space exploration"/>
    <n v="1.0148571428571429"/>
    <n v="35.520000000000003"/>
    <x v="2"/>
    <x v="36"/>
  </r>
  <r>
    <n v="2604"/>
    <s v="Hermes Spacecraft"/>
    <x v="2602"/>
    <n v="20000"/>
    <n v="20843.599999999999"/>
    <x v="0"/>
    <x v="0"/>
    <s v="USD"/>
    <n v="1335662023"/>
    <n v="1333070023"/>
    <b v="1"/>
    <n v="321"/>
    <b v="1"/>
    <s v="technology/space exploration"/>
    <n v="1.0421799999999999"/>
    <n v="64.933333333333323"/>
    <x v="2"/>
    <x v="36"/>
  </r>
  <r>
    <n v="2605"/>
    <s v="The most mysterious star in the Galaxy"/>
    <x v="2603"/>
    <n v="100000"/>
    <n v="107421.57"/>
    <x v="0"/>
    <x v="0"/>
    <s v="USD"/>
    <n v="1466168390"/>
    <n v="1463576390"/>
    <b v="1"/>
    <n v="1762"/>
    <b v="1"/>
    <s v="technology/space exploration"/>
    <n v="1.0742157000000001"/>
    <n v="60.965703745743475"/>
    <x v="2"/>
    <x v="36"/>
  </r>
  <r>
    <n v="2606"/>
    <s v="2000 Student Projects to the Edge of Space"/>
    <x v="2604"/>
    <n v="11000"/>
    <n v="12106"/>
    <x v="0"/>
    <x v="0"/>
    <s v="USD"/>
    <n v="1398791182"/>
    <n v="1396026382"/>
    <b v="1"/>
    <n v="385"/>
    <b v="1"/>
    <s v="technology/space exploration"/>
    <n v="1.1005454545454545"/>
    <n v="31.444155844155844"/>
    <x v="2"/>
    <x v="36"/>
  </r>
  <r>
    <n v="2607"/>
    <s v="Historic Robotic Spacecraft Poster Series Two"/>
    <x v="2605"/>
    <n v="8000"/>
    <n v="32616"/>
    <x v="0"/>
    <x v="0"/>
    <s v="USD"/>
    <n v="1439344800"/>
    <n v="1435611572"/>
    <b v="1"/>
    <n v="398"/>
    <b v="1"/>
    <s v="technology/space exploration"/>
    <n v="4.077"/>
    <n v="81.949748743718587"/>
    <x v="2"/>
    <x v="36"/>
  </r>
  <r>
    <n v="2608"/>
    <s v="Giant Leaps in Space Poster Series"/>
    <x v="2606"/>
    <n v="8000"/>
    <n v="17914"/>
    <x v="0"/>
    <x v="0"/>
    <s v="USD"/>
    <n v="1489536000"/>
    <n v="1485976468"/>
    <b v="1"/>
    <n v="304"/>
    <b v="1"/>
    <s v="technology/space exploration"/>
    <n v="2.2392500000000002"/>
    <n v="58.92763157894737"/>
    <x v="2"/>
    <x v="36"/>
  </r>
  <r>
    <n v="2609"/>
    <s v="ArduSat - Your Arduino Experiment in Space"/>
    <x v="2607"/>
    <n v="35000"/>
    <n v="106330.39"/>
    <x v="0"/>
    <x v="0"/>
    <s v="USD"/>
    <n v="1342330951"/>
    <n v="1339738951"/>
    <b v="1"/>
    <n v="676"/>
    <b v="1"/>
    <s v="technology/space exploration"/>
    <n v="3.038011142857143"/>
    <n v="157.29347633136095"/>
    <x v="2"/>
    <x v="36"/>
  </r>
  <r>
    <n v="2610"/>
    <s v="Restore the Pluto Discovery Telescope"/>
    <x v="2608"/>
    <n v="22765"/>
    <n v="32172.66"/>
    <x v="0"/>
    <x v="0"/>
    <s v="USD"/>
    <n v="1471849140"/>
    <n v="1468444125"/>
    <b v="1"/>
    <n v="577"/>
    <b v="1"/>
    <s v="technology/space exploration"/>
    <n v="1.4132510432681749"/>
    <n v="55.758509532062391"/>
    <x v="2"/>
    <x v="36"/>
  </r>
  <r>
    <n v="2611"/>
    <s v="The Universe in a Sphere (Relaunch)"/>
    <x v="2609"/>
    <n v="11000"/>
    <n v="306970"/>
    <x v="0"/>
    <x v="12"/>
    <s v="EUR"/>
    <n v="1483397940"/>
    <n v="1480493014"/>
    <b v="1"/>
    <n v="3663"/>
    <b v="1"/>
    <s v="technology/space exploration"/>
    <n v="27.906363636363636"/>
    <n v="83.802893802893806"/>
    <x v="2"/>
    <x v="36"/>
  </r>
  <r>
    <n v="2612"/>
    <s v="Starscraper: The Next Generation of Suborbital Rockets"/>
    <x v="2610"/>
    <n v="10000"/>
    <n v="17176.13"/>
    <x v="0"/>
    <x v="0"/>
    <s v="USD"/>
    <n v="1420773970"/>
    <n v="1418095570"/>
    <b v="1"/>
    <n v="294"/>
    <b v="1"/>
    <s v="technology/space exploration"/>
    <n v="1.7176130000000001"/>
    <n v="58.422210884353746"/>
    <x v="2"/>
    <x v="36"/>
  </r>
  <r>
    <n v="2613"/>
    <s v="Earth 360"/>
    <x v="2611"/>
    <n v="7500"/>
    <n v="7576"/>
    <x v="0"/>
    <x v="0"/>
    <s v="USD"/>
    <n v="1348256294"/>
    <n v="1345664294"/>
    <b v="1"/>
    <n v="28"/>
    <b v="1"/>
    <s v="technology/space exploration"/>
    <n v="1.0101333333333333"/>
    <n v="270.57142857142856"/>
    <x v="2"/>
    <x v="36"/>
  </r>
  <r>
    <n v="2614"/>
    <s v="Kansas City SSEP Mission 5 Rocket . . .3,2,1 . . Blast Off!"/>
    <x v="2612"/>
    <n v="10500"/>
    <n v="10710"/>
    <x v="0"/>
    <x v="0"/>
    <s v="USD"/>
    <n v="1398834000"/>
    <n v="1396371612"/>
    <b v="1"/>
    <n v="100"/>
    <b v="1"/>
    <s v="technology/space exploration"/>
    <n v="1.02"/>
    <n v="107.1"/>
    <x v="2"/>
    <x v="36"/>
  </r>
  <r>
    <n v="2615"/>
    <s v="Action Man (GI Joe) Mission Mercury 10"/>
    <x v="2613"/>
    <n v="2001"/>
    <n v="3397"/>
    <x v="0"/>
    <x v="1"/>
    <s v="GBP"/>
    <n v="1462017600"/>
    <n v="1458820564"/>
    <b v="0"/>
    <n v="72"/>
    <b v="1"/>
    <s v="technology/space exploration"/>
    <n v="1.6976511744127936"/>
    <n v="47.180555555555557"/>
    <x v="2"/>
    <x v="36"/>
  </r>
  <r>
    <n v="2616"/>
    <s v="James Webb Deployable Model"/>
    <x v="2614"/>
    <n v="25000"/>
    <n v="28633.5"/>
    <x v="0"/>
    <x v="0"/>
    <s v="USD"/>
    <n v="1440546729"/>
    <n v="1437954729"/>
    <b v="1"/>
    <n v="238"/>
    <b v="1"/>
    <s v="technology/space exploration"/>
    <n v="1.14534"/>
    <n v="120.30882352941177"/>
    <x v="2"/>
    <x v="36"/>
  </r>
  <r>
    <n v="2617"/>
    <s v="Equatorial Sundial - Learn about planetary motion!"/>
    <x v="2615"/>
    <n v="500"/>
    <n v="4388"/>
    <x v="0"/>
    <x v="0"/>
    <s v="USD"/>
    <n v="1413838751"/>
    <n v="1411246751"/>
    <b v="1"/>
    <n v="159"/>
    <b v="1"/>
    <s v="technology/space exploration"/>
    <n v="8.7759999999999998"/>
    <n v="27.59748427672956"/>
    <x v="2"/>
    <x v="36"/>
  </r>
  <r>
    <n v="2618"/>
    <s v="SPACE ART FEATURING ASTRONAUTS #WeBelieveInAstronauts"/>
    <x v="2616"/>
    <n v="15000"/>
    <n v="15808"/>
    <x v="0"/>
    <x v="0"/>
    <s v="USD"/>
    <n v="1449000061"/>
    <n v="1443812461"/>
    <b v="1"/>
    <n v="77"/>
    <b v="1"/>
    <s v="technology/space exploration"/>
    <n v="1.0538666666666667"/>
    <n v="205.2987012987013"/>
    <x v="2"/>
    <x v="36"/>
  </r>
  <r>
    <n v="2619"/>
    <s v="Mars on Earth: An Art Residency"/>
    <x v="2617"/>
    <n v="1000"/>
    <n v="1884"/>
    <x v="0"/>
    <x v="0"/>
    <s v="USD"/>
    <n v="1445598000"/>
    <n v="1443302004"/>
    <b v="1"/>
    <n v="53"/>
    <b v="1"/>
    <s v="technology/space exploration"/>
    <n v="1.8839999999999999"/>
    <n v="35.547169811320757"/>
    <x v="2"/>
    <x v="36"/>
  </r>
  <r>
    <n v="2620"/>
    <s v="#TeamMopra - Save the Mopra Telescope &amp; Map the Milky Way"/>
    <x v="2618"/>
    <n v="65000"/>
    <n v="93374"/>
    <x v="0"/>
    <x v="2"/>
    <s v="AUD"/>
    <n v="1444525200"/>
    <n v="1441339242"/>
    <b v="1"/>
    <n v="1251"/>
    <b v="1"/>
    <s v="technology/space exploration"/>
    <n v="1.436523076923077"/>
    <n v="74.639488409272587"/>
    <x v="2"/>
    <x v="36"/>
  </r>
  <r>
    <n v="2621"/>
    <s v="Vulcan I: Rocket Powered by 3D Printed Engine"/>
    <x v="2619"/>
    <n v="15000"/>
    <n v="21882"/>
    <x v="0"/>
    <x v="0"/>
    <s v="USD"/>
    <n v="1432230988"/>
    <n v="1429638988"/>
    <b v="1"/>
    <n v="465"/>
    <b v="1"/>
    <s v="technology/space exploration"/>
    <n v="1.4588000000000001"/>
    <n v="47.058064516129029"/>
    <x v="2"/>
    <x v="36"/>
  </r>
  <r>
    <n v="2622"/>
    <s v="U-PHOS: Upgraded Pulsating Heatpipe Only for Space"/>
    <x v="2620"/>
    <n v="1500"/>
    <n v="1967.76"/>
    <x v="0"/>
    <x v="13"/>
    <s v="EUR"/>
    <n v="1483120216"/>
    <n v="1479232216"/>
    <b v="0"/>
    <n v="74"/>
    <b v="1"/>
    <s v="technology/space exploration"/>
    <n v="1.3118399999999999"/>
    <n v="26.591351351351353"/>
    <x v="2"/>
    <x v="36"/>
  </r>
  <r>
    <n v="2623"/>
    <s v="Antimatter Fuel Production"/>
    <x v="2621"/>
    <n v="2000"/>
    <n v="2280"/>
    <x v="0"/>
    <x v="0"/>
    <s v="USD"/>
    <n v="1480658966"/>
    <n v="1479449366"/>
    <b v="0"/>
    <n v="62"/>
    <b v="1"/>
    <s v="technology/space exploration"/>
    <n v="1.1399999999999999"/>
    <n v="36.774193548387096"/>
    <x v="2"/>
    <x v="36"/>
  </r>
  <r>
    <n v="2624"/>
    <s v="Space Elevator Science - Climb to the Sky - A Tethered Tower"/>
    <x v="2622"/>
    <n v="8000"/>
    <n v="110353.65"/>
    <x v="0"/>
    <x v="0"/>
    <s v="USD"/>
    <n v="1347530822"/>
    <n v="1345716422"/>
    <b v="0"/>
    <n v="3468"/>
    <b v="1"/>
    <s v="technology/space exploration"/>
    <n v="13.794206249999998"/>
    <n v="31.820544982698959"/>
    <x v="2"/>
    <x v="36"/>
  </r>
  <r>
    <n v="2625"/>
    <s v="Caelum - Photos from stratosphere"/>
    <x v="2623"/>
    <n v="150"/>
    <n v="1434"/>
    <x v="0"/>
    <x v="12"/>
    <s v="EUR"/>
    <n v="1478723208"/>
    <n v="1476559608"/>
    <b v="0"/>
    <n v="52"/>
    <b v="1"/>
    <s v="technology/space exploration"/>
    <n v="9.56"/>
    <n v="27.576923076923077"/>
    <x v="2"/>
    <x v="36"/>
  </r>
  <r>
    <n v="2626"/>
    <s v="SAGANet STEM Mentoring Lab Accreditation"/>
    <x v="2624"/>
    <n v="2500"/>
    <n v="2800"/>
    <x v="0"/>
    <x v="0"/>
    <s v="USD"/>
    <n v="1433343869"/>
    <n v="1430751869"/>
    <b v="0"/>
    <n v="50"/>
    <b v="1"/>
    <s v="technology/space exploration"/>
    <n v="1.1200000000000001"/>
    <n v="56"/>
    <x v="2"/>
    <x v="36"/>
  </r>
  <r>
    <n v="2627"/>
    <s v="Students building a near-space balloon with live video"/>
    <x v="2625"/>
    <n v="150"/>
    <n v="970"/>
    <x v="0"/>
    <x v="0"/>
    <s v="USD"/>
    <n v="1448571261"/>
    <n v="1445975661"/>
    <b v="0"/>
    <n v="45"/>
    <b v="1"/>
    <s v="technology/space exploration"/>
    <n v="6.4666666666666668"/>
    <n v="21.555555555555557"/>
    <x v="2"/>
    <x v="36"/>
  </r>
  <r>
    <n v="2628"/>
    <s v="Pie In Space!"/>
    <x v="2626"/>
    <n v="839"/>
    <n v="926"/>
    <x v="0"/>
    <x v="0"/>
    <s v="USD"/>
    <n v="1417389067"/>
    <n v="1415661067"/>
    <b v="0"/>
    <n v="21"/>
    <b v="1"/>
    <s v="technology/space exploration"/>
    <n v="1.1036948748510131"/>
    <n v="44.095238095238095"/>
    <x v="2"/>
    <x v="36"/>
  </r>
  <r>
    <n v="2629"/>
    <s v="Project Dragonfly - Sail to the Stars"/>
    <x v="2627"/>
    <n v="5000"/>
    <n v="6387"/>
    <x v="0"/>
    <x v="1"/>
    <s v="GBP"/>
    <n v="1431608122"/>
    <n v="1429016122"/>
    <b v="0"/>
    <n v="100"/>
    <b v="1"/>
    <s v="technology/space exploration"/>
    <n v="1.2774000000000001"/>
    <n v="63.87"/>
    <x v="2"/>
    <x v="36"/>
  </r>
  <r>
    <n v="2630"/>
    <s v="Asteroid What! - Very Near Earth Asteroids"/>
    <x v="2628"/>
    <n v="2000"/>
    <n v="3158"/>
    <x v="0"/>
    <x v="2"/>
    <s v="AUD"/>
    <n v="1467280800"/>
    <n v="1464921112"/>
    <b v="0"/>
    <n v="81"/>
    <b v="1"/>
    <s v="technology/space exploration"/>
    <n v="1.579"/>
    <n v="38.987654320987652"/>
    <x v="2"/>
    <x v="36"/>
  </r>
  <r>
    <n v="2631"/>
    <s v="Starship Congress 2015: Interstellar Hackathon"/>
    <x v="2629"/>
    <n v="20000"/>
    <n v="22933.05"/>
    <x v="0"/>
    <x v="0"/>
    <s v="USD"/>
    <n v="1440907427"/>
    <n v="1438488227"/>
    <b v="0"/>
    <n v="286"/>
    <b v="1"/>
    <s v="technology/space exploration"/>
    <n v="1.1466525000000001"/>
    <n v="80.185489510489504"/>
    <x v="2"/>
    <x v="36"/>
  </r>
  <r>
    <n v="2632"/>
    <s v="University Rocket Science"/>
    <x v="2630"/>
    <n v="1070"/>
    <n v="1466"/>
    <x v="0"/>
    <x v="0"/>
    <s v="USD"/>
    <n v="1464485339"/>
    <n v="1462325339"/>
    <b v="0"/>
    <n v="42"/>
    <b v="1"/>
    <s v="technology/space exploration"/>
    <n v="1.3700934579439252"/>
    <n v="34.904761904761905"/>
    <x v="2"/>
    <x v="36"/>
  </r>
  <r>
    <n v="2633"/>
    <s v="ISS-Above"/>
    <x v="2631"/>
    <n v="5000"/>
    <n v="17731"/>
    <x v="0"/>
    <x v="0"/>
    <s v="USD"/>
    <n v="1393542000"/>
    <n v="1390938332"/>
    <b v="0"/>
    <n v="199"/>
    <b v="1"/>
    <s v="technology/space exploration"/>
    <n v="3.5461999999999998"/>
    <n v="89.100502512562812"/>
    <x v="2"/>
    <x v="36"/>
  </r>
  <r>
    <n v="2634"/>
    <s v="Project Stardust Part 2"/>
    <x v="2632"/>
    <n v="930"/>
    <n v="986"/>
    <x v="0"/>
    <x v="0"/>
    <s v="USD"/>
    <n v="1475163921"/>
    <n v="1472571921"/>
    <b v="0"/>
    <n v="25"/>
    <b v="1"/>
    <s v="technology/space exploration"/>
    <n v="1.0602150537634409"/>
    <n v="39.44"/>
    <x v="2"/>
    <x v="36"/>
  </r>
  <r>
    <n v="2635"/>
    <s v="Help UTS Students reach the International Space Station!"/>
    <x v="2633"/>
    <n v="11500"/>
    <n v="11500"/>
    <x v="0"/>
    <x v="5"/>
    <s v="CAD"/>
    <n v="1425937761"/>
    <n v="1422917361"/>
    <b v="0"/>
    <n v="84"/>
    <b v="1"/>
    <s v="technology/space exploration"/>
    <n v="1"/>
    <n v="136.9047619047619"/>
    <x v="2"/>
    <x v="36"/>
  </r>
  <r>
    <n v="2636"/>
    <s v="Starduster II - Photographing Earth from Near-Space"/>
    <x v="2634"/>
    <n v="1000"/>
    <n v="1873"/>
    <x v="0"/>
    <x v="0"/>
    <s v="USD"/>
    <n v="1476579600"/>
    <n v="1474641914"/>
    <b v="0"/>
    <n v="50"/>
    <b v="1"/>
    <s v="technology/space exploration"/>
    <n v="1.873"/>
    <n v="37.46"/>
    <x v="2"/>
    <x v="36"/>
  </r>
  <r>
    <n v="2637"/>
    <s v="SPEED OF LIGHT: Biggest Mystery of the Universe"/>
    <x v="2635"/>
    <n v="500"/>
    <n v="831"/>
    <x v="0"/>
    <x v="0"/>
    <s v="USD"/>
    <n v="1476277875"/>
    <n v="1474895475"/>
    <b v="0"/>
    <n v="26"/>
    <b v="1"/>
    <s v="technology/space exploration"/>
    <n v="1.6619999999999999"/>
    <n v="31.96153846153846"/>
    <x v="2"/>
    <x v="36"/>
  </r>
  <r>
    <n v="2638"/>
    <s v="Pie In Space! (Round 2)"/>
    <x v="2636"/>
    <n v="347"/>
    <n v="353"/>
    <x v="0"/>
    <x v="0"/>
    <s v="USD"/>
    <n v="1421358895"/>
    <n v="1418766895"/>
    <b v="0"/>
    <n v="14"/>
    <b v="1"/>
    <s v="technology/space exploration"/>
    <n v="1.0172910662824208"/>
    <n v="25.214285714285715"/>
    <x v="2"/>
    <x v="36"/>
  </r>
  <r>
    <n v="2639"/>
    <s v="Mission Space"/>
    <x v="2637"/>
    <n v="300"/>
    <n v="492"/>
    <x v="0"/>
    <x v="1"/>
    <s v="GBP"/>
    <n v="1424378748"/>
    <n v="1421786748"/>
    <b v="0"/>
    <n v="49"/>
    <b v="1"/>
    <s v="technology/space exploration"/>
    <n v="1.64"/>
    <n v="10.040816326530612"/>
    <x v="2"/>
    <x v="36"/>
  </r>
  <r>
    <n v="2640"/>
    <s v="Save the Astronomy Van"/>
    <x v="2638"/>
    <n v="3000"/>
    <n v="3170"/>
    <x v="0"/>
    <x v="0"/>
    <s v="USD"/>
    <n v="1433735474"/>
    <n v="1428551474"/>
    <b v="0"/>
    <n v="69"/>
    <b v="1"/>
    <s v="technology/space exploration"/>
    <n v="1.0566666666666666"/>
    <n v="45.94202898550725"/>
    <x v="2"/>
    <x v="36"/>
  </r>
  <r>
    <n v="2641"/>
    <s v="Build Flying Saucer Artificial Intelligent from sea shell"/>
    <x v="2639"/>
    <n v="1500"/>
    <n v="15"/>
    <x v="2"/>
    <x v="0"/>
    <s v="USD"/>
    <n v="1410811740"/>
    <n v="1409341863"/>
    <b v="0"/>
    <n v="1"/>
    <b v="0"/>
    <s v="technology/space exploration"/>
    <n v="0.01"/>
    <n v="15"/>
    <x v="2"/>
    <x v="36"/>
  </r>
  <r>
    <n v="2642"/>
    <s v="Maschinenbau in ein neues Zeitalter"/>
    <x v="2640"/>
    <n v="500000"/>
    <n v="0"/>
    <x v="2"/>
    <x v="12"/>
    <s v="EUR"/>
    <n v="1468565820"/>
    <n v="1465970108"/>
    <b v="0"/>
    <n v="0"/>
    <b v="0"/>
    <s v="technology/space exploration"/>
    <n v="0"/>
    <n v="0"/>
    <x v="2"/>
    <x v="36"/>
  </r>
  <r>
    <n v="2643"/>
    <s v="Project Blue: A Space Telescope to Find Another Earth (Canceled)"/>
    <x v="2641"/>
    <n v="1000000"/>
    <n v="335597.31"/>
    <x v="1"/>
    <x v="0"/>
    <s v="USD"/>
    <n v="1482307140"/>
    <n v="1479218315"/>
    <b v="1"/>
    <n v="1501"/>
    <b v="0"/>
    <s v="technology/space exploration"/>
    <n v="0.33559730999999998"/>
    <n v="223.58248500999335"/>
    <x v="2"/>
    <x v="36"/>
  </r>
  <r>
    <n v="2644"/>
    <s v="Helios - Near Space Launch To Capture The 2017 Solar Eclipse (Canceled)"/>
    <x v="2642"/>
    <n v="100000"/>
    <n v="2053"/>
    <x v="1"/>
    <x v="0"/>
    <s v="USD"/>
    <n v="1489172435"/>
    <n v="1486580435"/>
    <b v="1"/>
    <n v="52"/>
    <b v="0"/>
    <s v="technology/space exploration"/>
    <n v="2.053E-2"/>
    <n v="39.480769230769234"/>
    <x v="2"/>
    <x v="36"/>
  </r>
  <r>
    <n v="2645"/>
    <s v="Project ThunderStruck - Testing a New Spacecraft Concept"/>
    <x v="2643"/>
    <n v="20000"/>
    <n v="2100"/>
    <x v="1"/>
    <x v="2"/>
    <s v="AUD"/>
    <n v="1415481203"/>
    <n v="1412885603"/>
    <b v="1"/>
    <n v="23"/>
    <b v="0"/>
    <s v="technology/space exploration"/>
    <n v="0.105"/>
    <n v="91.304347826086953"/>
    <x v="2"/>
    <x v="36"/>
  </r>
  <r>
    <n v="2646"/>
    <s v="SpaceVR: Your Ticket to Space (Canceled)"/>
    <x v="2644"/>
    <n v="500000"/>
    <n v="42086.42"/>
    <x v="1"/>
    <x v="0"/>
    <s v="USD"/>
    <n v="1441783869"/>
    <n v="1439191869"/>
    <b v="1"/>
    <n v="535"/>
    <b v="0"/>
    <s v="technology/space exploration"/>
    <n v="8.4172839999999999E-2"/>
    <n v="78.666205607476627"/>
    <x v="2"/>
    <x v="36"/>
  </r>
  <r>
    <n v="2647"/>
    <s v="18&quot;, 45.7cm Telescope. The universe is for everyone!"/>
    <x v="2645"/>
    <n v="2500"/>
    <n v="36"/>
    <x v="1"/>
    <x v="5"/>
    <s v="CAD"/>
    <n v="1439533019"/>
    <n v="1436941019"/>
    <b v="0"/>
    <n v="3"/>
    <b v="0"/>
    <s v="technology/space exploration"/>
    <n v="1.44E-2"/>
    <n v="12"/>
    <x v="2"/>
    <x v="36"/>
  </r>
  <r>
    <n v="2648"/>
    <s v="Calvert HS Planetarium Restoration (Canceled)"/>
    <x v="2646"/>
    <n v="12000"/>
    <n v="106"/>
    <x v="1"/>
    <x v="0"/>
    <s v="USD"/>
    <n v="1457543360"/>
    <n v="1454951360"/>
    <b v="0"/>
    <n v="6"/>
    <b v="0"/>
    <s v="technology/space exploration"/>
    <n v="8.8333333333333337E-3"/>
    <n v="17.666666666666668"/>
    <x v="2"/>
    <x v="36"/>
  </r>
  <r>
    <n v="2649"/>
    <s v="The Mission - Please Check Back Soon (Canceled)"/>
    <x v="2647"/>
    <n v="125000"/>
    <n v="124"/>
    <x v="1"/>
    <x v="0"/>
    <s v="USD"/>
    <n v="1454370941"/>
    <n v="1449186941"/>
    <b v="0"/>
    <n v="3"/>
    <b v="0"/>
    <s v="technology/space exploration"/>
    <n v="9.9200000000000004E-4"/>
    <n v="41.333333333333336"/>
    <x v="2"/>
    <x v="36"/>
  </r>
  <r>
    <n v="2650"/>
    <s v="The Observer Project 2016 (Canceled)"/>
    <x v="2648"/>
    <n v="60000"/>
    <n v="358"/>
    <x v="1"/>
    <x v="0"/>
    <s v="USD"/>
    <n v="1482332343"/>
    <n v="1479740343"/>
    <b v="0"/>
    <n v="5"/>
    <b v="0"/>
    <s v="technology/space exploration"/>
    <n v="5.966666666666667E-3"/>
    <n v="71.599999999999994"/>
    <x v="2"/>
    <x v="36"/>
  </r>
  <r>
    <n v="2651"/>
    <s v="FireSat: Near Real-Time Global Wildfire/Oil Spill Detection"/>
    <x v="2649"/>
    <n v="280000"/>
    <n v="5233"/>
    <x v="1"/>
    <x v="0"/>
    <s v="USD"/>
    <n v="1450380009"/>
    <n v="1447960809"/>
    <b v="0"/>
    <n v="17"/>
    <b v="0"/>
    <s v="technology/space exploration"/>
    <n v="1.8689285714285714E-2"/>
    <n v="307.8235294117647"/>
    <x v="2"/>
    <x v="36"/>
  </r>
  <r>
    <n v="2652"/>
    <s v="Million Dollar Rocket - New Project (Canceled)"/>
    <x v="2650"/>
    <n v="100000"/>
    <n v="885"/>
    <x v="1"/>
    <x v="2"/>
    <s v="AUD"/>
    <n v="1418183325"/>
    <n v="1415591325"/>
    <b v="0"/>
    <n v="11"/>
    <b v="0"/>
    <s v="technology/space exploration"/>
    <n v="8.8500000000000002E-3"/>
    <n v="80.454545454545453"/>
    <x v="2"/>
    <x v="36"/>
  </r>
  <r>
    <n v="2653"/>
    <s v="Dream Rocket Project (Canceled)"/>
    <x v="2651"/>
    <n v="51000"/>
    <n v="5876"/>
    <x v="1"/>
    <x v="0"/>
    <s v="USD"/>
    <n v="1402632000"/>
    <n v="1399909127"/>
    <b v="0"/>
    <n v="70"/>
    <b v="0"/>
    <s v="technology/space exploration"/>
    <n v="0.1152156862745098"/>
    <n v="83.942857142857136"/>
    <x v="2"/>
    <x v="36"/>
  </r>
  <r>
    <n v="2654"/>
    <s v="Moon Rocket Projo - Finally know the TRUTH about E.T."/>
    <x v="2652"/>
    <n v="100000"/>
    <n v="51"/>
    <x v="1"/>
    <x v="0"/>
    <s v="USD"/>
    <n v="1429622726"/>
    <n v="1424442326"/>
    <b v="0"/>
    <n v="6"/>
    <b v="0"/>
    <s v="technology/space exploration"/>
    <n v="5.1000000000000004E-4"/>
    <n v="8.5"/>
    <x v="2"/>
    <x v="36"/>
  </r>
  <r>
    <n v="2655"/>
    <s v="Balloons (Canceled)"/>
    <x v="2653"/>
    <n v="15000"/>
    <n v="3155"/>
    <x v="1"/>
    <x v="0"/>
    <s v="USD"/>
    <n v="1455048000"/>
    <n v="1452631647"/>
    <b v="0"/>
    <n v="43"/>
    <b v="0"/>
    <s v="technology/space exploration"/>
    <n v="0.21033333333333334"/>
    <n v="73.372093023255815"/>
    <x v="2"/>
    <x v="36"/>
  </r>
  <r>
    <n v="2656"/>
    <s v="MoonWatcher: A 24/7 Live Video of the Moon for Everyone (Canceled)"/>
    <x v="2654"/>
    <n v="150000"/>
    <n v="17155"/>
    <x v="1"/>
    <x v="0"/>
    <s v="USD"/>
    <n v="1489345200"/>
    <n v="1485966688"/>
    <b v="0"/>
    <n v="152"/>
    <b v="0"/>
    <s v="technology/space exploration"/>
    <n v="0.11436666666666667"/>
    <n v="112.86184210526316"/>
    <x v="2"/>
    <x v="36"/>
  </r>
  <r>
    <n v="2657"/>
    <s v="Propel Citizen Science to the Moon (Canceled)"/>
    <x v="2655"/>
    <n v="30000"/>
    <n v="5621.38"/>
    <x v="1"/>
    <x v="0"/>
    <s v="USD"/>
    <n v="1470187800"/>
    <n v="1467325053"/>
    <b v="0"/>
    <n v="59"/>
    <b v="0"/>
    <s v="technology/space exploration"/>
    <n v="0.18737933333333334"/>
    <n v="95.277627118644077"/>
    <x v="2"/>
    <x v="36"/>
  </r>
  <r>
    <n v="2658"/>
    <s v="STEM MARS Lander experience: https://youtu.be/n6avxUAKee0"/>
    <x v="2656"/>
    <n v="98000"/>
    <n v="91"/>
    <x v="1"/>
    <x v="0"/>
    <s v="USD"/>
    <n v="1469913194"/>
    <n v="1467321194"/>
    <b v="0"/>
    <n v="4"/>
    <b v="0"/>
    <s v="technology/space exploration"/>
    <n v="9.2857142857142856E-4"/>
    <n v="22.75"/>
    <x v="2"/>
    <x v="36"/>
  </r>
  <r>
    <n v="2659"/>
    <s v="test (Canceled)"/>
    <x v="2657"/>
    <n v="49000"/>
    <n v="1333"/>
    <x v="1"/>
    <x v="0"/>
    <s v="USD"/>
    <n v="1429321210"/>
    <n v="1426729210"/>
    <b v="0"/>
    <n v="10"/>
    <b v="0"/>
    <s v="technology/space exploration"/>
    <n v="2.720408163265306E-2"/>
    <n v="133.30000000000001"/>
    <x v="2"/>
    <x v="36"/>
  </r>
  <r>
    <n v="2660"/>
    <s v="Central Ohio Astronomical Society Mobile Classroom"/>
    <x v="2658"/>
    <n v="20000"/>
    <n v="19"/>
    <x v="1"/>
    <x v="0"/>
    <s v="USD"/>
    <n v="1448388418"/>
    <n v="1443200818"/>
    <b v="0"/>
    <n v="5"/>
    <b v="0"/>
    <s v="technology/space exploration"/>
    <n v="9.5E-4"/>
    <n v="3.8"/>
    <x v="2"/>
    <x v="36"/>
  </r>
  <r>
    <n v="2661"/>
    <s v="Summer Camp - A creative space for makers and artists alike."/>
    <x v="2659"/>
    <n v="5000"/>
    <n v="5145"/>
    <x v="0"/>
    <x v="0"/>
    <s v="USD"/>
    <n v="1382742010"/>
    <n v="1380150010"/>
    <b v="0"/>
    <n v="60"/>
    <b v="1"/>
    <s v="technology/makerspaces"/>
    <n v="1.0289999999999999"/>
    <n v="85.75"/>
    <x v="2"/>
    <x v="37"/>
  </r>
  <r>
    <n v="2662"/>
    <s v="The Mini Maker, a kid focused makerspace"/>
    <x v="2660"/>
    <n v="20000"/>
    <n v="21360"/>
    <x v="0"/>
    <x v="0"/>
    <s v="USD"/>
    <n v="1440179713"/>
    <n v="1437587713"/>
    <b v="0"/>
    <n v="80"/>
    <b v="1"/>
    <s v="technology/makerspaces"/>
    <n v="1.0680000000000001"/>
    <n v="267"/>
    <x v="2"/>
    <x v="37"/>
  </r>
  <r>
    <n v="2663"/>
    <s v="A New Life for an Old School"/>
    <x v="2661"/>
    <n v="20000"/>
    <n v="20919.25"/>
    <x v="0"/>
    <x v="5"/>
    <s v="CAD"/>
    <n v="1441378800"/>
    <n v="1438873007"/>
    <b v="0"/>
    <n v="56"/>
    <b v="1"/>
    <s v="technology/makerspaces"/>
    <n v="1.0459624999999999"/>
    <n v="373.55803571428572"/>
    <x v="2"/>
    <x v="37"/>
  </r>
  <r>
    <n v="2664"/>
    <s v="HackSchool: Students, Technology, and Empowerment"/>
    <x v="2662"/>
    <n v="17500"/>
    <n v="18100"/>
    <x v="0"/>
    <x v="0"/>
    <s v="USD"/>
    <n v="1449644340"/>
    <n v="1446683797"/>
    <b v="0"/>
    <n v="104"/>
    <b v="1"/>
    <s v="technology/makerspaces"/>
    <n v="1.0342857142857143"/>
    <n v="174.03846153846155"/>
    <x v="2"/>
    <x v="37"/>
  </r>
  <r>
    <n v="2665"/>
    <s v="Gilman Playground Builds a Tech Center"/>
    <x v="2663"/>
    <n v="3500"/>
    <n v="4310"/>
    <x v="0"/>
    <x v="0"/>
    <s v="USD"/>
    <n v="1430774974"/>
    <n v="1426886974"/>
    <b v="0"/>
    <n v="46"/>
    <b v="1"/>
    <s v="technology/makerspaces"/>
    <n v="1.2314285714285715"/>
    <n v="93.695652173913047"/>
    <x v="2"/>
    <x v="37"/>
  </r>
  <r>
    <n v="2666"/>
    <s v="StartMart - NEW $40,000 Stretch Goal to Match $40,000 Grant"/>
    <x v="2664"/>
    <n v="10000"/>
    <n v="15929.51"/>
    <x v="0"/>
    <x v="0"/>
    <s v="USD"/>
    <n v="1443214800"/>
    <n v="1440008439"/>
    <b v="0"/>
    <n v="206"/>
    <b v="1"/>
    <s v="technology/makerspaces"/>
    <n v="1.592951"/>
    <n v="77.327718446601949"/>
    <x v="2"/>
    <x v="37"/>
  </r>
  <r>
    <n v="2667"/>
    <s v="Websmith Studio : Think, Build, Break, Play."/>
    <x v="2665"/>
    <n v="1500"/>
    <n v="1660"/>
    <x v="0"/>
    <x v="0"/>
    <s v="USD"/>
    <n v="1455142416"/>
    <n v="1452550416"/>
    <b v="0"/>
    <n v="18"/>
    <b v="1"/>
    <s v="technology/makerspaces"/>
    <n v="1.1066666666666667"/>
    <n v="92.222222222222229"/>
    <x v="2"/>
    <x v="37"/>
  </r>
  <r>
    <n v="2668"/>
    <s v="UOttawa Makermobile"/>
    <x v="2666"/>
    <n v="1000"/>
    <n v="1707"/>
    <x v="0"/>
    <x v="5"/>
    <s v="CAD"/>
    <n v="1447079520"/>
    <n v="1443449265"/>
    <b v="0"/>
    <n v="28"/>
    <b v="1"/>
    <s v="technology/makerspaces"/>
    <n v="1.7070000000000001"/>
    <n v="60.964285714285715"/>
    <x v="2"/>
    <x v="37"/>
  </r>
  <r>
    <n v="2669"/>
    <s v="Oceana High School MAKER club requesting a 3D Printer"/>
    <x v="2667"/>
    <n v="800"/>
    <n v="1001"/>
    <x v="0"/>
    <x v="0"/>
    <s v="USD"/>
    <n v="1452387096"/>
    <n v="1447203096"/>
    <b v="0"/>
    <n v="11"/>
    <b v="1"/>
    <s v="technology/makerspaces"/>
    <n v="1.25125"/>
    <n v="91"/>
    <x v="2"/>
    <x v="37"/>
  </r>
  <r>
    <n v="2670"/>
    <s v="G-Pod ... the future of sustainable housing"/>
    <x v="2668"/>
    <n v="38888"/>
    <n v="2495"/>
    <x v="2"/>
    <x v="2"/>
    <s v="AUD"/>
    <n v="1406593780"/>
    <n v="1404174580"/>
    <b v="1"/>
    <n v="60"/>
    <b v="0"/>
    <s v="technology/makerspaces"/>
    <n v="6.4158609339642042E-2"/>
    <n v="41.583333333333336"/>
    <x v="2"/>
    <x v="37"/>
  </r>
  <r>
    <n v="2671"/>
    <s v="Tunnel Lab - Tech startup accelerator hubs in the favelas"/>
    <x v="2669"/>
    <n v="25000"/>
    <n v="2836"/>
    <x v="2"/>
    <x v="0"/>
    <s v="USD"/>
    <n v="1419017880"/>
    <n v="1416419916"/>
    <b v="1"/>
    <n v="84"/>
    <b v="0"/>
    <s v="technology/makerspaces"/>
    <n v="0.11344"/>
    <n v="33.761904761904759"/>
    <x v="2"/>
    <x v="37"/>
  </r>
  <r>
    <n v="2672"/>
    <s v="Open Tools for Science and Science Education"/>
    <x v="2670"/>
    <n v="10000"/>
    <n v="3319"/>
    <x v="2"/>
    <x v="0"/>
    <s v="USD"/>
    <n v="1451282400"/>
    <n v="1449436390"/>
    <b v="1"/>
    <n v="47"/>
    <b v="0"/>
    <s v="technology/makerspaces"/>
    <n v="0.33189999999999997"/>
    <n v="70.61702127659575"/>
    <x v="2"/>
    <x v="37"/>
  </r>
  <r>
    <n v="2673"/>
    <s v="Help us open a Makerspace for Kids"/>
    <x v="2671"/>
    <n v="40000"/>
    <n v="11032"/>
    <x v="2"/>
    <x v="0"/>
    <s v="USD"/>
    <n v="1414622700"/>
    <n v="1412081999"/>
    <b v="1"/>
    <n v="66"/>
    <b v="0"/>
    <s v="technology/makerspaces"/>
    <n v="0.27579999999999999"/>
    <n v="167.15151515151516"/>
    <x v="2"/>
    <x v="37"/>
  </r>
  <r>
    <n v="2674"/>
    <s v="Building the Playa Blanca Community Wind Workshop!"/>
    <x v="2672"/>
    <n v="35000"/>
    <n v="21994"/>
    <x v="2"/>
    <x v="0"/>
    <s v="USD"/>
    <n v="1467694740"/>
    <n v="1465398670"/>
    <b v="1"/>
    <n v="171"/>
    <b v="0"/>
    <s v="technology/makerspaces"/>
    <n v="0.62839999999999996"/>
    <n v="128.61988304093566"/>
    <x v="2"/>
    <x v="37"/>
  </r>
  <r>
    <n v="2675"/>
    <s v="Maven Makers: A Makerspace (It's Kinda Like a Gym)"/>
    <x v="2673"/>
    <n v="25000"/>
    <n v="1897"/>
    <x v="2"/>
    <x v="0"/>
    <s v="USD"/>
    <n v="1415655289"/>
    <n v="1413059689"/>
    <b v="1"/>
    <n v="29"/>
    <b v="0"/>
    <s v="technology/makerspaces"/>
    <n v="7.5880000000000003E-2"/>
    <n v="65.41379310344827"/>
    <x v="2"/>
    <x v="37"/>
  </r>
  <r>
    <n v="2676"/>
    <s v="Toronto VR Co-Op"/>
    <x v="2674"/>
    <n v="2100"/>
    <n v="1058"/>
    <x v="2"/>
    <x v="5"/>
    <s v="CAD"/>
    <n v="1463929174"/>
    <n v="1461337174"/>
    <b v="0"/>
    <n v="9"/>
    <b v="0"/>
    <s v="technology/makerspaces"/>
    <n v="0.50380952380952382"/>
    <n v="117.55555555555556"/>
    <x v="2"/>
    <x v="37"/>
  </r>
  <r>
    <n v="2677"/>
    <s v="Tinkr Tech - mobile makerspace"/>
    <x v="2675"/>
    <n v="19500"/>
    <n v="3415"/>
    <x v="2"/>
    <x v="0"/>
    <s v="USD"/>
    <n v="1404348143"/>
    <n v="1401756143"/>
    <b v="0"/>
    <n v="27"/>
    <b v="0"/>
    <s v="technology/makerspaces"/>
    <n v="0.17512820512820512"/>
    <n v="126.48148148148148"/>
    <x v="2"/>
    <x v="37"/>
  </r>
  <r>
    <n v="2678"/>
    <s v="Wavegarden in Marbella (MÃ¡laga)"/>
    <x v="2676"/>
    <n v="8000000"/>
    <n v="1100"/>
    <x v="2"/>
    <x v="3"/>
    <s v="EUR"/>
    <n v="1443121765"/>
    <n v="1440529765"/>
    <b v="0"/>
    <n v="2"/>
    <b v="0"/>
    <s v="technology/makerspaces"/>
    <n v="1.3750000000000001E-4"/>
    <n v="550"/>
    <x v="2"/>
    <x v="37"/>
  </r>
  <r>
    <n v="2679"/>
    <s v="DIY Garage"/>
    <x v="2677"/>
    <n v="40000"/>
    <n v="132"/>
    <x v="2"/>
    <x v="0"/>
    <s v="USD"/>
    <n v="1425081694"/>
    <n v="1422489694"/>
    <b v="0"/>
    <n v="3"/>
    <b v="0"/>
    <s v="technology/makerspaces"/>
    <n v="3.3E-3"/>
    <n v="44"/>
    <x v="2"/>
    <x v="37"/>
  </r>
  <r>
    <n v="2680"/>
    <s v="iHeart Pillow"/>
    <x v="2678"/>
    <n v="32000"/>
    <n v="276"/>
    <x v="2"/>
    <x v="3"/>
    <s v="EUR"/>
    <n v="1459915491"/>
    <n v="1457327091"/>
    <b v="0"/>
    <n v="4"/>
    <b v="0"/>
    <s v="technology/makerspaces"/>
    <n v="8.6250000000000007E-3"/>
    <n v="69"/>
    <x v="2"/>
    <x v="37"/>
  </r>
  <r>
    <n v="2681"/>
    <s v="Jolly's Hot Dogs An All-Beef Coney Dog"/>
    <x v="2679"/>
    <n v="8000"/>
    <n v="55"/>
    <x v="2"/>
    <x v="0"/>
    <s v="USD"/>
    <n v="1405027750"/>
    <n v="1402867750"/>
    <b v="0"/>
    <n v="2"/>
    <b v="0"/>
    <s v="food/food trucks"/>
    <n v="6.875E-3"/>
    <n v="27.5"/>
    <x v="7"/>
    <x v="19"/>
  </r>
  <r>
    <n v="2682"/>
    <s v="Toastie's Gourmet Toast"/>
    <x v="2680"/>
    <n v="6000"/>
    <n v="1698"/>
    <x v="2"/>
    <x v="0"/>
    <s v="USD"/>
    <n v="1416635940"/>
    <n v="1413838540"/>
    <b v="0"/>
    <n v="20"/>
    <b v="0"/>
    <s v="food/food trucks"/>
    <n v="0.28299999999999997"/>
    <n v="84.9"/>
    <x v="7"/>
    <x v="19"/>
  </r>
  <r>
    <n v="2683"/>
    <s v="Just Cereal - Mobile Cereal Bar"/>
    <x v="2681"/>
    <n v="15000"/>
    <n v="36"/>
    <x v="2"/>
    <x v="0"/>
    <s v="USD"/>
    <n v="1425233240"/>
    <n v="1422641240"/>
    <b v="0"/>
    <n v="3"/>
    <b v="0"/>
    <s v="food/food trucks"/>
    <n v="2.3999999999999998E-3"/>
    <n v="12"/>
    <x v="7"/>
    <x v="19"/>
  </r>
  <r>
    <n v="2684"/>
    <s v="Ain't No Thang..."/>
    <x v="2682"/>
    <n v="70000"/>
    <n v="800"/>
    <x v="2"/>
    <x v="0"/>
    <s v="USD"/>
    <n v="1407621425"/>
    <n v="1404165425"/>
    <b v="0"/>
    <n v="4"/>
    <b v="0"/>
    <s v="food/food trucks"/>
    <n v="1.1428571428571429E-2"/>
    <n v="200"/>
    <x v="7"/>
    <x v="19"/>
  </r>
  <r>
    <n v="2685"/>
    <s v="Nana's Home Cooking on Wheels"/>
    <x v="2683"/>
    <n v="50000"/>
    <n v="10"/>
    <x v="2"/>
    <x v="0"/>
    <s v="USD"/>
    <n v="1430149330"/>
    <n v="1424968930"/>
    <b v="0"/>
    <n v="1"/>
    <b v="0"/>
    <s v="food/food trucks"/>
    <n v="2.0000000000000001E-4"/>
    <n v="10"/>
    <x v="7"/>
    <x v="19"/>
  </r>
  <r>
    <n v="2686"/>
    <s v="Steaming Cow Pies... Your NEW favorite dessert at the fair"/>
    <x v="2684"/>
    <n v="30000"/>
    <n v="0"/>
    <x v="2"/>
    <x v="0"/>
    <s v="USD"/>
    <n v="1412119423"/>
    <n v="1410391423"/>
    <b v="0"/>
    <n v="0"/>
    <b v="0"/>
    <s v="food/food trucks"/>
    <n v="0"/>
    <n v="0"/>
    <x v="7"/>
    <x v="19"/>
  </r>
  <r>
    <n v="2687"/>
    <s v="Munch Wagon"/>
    <x v="2685"/>
    <n v="15000"/>
    <n v="0"/>
    <x v="2"/>
    <x v="0"/>
    <s v="USD"/>
    <n v="1435591318"/>
    <n v="1432999318"/>
    <b v="0"/>
    <n v="0"/>
    <b v="0"/>
    <s v="food/food trucks"/>
    <n v="0"/>
    <n v="0"/>
    <x v="7"/>
    <x v="19"/>
  </r>
  <r>
    <n v="2688"/>
    <s v="Mac N Cheez Food Truck"/>
    <x v="2686"/>
    <n v="50000"/>
    <n v="74"/>
    <x v="2"/>
    <x v="0"/>
    <s v="USD"/>
    <n v="1424746800"/>
    <n v="1422067870"/>
    <b v="0"/>
    <n v="14"/>
    <b v="0"/>
    <s v="food/food trucks"/>
    <n v="1.48E-3"/>
    <n v="5.2857142857142856"/>
    <x v="7"/>
    <x v="19"/>
  </r>
  <r>
    <n v="2689"/>
    <s v="Mouth Watering Mobile Restaurant"/>
    <x v="2687"/>
    <n v="35000"/>
    <n v="1"/>
    <x v="2"/>
    <x v="0"/>
    <s v="USD"/>
    <n v="1469919890"/>
    <n v="1467327890"/>
    <b v="0"/>
    <n v="1"/>
    <b v="0"/>
    <s v="food/food trucks"/>
    <n v="2.8571428571428571E-5"/>
    <n v="1"/>
    <x v="7"/>
    <x v="19"/>
  </r>
  <r>
    <n v="2690"/>
    <s v="Help 2 Fat 2 Fly, with our Restaurant!"/>
    <x v="2688"/>
    <n v="80000"/>
    <n v="8586"/>
    <x v="2"/>
    <x v="0"/>
    <s v="USD"/>
    <n v="1433298676"/>
    <n v="1429410676"/>
    <b v="0"/>
    <n v="118"/>
    <b v="0"/>
    <s v="food/food trucks"/>
    <n v="0.107325"/>
    <n v="72.762711864406782"/>
    <x v="7"/>
    <x v="19"/>
  </r>
  <r>
    <n v="2691"/>
    <s v="Cook"/>
    <x v="2689"/>
    <n v="65000"/>
    <n v="35"/>
    <x v="2"/>
    <x v="5"/>
    <s v="CAD"/>
    <n v="1431278557"/>
    <n v="1427390557"/>
    <b v="0"/>
    <n v="2"/>
    <b v="0"/>
    <s v="food/food trucks"/>
    <n v="5.3846153846153844E-4"/>
    <n v="17.5"/>
    <x v="7"/>
    <x v="19"/>
  </r>
  <r>
    <n v="2692"/>
    <s v="&quot;Sami j's Food Truck&quot;"/>
    <x v="2690"/>
    <n v="3500"/>
    <n v="25"/>
    <x v="2"/>
    <x v="0"/>
    <s v="USD"/>
    <n v="1427266860"/>
    <n v="1424678460"/>
    <b v="0"/>
    <n v="1"/>
    <b v="0"/>
    <s v="food/food trucks"/>
    <n v="7.1428571428571426E-3"/>
    <n v="25"/>
    <x v="7"/>
    <x v="19"/>
  </r>
  <r>
    <n v="2693"/>
    <s v="Chili dog"/>
    <x v="2691"/>
    <n v="5000"/>
    <n v="40"/>
    <x v="2"/>
    <x v="0"/>
    <s v="USD"/>
    <n v="1407899966"/>
    <n v="1405307966"/>
    <b v="0"/>
    <n v="3"/>
    <b v="0"/>
    <s v="food/food trucks"/>
    <n v="8.0000000000000002E-3"/>
    <n v="13.333333333333334"/>
    <x v="7"/>
    <x v="19"/>
  </r>
  <r>
    <n v="2694"/>
    <s v="Tac o' Relli's Behold the first smoked to order taco truck"/>
    <x v="2692"/>
    <n v="30000"/>
    <n v="1"/>
    <x v="2"/>
    <x v="0"/>
    <s v="USD"/>
    <n v="1411701739"/>
    <n v="1409109739"/>
    <b v="0"/>
    <n v="1"/>
    <b v="0"/>
    <s v="food/food trucks"/>
    <n v="3.3333333333333335E-5"/>
    <n v="1"/>
    <x v="7"/>
    <x v="19"/>
  </r>
  <r>
    <n v="2695"/>
    <s v="Fat daddy mac food truck"/>
    <x v="2693"/>
    <n v="15000"/>
    <n v="71"/>
    <x v="2"/>
    <x v="0"/>
    <s v="USD"/>
    <n v="1428981718"/>
    <n v="1423801318"/>
    <b v="0"/>
    <n v="3"/>
    <b v="0"/>
    <s v="food/food trucks"/>
    <n v="4.7333333333333333E-3"/>
    <n v="23.666666666666668"/>
    <x v="7"/>
    <x v="19"/>
  </r>
  <r>
    <n v="2696"/>
    <s v="The Military Moms Food Truck"/>
    <x v="2694"/>
    <n v="60000"/>
    <n v="3390"/>
    <x v="2"/>
    <x v="0"/>
    <s v="USD"/>
    <n v="1419538560"/>
    <n v="1416600960"/>
    <b v="0"/>
    <n v="38"/>
    <b v="0"/>
    <s v="food/food trucks"/>
    <n v="5.6500000000000002E-2"/>
    <n v="89.21052631578948"/>
    <x v="7"/>
    <x v="19"/>
  </r>
  <r>
    <n v="2697"/>
    <s v="Dough Heads Food Truck: waffles stuffed with sweet + savory"/>
    <x v="2695"/>
    <n v="23000"/>
    <n v="6061"/>
    <x v="2"/>
    <x v="0"/>
    <s v="USD"/>
    <n v="1438552800"/>
    <n v="1435876423"/>
    <b v="0"/>
    <n v="52"/>
    <b v="0"/>
    <s v="food/food trucks"/>
    <n v="0.26352173913043481"/>
    <n v="116.55769230769231"/>
    <x v="7"/>
    <x v="19"/>
  </r>
  <r>
    <n v="2698"/>
    <s v="Baja Babes Shrimp Tacos wants to spread the taco love!"/>
    <x v="2696"/>
    <n v="8000"/>
    <n v="26.01"/>
    <x v="2"/>
    <x v="0"/>
    <s v="USD"/>
    <n v="1403904808"/>
    <n v="1401312808"/>
    <b v="0"/>
    <n v="2"/>
    <b v="0"/>
    <s v="food/food trucks"/>
    <n v="3.2512500000000002E-3"/>
    <n v="13.005000000000001"/>
    <x v="7"/>
    <x v="19"/>
  </r>
  <r>
    <n v="2699"/>
    <s v="my bakery truck"/>
    <x v="2697"/>
    <n v="2"/>
    <n v="0"/>
    <x v="2"/>
    <x v="5"/>
    <s v="CAD"/>
    <n v="1407533463"/>
    <n v="1404941463"/>
    <b v="0"/>
    <n v="0"/>
    <b v="0"/>
    <s v="food/food trucks"/>
    <n v="0"/>
    <n v="0"/>
    <x v="7"/>
    <x v="19"/>
  </r>
  <r>
    <n v="2700"/>
    <s v="Holly's Hot Stuff"/>
    <x v="2698"/>
    <n v="9999"/>
    <n v="70"/>
    <x v="2"/>
    <x v="0"/>
    <s v="USD"/>
    <n v="1411073972"/>
    <n v="1408481972"/>
    <b v="0"/>
    <n v="4"/>
    <b v="0"/>
    <s v="food/food trucks"/>
    <n v="7.0007000700070005E-3"/>
    <n v="17.5"/>
    <x v="7"/>
    <x v="19"/>
  </r>
  <r>
    <n v="2701"/>
    <s v="Support Circus Factory's new training space in Cork"/>
    <x v="2699"/>
    <n v="3400"/>
    <n v="1570"/>
    <x v="3"/>
    <x v="17"/>
    <s v="EUR"/>
    <n v="1491586534"/>
    <n v="1488911734"/>
    <b v="0"/>
    <n v="46"/>
    <b v="0"/>
    <s v="theater/spaces"/>
    <n v="0.46176470588235297"/>
    <n v="34.130434782608695"/>
    <x v="1"/>
    <x v="38"/>
  </r>
  <r>
    <n v="2702"/>
    <s v="Hygienic Art Amphitheater Project New London, Connecticut"/>
    <x v="2700"/>
    <n v="10000"/>
    <n v="3441"/>
    <x v="3"/>
    <x v="0"/>
    <s v="USD"/>
    <n v="1491416077"/>
    <n v="1488827677"/>
    <b v="1"/>
    <n v="26"/>
    <b v="0"/>
    <s v="theater/spaces"/>
    <n v="0.34410000000000002"/>
    <n v="132.34615384615384"/>
    <x v="1"/>
    <x v="38"/>
  </r>
  <r>
    <n v="2703"/>
    <s v="Bisagra Teatro: Foro Multidisciplinario"/>
    <x v="2701"/>
    <n v="40000"/>
    <n v="41500"/>
    <x v="3"/>
    <x v="14"/>
    <s v="MXN"/>
    <n v="1490196830"/>
    <n v="1485016430"/>
    <b v="0"/>
    <n v="45"/>
    <b v="0"/>
    <s v="theater/spaces"/>
    <n v="1.0375000000000001"/>
    <n v="922.22222222222217"/>
    <x v="1"/>
    <x v="38"/>
  </r>
  <r>
    <n v="2704"/>
    <s v="Little Red Brick House"/>
    <x v="2702"/>
    <n v="19000"/>
    <n v="1145"/>
    <x v="3"/>
    <x v="0"/>
    <s v="USD"/>
    <n v="1491421314"/>
    <n v="1487709714"/>
    <b v="0"/>
    <n v="7"/>
    <b v="0"/>
    <s v="theater/spaces"/>
    <n v="6.0263157894736845E-2"/>
    <n v="163.57142857142858"/>
    <x v="1"/>
    <x v="38"/>
  </r>
  <r>
    <n v="2705"/>
    <s v="Fischer Theatre Marquee"/>
    <x v="2703"/>
    <n v="16500"/>
    <n v="1739"/>
    <x v="3"/>
    <x v="0"/>
    <s v="USD"/>
    <n v="1490389158"/>
    <n v="1486504758"/>
    <b v="0"/>
    <n v="8"/>
    <b v="0"/>
    <s v="theater/spaces"/>
    <n v="0.10539393939393939"/>
    <n v="217.375"/>
    <x v="1"/>
    <x v="38"/>
  </r>
  <r>
    <n v="2706"/>
    <s v="Nordo's Culinarium: Where Food Meets Art"/>
    <x v="2704"/>
    <n v="35000"/>
    <n v="39304"/>
    <x v="0"/>
    <x v="0"/>
    <s v="USD"/>
    <n v="1413442740"/>
    <n v="1410937483"/>
    <b v="1"/>
    <n v="263"/>
    <b v="1"/>
    <s v="theater/spaces"/>
    <n v="1.1229714285714285"/>
    <n v="149.44486692015209"/>
    <x v="1"/>
    <x v="38"/>
  </r>
  <r>
    <n v="2707"/>
    <s v="The Pocket Theater - No one should have to pay to perform!"/>
    <x v="2705"/>
    <n v="8000"/>
    <n v="28067.57"/>
    <x v="0"/>
    <x v="0"/>
    <s v="USD"/>
    <n v="1369637940"/>
    <n v="1367088443"/>
    <b v="1"/>
    <n v="394"/>
    <b v="1"/>
    <s v="theater/spaces"/>
    <n v="3.50844625"/>
    <n v="71.237487309644663"/>
    <x v="1"/>
    <x v="38"/>
  </r>
  <r>
    <n v="2708"/>
    <s v="Angel Comedy Club"/>
    <x v="2706"/>
    <n v="20000"/>
    <n v="46643.07"/>
    <x v="0"/>
    <x v="1"/>
    <s v="GBP"/>
    <n v="1469119526"/>
    <n v="1463935526"/>
    <b v="1"/>
    <n v="1049"/>
    <b v="1"/>
    <s v="theater/spaces"/>
    <n v="2.3321535"/>
    <n v="44.464318398474738"/>
    <x v="1"/>
    <x v="38"/>
  </r>
  <r>
    <n v="2709"/>
    <s v="Circadium: School of Contemporary Circus - Start Up"/>
    <x v="2707"/>
    <n v="50000"/>
    <n v="50803"/>
    <x v="0"/>
    <x v="0"/>
    <s v="USD"/>
    <n v="1475553540"/>
    <n v="1472528141"/>
    <b v="1"/>
    <n v="308"/>
    <b v="1"/>
    <s v="theater/spaces"/>
    <n v="1.01606"/>
    <n v="164.94480519480518"/>
    <x v="1"/>
    <x v="38"/>
  </r>
  <r>
    <n v="2710"/>
    <s v="House of Yes"/>
    <x v="2708"/>
    <n v="60000"/>
    <n v="92340.21"/>
    <x v="0"/>
    <x v="0"/>
    <s v="USD"/>
    <n v="1407549600"/>
    <n v="1404797428"/>
    <b v="1"/>
    <n v="1088"/>
    <b v="1"/>
    <s v="theater/spaces"/>
    <n v="1.5390035000000002"/>
    <n v="84.871516544117654"/>
    <x v="1"/>
    <x v="38"/>
  </r>
  <r>
    <n v="2711"/>
    <s v="The Red Shoes"/>
    <x v="2709"/>
    <n v="3910"/>
    <n v="3938"/>
    <x v="0"/>
    <x v="1"/>
    <s v="GBP"/>
    <n v="1403301660"/>
    <n v="1400694790"/>
    <b v="1"/>
    <n v="73"/>
    <b v="1"/>
    <s v="theater/spaces"/>
    <n v="1.007161125319693"/>
    <n v="53.945205479452056"/>
    <x v="1"/>
    <x v="38"/>
  </r>
  <r>
    <n v="2712"/>
    <s v="The Voix De Ville! : A Pop-up Theater and Cabaret"/>
    <x v="2710"/>
    <n v="5500"/>
    <n v="7226"/>
    <x v="0"/>
    <x v="0"/>
    <s v="USD"/>
    <n v="1373738400"/>
    <n v="1370568560"/>
    <b v="1"/>
    <n v="143"/>
    <b v="1"/>
    <s v="theater/spaces"/>
    <n v="1.3138181818181818"/>
    <n v="50.531468531468533"/>
    <x v="1"/>
    <x v="38"/>
  </r>
  <r>
    <n v="2713"/>
    <s v="The Acro Cats Mobile Foster and Kitty Tour Bus"/>
    <x v="2711"/>
    <n v="150000"/>
    <n v="153362"/>
    <x v="0"/>
    <x v="0"/>
    <s v="USD"/>
    <n v="1450971684"/>
    <n v="1447515684"/>
    <b v="1"/>
    <n v="1420"/>
    <b v="1"/>
    <s v="theater/spaces"/>
    <n v="1.0224133333333334"/>
    <n v="108.00140845070422"/>
    <x v="1"/>
    <x v="38"/>
  </r>
  <r>
    <n v="2714"/>
    <s v="The Crane Theater"/>
    <x v="2712"/>
    <n v="25000"/>
    <n v="29089"/>
    <x v="0"/>
    <x v="0"/>
    <s v="USD"/>
    <n v="1476486000"/>
    <n v="1474040596"/>
    <b v="1"/>
    <n v="305"/>
    <b v="1"/>
    <s v="theater/spaces"/>
    <n v="1.1635599999999999"/>
    <n v="95.373770491803285"/>
    <x v="1"/>
    <x v="38"/>
  </r>
  <r>
    <n v="2715"/>
    <s v="Good Good Comedy Theatre (Philadelphia, PA)"/>
    <x v="2713"/>
    <n v="12000"/>
    <n v="31754.69"/>
    <x v="0"/>
    <x v="0"/>
    <s v="USD"/>
    <n v="1456047228"/>
    <n v="1453109628"/>
    <b v="1"/>
    <n v="551"/>
    <b v="1"/>
    <s v="theater/spaces"/>
    <n v="2.6462241666666664"/>
    <n v="57.631016333938291"/>
    <x v="1"/>
    <x v="38"/>
  </r>
  <r>
    <n v="2716"/>
    <s v="Berlin's first international, alternative comedy stage!"/>
    <x v="2714"/>
    <n v="10000"/>
    <n v="11998.01"/>
    <x v="0"/>
    <x v="12"/>
    <s v="EUR"/>
    <n v="1444291193"/>
    <n v="1441699193"/>
    <b v="1"/>
    <n v="187"/>
    <b v="1"/>
    <s v="theater/spaces"/>
    <n v="1.1998010000000001"/>
    <n v="64.160481283422456"/>
    <x v="1"/>
    <x v="38"/>
  </r>
  <r>
    <n v="2717"/>
    <s v="A Home for Comedy in Vermont!"/>
    <x v="2715"/>
    <n v="25000"/>
    <n v="30026"/>
    <x v="0"/>
    <x v="0"/>
    <s v="USD"/>
    <n v="1417906649"/>
    <n v="1414015049"/>
    <b v="1"/>
    <n v="325"/>
    <b v="1"/>
    <s v="theater/spaces"/>
    <n v="1.2010400000000001"/>
    <n v="92.387692307692305"/>
    <x v="1"/>
    <x v="38"/>
  </r>
  <r>
    <n v="2718"/>
    <s v="Bard Beyond the Big Top"/>
    <x v="2716"/>
    <n v="18000"/>
    <n v="18645"/>
    <x v="0"/>
    <x v="0"/>
    <s v="USD"/>
    <n v="1462316400"/>
    <n v="1459865945"/>
    <b v="1"/>
    <n v="148"/>
    <b v="1"/>
    <s v="theater/spaces"/>
    <n v="1.0358333333333334"/>
    <n v="125.97972972972973"/>
    <x v="1"/>
    <x v="38"/>
  </r>
  <r>
    <n v="2719"/>
    <s v="AHS Theater - Help us light up our stage!"/>
    <x v="2717"/>
    <n v="6000"/>
    <n v="6530"/>
    <x v="0"/>
    <x v="0"/>
    <s v="USD"/>
    <n v="1460936694"/>
    <n v="1455756294"/>
    <b v="0"/>
    <n v="69"/>
    <b v="1"/>
    <s v="theater/spaces"/>
    <n v="1.0883333333333334"/>
    <n v="94.637681159420296"/>
    <x v="1"/>
    <x v="38"/>
  </r>
  <r>
    <n v="2720"/>
    <s v="The Comedy Project"/>
    <x v="2718"/>
    <n v="25000"/>
    <n v="29531"/>
    <x v="0"/>
    <x v="0"/>
    <s v="USD"/>
    <n v="1478866253"/>
    <n v="1476270653"/>
    <b v="0"/>
    <n v="173"/>
    <b v="1"/>
    <s v="theater/spaces"/>
    <n v="1.1812400000000001"/>
    <n v="170.69942196531792"/>
    <x v="1"/>
    <x v="38"/>
  </r>
  <r>
    <n v="2721"/>
    <s v="Pi Crust - Easily Connect Electronics To Your Raspberry Pi"/>
    <x v="2719"/>
    <n v="750"/>
    <n v="10965"/>
    <x v="0"/>
    <x v="1"/>
    <s v="GBP"/>
    <n v="1378494000"/>
    <n v="1375880598"/>
    <b v="0"/>
    <n v="269"/>
    <b v="1"/>
    <s v="technology/hardware"/>
    <n v="14.62"/>
    <n v="40.762081784386616"/>
    <x v="2"/>
    <x v="30"/>
  </r>
  <r>
    <n v="2722"/>
    <s v="Ransomly | A bluetooth beacon to make any room app-free."/>
    <x v="2720"/>
    <n v="5000"/>
    <n v="12627"/>
    <x v="0"/>
    <x v="0"/>
    <s v="USD"/>
    <n v="1485722053"/>
    <n v="1480538053"/>
    <b v="0"/>
    <n v="185"/>
    <b v="1"/>
    <s v="technology/hardware"/>
    <n v="2.5253999999999999"/>
    <n v="68.254054054054052"/>
    <x v="2"/>
    <x v="30"/>
  </r>
  <r>
    <n v="2723"/>
    <s v="Mega Bar: The most versatile and affordable workout product."/>
    <x v="2721"/>
    <n v="12000"/>
    <n v="16806"/>
    <x v="0"/>
    <x v="0"/>
    <s v="USD"/>
    <n v="1420060088"/>
    <n v="1414872488"/>
    <b v="0"/>
    <n v="176"/>
    <b v="1"/>
    <s v="technology/hardware"/>
    <n v="1.4005000000000001"/>
    <n v="95.48863636363636"/>
    <x v="2"/>
    <x v="30"/>
  </r>
  <r>
    <n v="2724"/>
    <s v="RasPiO GPIO Quick Reference Ruler for Raspberry Pi RPi.GPIO"/>
    <x v="2722"/>
    <n v="2468"/>
    <n v="7326.88"/>
    <x v="0"/>
    <x v="1"/>
    <s v="GBP"/>
    <n v="1439625059"/>
    <n v="1436860259"/>
    <b v="0"/>
    <n v="1019"/>
    <b v="1"/>
    <s v="technology/hardware"/>
    <n v="2.9687520259319289"/>
    <n v="7.1902649656526005"/>
    <x v="2"/>
    <x v="30"/>
  </r>
  <r>
    <n v="2725"/>
    <s v="Digital MPPT and Solar BMS for a Net Zero energy House"/>
    <x v="2723"/>
    <n v="40000"/>
    <n v="57817"/>
    <x v="0"/>
    <x v="5"/>
    <s v="CAD"/>
    <n v="1488390735"/>
    <n v="1484070735"/>
    <b v="0"/>
    <n v="113"/>
    <b v="1"/>
    <s v="technology/hardware"/>
    <n v="1.445425"/>
    <n v="511.65486725663715"/>
    <x v="2"/>
    <x v="30"/>
  </r>
  <r>
    <n v="2726"/>
    <s v="Krimston TWO - Dual SIM case for iPhone"/>
    <x v="2724"/>
    <n v="100000"/>
    <n v="105745"/>
    <x v="0"/>
    <x v="0"/>
    <s v="USD"/>
    <n v="1461333311"/>
    <n v="1458741311"/>
    <b v="0"/>
    <n v="404"/>
    <b v="1"/>
    <s v="technology/hardware"/>
    <n v="1.05745"/>
    <n v="261.74504950495049"/>
    <x v="2"/>
    <x v="30"/>
  </r>
  <r>
    <n v="2727"/>
    <s v="PiDrive: Low-power, mSATA SSD for the Raspberry Pi"/>
    <x v="2725"/>
    <n v="10000"/>
    <n v="49321"/>
    <x v="0"/>
    <x v="0"/>
    <s v="USD"/>
    <n v="1438964063"/>
    <n v="1436804063"/>
    <b v="0"/>
    <n v="707"/>
    <b v="1"/>
    <s v="technology/hardware"/>
    <n v="4.9321000000000002"/>
    <n v="69.760961810466767"/>
    <x v="2"/>
    <x v="30"/>
  </r>
  <r>
    <n v="2728"/>
    <s v="Multi-Function SSD Shield for the Raspberry Pi 2"/>
    <x v="2726"/>
    <n v="15000"/>
    <n v="30274"/>
    <x v="0"/>
    <x v="0"/>
    <s v="USD"/>
    <n v="1451485434"/>
    <n v="1448461434"/>
    <b v="0"/>
    <n v="392"/>
    <b v="1"/>
    <s v="technology/hardware"/>
    <n v="2.0182666666666669"/>
    <n v="77.229591836734699"/>
    <x v="2"/>
    <x v="30"/>
  </r>
  <r>
    <n v="2729"/>
    <s v="McChi Luggage: It's a Luggage, USB Charger and a Table Top"/>
    <x v="2727"/>
    <n v="7500"/>
    <n v="7833"/>
    <x v="0"/>
    <x v="0"/>
    <s v="USD"/>
    <n v="1430459197"/>
    <n v="1427867197"/>
    <b v="0"/>
    <n v="23"/>
    <b v="1"/>
    <s v="technology/hardware"/>
    <n v="1.0444"/>
    <n v="340.56521739130437"/>
    <x v="2"/>
    <x v="30"/>
  </r>
  <r>
    <n v="2730"/>
    <s v="Yaba - Portable Speaker &amp; Guitar Amp"/>
    <x v="2728"/>
    <n v="27000"/>
    <n v="45979.01"/>
    <x v="0"/>
    <x v="0"/>
    <s v="USD"/>
    <n v="1366635575"/>
    <n v="1363611575"/>
    <b v="0"/>
    <n v="682"/>
    <b v="1"/>
    <s v="technology/hardware"/>
    <n v="1.7029262962962963"/>
    <n v="67.417903225806455"/>
    <x v="2"/>
    <x v="30"/>
  </r>
  <r>
    <n v="2731"/>
    <s v="CybatiWorks - ICS/SCADA/IoT Cybersecurity Education Platform"/>
    <x v="2729"/>
    <n v="30000"/>
    <n v="31291"/>
    <x v="0"/>
    <x v="0"/>
    <s v="USD"/>
    <n v="1413604800"/>
    <n v="1408624622"/>
    <b v="0"/>
    <n v="37"/>
    <b v="1"/>
    <s v="technology/hardware"/>
    <n v="1.0430333333333333"/>
    <n v="845.70270270270271"/>
    <x v="2"/>
    <x v="30"/>
  </r>
  <r>
    <n v="2732"/>
    <s v="BrightFingers â€” The Fast &amp; Fun Way To Learn Typing"/>
    <x v="2730"/>
    <n v="12000"/>
    <n v="14190"/>
    <x v="0"/>
    <x v="0"/>
    <s v="USD"/>
    <n v="1369699200"/>
    <n v="1366917828"/>
    <b v="0"/>
    <n v="146"/>
    <b v="1"/>
    <s v="technology/hardware"/>
    <n v="1.1825000000000001"/>
    <n v="97.191780821917803"/>
    <x v="2"/>
    <x v="30"/>
  </r>
  <r>
    <n v="2733"/>
    <s v="ONetSwitch: Open Source Hardware for Networking"/>
    <x v="2731"/>
    <n v="50000"/>
    <n v="53769"/>
    <x v="0"/>
    <x v="0"/>
    <s v="USD"/>
    <n v="1428643974"/>
    <n v="1423463574"/>
    <b v="0"/>
    <n v="119"/>
    <b v="1"/>
    <s v="technology/hardware"/>
    <n v="1.07538"/>
    <n v="451.84033613445376"/>
    <x v="2"/>
    <x v="30"/>
  </r>
  <r>
    <n v="2734"/>
    <s v="THE 'mi8' RISES | The Best Wireless Duo Stereo Sound System"/>
    <x v="2732"/>
    <n v="1"/>
    <n v="22603"/>
    <x v="0"/>
    <x v="0"/>
    <s v="USD"/>
    <n v="1476395940"/>
    <n v="1473782592"/>
    <b v="0"/>
    <n v="163"/>
    <b v="1"/>
    <s v="technology/hardware"/>
    <n v="22603"/>
    <n v="138.66871165644173"/>
    <x v="2"/>
    <x v="30"/>
  </r>
  <r>
    <n v="2735"/>
    <s v="Pi Supply - Intelligent Power Switch for Raspberry Pi"/>
    <x v="2733"/>
    <n v="750"/>
    <n v="7336.01"/>
    <x v="0"/>
    <x v="1"/>
    <s v="GBP"/>
    <n v="1363204800"/>
    <n v="1360551250"/>
    <b v="0"/>
    <n v="339"/>
    <b v="1"/>
    <s v="technology/hardware"/>
    <n v="9.7813466666666677"/>
    <n v="21.640147492625371"/>
    <x v="2"/>
    <x v="30"/>
  </r>
  <r>
    <n v="2736"/>
    <s v="Open Source Programmable Solar BMS Li-ion, LiFePO4 dev board"/>
    <x v="2734"/>
    <n v="8000"/>
    <n v="9832"/>
    <x v="0"/>
    <x v="5"/>
    <s v="CAD"/>
    <n v="1398268773"/>
    <n v="1395676773"/>
    <b v="0"/>
    <n v="58"/>
    <b v="1"/>
    <s v="technology/hardware"/>
    <n v="1.2290000000000001"/>
    <n v="169.51724137931035"/>
    <x v="2"/>
    <x v="30"/>
  </r>
  <r>
    <n v="2737"/>
    <s v="The PowerPot X: Most Reliable 10-Watt Portable Generator"/>
    <x v="2735"/>
    <n v="30000"/>
    <n v="73818.240000000005"/>
    <x v="0"/>
    <x v="0"/>
    <s v="USD"/>
    <n v="1389812400"/>
    <n v="1386108087"/>
    <b v="0"/>
    <n v="456"/>
    <b v="1"/>
    <s v="technology/hardware"/>
    <n v="2.4606080000000001"/>
    <n v="161.88210526315791"/>
    <x v="2"/>
    <x v="30"/>
  </r>
  <r>
    <n v="2738"/>
    <s v="iPhone7 inVIIctus batterycase customize 3D printed top cover"/>
    <x v="2736"/>
    <n v="5000"/>
    <n v="7397"/>
    <x v="0"/>
    <x v="0"/>
    <s v="USD"/>
    <n v="1478402804"/>
    <n v="1473218804"/>
    <b v="0"/>
    <n v="15"/>
    <b v="1"/>
    <s v="technology/hardware"/>
    <n v="1.4794"/>
    <n v="493.13333333333333"/>
    <x v="2"/>
    <x v="30"/>
  </r>
  <r>
    <n v="2739"/>
    <s v="LPLC - Low Power, Low Cost PIC18 Development Board"/>
    <x v="2737"/>
    <n v="1100"/>
    <n v="4225"/>
    <x v="0"/>
    <x v="1"/>
    <s v="GBP"/>
    <n v="1399324717"/>
    <n v="1395436717"/>
    <b v="0"/>
    <n v="191"/>
    <b v="1"/>
    <s v="technology/hardware"/>
    <n v="3.8409090909090908"/>
    <n v="22.120418848167539"/>
    <x v="2"/>
    <x v="30"/>
  </r>
  <r>
    <n v="2740"/>
    <s v="Vertical Garden Prototype"/>
    <x v="2738"/>
    <n v="300"/>
    <n v="310"/>
    <x v="0"/>
    <x v="0"/>
    <s v="USD"/>
    <n v="1426117552"/>
    <n v="1423529152"/>
    <b v="0"/>
    <n v="17"/>
    <b v="1"/>
    <s v="technology/hardware"/>
    <n v="1.0333333333333334"/>
    <n v="18.235294117647058"/>
    <x v="2"/>
    <x v="30"/>
  </r>
  <r>
    <n v="2741"/>
    <s v="Mrs. Brown and Her Lost Puppy."/>
    <x v="2739"/>
    <n v="8000"/>
    <n v="35"/>
    <x v="2"/>
    <x v="0"/>
    <s v="USD"/>
    <n v="1413770820"/>
    <n v="1412005602"/>
    <b v="0"/>
    <n v="4"/>
    <b v="0"/>
    <s v="publishing/children's books"/>
    <n v="4.3750000000000004E-3"/>
    <n v="8.75"/>
    <x v="3"/>
    <x v="39"/>
  </r>
  <r>
    <n v="2742"/>
    <s v="What a Zoo!"/>
    <x v="2740"/>
    <n v="2500"/>
    <n v="731"/>
    <x v="2"/>
    <x v="0"/>
    <s v="USD"/>
    <n v="1337102187"/>
    <n v="1335892587"/>
    <b v="0"/>
    <n v="18"/>
    <b v="0"/>
    <s v="publishing/children's books"/>
    <n v="0.29239999999999999"/>
    <n v="40.611111111111114"/>
    <x v="3"/>
    <x v="39"/>
  </r>
  <r>
    <n v="2743"/>
    <s v="St. Nick Jr"/>
    <x v="2741"/>
    <n v="5999"/>
    <n v="0"/>
    <x v="2"/>
    <x v="0"/>
    <s v="USD"/>
    <n v="1476863607"/>
    <n v="1474271607"/>
    <b v="0"/>
    <n v="0"/>
    <b v="0"/>
    <s v="publishing/children's books"/>
    <n v="0"/>
    <n v="0"/>
    <x v="3"/>
    <x v="39"/>
  </r>
  <r>
    <n v="2744"/>
    <s v="Honey Bees Children's Book: How to Save Our Food"/>
    <x v="2742"/>
    <n v="16000"/>
    <n v="835"/>
    <x v="2"/>
    <x v="0"/>
    <s v="USD"/>
    <n v="1330478998"/>
    <n v="1327886998"/>
    <b v="0"/>
    <n v="22"/>
    <b v="0"/>
    <s v="publishing/children's books"/>
    <n v="5.2187499999999998E-2"/>
    <n v="37.954545454545453"/>
    <x v="3"/>
    <x v="39"/>
  </r>
  <r>
    <n v="2745"/>
    <s v="SERENDIPITY'S Pumpkin Pie Surprise"/>
    <x v="2743"/>
    <n v="8000"/>
    <n v="1751"/>
    <x v="2"/>
    <x v="0"/>
    <s v="USD"/>
    <n v="1342309368"/>
    <n v="1337125368"/>
    <b v="0"/>
    <n v="49"/>
    <b v="0"/>
    <s v="publishing/children's books"/>
    <n v="0.21887499999999999"/>
    <n v="35.734693877551024"/>
    <x v="3"/>
    <x v="39"/>
  </r>
  <r>
    <n v="2746"/>
    <s v="How many marbles do YOU have?"/>
    <x v="2744"/>
    <n v="3000"/>
    <n v="801"/>
    <x v="2"/>
    <x v="0"/>
    <s v="USD"/>
    <n v="1409337911"/>
    <n v="1406745911"/>
    <b v="0"/>
    <n v="19"/>
    <b v="0"/>
    <s v="publishing/children's books"/>
    <n v="0.26700000000000002"/>
    <n v="42.157894736842103"/>
    <x v="3"/>
    <x v="39"/>
  </r>
  <r>
    <n v="2747"/>
    <s v="Magic, Giggles and Love  A collection of children's poetry"/>
    <x v="2745"/>
    <n v="500"/>
    <n v="140"/>
    <x v="2"/>
    <x v="0"/>
    <s v="USD"/>
    <n v="1339816200"/>
    <n v="1337095997"/>
    <b v="0"/>
    <n v="4"/>
    <b v="0"/>
    <s v="publishing/children's books"/>
    <n v="0.28000000000000003"/>
    <n v="35"/>
    <x v="3"/>
    <x v="39"/>
  </r>
  <r>
    <n v="2748"/>
    <s v="Native American Language Book for Children"/>
    <x v="2746"/>
    <n v="5000"/>
    <n v="53"/>
    <x v="2"/>
    <x v="0"/>
    <s v="USD"/>
    <n v="1472835802"/>
    <n v="1470243802"/>
    <b v="0"/>
    <n v="4"/>
    <b v="0"/>
    <s v="publishing/children's books"/>
    <n v="1.06E-2"/>
    <n v="13.25"/>
    <x v="3"/>
    <x v="39"/>
  </r>
  <r>
    <n v="2749"/>
    <s v="A Tree is a Tree, no matter what you see.  CHILDREN'S BOOK"/>
    <x v="2747"/>
    <n v="10000"/>
    <n v="110"/>
    <x v="2"/>
    <x v="0"/>
    <s v="USD"/>
    <n v="1428171037"/>
    <n v="1425582637"/>
    <b v="0"/>
    <n v="2"/>
    <b v="0"/>
    <s v="publishing/children's books"/>
    <n v="1.0999999999999999E-2"/>
    <n v="55"/>
    <x v="3"/>
    <x v="39"/>
  </r>
  <r>
    <n v="2750"/>
    <s v="My Child, My Blessing"/>
    <x v="2748"/>
    <n v="1999"/>
    <n v="0"/>
    <x v="2"/>
    <x v="0"/>
    <s v="USD"/>
    <n v="1341086400"/>
    <n v="1340055345"/>
    <b v="0"/>
    <n v="0"/>
    <b v="0"/>
    <s v="publishing/children's books"/>
    <n v="0"/>
    <n v="0"/>
    <x v="3"/>
    <x v="39"/>
  </r>
  <r>
    <n v="2751"/>
    <s v="&quot;DADDY WHAT'S A DIVORCE?&quot; CHILDREN&quot;S BOOK"/>
    <x v="2749"/>
    <n v="3274"/>
    <n v="0"/>
    <x v="2"/>
    <x v="0"/>
    <s v="USD"/>
    <n v="1403039842"/>
    <n v="1397855842"/>
    <b v="0"/>
    <n v="0"/>
    <b v="0"/>
    <s v="publishing/children's books"/>
    <n v="0"/>
    <n v="0"/>
    <x v="3"/>
    <x v="39"/>
  </r>
  <r>
    <n v="2752"/>
    <s v="An Ordinary Toad's Extraordinary Night!"/>
    <x v="2750"/>
    <n v="4800"/>
    <n v="550"/>
    <x v="2"/>
    <x v="0"/>
    <s v="USD"/>
    <n v="1324232504"/>
    <n v="1320776504"/>
    <b v="0"/>
    <n v="14"/>
    <b v="0"/>
    <s v="publishing/children's books"/>
    <n v="0.11458333333333333"/>
    <n v="39.285714285714285"/>
    <x v="3"/>
    <x v="39"/>
  </r>
  <r>
    <n v="2753"/>
    <s v="Dust Bunnies &amp; the Carpet Rat publishing push"/>
    <x v="2751"/>
    <n v="2000"/>
    <n v="380"/>
    <x v="2"/>
    <x v="0"/>
    <s v="USD"/>
    <n v="1346017023"/>
    <n v="1343425023"/>
    <b v="0"/>
    <n v="8"/>
    <b v="0"/>
    <s v="publishing/children's books"/>
    <n v="0.19"/>
    <n v="47.5"/>
    <x v="3"/>
    <x v="39"/>
  </r>
  <r>
    <n v="2754"/>
    <s v="From here...to there!"/>
    <x v="2752"/>
    <n v="10000"/>
    <n v="0"/>
    <x v="2"/>
    <x v="0"/>
    <s v="USD"/>
    <n v="1410448551"/>
    <n v="1407856551"/>
    <b v="0"/>
    <n v="0"/>
    <b v="0"/>
    <s v="publishing/children's books"/>
    <n v="0"/>
    <n v="0"/>
    <x v="3"/>
    <x v="39"/>
  </r>
  <r>
    <n v="2755"/>
    <s v="Children's book app: &quot;The story of Setanta&quot;"/>
    <x v="2753"/>
    <n v="500"/>
    <n v="260"/>
    <x v="2"/>
    <x v="17"/>
    <s v="EUR"/>
    <n v="1428519527"/>
    <n v="1425927527"/>
    <b v="0"/>
    <n v="15"/>
    <b v="0"/>
    <s v="publishing/children's books"/>
    <n v="0.52"/>
    <n v="17.333333333333332"/>
    <x v="3"/>
    <x v="39"/>
  </r>
  <r>
    <n v="2756"/>
    <s v="The Most Basic of Truths"/>
    <x v="2754"/>
    <n v="10000"/>
    <n v="1048"/>
    <x v="2"/>
    <x v="0"/>
    <s v="USD"/>
    <n v="1389476201"/>
    <n v="1386884201"/>
    <b v="0"/>
    <n v="33"/>
    <b v="0"/>
    <s v="publishing/children's books"/>
    <n v="0.1048"/>
    <n v="31.757575757575758"/>
    <x v="3"/>
    <x v="39"/>
  </r>
  <r>
    <n v="2757"/>
    <s v="C is for Crooked"/>
    <x v="2755"/>
    <n v="1500"/>
    <n v="10"/>
    <x v="2"/>
    <x v="0"/>
    <s v="USD"/>
    <n v="1470498332"/>
    <n v="1469202332"/>
    <b v="0"/>
    <n v="2"/>
    <b v="0"/>
    <s v="publishing/children's books"/>
    <n v="6.6666666666666671E-3"/>
    <n v="5"/>
    <x v="3"/>
    <x v="39"/>
  </r>
  <r>
    <n v="2758"/>
    <s v="Printing Soraya Yvette's Children's books"/>
    <x v="2756"/>
    <n v="2000"/>
    <n v="234"/>
    <x v="2"/>
    <x v="2"/>
    <s v="AUD"/>
    <n v="1476095783"/>
    <n v="1474886183"/>
    <b v="0"/>
    <n v="6"/>
    <b v="0"/>
    <s v="publishing/children's books"/>
    <n v="0.11700000000000001"/>
    <n v="39"/>
    <x v="3"/>
    <x v="39"/>
  </r>
  <r>
    <n v="2759"/>
    <s v="Bunyip Magic - Epic kids Adventures of the Mythical Bunyip!"/>
    <x v="2757"/>
    <n v="1000"/>
    <n v="105"/>
    <x v="2"/>
    <x v="2"/>
    <s v="AUD"/>
    <n v="1468658866"/>
    <n v="1464943666"/>
    <b v="0"/>
    <n v="2"/>
    <b v="0"/>
    <s v="publishing/children's books"/>
    <n v="0.105"/>
    <n v="52.5"/>
    <x v="3"/>
    <x v="39"/>
  </r>
  <r>
    <n v="2760"/>
    <s v="BOSLEY BEATS THE BURGLARS - A Lovable Children's Adventure"/>
    <x v="2758"/>
    <n v="5000"/>
    <n v="0"/>
    <x v="2"/>
    <x v="1"/>
    <s v="GBP"/>
    <n v="1371726258"/>
    <n v="1369134258"/>
    <b v="0"/>
    <n v="0"/>
    <b v="0"/>
    <s v="publishing/children's books"/>
    <n v="0"/>
    <n v="0"/>
    <x v="3"/>
    <x v="39"/>
  </r>
  <r>
    <n v="2761"/>
    <s v="Learn U.S. Geography: Dreaming my way across The U.S."/>
    <x v="2759"/>
    <n v="5000"/>
    <n v="36"/>
    <x v="2"/>
    <x v="0"/>
    <s v="USD"/>
    <n v="1357176693"/>
    <n v="1354584693"/>
    <b v="0"/>
    <n v="4"/>
    <b v="0"/>
    <s v="publishing/children's books"/>
    <n v="7.1999999999999998E-3"/>
    <n v="9"/>
    <x v="3"/>
    <x v="39"/>
  </r>
  <r>
    <n v="2762"/>
    <s v="How to Create Your Own Magic World. Toy-making guide."/>
    <x v="2760"/>
    <n v="3250"/>
    <n v="25"/>
    <x v="2"/>
    <x v="0"/>
    <s v="USD"/>
    <n v="1332114795"/>
    <n v="1326934395"/>
    <b v="0"/>
    <n v="1"/>
    <b v="0"/>
    <s v="publishing/children's books"/>
    <n v="7.6923076923076927E-3"/>
    <n v="25"/>
    <x v="3"/>
    <x v="39"/>
  </r>
  <r>
    <n v="2763"/>
    <s v="My Christmas Star"/>
    <x v="2761"/>
    <n v="39400"/>
    <n v="90"/>
    <x v="2"/>
    <x v="0"/>
    <s v="USD"/>
    <n v="1369403684"/>
    <n v="1365515684"/>
    <b v="0"/>
    <n v="3"/>
    <b v="0"/>
    <s v="publishing/children's books"/>
    <n v="2.2842639593908631E-3"/>
    <n v="30"/>
    <x v="3"/>
    <x v="39"/>
  </r>
  <r>
    <n v="2764"/>
    <s v="A Growing Adventure"/>
    <x v="2762"/>
    <n v="4000"/>
    <n v="45"/>
    <x v="2"/>
    <x v="0"/>
    <s v="USD"/>
    <n v="1338404400"/>
    <n v="1335855631"/>
    <b v="0"/>
    <n v="4"/>
    <b v="0"/>
    <s v="publishing/children's books"/>
    <n v="1.125E-2"/>
    <n v="11.25"/>
    <x v="3"/>
    <x v="39"/>
  </r>
  <r>
    <n v="2765"/>
    <s v="A Story Book For Kids: Technology and Everyday Life"/>
    <x v="2763"/>
    <n v="4000"/>
    <n v="0"/>
    <x v="2"/>
    <x v="0"/>
    <s v="USD"/>
    <n v="1351432428"/>
    <n v="1350050028"/>
    <b v="0"/>
    <n v="0"/>
    <b v="0"/>
    <s v="publishing/children's books"/>
    <n v="0"/>
    <n v="0"/>
    <x v="3"/>
    <x v="39"/>
  </r>
  <r>
    <n v="2766"/>
    <s v="Jambie"/>
    <x v="2764"/>
    <n v="5000"/>
    <n v="100"/>
    <x v="2"/>
    <x v="0"/>
    <s v="USD"/>
    <n v="1313078518"/>
    <n v="1310486518"/>
    <b v="0"/>
    <n v="4"/>
    <b v="0"/>
    <s v="publishing/children's books"/>
    <n v="0.02"/>
    <n v="25"/>
    <x v="3"/>
    <x v="39"/>
  </r>
  <r>
    <n v="2767"/>
    <s v="the Giant Turnip"/>
    <x v="2765"/>
    <n v="4000"/>
    <n v="34"/>
    <x v="2"/>
    <x v="5"/>
    <s v="CAD"/>
    <n v="1439766050"/>
    <n v="1434582050"/>
    <b v="0"/>
    <n v="3"/>
    <b v="0"/>
    <s v="publishing/children's books"/>
    <n v="8.5000000000000006E-3"/>
    <n v="11.333333333333334"/>
    <x v="3"/>
    <x v="39"/>
  </r>
  <r>
    <n v="2768"/>
    <s v="It's Okay To Wait"/>
    <x v="2766"/>
    <n v="7000"/>
    <n v="1002"/>
    <x v="2"/>
    <x v="0"/>
    <s v="USD"/>
    <n v="1333028723"/>
    <n v="1330440323"/>
    <b v="0"/>
    <n v="34"/>
    <b v="0"/>
    <s v="publishing/children's books"/>
    <n v="0.14314285714285716"/>
    <n v="29.470588235294116"/>
    <x v="3"/>
    <x v="39"/>
  </r>
  <r>
    <n v="2769"/>
    <s v="Raph the Ninja Giraffe"/>
    <x v="2767"/>
    <n v="800"/>
    <n v="2"/>
    <x v="2"/>
    <x v="1"/>
    <s v="GBP"/>
    <n v="1401997790"/>
    <n v="1397677790"/>
    <b v="0"/>
    <n v="2"/>
    <b v="0"/>
    <s v="publishing/children's books"/>
    <n v="2.5000000000000001E-3"/>
    <n v="1"/>
    <x v="3"/>
    <x v="39"/>
  </r>
  <r>
    <n v="2770"/>
    <s v="The Story Of Circle And Square"/>
    <x v="2768"/>
    <n v="20000"/>
    <n v="2082.25"/>
    <x v="2"/>
    <x v="0"/>
    <s v="USD"/>
    <n v="1395158130"/>
    <n v="1392569730"/>
    <b v="0"/>
    <n v="33"/>
    <b v="0"/>
    <s v="publishing/children's books"/>
    <n v="0.1041125"/>
    <n v="63.098484848484851"/>
    <x v="3"/>
    <x v="39"/>
  </r>
  <r>
    <n v="2771"/>
    <s v="Hello Vermont (4 Seasons Children's Books)"/>
    <x v="2769"/>
    <n v="19980"/>
    <n v="0"/>
    <x v="2"/>
    <x v="0"/>
    <s v="USD"/>
    <n v="1359738000"/>
    <n v="1355489140"/>
    <b v="0"/>
    <n v="0"/>
    <b v="0"/>
    <s v="publishing/children's books"/>
    <n v="0"/>
    <n v="0"/>
    <x v="3"/>
    <x v="39"/>
  </r>
  <r>
    <n v="2772"/>
    <s v="Why Won't This Kid Go To Sleep?!? Goodnight, Kaiden!"/>
    <x v="2770"/>
    <n v="8000"/>
    <n v="0"/>
    <x v="2"/>
    <x v="0"/>
    <s v="USD"/>
    <n v="1381006294"/>
    <n v="1379710294"/>
    <b v="0"/>
    <n v="0"/>
    <b v="0"/>
    <s v="publishing/children's books"/>
    <n v="0"/>
    <n v="0"/>
    <x v="3"/>
    <x v="39"/>
  </r>
  <r>
    <n v="2773"/>
    <s v="The Boat That Couldn't Float"/>
    <x v="2771"/>
    <n v="530"/>
    <n v="1"/>
    <x v="2"/>
    <x v="5"/>
    <s v="CAD"/>
    <n v="1461530721"/>
    <n v="1460666721"/>
    <b v="0"/>
    <n v="1"/>
    <b v="0"/>
    <s v="publishing/children's books"/>
    <n v="1.8867924528301887E-3"/>
    <n v="1"/>
    <x v="3"/>
    <x v="39"/>
  </r>
  <r>
    <n v="2774"/>
    <s v="Welcome to Jangala Tribal Warriors: Book One"/>
    <x v="2772"/>
    <n v="4000"/>
    <n v="570"/>
    <x v="2"/>
    <x v="0"/>
    <s v="USD"/>
    <n v="1362711728"/>
    <n v="1360119728"/>
    <b v="0"/>
    <n v="13"/>
    <b v="0"/>
    <s v="publishing/children's books"/>
    <n v="0.14249999999999999"/>
    <n v="43.846153846153847"/>
    <x v="3"/>
    <x v="39"/>
  </r>
  <r>
    <n v="2775"/>
    <s v="Kids Radio Klassics and Kids Radio Theatre"/>
    <x v="2773"/>
    <n v="5000"/>
    <n v="150"/>
    <x v="2"/>
    <x v="0"/>
    <s v="USD"/>
    <n v="1323994754"/>
    <n v="1321402754"/>
    <b v="0"/>
    <n v="2"/>
    <b v="0"/>
    <s v="publishing/children's books"/>
    <n v="0.03"/>
    <n v="75"/>
    <x v="3"/>
    <x v="39"/>
  </r>
  <r>
    <n v="2776"/>
    <s v="Superheroes That Make Differences"/>
    <x v="2774"/>
    <n v="21000"/>
    <n v="1655"/>
    <x v="2"/>
    <x v="0"/>
    <s v="USD"/>
    <n v="1434092876"/>
    <n v="1431414476"/>
    <b v="0"/>
    <n v="36"/>
    <b v="0"/>
    <s v="publishing/children's books"/>
    <n v="7.8809523809523815E-2"/>
    <n v="45.972222222222221"/>
    <x v="3"/>
    <x v="39"/>
  </r>
  <r>
    <n v="2777"/>
    <s v="Mystical Woods    Micheal learns a lesson.     (Thank-you)"/>
    <x v="2775"/>
    <n v="3000"/>
    <n v="10"/>
    <x v="2"/>
    <x v="0"/>
    <s v="USD"/>
    <n v="1437149004"/>
    <n v="1434557004"/>
    <b v="0"/>
    <n v="1"/>
    <b v="0"/>
    <s v="publishing/children's books"/>
    <n v="3.3333333333333335E-3"/>
    <n v="10"/>
    <x v="3"/>
    <x v="39"/>
  </r>
  <r>
    <n v="2778"/>
    <s v="Mariah - A Children's Book with Included Doll Patterns"/>
    <x v="2776"/>
    <n v="5500"/>
    <n v="1405"/>
    <x v="2"/>
    <x v="0"/>
    <s v="USD"/>
    <n v="1409009306"/>
    <n v="1406417306"/>
    <b v="0"/>
    <n v="15"/>
    <b v="0"/>
    <s v="publishing/children's books"/>
    <n v="0.25545454545454543"/>
    <n v="93.666666666666671"/>
    <x v="3"/>
    <x v="39"/>
  </r>
  <r>
    <n v="2779"/>
    <s v="Our Moon... A book on life for both parents and children."/>
    <x v="2777"/>
    <n v="2500"/>
    <n v="53"/>
    <x v="2"/>
    <x v="0"/>
    <s v="USD"/>
    <n v="1448204621"/>
    <n v="1445609021"/>
    <b v="0"/>
    <n v="1"/>
    <b v="0"/>
    <s v="publishing/children's books"/>
    <n v="2.12E-2"/>
    <n v="53"/>
    <x v="3"/>
    <x v="39"/>
  </r>
  <r>
    <n v="2780"/>
    <s v="Travel with baby"/>
    <x v="2778"/>
    <n v="100000"/>
    <n v="0"/>
    <x v="2"/>
    <x v="13"/>
    <s v="EUR"/>
    <n v="1489142688"/>
    <n v="1486550688"/>
    <b v="0"/>
    <n v="0"/>
    <b v="0"/>
    <s v="publishing/children's books"/>
    <n v="0"/>
    <n v="0"/>
    <x v="3"/>
    <x v="39"/>
  </r>
  <r>
    <n v="2781"/>
    <s v="University of Utah presents V-Day 2015-The Vagina Monologues"/>
    <x v="2779"/>
    <n v="1250"/>
    <n v="1316"/>
    <x v="0"/>
    <x v="0"/>
    <s v="USD"/>
    <n v="1423724400"/>
    <n v="1421274954"/>
    <b v="0"/>
    <n v="28"/>
    <b v="1"/>
    <s v="theater/plays"/>
    <n v="1.0528"/>
    <n v="47"/>
    <x v="1"/>
    <x v="6"/>
  </r>
  <r>
    <n v="2782"/>
    <s v="Better Than Ever Productions presents Geezer Game"/>
    <x v="2780"/>
    <n v="1000"/>
    <n v="1200"/>
    <x v="0"/>
    <x v="0"/>
    <s v="USD"/>
    <n v="1424149140"/>
    <n v="1421964718"/>
    <b v="0"/>
    <n v="18"/>
    <b v="1"/>
    <s v="theater/plays"/>
    <n v="1.2"/>
    <n v="66.666666666666671"/>
    <x v="1"/>
    <x v="6"/>
  </r>
  <r>
    <n v="2783"/>
    <s v="As You Like It? by Purple Ostrich Productions"/>
    <x v="2781"/>
    <n v="1000"/>
    <n v="1145"/>
    <x v="0"/>
    <x v="1"/>
    <s v="GBP"/>
    <n v="1429793446"/>
    <n v="1428583846"/>
    <b v="0"/>
    <n v="61"/>
    <b v="1"/>
    <s v="theater/plays"/>
    <n v="1.145"/>
    <n v="18.770491803278688"/>
    <x v="1"/>
    <x v="6"/>
  </r>
  <r>
    <n v="2784"/>
    <s v="&quot;The Santaland Diaries&quot; by David Sedaris in Los Angeles 2014"/>
    <x v="2782"/>
    <n v="6000"/>
    <n v="7140"/>
    <x v="0"/>
    <x v="0"/>
    <s v="USD"/>
    <n v="1414608843"/>
    <n v="1412794443"/>
    <b v="0"/>
    <n v="108"/>
    <b v="1"/>
    <s v="theater/plays"/>
    <n v="1.19"/>
    <n v="66.111111111111114"/>
    <x v="1"/>
    <x v="6"/>
  </r>
  <r>
    <n v="2785"/>
    <s v="Henry VI: The War of the Roses"/>
    <x v="2783"/>
    <n v="5000"/>
    <n v="5234"/>
    <x v="0"/>
    <x v="0"/>
    <s v="USD"/>
    <n v="1470430800"/>
    <n v="1467865967"/>
    <b v="0"/>
    <n v="142"/>
    <b v="1"/>
    <s v="theater/plays"/>
    <n v="1.0468"/>
    <n v="36.859154929577464"/>
    <x v="1"/>
    <x v="6"/>
  </r>
  <r>
    <n v="2786"/>
    <s v="Fierce"/>
    <x v="2784"/>
    <n v="2500"/>
    <n v="2946"/>
    <x v="0"/>
    <x v="1"/>
    <s v="GBP"/>
    <n v="1404913180"/>
    <n v="1403703580"/>
    <b v="0"/>
    <n v="74"/>
    <b v="1"/>
    <s v="theater/plays"/>
    <n v="1.1783999999999999"/>
    <n v="39.810810810810814"/>
    <x v="1"/>
    <x v="6"/>
  </r>
  <r>
    <n v="2787"/>
    <s v="Oracle b*sides and Hawkeye Plainview present SUPER-WELLESIAN"/>
    <x v="2785"/>
    <n v="1000"/>
    <n v="1197"/>
    <x v="0"/>
    <x v="0"/>
    <s v="USD"/>
    <n v="1405658752"/>
    <n v="1403066752"/>
    <b v="0"/>
    <n v="38"/>
    <b v="1"/>
    <s v="theater/plays"/>
    <n v="1.1970000000000001"/>
    <n v="31.5"/>
    <x v="1"/>
    <x v="6"/>
  </r>
  <r>
    <n v="2788"/>
    <s v="ACT Underground Theatre, TLDC"/>
    <x v="2786"/>
    <n v="2000"/>
    <n v="2050"/>
    <x v="0"/>
    <x v="0"/>
    <s v="USD"/>
    <n v="1469811043"/>
    <n v="1467219043"/>
    <b v="0"/>
    <n v="20"/>
    <b v="1"/>
    <s v="theater/plays"/>
    <n v="1.0249999999999999"/>
    <n v="102.5"/>
    <x v="1"/>
    <x v="6"/>
  </r>
  <r>
    <n v="2789"/>
    <s v="The Adventurers Club"/>
    <x v="2787"/>
    <n v="3000"/>
    <n v="3035"/>
    <x v="0"/>
    <x v="0"/>
    <s v="USD"/>
    <n v="1426132800"/>
    <n v="1424477934"/>
    <b v="0"/>
    <n v="24"/>
    <b v="1"/>
    <s v="theater/plays"/>
    <n v="1.0116666666666667"/>
    <n v="126.45833333333333"/>
    <x v="1"/>
    <x v="6"/>
  </r>
  <r>
    <n v="2790"/>
    <s v="Help us get &quot;Old Friends&quot; to the El Portal!!!"/>
    <x v="2788"/>
    <n v="3000"/>
    <n v="3160"/>
    <x v="0"/>
    <x v="0"/>
    <s v="USD"/>
    <n v="1423693903"/>
    <n v="1421101903"/>
    <b v="0"/>
    <n v="66"/>
    <b v="1"/>
    <s v="theater/plays"/>
    <n v="1.0533333333333332"/>
    <n v="47.878787878787875"/>
    <x v="1"/>
    <x v="6"/>
  </r>
  <r>
    <n v="2791"/>
    <s v="A Philosophical Protest! One Act Play, One Act Cabaret."/>
    <x v="2789"/>
    <n v="2000"/>
    <n v="2050"/>
    <x v="0"/>
    <x v="0"/>
    <s v="USD"/>
    <n v="1473393600"/>
    <n v="1470778559"/>
    <b v="0"/>
    <n v="28"/>
    <b v="1"/>
    <s v="theater/plays"/>
    <n v="1.0249999999999999"/>
    <n v="73.214285714285708"/>
    <x v="1"/>
    <x v="6"/>
  </r>
  <r>
    <n v="2792"/>
    <s v="That Still Small Voice Stage Play"/>
    <x v="2790"/>
    <n v="2000"/>
    <n v="2152"/>
    <x v="0"/>
    <x v="0"/>
    <s v="USD"/>
    <n v="1439357559"/>
    <n v="1435469559"/>
    <b v="0"/>
    <n v="24"/>
    <b v="1"/>
    <s v="theater/plays"/>
    <n v="1.0760000000000001"/>
    <n v="89.666666666666671"/>
    <x v="1"/>
    <x v="6"/>
  </r>
  <r>
    <n v="2793"/>
    <s v="THE GOODS Theatre Company Premiere DROPPED @ Old Fitz"/>
    <x v="2791"/>
    <n v="10000"/>
    <n v="11056.75"/>
    <x v="0"/>
    <x v="2"/>
    <s v="AUD"/>
    <n v="1437473005"/>
    <n v="1434881005"/>
    <b v="0"/>
    <n v="73"/>
    <b v="1"/>
    <s v="theater/plays"/>
    <n v="1.105675"/>
    <n v="151.4623287671233"/>
    <x v="1"/>
    <x v="6"/>
  </r>
  <r>
    <n v="2794"/>
    <s v="Dusk Theatre Company presents... Macbeth Rebothered"/>
    <x v="2792"/>
    <n v="50"/>
    <n v="75"/>
    <x v="0"/>
    <x v="1"/>
    <s v="GBP"/>
    <n v="1457031600"/>
    <n v="1455640559"/>
    <b v="0"/>
    <n v="3"/>
    <b v="1"/>
    <s v="theater/plays"/>
    <n v="1.5"/>
    <n v="25"/>
    <x v="1"/>
    <x v="6"/>
  </r>
  <r>
    <n v="2795"/>
    <s v="Good Men Wanted at ANT Fest"/>
    <x v="2793"/>
    <n v="700"/>
    <n v="730"/>
    <x v="0"/>
    <x v="0"/>
    <s v="USD"/>
    <n v="1402095600"/>
    <n v="1400675841"/>
    <b v="0"/>
    <n v="20"/>
    <b v="1"/>
    <s v="theater/plays"/>
    <n v="1.0428571428571429"/>
    <n v="36.5"/>
    <x v="1"/>
    <x v="6"/>
  </r>
  <r>
    <n v="2796"/>
    <s v="Fishcakes"/>
    <x v="2794"/>
    <n v="800"/>
    <n v="924"/>
    <x v="0"/>
    <x v="1"/>
    <s v="GBP"/>
    <n v="1404564028"/>
    <n v="1401972028"/>
    <b v="0"/>
    <n v="21"/>
    <b v="1"/>
    <s v="theater/plays"/>
    <n v="1.155"/>
    <n v="44"/>
    <x v="1"/>
    <x v="6"/>
  </r>
  <r>
    <n v="2797"/>
    <s v="Once Upon A Nightmare"/>
    <x v="2795"/>
    <n v="8000"/>
    <n v="8211.61"/>
    <x v="0"/>
    <x v="1"/>
    <s v="GBP"/>
    <n v="1404858840"/>
    <n v="1402266840"/>
    <b v="0"/>
    <n v="94"/>
    <b v="1"/>
    <s v="theater/plays"/>
    <n v="1.02645125"/>
    <n v="87.357553191489373"/>
    <x v="1"/>
    <x v="6"/>
  </r>
  <r>
    <n v="2798"/>
    <s v="Happy to Help: A New Play About the Supermarket Industry"/>
    <x v="2796"/>
    <n v="5000"/>
    <n v="5070"/>
    <x v="0"/>
    <x v="1"/>
    <s v="GBP"/>
    <n v="1438358400"/>
    <n v="1437063121"/>
    <b v="0"/>
    <n v="139"/>
    <b v="1"/>
    <s v="theater/plays"/>
    <n v="1.014"/>
    <n v="36.474820143884891"/>
    <x v="1"/>
    <x v="6"/>
  </r>
  <r>
    <n v="2799"/>
    <s v="Yuri in Edinburgh"/>
    <x v="2797"/>
    <n v="5000"/>
    <n v="5831.74"/>
    <x v="0"/>
    <x v="1"/>
    <s v="GBP"/>
    <n v="1466179200"/>
    <n v="1463466070"/>
    <b v="0"/>
    <n v="130"/>
    <b v="1"/>
    <s v="theater/plays"/>
    <n v="1.1663479999999999"/>
    <n v="44.859538461538463"/>
    <x v="1"/>
    <x v="6"/>
  </r>
  <r>
    <n v="2800"/>
    <s v="EUTCo presents 'One Flew Over the Cuckoo's Nest'"/>
    <x v="2798"/>
    <n v="1000"/>
    <n v="1330"/>
    <x v="0"/>
    <x v="1"/>
    <s v="GBP"/>
    <n v="1420377366"/>
    <n v="1415193366"/>
    <b v="0"/>
    <n v="31"/>
    <b v="1"/>
    <s v="theater/plays"/>
    <n v="1.33"/>
    <n v="42.903225806451616"/>
    <x v="1"/>
    <x v="6"/>
  </r>
  <r>
    <n v="2801"/>
    <s v="A Dream Play"/>
    <x v="2799"/>
    <n v="500"/>
    <n v="666"/>
    <x v="0"/>
    <x v="2"/>
    <s v="AUD"/>
    <n v="1412938800"/>
    <n v="1411019409"/>
    <b v="0"/>
    <n v="13"/>
    <b v="1"/>
    <s v="theater/plays"/>
    <n v="1.3320000000000001"/>
    <n v="51.230769230769234"/>
    <x v="1"/>
    <x v="6"/>
  </r>
  <r>
    <n v="2802"/>
    <s v="The Eulogy of Toby Peach - Edinburgh Festival 2015"/>
    <x v="2800"/>
    <n v="3000"/>
    <n v="3055"/>
    <x v="0"/>
    <x v="1"/>
    <s v="GBP"/>
    <n v="1438875107"/>
    <n v="1436283107"/>
    <b v="0"/>
    <n v="90"/>
    <b v="1"/>
    <s v="theater/plays"/>
    <n v="1.0183333333333333"/>
    <n v="33.944444444444443"/>
    <x v="1"/>
    <x v="6"/>
  </r>
  <r>
    <n v="2803"/>
    <s v="Princess Cut: A young girl's reality inside a TN sex ring"/>
    <x v="2801"/>
    <n v="10000"/>
    <n v="12795"/>
    <x v="0"/>
    <x v="0"/>
    <s v="USD"/>
    <n v="1437004800"/>
    <n v="1433295276"/>
    <b v="0"/>
    <n v="141"/>
    <b v="1"/>
    <s v="theater/plays"/>
    <n v="1.2795000000000001"/>
    <n v="90.744680851063833"/>
    <x v="1"/>
    <x v="6"/>
  </r>
  <r>
    <n v="2804"/>
    <s v="The Piano Man"/>
    <x v="2802"/>
    <n v="1000"/>
    <n v="1150"/>
    <x v="0"/>
    <x v="1"/>
    <s v="GBP"/>
    <n v="1411987990"/>
    <n v="1409395990"/>
    <b v="0"/>
    <n v="23"/>
    <b v="1"/>
    <s v="theater/plays"/>
    <n v="1.1499999999999999"/>
    <n v="50"/>
    <x v="1"/>
    <x v="6"/>
  </r>
  <r>
    <n v="2805"/>
    <s v="ACOrN: A Crunch Or None --&gt; Edinburgh Fringe!"/>
    <x v="2803"/>
    <n v="400"/>
    <n v="440"/>
    <x v="0"/>
    <x v="1"/>
    <s v="GBP"/>
    <n v="1440245273"/>
    <n v="1438085273"/>
    <b v="0"/>
    <n v="18"/>
    <b v="1"/>
    <s v="theater/plays"/>
    <n v="1.1000000000000001"/>
    <n v="24.444444444444443"/>
    <x v="1"/>
    <x v="6"/>
  </r>
  <r>
    <n v="2806"/>
    <s v="And Now: The World!"/>
    <x v="2804"/>
    <n v="3000"/>
    <n v="3363"/>
    <x v="0"/>
    <x v="1"/>
    <s v="GBP"/>
    <n v="1438772400"/>
    <n v="1435645490"/>
    <b v="0"/>
    <n v="76"/>
    <b v="1"/>
    <s v="theater/plays"/>
    <n v="1.121"/>
    <n v="44.25"/>
    <x v="1"/>
    <x v="6"/>
  </r>
  <r>
    <n v="2807"/>
    <s v="The Commission Theatre Co."/>
    <x v="2805"/>
    <n v="5000"/>
    <n v="6300"/>
    <x v="0"/>
    <x v="0"/>
    <s v="USD"/>
    <n v="1435611438"/>
    <n v="1433019438"/>
    <b v="0"/>
    <n v="93"/>
    <b v="1"/>
    <s v="theater/plays"/>
    <n v="1.26"/>
    <n v="67.741935483870961"/>
    <x v="1"/>
    <x v="6"/>
  </r>
  <r>
    <n v="2808"/>
    <s v="PICNIC, by William Inge: An Inaugural Production"/>
    <x v="2806"/>
    <n v="4500"/>
    <n v="4511"/>
    <x v="0"/>
    <x v="0"/>
    <s v="USD"/>
    <n v="1440274735"/>
    <n v="1437682735"/>
    <b v="0"/>
    <n v="69"/>
    <b v="1"/>
    <s v="theater/plays"/>
    <n v="1.0024444444444445"/>
    <n v="65.376811594202906"/>
    <x v="1"/>
    <x v="6"/>
  </r>
  <r>
    <n v="2809"/>
    <s v="Sugarglass Theatre"/>
    <x v="2807"/>
    <n v="2500"/>
    <n v="2560"/>
    <x v="0"/>
    <x v="0"/>
    <s v="USD"/>
    <n v="1459348740"/>
    <n v="1458647725"/>
    <b v="0"/>
    <n v="21"/>
    <b v="1"/>
    <s v="theater/plays"/>
    <n v="1.024"/>
    <n v="121.9047619047619"/>
    <x v="1"/>
    <x v="6"/>
  </r>
  <r>
    <n v="2810"/>
    <s v="Bring Bigger, Badder BRIEF HISTORY Back To The Stage!"/>
    <x v="2808"/>
    <n v="2500"/>
    <n v="2705"/>
    <x v="0"/>
    <x v="0"/>
    <s v="USD"/>
    <n v="1401595140"/>
    <n v="1398828064"/>
    <b v="0"/>
    <n v="57"/>
    <b v="1"/>
    <s v="theater/plays"/>
    <n v="1.0820000000000001"/>
    <n v="47.456140350877192"/>
    <x v="1"/>
    <x v="6"/>
  </r>
  <r>
    <n v="2811"/>
    <s v="Ray Gunn and Starburst"/>
    <x v="2809"/>
    <n v="10000"/>
    <n v="10027"/>
    <x v="0"/>
    <x v="1"/>
    <s v="GBP"/>
    <n v="1424692503"/>
    <n v="1422100503"/>
    <b v="0"/>
    <n v="108"/>
    <b v="1"/>
    <s v="theater/plays"/>
    <n v="1.0026999999999999"/>
    <n v="92.842592592592595"/>
    <x v="1"/>
    <x v="6"/>
  </r>
  <r>
    <n v="2812"/>
    <s v="BULL by Mike Bartlett at the Coal Mine Theatre"/>
    <x v="2810"/>
    <n v="5000"/>
    <n v="5665"/>
    <x v="0"/>
    <x v="5"/>
    <s v="CAD"/>
    <n v="1428292800"/>
    <n v="1424368298"/>
    <b v="0"/>
    <n v="83"/>
    <b v="1"/>
    <s v="theater/plays"/>
    <n v="1.133"/>
    <n v="68.253012048192772"/>
    <x v="1"/>
    <x v="6"/>
  </r>
  <r>
    <n v="2813"/>
    <s v="Hi, Are You Single? by Ryan J. Haddad"/>
    <x v="2811"/>
    <n v="2800"/>
    <n v="3572.12"/>
    <x v="0"/>
    <x v="0"/>
    <s v="USD"/>
    <n v="1481737761"/>
    <n v="1479577761"/>
    <b v="0"/>
    <n v="96"/>
    <b v="1"/>
    <s v="theater/plays"/>
    <n v="1.2757571428571428"/>
    <n v="37.209583333333335"/>
    <x v="1"/>
    <x v="6"/>
  </r>
  <r>
    <n v="2814"/>
    <s v="Stitching by Anthony Neilson"/>
    <x v="2812"/>
    <n v="1500"/>
    <n v="1616"/>
    <x v="0"/>
    <x v="1"/>
    <s v="GBP"/>
    <n v="1431164115"/>
    <n v="1428572115"/>
    <b v="0"/>
    <n v="64"/>
    <b v="1"/>
    <s v="theater/plays"/>
    <n v="1.0773333333333333"/>
    <n v="25.25"/>
    <x v="1"/>
    <x v="6"/>
  </r>
  <r>
    <n v="2815"/>
    <s v="Widow's Wedding Dress"/>
    <x v="2813"/>
    <n v="250"/>
    <n v="605"/>
    <x v="0"/>
    <x v="5"/>
    <s v="CAD"/>
    <n v="1470595109"/>
    <n v="1468003109"/>
    <b v="0"/>
    <n v="14"/>
    <b v="1"/>
    <s v="theater/plays"/>
    <n v="2.42"/>
    <n v="43.214285714285715"/>
    <x v="1"/>
    <x v="6"/>
  </r>
  <r>
    <n v="2816"/>
    <s v="In My Head - A new mental health theatre project"/>
    <x v="2814"/>
    <n v="3000"/>
    <n v="4247"/>
    <x v="0"/>
    <x v="1"/>
    <s v="GBP"/>
    <n v="1438531200"/>
    <n v="1435921992"/>
    <b v="0"/>
    <n v="169"/>
    <b v="1"/>
    <s v="theater/plays"/>
    <n v="1.4156666666666666"/>
    <n v="25.130177514792898"/>
    <x v="1"/>
    <x v="6"/>
  </r>
  <r>
    <n v="2817"/>
    <s v="After The End"/>
    <x v="2815"/>
    <n v="600"/>
    <n v="780"/>
    <x v="0"/>
    <x v="1"/>
    <s v="GBP"/>
    <n v="1425136462"/>
    <n v="1421680462"/>
    <b v="0"/>
    <n v="33"/>
    <b v="1"/>
    <s v="theater/plays"/>
    <n v="1.3"/>
    <n v="23.636363636363637"/>
    <x v="1"/>
    <x v="6"/>
  </r>
  <r>
    <n v="2818"/>
    <s v="Joe West's THEATER OF DEATH"/>
    <x v="2816"/>
    <n v="10000"/>
    <n v="10603"/>
    <x v="0"/>
    <x v="0"/>
    <s v="USD"/>
    <n v="1443018086"/>
    <n v="1441290086"/>
    <b v="0"/>
    <n v="102"/>
    <b v="1"/>
    <s v="theater/plays"/>
    <n v="1.0603"/>
    <n v="103.95098039215686"/>
    <x v="1"/>
    <x v="6"/>
  </r>
  <r>
    <n v="2819"/>
    <s v="Make TES a success at The Edinburgh Fringe Fest"/>
    <x v="2817"/>
    <n v="5000"/>
    <n v="5240"/>
    <x v="0"/>
    <x v="1"/>
    <s v="GBP"/>
    <n v="1434285409"/>
    <n v="1431693409"/>
    <b v="0"/>
    <n v="104"/>
    <b v="1"/>
    <s v="theater/plays"/>
    <n v="1.048"/>
    <n v="50.384615384615387"/>
    <x v="1"/>
    <x v="6"/>
  </r>
  <r>
    <n v="2820"/>
    <s v="MTA's National Theatre Connections Show!"/>
    <x v="2818"/>
    <n v="200"/>
    <n v="272"/>
    <x v="0"/>
    <x v="1"/>
    <s v="GBP"/>
    <n v="1456444800"/>
    <n v="1454337589"/>
    <b v="0"/>
    <n v="20"/>
    <b v="1"/>
    <s v="theater/plays"/>
    <n v="1.36"/>
    <n v="13.6"/>
    <x v="1"/>
    <x v="6"/>
  </r>
  <r>
    <n v="2821"/>
    <s v="Muscovado: BurntOut's new play about slavery in Barbados"/>
    <x v="2819"/>
    <n v="1000"/>
    <n v="1000"/>
    <x v="0"/>
    <x v="1"/>
    <s v="GBP"/>
    <n v="1411510135"/>
    <n v="1408918135"/>
    <b v="0"/>
    <n v="35"/>
    <b v="1"/>
    <s v="theater/plays"/>
    <n v="1"/>
    <n v="28.571428571428573"/>
    <x v="1"/>
    <x v="6"/>
  </r>
  <r>
    <n v="2822"/>
    <s v="Theatre Forever's The Nature Crown"/>
    <x v="2820"/>
    <n v="6000"/>
    <n v="6000"/>
    <x v="0"/>
    <x v="0"/>
    <s v="USD"/>
    <n v="1427469892"/>
    <n v="1424881492"/>
    <b v="0"/>
    <n v="94"/>
    <b v="1"/>
    <s v="theater/plays"/>
    <n v="1"/>
    <n v="63.829787234042556"/>
    <x v="1"/>
    <x v="6"/>
  </r>
  <r>
    <n v="2823"/>
    <s v="Seliges Theater presents &quot;The God of Carnage&quot;"/>
    <x v="2821"/>
    <n v="100"/>
    <n v="124"/>
    <x v="0"/>
    <x v="1"/>
    <s v="GBP"/>
    <n v="1427842740"/>
    <n v="1425428206"/>
    <b v="0"/>
    <n v="14"/>
    <b v="1"/>
    <s v="theater/plays"/>
    <n v="1.24"/>
    <n v="8.8571428571428577"/>
    <x v="1"/>
    <x v="6"/>
  </r>
  <r>
    <n v="2824"/>
    <s v="The Rooftop"/>
    <x v="2822"/>
    <n v="650"/>
    <n v="760"/>
    <x v="0"/>
    <x v="0"/>
    <s v="USD"/>
    <n v="1434159780"/>
    <n v="1431412196"/>
    <b v="0"/>
    <n v="15"/>
    <b v="1"/>
    <s v="theater/plays"/>
    <n v="1.1692307692307693"/>
    <n v="50.666666666666664"/>
    <x v="1"/>
    <x v="6"/>
  </r>
  <r>
    <n v="2825"/>
    <s v="The Night Before Christmas"/>
    <x v="2823"/>
    <n v="3000"/>
    <n v="3100"/>
    <x v="0"/>
    <x v="1"/>
    <s v="GBP"/>
    <n v="1449255686"/>
    <n v="1446663686"/>
    <b v="0"/>
    <n v="51"/>
    <b v="1"/>
    <s v="theater/plays"/>
    <n v="1.0333333333333334"/>
    <n v="60.784313725490193"/>
    <x v="1"/>
    <x v="6"/>
  </r>
  <r>
    <n v="2826"/>
    <s v="Mickey &amp; Worm: The Tour"/>
    <x v="2824"/>
    <n v="2000"/>
    <n v="2155"/>
    <x v="0"/>
    <x v="0"/>
    <s v="USD"/>
    <n v="1436511600"/>
    <n v="1434415812"/>
    <b v="0"/>
    <n v="19"/>
    <b v="1"/>
    <s v="theater/plays"/>
    <n v="1.0774999999999999"/>
    <n v="113.42105263157895"/>
    <x v="1"/>
    <x v="6"/>
  </r>
  <r>
    <n v="2827"/>
    <s v="The Pennington School Alumni Theater Series: Charlie &amp; Bruno"/>
    <x v="2825"/>
    <n v="2000"/>
    <n v="2405"/>
    <x v="0"/>
    <x v="0"/>
    <s v="USD"/>
    <n v="1464971400"/>
    <n v="1462379066"/>
    <b v="0"/>
    <n v="23"/>
    <b v="1"/>
    <s v="theater/plays"/>
    <n v="1.2024999999999999"/>
    <n v="104.56521739130434"/>
    <x v="1"/>
    <x v="6"/>
  </r>
  <r>
    <n v="2828"/>
    <s v="Peace In Our Time"/>
    <x v="2826"/>
    <n v="9500"/>
    <n v="9536"/>
    <x v="0"/>
    <x v="1"/>
    <s v="GBP"/>
    <n v="1443826800"/>
    <n v="1441606869"/>
    <b v="0"/>
    <n v="97"/>
    <b v="1"/>
    <s v="theater/plays"/>
    <n v="1.0037894736842106"/>
    <n v="98.30927835051547"/>
    <x v="1"/>
    <x v="6"/>
  </r>
  <r>
    <n v="2829"/>
    <s v="MUMBURGER by Sarah Kosar"/>
    <x v="2827"/>
    <n v="2500"/>
    <n v="2663"/>
    <x v="0"/>
    <x v="1"/>
    <s v="GBP"/>
    <n v="1464863118"/>
    <n v="1462443918"/>
    <b v="0"/>
    <n v="76"/>
    <b v="1"/>
    <s v="theater/plays"/>
    <n v="1.0651999999999999"/>
    <n v="35.039473684210527"/>
    <x v="1"/>
    <x v="6"/>
  </r>
  <r>
    <n v="2830"/>
    <s v="Nakhtik and Avalon"/>
    <x v="2828"/>
    <n v="3000"/>
    <n v="3000"/>
    <x v="0"/>
    <x v="0"/>
    <s v="USD"/>
    <n v="1399867140"/>
    <n v="1398802148"/>
    <b v="0"/>
    <n v="11"/>
    <b v="1"/>
    <s v="theater/plays"/>
    <n v="1"/>
    <n v="272.72727272727275"/>
    <x v="1"/>
    <x v="6"/>
  </r>
  <r>
    <n v="2831"/>
    <s v="Tackett &amp; Pyke put on a Play"/>
    <x v="2829"/>
    <n v="3000"/>
    <n v="3320"/>
    <x v="0"/>
    <x v="0"/>
    <s v="USD"/>
    <n v="1437076070"/>
    <n v="1434484070"/>
    <b v="0"/>
    <n v="52"/>
    <b v="1"/>
    <s v="theater/plays"/>
    <n v="1.1066666666666667"/>
    <n v="63.846153846153847"/>
    <x v="1"/>
    <x v="6"/>
  </r>
  <r>
    <n v="2832"/>
    <s v="Secret Diaries"/>
    <x v="2830"/>
    <n v="2500"/>
    <n v="2867.99"/>
    <x v="0"/>
    <x v="1"/>
    <s v="GBP"/>
    <n v="1416780000"/>
    <n v="1414342894"/>
    <b v="0"/>
    <n v="95"/>
    <b v="1"/>
    <s v="theater/plays"/>
    <n v="1.1471959999999999"/>
    <n v="30.189368421052631"/>
    <x v="1"/>
    <x v="6"/>
  </r>
  <r>
    <n v="2833"/>
    <s v="Star Man Rocket Man"/>
    <x v="2831"/>
    <n v="2700"/>
    <n v="2923"/>
    <x v="0"/>
    <x v="0"/>
    <s v="USD"/>
    <n v="1444528800"/>
    <n v="1442804633"/>
    <b v="0"/>
    <n v="35"/>
    <b v="1"/>
    <s v="theater/plays"/>
    <n v="1.0825925925925926"/>
    <n v="83.51428571428572"/>
    <x v="1"/>
    <x v="6"/>
  </r>
  <r>
    <n v="2834"/>
    <s v="Thank You For Smoking"/>
    <x v="2832"/>
    <n v="800"/>
    <n v="1360"/>
    <x v="0"/>
    <x v="1"/>
    <s v="GBP"/>
    <n v="1422658930"/>
    <n v="1421362930"/>
    <b v="0"/>
    <n v="21"/>
    <b v="1"/>
    <s v="theater/plays"/>
    <n v="1.7"/>
    <n v="64.761904761904759"/>
    <x v="1"/>
    <x v="6"/>
  </r>
  <r>
    <n v="2835"/>
    <s v="Land of the Three Towers"/>
    <x v="2833"/>
    <n v="1000"/>
    <n v="1870.99"/>
    <x v="0"/>
    <x v="1"/>
    <s v="GBP"/>
    <n v="1449273600"/>
    <n v="1446742417"/>
    <b v="0"/>
    <n v="93"/>
    <b v="1"/>
    <s v="theater/plays"/>
    <n v="1.8709899999999999"/>
    <n v="20.118172043010752"/>
    <x v="1"/>
    <x v="6"/>
  </r>
  <r>
    <n v="2836"/>
    <s v="&quot;The Colored Museum&quot; by George C. Wolfe"/>
    <x v="2834"/>
    <n v="450"/>
    <n v="485"/>
    <x v="0"/>
    <x v="0"/>
    <s v="USD"/>
    <n v="1487393940"/>
    <n v="1484115418"/>
    <b v="0"/>
    <n v="11"/>
    <b v="1"/>
    <s v="theater/plays"/>
    <n v="1.0777777777777777"/>
    <n v="44.090909090909093"/>
    <x v="1"/>
    <x v="6"/>
  </r>
  <r>
    <n v="2837"/>
    <s v="Stop the tempo - ThÃ©Ã¢tre Prospero- salle intime"/>
    <x v="2835"/>
    <n v="850"/>
    <n v="850"/>
    <x v="0"/>
    <x v="5"/>
    <s v="CAD"/>
    <n v="1449701284"/>
    <n v="1446241684"/>
    <b v="0"/>
    <n v="21"/>
    <b v="1"/>
    <s v="theater/plays"/>
    <n v="1"/>
    <n v="40.476190476190474"/>
    <x v="1"/>
    <x v="6"/>
  </r>
  <r>
    <n v="2838"/>
    <s v="Pickles &amp; Hargraves Murder Mystery Comedy at the FringeNYC"/>
    <x v="2836"/>
    <n v="2000"/>
    <n v="2405"/>
    <x v="0"/>
    <x v="0"/>
    <s v="USD"/>
    <n v="1407967200"/>
    <n v="1406039696"/>
    <b v="0"/>
    <n v="54"/>
    <b v="1"/>
    <s v="theater/plays"/>
    <n v="1.2024999999999999"/>
    <n v="44.537037037037038"/>
    <x v="1"/>
    <x v="6"/>
  </r>
  <r>
    <n v="2839"/>
    <s v="&quot;The Annual Neighborhood Garage Tour&quot;"/>
    <x v="2837"/>
    <n v="3500"/>
    <n v="3900"/>
    <x v="0"/>
    <x v="0"/>
    <s v="USD"/>
    <n v="1408942740"/>
    <n v="1406958354"/>
    <b v="0"/>
    <n v="31"/>
    <b v="1"/>
    <s v="theater/plays"/>
    <n v="1.1142857142857143"/>
    <n v="125.80645161290323"/>
    <x v="1"/>
    <x v="6"/>
  </r>
  <r>
    <n v="2840"/>
    <s v="Scarlet at Southwark Playhouse - Theatre Renegade"/>
    <x v="2838"/>
    <n v="2500"/>
    <n v="2600"/>
    <x v="0"/>
    <x v="1"/>
    <s v="GBP"/>
    <n v="1426698000"/>
    <n v="1424825479"/>
    <b v="0"/>
    <n v="132"/>
    <b v="1"/>
    <s v="theater/plays"/>
    <n v="1.04"/>
    <n v="19.696969696969695"/>
    <x v="1"/>
    <x v="6"/>
  </r>
  <r>
    <n v="2841"/>
    <s v="The Dead Loss"/>
    <x v="2839"/>
    <n v="1000"/>
    <n v="10"/>
    <x v="2"/>
    <x v="1"/>
    <s v="GBP"/>
    <n v="1450032297"/>
    <n v="1444844697"/>
    <b v="0"/>
    <n v="1"/>
    <b v="0"/>
    <s v="theater/plays"/>
    <n v="0.01"/>
    <n v="10"/>
    <x v="1"/>
    <x v="6"/>
  </r>
  <r>
    <n v="2842"/>
    <s v="HIDDEN: The FCO Plays"/>
    <x v="2840"/>
    <n v="1500"/>
    <n v="0"/>
    <x v="2"/>
    <x v="1"/>
    <s v="GBP"/>
    <n v="1403348400"/>
    <n v="1401058295"/>
    <b v="0"/>
    <n v="0"/>
    <b v="0"/>
    <s v="theater/plays"/>
    <n v="0"/>
    <n v="0"/>
    <x v="1"/>
    <x v="6"/>
  </r>
  <r>
    <n v="2843"/>
    <s v="Summer Adaptation of Fallen Angels"/>
    <x v="2841"/>
    <n v="1200"/>
    <n v="0"/>
    <x v="2"/>
    <x v="0"/>
    <s v="USD"/>
    <n v="1465790400"/>
    <n v="1462210950"/>
    <b v="0"/>
    <n v="0"/>
    <b v="0"/>
    <s v="theater/plays"/>
    <n v="0"/>
    <n v="0"/>
    <x v="1"/>
    <x v="6"/>
  </r>
  <r>
    <n v="2844"/>
    <s v="KabarettstÃ¼ck &quot;Dicht in da Nochtschicht&quot;"/>
    <x v="2842"/>
    <n v="550"/>
    <n v="30"/>
    <x v="2"/>
    <x v="15"/>
    <s v="EUR"/>
    <n v="1483535180"/>
    <n v="1480943180"/>
    <b v="0"/>
    <n v="1"/>
    <b v="0"/>
    <s v="theater/plays"/>
    <n v="5.4545454545454543E-2"/>
    <n v="30"/>
    <x v="1"/>
    <x v="6"/>
  </r>
  <r>
    <n v="2845"/>
    <s v="Haberdasher Theatre Inc. : Richard Greenbergâ€™s, The Maderati"/>
    <x v="2843"/>
    <n v="7500"/>
    <n v="2366"/>
    <x v="2"/>
    <x v="0"/>
    <s v="USD"/>
    <n v="1433723033"/>
    <n v="1428539033"/>
    <b v="0"/>
    <n v="39"/>
    <b v="0"/>
    <s v="theater/plays"/>
    <n v="0.31546666666666667"/>
    <n v="60.666666666666664"/>
    <x v="1"/>
    <x v="6"/>
  </r>
  <r>
    <n v="2846"/>
    <s v="SIN, The Stage Play-Spreading Awareness One City At A Time"/>
    <x v="2844"/>
    <n v="8000"/>
    <n v="0"/>
    <x v="2"/>
    <x v="0"/>
    <s v="USD"/>
    <n v="1432917394"/>
    <n v="1429029394"/>
    <b v="0"/>
    <n v="0"/>
    <b v="0"/>
    <s v="theater/plays"/>
    <n v="0"/>
    <n v="0"/>
    <x v="1"/>
    <x v="6"/>
  </r>
  <r>
    <n v="2847"/>
    <s v="COLOR ME"/>
    <x v="2845"/>
    <n v="2000"/>
    <n v="0"/>
    <x v="2"/>
    <x v="0"/>
    <s v="USD"/>
    <n v="1464031265"/>
    <n v="1458847265"/>
    <b v="0"/>
    <n v="0"/>
    <b v="0"/>
    <s v="theater/plays"/>
    <n v="0"/>
    <n v="0"/>
    <x v="1"/>
    <x v="6"/>
  </r>
  <r>
    <n v="2848"/>
    <s v="Hurricane Katrina 10th Anniversary: Brothers from the Bottom"/>
    <x v="2846"/>
    <n v="35000"/>
    <n v="70"/>
    <x v="2"/>
    <x v="0"/>
    <s v="USD"/>
    <n v="1432913659"/>
    <n v="1430321659"/>
    <b v="0"/>
    <n v="3"/>
    <b v="0"/>
    <s v="theater/plays"/>
    <n v="2E-3"/>
    <n v="23.333333333333332"/>
    <x v="1"/>
    <x v="6"/>
  </r>
  <r>
    <n v="2849"/>
    <s v="100, Acre Wood"/>
    <x v="2847"/>
    <n v="500"/>
    <n v="5"/>
    <x v="2"/>
    <x v="1"/>
    <s v="GBP"/>
    <n v="1461406600"/>
    <n v="1458814600"/>
    <b v="0"/>
    <n v="1"/>
    <b v="0"/>
    <s v="theater/plays"/>
    <n v="0.01"/>
    <n v="5"/>
    <x v="1"/>
    <x v="6"/>
  </r>
  <r>
    <n v="2850"/>
    <s v="Romeo and Juliet...Choose Your Own Ending"/>
    <x v="2848"/>
    <n v="8000"/>
    <n v="311"/>
    <x v="2"/>
    <x v="0"/>
    <s v="USD"/>
    <n v="1409962211"/>
    <n v="1407370211"/>
    <b v="0"/>
    <n v="13"/>
    <b v="0"/>
    <s v="theater/plays"/>
    <n v="3.8875E-2"/>
    <n v="23.923076923076923"/>
    <x v="1"/>
    <x v="6"/>
  </r>
  <r>
    <n v="2851"/>
    <s v="The Divideâ€ A Great New Controversial Play."/>
    <x v="2849"/>
    <n v="4500"/>
    <n v="0"/>
    <x v="2"/>
    <x v="17"/>
    <s v="EUR"/>
    <n v="1454109420"/>
    <n v="1453334629"/>
    <b v="0"/>
    <n v="0"/>
    <b v="0"/>
    <s v="theater/plays"/>
    <n v="0"/>
    <n v="0"/>
    <x v="1"/>
    <x v="6"/>
  </r>
  <r>
    <n v="2852"/>
    <s v="Freedom Train"/>
    <x v="2850"/>
    <n v="5000"/>
    <n v="95"/>
    <x v="2"/>
    <x v="0"/>
    <s v="USD"/>
    <n v="1403312703"/>
    <n v="1400720703"/>
    <b v="0"/>
    <n v="6"/>
    <b v="0"/>
    <s v="theater/plays"/>
    <n v="1.9E-2"/>
    <n v="15.833333333333334"/>
    <x v="1"/>
    <x v="6"/>
  </r>
  <r>
    <n v="2853"/>
    <s v="Eighteen Months- A Love Story Interrupted"/>
    <x v="2851"/>
    <n v="9500"/>
    <n v="0"/>
    <x v="2"/>
    <x v="5"/>
    <s v="CAD"/>
    <n v="1410669297"/>
    <n v="1405485297"/>
    <b v="0"/>
    <n v="0"/>
    <b v="0"/>
    <s v="theater/plays"/>
    <n v="0"/>
    <n v="0"/>
    <x v="1"/>
    <x v="6"/>
  </r>
  <r>
    <n v="2854"/>
    <s v="Ultimate Political Selfie!"/>
    <x v="2852"/>
    <n v="1000"/>
    <n v="417"/>
    <x v="2"/>
    <x v="1"/>
    <s v="GBP"/>
    <n v="1431018719"/>
    <n v="1429290719"/>
    <b v="0"/>
    <n v="14"/>
    <b v="0"/>
    <s v="theater/plays"/>
    <n v="0.41699999999999998"/>
    <n v="29.785714285714285"/>
    <x v="1"/>
    <x v="6"/>
  </r>
  <r>
    <n v="2855"/>
    <s v="STAGE READING for TETCNY"/>
    <x v="2853"/>
    <n v="600"/>
    <n v="300"/>
    <x v="2"/>
    <x v="0"/>
    <s v="USD"/>
    <n v="1454110440"/>
    <n v="1451607071"/>
    <b v="0"/>
    <n v="5"/>
    <b v="0"/>
    <s v="theater/plays"/>
    <n v="0.5"/>
    <n v="60"/>
    <x v="1"/>
    <x v="6"/>
  </r>
  <r>
    <n v="2856"/>
    <s v="The JOkeress Going Live"/>
    <x v="2854"/>
    <n v="3000"/>
    <n v="146"/>
    <x v="2"/>
    <x v="0"/>
    <s v="USD"/>
    <n v="1439069640"/>
    <n v="1433897647"/>
    <b v="0"/>
    <n v="6"/>
    <b v="0"/>
    <s v="theater/plays"/>
    <n v="4.8666666666666664E-2"/>
    <n v="24.333333333333332"/>
    <x v="1"/>
    <x v="6"/>
  </r>
  <r>
    <n v="2857"/>
    <s v="Los Tradicionales"/>
    <x v="2855"/>
    <n v="38000"/>
    <n v="7500"/>
    <x v="2"/>
    <x v="14"/>
    <s v="MXN"/>
    <n v="1487613600"/>
    <n v="1482444295"/>
    <b v="0"/>
    <n v="15"/>
    <b v="0"/>
    <s v="theater/plays"/>
    <n v="0.19736842105263158"/>
    <n v="500"/>
    <x v="1"/>
    <x v="6"/>
  </r>
  <r>
    <n v="2858"/>
    <s v="Gay Party Superposh 'Winter Wonderland'"/>
    <x v="2856"/>
    <n v="1000"/>
    <n v="0"/>
    <x v="2"/>
    <x v="9"/>
    <s v="EUR"/>
    <n v="1417778880"/>
    <n v="1415711095"/>
    <b v="0"/>
    <n v="0"/>
    <b v="0"/>
    <s v="theater/plays"/>
    <n v="0"/>
    <n v="0"/>
    <x v="1"/>
    <x v="6"/>
  </r>
  <r>
    <n v="2859"/>
    <s v="Grover Theatre Company (GTC)"/>
    <x v="2857"/>
    <n v="2000"/>
    <n v="35"/>
    <x v="2"/>
    <x v="2"/>
    <s v="AUD"/>
    <n v="1444984904"/>
    <n v="1439800904"/>
    <b v="0"/>
    <n v="1"/>
    <b v="0"/>
    <s v="theater/plays"/>
    <n v="1.7500000000000002E-2"/>
    <n v="35"/>
    <x v="1"/>
    <x v="6"/>
  </r>
  <r>
    <n v="2860"/>
    <s v="Macbeth For President 2016"/>
    <x v="2858"/>
    <n v="4000"/>
    <n v="266"/>
    <x v="2"/>
    <x v="0"/>
    <s v="USD"/>
    <n v="1466363576"/>
    <n v="1461179576"/>
    <b v="0"/>
    <n v="9"/>
    <b v="0"/>
    <s v="theater/plays"/>
    <n v="6.6500000000000004E-2"/>
    <n v="29.555555555555557"/>
    <x v="1"/>
    <x v="6"/>
  </r>
  <r>
    <n v="2861"/>
    <s v="Julius Caesar"/>
    <x v="2859"/>
    <n v="250"/>
    <n v="80"/>
    <x v="2"/>
    <x v="2"/>
    <s v="AUD"/>
    <n v="1443103848"/>
    <n v="1441894248"/>
    <b v="0"/>
    <n v="3"/>
    <b v="0"/>
    <s v="theater/plays"/>
    <n v="0.32"/>
    <n v="26.666666666666668"/>
    <x v="1"/>
    <x v="6"/>
  </r>
  <r>
    <n v="2862"/>
    <s v="Get Your Life Back"/>
    <x v="2860"/>
    <n v="12700"/>
    <n v="55"/>
    <x v="2"/>
    <x v="0"/>
    <s v="USD"/>
    <n v="1403636229"/>
    <n v="1401044229"/>
    <b v="0"/>
    <n v="3"/>
    <b v="0"/>
    <s v="theater/plays"/>
    <n v="4.3307086614173228E-3"/>
    <n v="18.333333333333332"/>
    <x v="1"/>
    <x v="6"/>
  </r>
  <r>
    <n v="2863"/>
    <s v="Equality Theatre"/>
    <x v="2861"/>
    <n v="50000"/>
    <n v="20"/>
    <x v="2"/>
    <x v="0"/>
    <s v="USD"/>
    <n v="1410279123"/>
    <n v="1405095123"/>
    <b v="0"/>
    <n v="1"/>
    <b v="0"/>
    <s v="theater/plays"/>
    <n v="4.0000000000000002E-4"/>
    <n v="20"/>
    <x v="1"/>
    <x v="6"/>
  </r>
  <r>
    <n v="2864"/>
    <s v="'Haunting Julia' by Alan Ayckbourn"/>
    <x v="2862"/>
    <n v="2500"/>
    <n v="40"/>
    <x v="2"/>
    <x v="1"/>
    <s v="GBP"/>
    <n v="1437139080"/>
    <n v="1434552207"/>
    <b v="0"/>
    <n v="3"/>
    <b v="0"/>
    <s v="theater/plays"/>
    <n v="1.6E-2"/>
    <n v="13.333333333333334"/>
    <x v="1"/>
    <x v="6"/>
  </r>
  <r>
    <n v="2865"/>
    <s v="FRINGE 2015 by YER Productions"/>
    <x v="2863"/>
    <n v="2888"/>
    <n v="0"/>
    <x v="2"/>
    <x v="0"/>
    <s v="USD"/>
    <n v="1420512259"/>
    <n v="1415328259"/>
    <b v="0"/>
    <n v="0"/>
    <b v="0"/>
    <s v="theater/plays"/>
    <n v="0"/>
    <n v="0"/>
    <x v="1"/>
    <x v="6"/>
  </r>
  <r>
    <n v="2866"/>
    <s v="Church Folk Can Be Dangerous People"/>
    <x v="2864"/>
    <n v="5000"/>
    <n v="45"/>
    <x v="2"/>
    <x v="0"/>
    <s v="USD"/>
    <n v="1476482400"/>
    <n v="1473893721"/>
    <b v="0"/>
    <n v="2"/>
    <b v="0"/>
    <s v="theater/plays"/>
    <n v="8.9999999999999993E-3"/>
    <n v="22.5"/>
    <x v="1"/>
    <x v="6"/>
  </r>
  <r>
    <n v="2867"/>
    <s v="A Midsummer Night's Dream"/>
    <x v="2865"/>
    <n v="2500"/>
    <n v="504"/>
    <x v="2"/>
    <x v="0"/>
    <s v="USD"/>
    <n v="1467604800"/>
    <n v="1465533672"/>
    <b v="0"/>
    <n v="10"/>
    <b v="0"/>
    <s v="theater/plays"/>
    <n v="0.2016"/>
    <n v="50.4"/>
    <x v="1"/>
    <x v="6"/>
  </r>
  <r>
    <n v="2868"/>
    <s v="Becoming UNZIPPED"/>
    <x v="2866"/>
    <n v="15000"/>
    <n v="6301.76"/>
    <x v="2"/>
    <x v="0"/>
    <s v="USD"/>
    <n v="1475697054"/>
    <n v="1473105054"/>
    <b v="0"/>
    <n v="60"/>
    <b v="0"/>
    <s v="theater/plays"/>
    <n v="0.42011733333333334"/>
    <n v="105.02933333333334"/>
    <x v="1"/>
    <x v="6"/>
  </r>
  <r>
    <n v="2869"/>
    <s v="Theatre West97 - not-for-profit run Youth Theatre Program"/>
    <x v="2867"/>
    <n v="20000"/>
    <n v="177"/>
    <x v="2"/>
    <x v="0"/>
    <s v="USD"/>
    <n v="1468937681"/>
    <n v="1466345681"/>
    <b v="0"/>
    <n v="5"/>
    <b v="0"/>
    <s v="theater/plays"/>
    <n v="8.8500000000000002E-3"/>
    <n v="35.4"/>
    <x v="1"/>
    <x v="6"/>
  </r>
  <r>
    <n v="2870"/>
    <s v="America is at the Mall: A Post 9/11 Happily  Never After"/>
    <x v="2868"/>
    <n v="5000"/>
    <n v="750"/>
    <x v="2"/>
    <x v="0"/>
    <s v="USD"/>
    <n v="1400301165"/>
    <n v="1397709165"/>
    <b v="0"/>
    <n v="9"/>
    <b v="0"/>
    <s v="theater/plays"/>
    <n v="0.15"/>
    <n v="83.333333333333329"/>
    <x v="1"/>
    <x v="6"/>
  </r>
  <r>
    <n v="2871"/>
    <s v="The Bill Cosby Assault, a play"/>
    <x v="2869"/>
    <n v="10000"/>
    <n v="467"/>
    <x v="2"/>
    <x v="0"/>
    <s v="USD"/>
    <n v="1419183813"/>
    <n v="1417455813"/>
    <b v="0"/>
    <n v="13"/>
    <b v="0"/>
    <s v="theater/plays"/>
    <n v="4.6699999999999998E-2"/>
    <n v="35.92307692307692"/>
    <x v="1"/>
    <x v="6"/>
  </r>
  <r>
    <n v="2872"/>
    <s v="Loud Arts"/>
    <x v="2870"/>
    <n v="3000"/>
    <n v="0"/>
    <x v="2"/>
    <x v="0"/>
    <s v="USD"/>
    <n v="1434768438"/>
    <n v="1429584438"/>
    <b v="0"/>
    <n v="0"/>
    <b v="0"/>
    <s v="theater/plays"/>
    <n v="0"/>
    <n v="0"/>
    <x v="1"/>
    <x v="6"/>
  </r>
  <r>
    <n v="2873"/>
    <s v="&quot;Fortune's Child&quot; by Mark Scharf"/>
    <x v="2871"/>
    <n v="2500"/>
    <n v="953"/>
    <x v="2"/>
    <x v="0"/>
    <s v="USD"/>
    <n v="1422473831"/>
    <n v="1419881831"/>
    <b v="0"/>
    <n v="8"/>
    <b v="0"/>
    <s v="theater/plays"/>
    <n v="0.38119999999999998"/>
    <n v="119.125"/>
    <x v="1"/>
    <x v="6"/>
  </r>
  <r>
    <n v="2874"/>
    <s v="Lead Players Theatre Company"/>
    <x v="2872"/>
    <n v="5000"/>
    <n v="271"/>
    <x v="2"/>
    <x v="0"/>
    <s v="USD"/>
    <n v="1484684186"/>
    <n v="1482092186"/>
    <b v="0"/>
    <n v="3"/>
    <b v="0"/>
    <s v="theater/plays"/>
    <n v="5.4199999999999998E-2"/>
    <n v="90.333333333333329"/>
    <x v="1"/>
    <x v="6"/>
  </r>
  <r>
    <n v="2875"/>
    <s v="Right Tracey!"/>
    <x v="2873"/>
    <n v="20000"/>
    <n v="7"/>
    <x v="2"/>
    <x v="0"/>
    <s v="USD"/>
    <n v="1462417493"/>
    <n v="1459825493"/>
    <b v="0"/>
    <n v="3"/>
    <b v="0"/>
    <s v="theater/plays"/>
    <n v="3.5E-4"/>
    <n v="2.3333333333333335"/>
    <x v="1"/>
    <x v="6"/>
  </r>
  <r>
    <n v="2876"/>
    <s v="The Sins of Bad People  Urban Stage Play"/>
    <x v="2874"/>
    <n v="150000"/>
    <n v="0"/>
    <x v="2"/>
    <x v="0"/>
    <s v="USD"/>
    <n v="1437069079"/>
    <n v="1434477079"/>
    <b v="0"/>
    <n v="0"/>
    <b v="0"/>
    <s v="theater/plays"/>
    <n v="0"/>
    <n v="0"/>
    <x v="1"/>
    <x v="6"/>
  </r>
  <r>
    <n v="2877"/>
    <s v="COLLABORATION: WARHOL &amp; BASQUIAT"/>
    <x v="2875"/>
    <n v="6000"/>
    <n v="650"/>
    <x v="2"/>
    <x v="0"/>
    <s v="USD"/>
    <n v="1480525200"/>
    <n v="1477781724"/>
    <b v="0"/>
    <n v="6"/>
    <b v="0"/>
    <s v="theater/plays"/>
    <n v="0.10833333333333334"/>
    <n v="108.33333333333333"/>
    <x v="1"/>
    <x v="6"/>
  </r>
  <r>
    <n v="2878"/>
    <s v="(TBC) I'M JUST HERE TO BUY SOY SAUCE by Jingan Young"/>
    <x v="2876"/>
    <n v="3000"/>
    <n v="63"/>
    <x v="2"/>
    <x v="1"/>
    <s v="GBP"/>
    <n v="1435934795"/>
    <n v="1430750795"/>
    <b v="0"/>
    <n v="4"/>
    <b v="0"/>
    <s v="theater/plays"/>
    <n v="2.1000000000000001E-2"/>
    <n v="15.75"/>
    <x v="1"/>
    <x v="6"/>
  </r>
  <r>
    <n v="2879"/>
    <s v="Girls, Ladies and Women - A Gospel Drama"/>
    <x v="2877"/>
    <n v="11200"/>
    <n v="29"/>
    <x v="2"/>
    <x v="0"/>
    <s v="USD"/>
    <n v="1453310661"/>
    <n v="1450718661"/>
    <b v="0"/>
    <n v="1"/>
    <b v="0"/>
    <s v="theater/plays"/>
    <n v="2.5892857142857141E-3"/>
    <n v="29"/>
    <x v="1"/>
    <x v="6"/>
  </r>
  <r>
    <n v="2880"/>
    <s v="BELIEF on the Isle of Skye"/>
    <x v="2878"/>
    <n v="12000"/>
    <n v="2800"/>
    <x v="2"/>
    <x v="0"/>
    <s v="USD"/>
    <n v="1440090300"/>
    <n v="1436305452"/>
    <b v="0"/>
    <n v="29"/>
    <b v="0"/>
    <s v="theater/plays"/>
    <n v="0.23333333333333334"/>
    <n v="96.551724137931032"/>
    <x v="1"/>
    <x v="6"/>
  </r>
  <r>
    <n v="2881"/>
    <s v="&quot;God's Pinatas&quot; A Drama for the stage, with comic relief."/>
    <x v="2879"/>
    <n v="5500"/>
    <n v="0"/>
    <x v="2"/>
    <x v="0"/>
    <s v="USD"/>
    <n v="1417620036"/>
    <n v="1412432436"/>
    <b v="0"/>
    <n v="0"/>
    <b v="0"/>
    <s v="theater/plays"/>
    <n v="0"/>
    <n v="0"/>
    <x v="1"/>
    <x v="6"/>
  </r>
  <r>
    <n v="2882"/>
    <s v="Images: Remembrances of the Holocaust-The Eva Schloss Story"/>
    <x v="2880"/>
    <n v="750"/>
    <n v="252"/>
    <x v="2"/>
    <x v="0"/>
    <s v="USD"/>
    <n v="1462112318"/>
    <n v="1459520318"/>
    <b v="0"/>
    <n v="4"/>
    <b v="0"/>
    <s v="theater/plays"/>
    <n v="0.33600000000000002"/>
    <n v="63"/>
    <x v="1"/>
    <x v="6"/>
  </r>
  <r>
    <n v="2883"/>
    <s v="&quot;Skip To My Lou,&quot; a NEW play by Steve Romagnoli"/>
    <x v="2881"/>
    <n v="10000"/>
    <n v="1908"/>
    <x v="2"/>
    <x v="0"/>
    <s v="USD"/>
    <n v="1454734740"/>
    <n v="1451684437"/>
    <b v="0"/>
    <n v="5"/>
    <b v="0"/>
    <s v="theater/plays"/>
    <n v="0.1908"/>
    <n v="381.6"/>
    <x v="1"/>
    <x v="6"/>
  </r>
  <r>
    <n v="2884"/>
    <s v="The Lizard King, a play by Jay Jeff Jones"/>
    <x v="2882"/>
    <n v="45000"/>
    <n v="185"/>
    <x v="2"/>
    <x v="0"/>
    <s v="USD"/>
    <n v="1417800435"/>
    <n v="1415208435"/>
    <b v="0"/>
    <n v="4"/>
    <b v="0"/>
    <s v="theater/plays"/>
    <n v="4.1111111111111114E-3"/>
    <n v="46.25"/>
    <x v="1"/>
    <x v="6"/>
  </r>
  <r>
    <n v="2885"/>
    <s v="The Wedding"/>
    <x v="2883"/>
    <n v="400"/>
    <n v="130"/>
    <x v="2"/>
    <x v="0"/>
    <s v="USD"/>
    <n v="1426294201"/>
    <n v="1423705801"/>
    <b v="0"/>
    <n v="5"/>
    <b v="0"/>
    <s v="theater/plays"/>
    <n v="0.32500000000000001"/>
    <n v="26"/>
    <x v="1"/>
    <x v="6"/>
  </r>
  <r>
    <n v="2886"/>
    <s v="Artists' tickets to VARIATIONS ON FAMILY"/>
    <x v="2884"/>
    <n v="200"/>
    <n v="10"/>
    <x v="2"/>
    <x v="0"/>
    <s v="USD"/>
    <n v="1442635140"/>
    <n v="1442243484"/>
    <b v="0"/>
    <n v="1"/>
    <b v="0"/>
    <s v="theater/plays"/>
    <n v="0.05"/>
    <n v="10"/>
    <x v="1"/>
    <x v="6"/>
  </r>
  <r>
    <n v="2887"/>
    <s v="An Original Theater Play Entitled &quot;The Art of Love&quot;"/>
    <x v="2885"/>
    <n v="3000"/>
    <n v="5"/>
    <x v="2"/>
    <x v="0"/>
    <s v="USD"/>
    <n v="1420971324"/>
    <n v="1418379324"/>
    <b v="0"/>
    <n v="1"/>
    <b v="0"/>
    <s v="theater/plays"/>
    <n v="1.6666666666666668E-3"/>
    <n v="5"/>
    <x v="1"/>
    <x v="6"/>
  </r>
  <r>
    <n v="2888"/>
    <s v="ARTS to HEARTS - The Holidate (An Original Stage Play)"/>
    <x v="2886"/>
    <n v="30000"/>
    <n v="0"/>
    <x v="2"/>
    <x v="0"/>
    <s v="USD"/>
    <n v="1413608340"/>
    <n v="1412945440"/>
    <b v="0"/>
    <n v="0"/>
    <b v="0"/>
    <s v="theater/plays"/>
    <n v="0"/>
    <n v="0"/>
    <x v="1"/>
    <x v="6"/>
  </r>
  <r>
    <n v="2889"/>
    <s v="Halfway, Nebraska"/>
    <x v="2887"/>
    <n v="3000"/>
    <n v="1142"/>
    <x v="2"/>
    <x v="0"/>
    <s v="USD"/>
    <n v="1409344985"/>
    <n v="1406752985"/>
    <b v="0"/>
    <n v="14"/>
    <b v="0"/>
    <s v="theater/plays"/>
    <n v="0.38066666666666665"/>
    <n v="81.571428571428569"/>
    <x v="1"/>
    <x v="6"/>
  </r>
  <r>
    <n v="2890"/>
    <s v="the Savannah Disputation"/>
    <x v="2888"/>
    <n v="2000"/>
    <n v="21"/>
    <x v="2"/>
    <x v="0"/>
    <s v="USD"/>
    <n v="1407553200"/>
    <n v="1405100992"/>
    <b v="0"/>
    <n v="3"/>
    <b v="0"/>
    <s v="theater/plays"/>
    <n v="1.0500000000000001E-2"/>
    <n v="7"/>
    <x v="1"/>
    <x v="6"/>
  </r>
  <r>
    <n v="2891"/>
    <s v="Literacy for Brooklyn Kids"/>
    <x v="2889"/>
    <n v="10000"/>
    <n v="273"/>
    <x v="2"/>
    <x v="0"/>
    <s v="USD"/>
    <n v="1460751128"/>
    <n v="1455570728"/>
    <b v="0"/>
    <n v="10"/>
    <b v="0"/>
    <s v="theater/plays"/>
    <n v="2.7300000000000001E-2"/>
    <n v="27.3"/>
    <x v="1"/>
    <x v="6"/>
  </r>
  <r>
    <n v="2892"/>
    <s v="Something Precious"/>
    <x v="2890"/>
    <n v="5500"/>
    <n v="500"/>
    <x v="2"/>
    <x v="0"/>
    <s v="USD"/>
    <n v="1409000400"/>
    <n v="1408381704"/>
    <b v="0"/>
    <n v="17"/>
    <b v="0"/>
    <s v="theater/plays"/>
    <n v="9.0909090909090912E-2"/>
    <n v="29.411764705882351"/>
    <x v="1"/>
    <x v="6"/>
  </r>
  <r>
    <n v="2893"/>
    <s v="REDISCOVERING KIA THE PLAY"/>
    <x v="2891"/>
    <n v="5000"/>
    <n v="25"/>
    <x v="2"/>
    <x v="0"/>
    <s v="USD"/>
    <n v="1420768800"/>
    <n v="1415644395"/>
    <b v="0"/>
    <n v="2"/>
    <b v="0"/>
    <s v="theater/plays"/>
    <n v="5.0000000000000001E-3"/>
    <n v="12.5"/>
    <x v="1"/>
    <x v="6"/>
  </r>
  <r>
    <n v="2894"/>
    <s v="How Could You Do This To Me (The Stage Play)"/>
    <x v="2892"/>
    <n v="50000"/>
    <n v="0"/>
    <x v="2"/>
    <x v="0"/>
    <s v="USD"/>
    <n v="1428100815"/>
    <n v="1422920415"/>
    <b v="0"/>
    <n v="0"/>
    <b v="0"/>
    <s v="theater/plays"/>
    <n v="0"/>
    <n v="0"/>
    <x v="1"/>
    <x v="6"/>
  </r>
  <r>
    <n v="2895"/>
    <s v="Alice In Wonderland (Polish) ALICJA W KRAINIE CZARÃ“W"/>
    <x v="2893"/>
    <n v="500"/>
    <n v="23"/>
    <x v="2"/>
    <x v="0"/>
    <s v="USD"/>
    <n v="1403470800"/>
    <n v="1403356792"/>
    <b v="0"/>
    <n v="4"/>
    <b v="0"/>
    <s v="theater/plays"/>
    <n v="4.5999999999999999E-2"/>
    <n v="5.75"/>
    <x v="1"/>
    <x v="6"/>
  </r>
  <r>
    <n v="2896"/>
    <s v="&quot;Miracle on 34th Street&quot; - We believe. Do you believe in us?"/>
    <x v="2894"/>
    <n v="3000"/>
    <n v="625"/>
    <x v="2"/>
    <x v="0"/>
    <s v="USD"/>
    <n v="1481522400"/>
    <n v="1480283321"/>
    <b v="0"/>
    <n v="12"/>
    <b v="0"/>
    <s v="theater/plays"/>
    <n v="0.20833333333333334"/>
    <n v="52.083333333333336"/>
    <x v="1"/>
    <x v="6"/>
  </r>
  <r>
    <n v="2897"/>
    <s v="CAYCE"/>
    <x v="2895"/>
    <n v="12000"/>
    <n v="550"/>
    <x v="2"/>
    <x v="0"/>
    <s v="USD"/>
    <n v="1444577345"/>
    <n v="1441985458"/>
    <b v="0"/>
    <n v="3"/>
    <b v="0"/>
    <s v="theater/plays"/>
    <n v="4.583333333333333E-2"/>
    <n v="183.33333333333334"/>
    <x v="1"/>
    <x v="6"/>
  </r>
  <r>
    <n v="2898"/>
    <s v="Galaxy Express - The Play"/>
    <x v="2896"/>
    <n v="7500"/>
    <n v="316"/>
    <x v="2"/>
    <x v="0"/>
    <s v="USD"/>
    <n v="1446307053"/>
    <n v="1443715053"/>
    <b v="0"/>
    <n v="12"/>
    <b v="0"/>
    <s v="theater/plays"/>
    <n v="4.2133333333333335E-2"/>
    <n v="26.333333333333332"/>
    <x v="1"/>
    <x v="6"/>
  </r>
  <r>
    <n v="2899"/>
    <s v="The Esoteric Camgirl"/>
    <x v="2897"/>
    <n v="10000"/>
    <n v="0"/>
    <x v="2"/>
    <x v="0"/>
    <s v="USD"/>
    <n v="1469325158"/>
    <n v="1464141158"/>
    <b v="0"/>
    <n v="0"/>
    <b v="0"/>
    <s v="theater/plays"/>
    <n v="0"/>
    <n v="0"/>
    <x v="1"/>
    <x v="6"/>
  </r>
  <r>
    <n v="2900"/>
    <s v="Bring Oedipus Revenant to Life!"/>
    <x v="2898"/>
    <n v="5500"/>
    <n v="3405"/>
    <x v="2"/>
    <x v="0"/>
    <s v="USD"/>
    <n v="1407562632"/>
    <n v="1404970632"/>
    <b v="0"/>
    <n v="7"/>
    <b v="0"/>
    <s v="theater/plays"/>
    <n v="0.61909090909090914"/>
    <n v="486.42857142857144"/>
    <x v="1"/>
    <x v="6"/>
  </r>
  <r>
    <n v="2901"/>
    <s v="Avarimor Series (Audio Plays)"/>
    <x v="2899"/>
    <n v="750"/>
    <n v="6"/>
    <x v="2"/>
    <x v="0"/>
    <s v="USD"/>
    <n v="1423345339"/>
    <n v="1418161339"/>
    <b v="0"/>
    <n v="2"/>
    <b v="0"/>
    <s v="theater/plays"/>
    <n v="8.0000000000000002E-3"/>
    <n v="3"/>
    <x v="1"/>
    <x v="6"/>
  </r>
  <r>
    <n v="2902"/>
    <s v="Bring the iconic story of Leontyne Price to the stage."/>
    <x v="2900"/>
    <n v="150000"/>
    <n v="25"/>
    <x v="2"/>
    <x v="0"/>
    <s v="USD"/>
    <n v="1440412396"/>
    <n v="1437820396"/>
    <b v="0"/>
    <n v="1"/>
    <b v="0"/>
    <s v="theater/plays"/>
    <n v="1.6666666666666666E-4"/>
    <n v="25"/>
    <x v="1"/>
    <x v="6"/>
  </r>
  <r>
    <n v="2903"/>
    <s v="GettingTeensSaved.org Play in Richmond, California 2016"/>
    <x v="2901"/>
    <n v="5000"/>
    <n v="39"/>
    <x v="2"/>
    <x v="0"/>
    <s v="USD"/>
    <n v="1441771218"/>
    <n v="1436587218"/>
    <b v="0"/>
    <n v="4"/>
    <b v="0"/>
    <s v="theater/plays"/>
    <n v="7.7999999999999996E-3"/>
    <n v="9.75"/>
    <x v="1"/>
    <x v="6"/>
  </r>
  <r>
    <n v="2904"/>
    <s v="The Love Shack"/>
    <x v="2902"/>
    <n v="1500"/>
    <n v="75"/>
    <x v="2"/>
    <x v="1"/>
    <s v="GBP"/>
    <n v="1415534400"/>
    <n v="1414538031"/>
    <b v="0"/>
    <n v="4"/>
    <b v="0"/>
    <s v="theater/plays"/>
    <n v="0.05"/>
    <n v="18.75"/>
    <x v="1"/>
    <x v="6"/>
  </r>
  <r>
    <n v="2905"/>
    <s v="DIANA's &quot;Late: A Cowboy Song&quot; by Sarah Ruhl"/>
    <x v="2903"/>
    <n v="3500"/>
    <n v="622"/>
    <x v="2"/>
    <x v="0"/>
    <s v="USD"/>
    <n v="1473211313"/>
    <n v="1472001713"/>
    <b v="0"/>
    <n v="17"/>
    <b v="0"/>
    <s v="theater/plays"/>
    <n v="0.17771428571428571"/>
    <n v="36.588235294117645"/>
    <x v="1"/>
    <x v="6"/>
  </r>
  <r>
    <n v="2906"/>
    <s v="NO HOMO at Atwater Village Theatre"/>
    <x v="2904"/>
    <n v="6000"/>
    <n v="565"/>
    <x v="2"/>
    <x v="0"/>
    <s v="USD"/>
    <n v="1438390800"/>
    <n v="1436888066"/>
    <b v="0"/>
    <n v="7"/>
    <b v="0"/>
    <s v="theater/plays"/>
    <n v="9.4166666666666662E-2"/>
    <n v="80.714285714285708"/>
    <x v="1"/>
    <x v="6"/>
  </r>
  <r>
    <n v="2907"/>
    <s v="Little Nell's - a play"/>
    <x v="2905"/>
    <n v="2500"/>
    <n v="2"/>
    <x v="2"/>
    <x v="0"/>
    <s v="USD"/>
    <n v="1463259837"/>
    <n v="1458075837"/>
    <b v="0"/>
    <n v="2"/>
    <b v="0"/>
    <s v="theater/plays"/>
    <n v="8.0000000000000004E-4"/>
    <n v="1"/>
    <x v="1"/>
    <x v="6"/>
  </r>
  <r>
    <n v="2908"/>
    <s v="&quot;THIS THING OF OURS&quot;"/>
    <x v="2906"/>
    <n v="9600"/>
    <n v="264"/>
    <x v="2"/>
    <x v="0"/>
    <s v="USD"/>
    <n v="1465407219"/>
    <n v="1462815219"/>
    <b v="0"/>
    <n v="5"/>
    <b v="0"/>
    <s v="theater/plays"/>
    <n v="2.75E-2"/>
    <n v="52.8"/>
    <x v="1"/>
    <x v="6"/>
  </r>
  <r>
    <n v="2909"/>
    <s v="CONVERSATIONS WITH AN AVERAGE JOE"/>
    <x v="2907"/>
    <n v="180000"/>
    <n v="20"/>
    <x v="2"/>
    <x v="0"/>
    <s v="USD"/>
    <n v="1416944760"/>
    <n v="1413527001"/>
    <b v="0"/>
    <n v="1"/>
    <b v="0"/>
    <s v="theater/plays"/>
    <n v="1.1111111111111112E-4"/>
    <n v="20"/>
    <x v="1"/>
    <x v="6"/>
  </r>
  <r>
    <n v="2910"/>
    <s v="Strive"/>
    <x v="2908"/>
    <n v="30000"/>
    <n v="1"/>
    <x v="2"/>
    <x v="1"/>
    <s v="GBP"/>
    <n v="1434139887"/>
    <n v="1428955887"/>
    <b v="0"/>
    <n v="1"/>
    <b v="0"/>
    <s v="theater/plays"/>
    <n v="3.3333333333333335E-5"/>
    <n v="1"/>
    <x v="1"/>
    <x v="6"/>
  </r>
  <r>
    <n v="2911"/>
    <s v="The Drama Factory presents &quot; The Moon Princess &quot;"/>
    <x v="2909"/>
    <n v="1800"/>
    <n v="657"/>
    <x v="2"/>
    <x v="0"/>
    <s v="USD"/>
    <n v="1435429626"/>
    <n v="1431973626"/>
    <b v="0"/>
    <n v="14"/>
    <b v="0"/>
    <s v="theater/plays"/>
    <n v="0.36499999999999999"/>
    <n v="46.928571428571431"/>
    <x v="1"/>
    <x v="6"/>
  </r>
  <r>
    <n v="2912"/>
    <s v="Fair Play"/>
    <x v="2910"/>
    <n v="14440"/>
    <n v="2030"/>
    <x v="2"/>
    <x v="0"/>
    <s v="USD"/>
    <n v="1452827374"/>
    <n v="1450235374"/>
    <b v="0"/>
    <n v="26"/>
    <b v="0"/>
    <s v="theater/plays"/>
    <n v="0.14058171745152354"/>
    <n v="78.07692307692308"/>
    <x v="1"/>
    <x v="6"/>
  </r>
  <r>
    <n v="2913"/>
    <s v="The Salem Haunted Magic Show"/>
    <x v="2911"/>
    <n v="10000"/>
    <n v="2"/>
    <x v="2"/>
    <x v="0"/>
    <s v="USD"/>
    <n v="1410041339"/>
    <n v="1404857339"/>
    <b v="0"/>
    <n v="2"/>
    <b v="0"/>
    <s v="theater/plays"/>
    <n v="2.0000000000000001E-4"/>
    <n v="1"/>
    <x v="1"/>
    <x v="6"/>
  </r>
  <r>
    <n v="2914"/>
    <s v="Hercules the Panto"/>
    <x v="2912"/>
    <n v="25000"/>
    <n v="1"/>
    <x v="2"/>
    <x v="1"/>
    <s v="GBP"/>
    <n v="1426365994"/>
    <n v="1421185594"/>
    <b v="0"/>
    <n v="1"/>
    <b v="0"/>
    <s v="theater/plays"/>
    <n v="4.0000000000000003E-5"/>
    <n v="1"/>
    <x v="1"/>
    <x v="6"/>
  </r>
  <r>
    <n v="2915"/>
    <s v="A Grimm Night for Hans Christian Anderson"/>
    <x v="2913"/>
    <n v="1000"/>
    <n v="611"/>
    <x v="2"/>
    <x v="1"/>
    <s v="GBP"/>
    <n v="1458117190"/>
    <n v="1455528790"/>
    <b v="0"/>
    <n v="3"/>
    <b v="0"/>
    <s v="theater/plays"/>
    <n v="0.61099999999999999"/>
    <n v="203.66666666666666"/>
    <x v="1"/>
    <x v="6"/>
  </r>
  <r>
    <n v="2916"/>
    <s v="An Interview With Gaddafi - The Stage Play"/>
    <x v="2914"/>
    <n v="1850"/>
    <n v="145"/>
    <x v="2"/>
    <x v="1"/>
    <s v="GBP"/>
    <n v="1400498789"/>
    <n v="1398511589"/>
    <b v="0"/>
    <n v="7"/>
    <b v="0"/>
    <s v="theater/plays"/>
    <n v="7.8378378378378383E-2"/>
    <n v="20.714285714285715"/>
    <x v="1"/>
    <x v="6"/>
  </r>
  <r>
    <n v="2917"/>
    <s v="Elevation Twelfth Night"/>
    <x v="2915"/>
    <n v="2000"/>
    <n v="437"/>
    <x v="2"/>
    <x v="0"/>
    <s v="USD"/>
    <n v="1442381847"/>
    <n v="1440826647"/>
    <b v="0"/>
    <n v="9"/>
    <b v="0"/>
    <s v="theater/plays"/>
    <n v="0.2185"/>
    <n v="48.555555555555557"/>
    <x v="1"/>
    <x v="6"/>
  </r>
  <r>
    <n v="2918"/>
    <s v="When Johnny Comes Marching Home"/>
    <x v="2916"/>
    <n v="5000"/>
    <n v="1362"/>
    <x v="2"/>
    <x v="0"/>
    <s v="USD"/>
    <n v="1446131207"/>
    <n v="1443712007"/>
    <b v="0"/>
    <n v="20"/>
    <b v="0"/>
    <s v="theater/plays"/>
    <n v="0.27239999999999998"/>
    <n v="68.099999999999994"/>
    <x v="1"/>
    <x v="6"/>
  </r>
  <r>
    <n v="2919"/>
    <s v="While the Stars Fall"/>
    <x v="2917"/>
    <n v="600"/>
    <n v="51"/>
    <x v="2"/>
    <x v="0"/>
    <s v="USD"/>
    <n v="1407250329"/>
    <n v="1404658329"/>
    <b v="0"/>
    <n v="6"/>
    <b v="0"/>
    <s v="theater/plays"/>
    <n v="8.5000000000000006E-2"/>
    <n v="8.5"/>
    <x v="1"/>
    <x v="6"/>
  </r>
  <r>
    <n v="2920"/>
    <s v="Save 'The Stage Door'."/>
    <x v="2918"/>
    <n v="2500"/>
    <n v="671"/>
    <x v="2"/>
    <x v="5"/>
    <s v="CAD"/>
    <n v="1427306470"/>
    <n v="1424718070"/>
    <b v="0"/>
    <n v="13"/>
    <b v="0"/>
    <s v="theater/plays"/>
    <n v="0.26840000000000003"/>
    <n v="51.615384615384613"/>
    <x v="1"/>
    <x v="6"/>
  </r>
  <r>
    <n v="2921"/>
    <s v="Fools Rush In: A Cabaret Benefiting BC/EFA Kickstarter"/>
    <x v="2919"/>
    <n v="100"/>
    <n v="129"/>
    <x v="0"/>
    <x v="0"/>
    <s v="USD"/>
    <n v="1411679804"/>
    <n v="1409087804"/>
    <b v="0"/>
    <n v="3"/>
    <b v="1"/>
    <s v="theater/musical"/>
    <n v="1.29"/>
    <n v="43"/>
    <x v="1"/>
    <x v="40"/>
  </r>
  <r>
    <n v="2922"/>
    <s v="Les Miserables - Backing fund"/>
    <x v="2920"/>
    <n v="500"/>
    <n v="500"/>
    <x v="0"/>
    <x v="1"/>
    <s v="GBP"/>
    <n v="1431982727"/>
    <n v="1428094727"/>
    <b v="0"/>
    <n v="6"/>
    <b v="1"/>
    <s v="theater/musical"/>
    <n v="1"/>
    <n v="83.333333333333329"/>
    <x v="1"/>
    <x v="40"/>
  </r>
  <r>
    <n v="2923"/>
    <s v="Kaylee's Senior Project"/>
    <x v="2921"/>
    <n v="300"/>
    <n v="300"/>
    <x v="0"/>
    <x v="0"/>
    <s v="USD"/>
    <n v="1422068400"/>
    <n v="1420774779"/>
    <b v="0"/>
    <n v="10"/>
    <b v="1"/>
    <s v="theater/musical"/>
    <n v="1"/>
    <n v="30"/>
    <x v="1"/>
    <x v="40"/>
  </r>
  <r>
    <n v="2924"/>
    <s v="There's No Place Like Home!"/>
    <x v="2922"/>
    <n v="25000"/>
    <n v="25800"/>
    <x v="0"/>
    <x v="0"/>
    <s v="USD"/>
    <n v="1431143940"/>
    <n v="1428585710"/>
    <b v="0"/>
    <n v="147"/>
    <b v="1"/>
    <s v="theater/musical"/>
    <n v="1.032"/>
    <n v="175.51020408163265"/>
    <x v="1"/>
    <x v="40"/>
  </r>
  <r>
    <n v="2925"/>
    <s v="Bring &quot;Snow White and the Seven Bottoms&quot; to NYC!"/>
    <x v="2923"/>
    <n v="45000"/>
    <n v="46100.69"/>
    <x v="0"/>
    <x v="0"/>
    <s v="USD"/>
    <n v="1410444068"/>
    <n v="1407852068"/>
    <b v="0"/>
    <n v="199"/>
    <b v="1"/>
    <s v="theater/musical"/>
    <n v="1.0244597777777777"/>
    <n v="231.66175879396985"/>
    <x v="1"/>
    <x v="40"/>
  </r>
  <r>
    <n v="2926"/>
    <s v="Mirror Image - An Original Musical"/>
    <x v="2924"/>
    <n v="3000"/>
    <n v="3750"/>
    <x v="0"/>
    <x v="0"/>
    <s v="USD"/>
    <n v="1424715779"/>
    <n v="1423506179"/>
    <b v="0"/>
    <n v="50"/>
    <b v="1"/>
    <s v="theater/musical"/>
    <n v="1.25"/>
    <n v="75"/>
    <x v="1"/>
    <x v="40"/>
  </r>
  <r>
    <n v="2927"/>
    <s v="The Addams Family Comes To Tuscaloosa"/>
    <x v="2925"/>
    <n v="1800"/>
    <n v="2355"/>
    <x v="0"/>
    <x v="0"/>
    <s v="USD"/>
    <n v="1405400400"/>
    <n v="1402934629"/>
    <b v="0"/>
    <n v="21"/>
    <b v="1"/>
    <s v="theater/musical"/>
    <n v="1.3083333333333333"/>
    <n v="112.14285714285714"/>
    <x v="1"/>
    <x v="40"/>
  </r>
  <r>
    <n v="2928"/>
    <s v="Music Theatre of Idaho Presents &quot;A Year with Frog and Toad"/>
    <x v="2926"/>
    <n v="1000"/>
    <n v="1000"/>
    <x v="0"/>
    <x v="0"/>
    <s v="USD"/>
    <n v="1457135846"/>
    <n v="1454543846"/>
    <b v="0"/>
    <n v="24"/>
    <b v="1"/>
    <s v="theater/musical"/>
    <n v="1"/>
    <n v="41.666666666666664"/>
    <x v="1"/>
    <x v="40"/>
  </r>
  <r>
    <n v="2929"/>
    <s v="Right On Cue Kids Theater (ROCKT) First Show"/>
    <x v="2927"/>
    <n v="8000"/>
    <n v="8165.55"/>
    <x v="0"/>
    <x v="0"/>
    <s v="USD"/>
    <n v="1401024758"/>
    <n v="1398432758"/>
    <b v="0"/>
    <n v="32"/>
    <b v="1"/>
    <s v="theater/musical"/>
    <n v="1.02069375"/>
    <n v="255.17343750000001"/>
    <x v="1"/>
    <x v="40"/>
  </r>
  <r>
    <n v="2930"/>
    <s v="Forbear! Theatre"/>
    <x v="2928"/>
    <n v="10000"/>
    <n v="10092"/>
    <x v="0"/>
    <x v="1"/>
    <s v="GBP"/>
    <n v="1431007264"/>
    <n v="1428415264"/>
    <b v="0"/>
    <n v="62"/>
    <b v="1"/>
    <s v="theater/musical"/>
    <n v="1.0092000000000001"/>
    <n v="162.7741935483871"/>
    <x v="1"/>
    <x v="40"/>
  </r>
  <r>
    <n v="2931"/>
    <s v="And More Shenanigans Theatre Company"/>
    <x v="2929"/>
    <n v="750"/>
    <n v="795"/>
    <x v="0"/>
    <x v="5"/>
    <s v="CAD"/>
    <n v="1410761280"/>
    <n v="1408604363"/>
    <b v="0"/>
    <n v="9"/>
    <b v="1"/>
    <s v="theater/musical"/>
    <n v="1.06"/>
    <n v="88.333333333333329"/>
    <x v="1"/>
    <x v="40"/>
  </r>
  <r>
    <n v="2932"/>
    <s v="Magpie- A Melbourne Written Dramatic Musical"/>
    <x v="2930"/>
    <n v="3100"/>
    <n v="3258"/>
    <x v="0"/>
    <x v="2"/>
    <s v="AUD"/>
    <n v="1424516400"/>
    <n v="1421812637"/>
    <b v="0"/>
    <n v="38"/>
    <b v="1"/>
    <s v="theater/musical"/>
    <n v="1.0509677419354839"/>
    <n v="85.736842105263165"/>
    <x v="1"/>
    <x v="40"/>
  </r>
  <r>
    <n v="2933"/>
    <s v="Three Postcards: Pre-Production Costs"/>
    <x v="2931"/>
    <n v="2500"/>
    <n v="2569"/>
    <x v="0"/>
    <x v="0"/>
    <s v="USD"/>
    <n v="1465081053"/>
    <n v="1462489053"/>
    <b v="0"/>
    <n v="54"/>
    <b v="1"/>
    <s v="theater/musical"/>
    <n v="1.0276000000000001"/>
    <n v="47.574074074074076"/>
    <x v="1"/>
    <x v="40"/>
  </r>
  <r>
    <n v="2934"/>
    <s v="Songs for a New World"/>
    <x v="2932"/>
    <n v="2500"/>
    <n v="2700"/>
    <x v="0"/>
    <x v="5"/>
    <s v="CAD"/>
    <n v="1402845364"/>
    <n v="1400253364"/>
    <b v="0"/>
    <n v="37"/>
    <b v="1"/>
    <s v="theater/musical"/>
    <n v="1.08"/>
    <n v="72.972972972972968"/>
    <x v="1"/>
    <x v="40"/>
  </r>
  <r>
    <n v="2935"/>
    <s v="Fresco presents SNOW WHITE - GARAGE OPERA!"/>
    <x v="2933"/>
    <n v="3500"/>
    <n v="3531"/>
    <x v="0"/>
    <x v="0"/>
    <s v="USD"/>
    <n v="1472490000"/>
    <n v="1467468008"/>
    <b v="0"/>
    <n v="39"/>
    <b v="1"/>
    <s v="theater/musical"/>
    <n v="1.0088571428571429"/>
    <n v="90.538461538461533"/>
    <x v="1"/>
    <x v="40"/>
  </r>
  <r>
    <n v="2936"/>
    <s v="Put Music in our Musical: Rosetown Playhouse"/>
    <x v="2934"/>
    <n v="1000"/>
    <n v="1280"/>
    <x v="0"/>
    <x v="0"/>
    <s v="USD"/>
    <n v="1413176340"/>
    <n v="1412091423"/>
    <b v="0"/>
    <n v="34"/>
    <b v="1"/>
    <s v="theater/musical"/>
    <n v="1.28"/>
    <n v="37.647058823529413"/>
    <x v="1"/>
    <x v="40"/>
  </r>
  <r>
    <n v="2937"/>
    <s v="UCAS"/>
    <x v="2935"/>
    <n v="1500"/>
    <n v="2000"/>
    <x v="0"/>
    <x v="1"/>
    <s v="GBP"/>
    <n v="1405249113"/>
    <n v="1402657113"/>
    <b v="0"/>
    <n v="55"/>
    <b v="1"/>
    <s v="theater/musical"/>
    <n v="1.3333333333333333"/>
    <n v="36.363636363636367"/>
    <x v="1"/>
    <x v="40"/>
  </r>
  <r>
    <n v="2938"/>
    <s v="Keep It Spinning."/>
    <x v="2936"/>
    <n v="4000"/>
    <n v="4055"/>
    <x v="0"/>
    <x v="0"/>
    <s v="USD"/>
    <n v="1422636814"/>
    <n v="1420044814"/>
    <b v="0"/>
    <n v="32"/>
    <b v="1"/>
    <s v="theater/musical"/>
    <n v="1.0137499999999999"/>
    <n v="126.71875"/>
    <x v="1"/>
    <x v="40"/>
  </r>
  <r>
    <n v="2939"/>
    <s v="Dreamgirls - Skyline got a Matching Grant!"/>
    <x v="2937"/>
    <n v="8000"/>
    <n v="8230"/>
    <x v="0"/>
    <x v="0"/>
    <s v="USD"/>
    <n v="1409187600"/>
    <n v="1406316312"/>
    <b v="0"/>
    <n v="25"/>
    <b v="1"/>
    <s v="theater/musical"/>
    <n v="1.0287500000000001"/>
    <n v="329.2"/>
    <x v="1"/>
    <x v="40"/>
  </r>
  <r>
    <n v="2940"/>
    <s v="ITAVA Players &quot;Little Shop of Horrors&quot;"/>
    <x v="2938"/>
    <n v="2500"/>
    <n v="2681"/>
    <x v="0"/>
    <x v="0"/>
    <s v="USD"/>
    <n v="1421606018"/>
    <n v="1418150018"/>
    <b v="0"/>
    <n v="33"/>
    <b v="1"/>
    <s v="theater/musical"/>
    <n v="1.0724"/>
    <n v="81.242424242424249"/>
    <x v="1"/>
    <x v="40"/>
  </r>
  <r>
    <n v="2941"/>
    <s v="Help Us Help Artists"/>
    <x v="2939"/>
    <n v="25000"/>
    <n v="1"/>
    <x v="2"/>
    <x v="0"/>
    <s v="USD"/>
    <n v="1425250955"/>
    <n v="1422658955"/>
    <b v="0"/>
    <n v="1"/>
    <b v="0"/>
    <s v="theater/spaces"/>
    <n v="4.0000000000000003E-5"/>
    <n v="1"/>
    <x v="1"/>
    <x v="38"/>
  </r>
  <r>
    <n v="2942"/>
    <s v="Penmar Community Arts Society"/>
    <x v="2940"/>
    <n v="200000"/>
    <n v="40850"/>
    <x v="2"/>
    <x v="5"/>
    <s v="CAD"/>
    <n v="1450297080"/>
    <n v="1448565459"/>
    <b v="0"/>
    <n v="202"/>
    <b v="0"/>
    <s v="theater/spaces"/>
    <n v="0.20424999999999999"/>
    <n v="202.22772277227722"/>
    <x v="1"/>
    <x v="38"/>
  </r>
  <r>
    <n v="2943"/>
    <s v="BlackSpace: Urban Performance Arts Collective"/>
    <x v="2941"/>
    <n v="3000"/>
    <n v="0"/>
    <x v="2"/>
    <x v="0"/>
    <s v="USD"/>
    <n v="1428894380"/>
    <n v="1426302380"/>
    <b v="0"/>
    <n v="0"/>
    <b v="0"/>
    <s v="theater/spaces"/>
    <n v="0"/>
    <n v="0"/>
    <x v="1"/>
    <x v="38"/>
  </r>
  <r>
    <n v="2944"/>
    <s v="Guardian Theatre, Arts in Education Theatre"/>
    <x v="2942"/>
    <n v="10000"/>
    <n v="100"/>
    <x v="2"/>
    <x v="0"/>
    <s v="USD"/>
    <n v="1433714198"/>
    <n v="1431122198"/>
    <b v="0"/>
    <n v="1"/>
    <b v="0"/>
    <s v="theater/spaces"/>
    <n v="0.01"/>
    <n v="100"/>
    <x v="1"/>
    <x v="38"/>
  </r>
  <r>
    <n v="2945"/>
    <s v="A Midsummer Night's Pub"/>
    <x v="2943"/>
    <n v="50000"/>
    <n v="0"/>
    <x v="2"/>
    <x v="0"/>
    <s v="USD"/>
    <n v="1432437660"/>
    <n v="1429845660"/>
    <b v="0"/>
    <n v="0"/>
    <b v="0"/>
    <s v="theater/spaces"/>
    <n v="0"/>
    <n v="0"/>
    <x v="1"/>
    <x v="38"/>
  </r>
  <r>
    <n v="2946"/>
    <s v="Create The Twisted Tree Theatre"/>
    <x v="2944"/>
    <n v="2000"/>
    <n v="2"/>
    <x v="2"/>
    <x v="1"/>
    <s v="GBP"/>
    <n v="1471265092"/>
    <n v="1468673092"/>
    <b v="0"/>
    <n v="2"/>
    <b v="0"/>
    <s v="theater/spaces"/>
    <n v="1E-3"/>
    <n v="1"/>
    <x v="1"/>
    <x v="38"/>
  </r>
  <r>
    <n v="2947"/>
    <s v="'The Float Lodge' - Duluth's First Premiere Float Center"/>
    <x v="2945"/>
    <n v="25000"/>
    <n v="1072"/>
    <x v="2"/>
    <x v="0"/>
    <s v="USD"/>
    <n v="1480007460"/>
    <n v="1475760567"/>
    <b v="0"/>
    <n v="13"/>
    <b v="0"/>
    <s v="theater/spaces"/>
    <n v="4.2880000000000001E-2"/>
    <n v="82.461538461538467"/>
    <x v="1"/>
    <x v="38"/>
  </r>
  <r>
    <n v="2948"/>
    <s v="Xenu's Space Opera"/>
    <x v="2946"/>
    <n v="500000"/>
    <n v="24"/>
    <x v="2"/>
    <x v="0"/>
    <s v="USD"/>
    <n v="1433259293"/>
    <n v="1428075293"/>
    <b v="0"/>
    <n v="9"/>
    <b v="0"/>
    <s v="theater/spaces"/>
    <n v="4.8000000000000001E-5"/>
    <n v="2.6666666666666665"/>
    <x v="1"/>
    <x v="38"/>
  </r>
  <r>
    <n v="2949"/>
    <s v="Spiritual Enlightenment Center - Help raise our vibrations!"/>
    <x v="2947"/>
    <n v="1000"/>
    <n v="25"/>
    <x v="2"/>
    <x v="0"/>
    <s v="USD"/>
    <n v="1447965917"/>
    <n v="1445370317"/>
    <b v="0"/>
    <n v="2"/>
    <b v="0"/>
    <s v="theater/spaces"/>
    <n v="2.5000000000000001E-2"/>
    <n v="12.5"/>
    <x v="1"/>
    <x v="38"/>
  </r>
  <r>
    <n v="2950"/>
    <s v="Tahoe Children's Museum with Exploratorium Inside"/>
    <x v="2948"/>
    <n v="5000000"/>
    <n v="0"/>
    <x v="2"/>
    <x v="0"/>
    <s v="USD"/>
    <n v="1453538752"/>
    <n v="1450946752"/>
    <b v="0"/>
    <n v="0"/>
    <b v="0"/>
    <s v="theater/spaces"/>
    <n v="0"/>
    <n v="0"/>
    <x v="1"/>
    <x v="38"/>
  </r>
  <r>
    <n v="2951"/>
    <s v="Brentwood Theater Company needs a Rehearsal Space."/>
    <x v="2949"/>
    <n v="50000"/>
    <n v="1096"/>
    <x v="1"/>
    <x v="0"/>
    <s v="USD"/>
    <n v="1412536573"/>
    <n v="1408648573"/>
    <b v="0"/>
    <n v="58"/>
    <b v="0"/>
    <s v="theater/spaces"/>
    <n v="2.1919999999999999E-2"/>
    <n v="18.896551724137932"/>
    <x v="1"/>
    <x v="38"/>
  </r>
  <r>
    <n v="2952"/>
    <s v="Let's Build MOUNTAIN HAVEN, a Community Events Campus (Canceled)"/>
    <x v="2950"/>
    <n v="20000"/>
    <n v="1605"/>
    <x v="1"/>
    <x v="0"/>
    <s v="USD"/>
    <n v="1476676800"/>
    <n v="1473957239"/>
    <b v="0"/>
    <n v="8"/>
    <b v="0"/>
    <s v="theater/spaces"/>
    <n v="8.0250000000000002E-2"/>
    <n v="200.625"/>
    <x v="1"/>
    <x v="38"/>
  </r>
  <r>
    <n v="2953"/>
    <s v="Pueblo Underground Theater (Canceled)"/>
    <x v="2951"/>
    <n v="400000"/>
    <n v="605"/>
    <x v="1"/>
    <x v="0"/>
    <s v="USD"/>
    <n v="1444330821"/>
    <n v="1441738821"/>
    <b v="0"/>
    <n v="3"/>
    <b v="0"/>
    <s v="theater/spaces"/>
    <n v="1.5125E-3"/>
    <n v="201.66666666666666"/>
    <x v="1"/>
    <x v="38"/>
  </r>
  <r>
    <n v="2954"/>
    <s v="ONGO CENTRE | An Incubator Creative Space to self-funds (Canceled)"/>
    <x v="2952"/>
    <n v="15000"/>
    <n v="0"/>
    <x v="1"/>
    <x v="0"/>
    <s v="USD"/>
    <n v="1489669203"/>
    <n v="1487944803"/>
    <b v="0"/>
    <n v="0"/>
    <b v="0"/>
    <s v="theater/spaces"/>
    <n v="0"/>
    <n v="0"/>
    <x v="1"/>
    <x v="38"/>
  </r>
  <r>
    <n v="2955"/>
    <s v="A Stage for Stage Door Theater Company (Canceled)"/>
    <x v="2953"/>
    <n v="1200"/>
    <n v="715"/>
    <x v="1"/>
    <x v="0"/>
    <s v="USD"/>
    <n v="1434476849"/>
    <n v="1431884849"/>
    <b v="0"/>
    <n v="11"/>
    <b v="0"/>
    <s v="theater/spaces"/>
    <n v="0.59583333333333333"/>
    <n v="65"/>
    <x v="1"/>
    <x v="38"/>
  </r>
  <r>
    <n v="2956"/>
    <s v="A Happy Home for Hagan's House of Horrors (Canceled)"/>
    <x v="2954"/>
    <n v="7900"/>
    <n v="1322"/>
    <x v="1"/>
    <x v="0"/>
    <s v="USD"/>
    <n v="1462402850"/>
    <n v="1459810850"/>
    <b v="0"/>
    <n v="20"/>
    <b v="0"/>
    <s v="theater/spaces"/>
    <n v="0.16734177215189874"/>
    <n v="66.099999999999994"/>
    <x v="1"/>
    <x v="38"/>
  </r>
  <r>
    <n v="2957"/>
    <s v="BAMA Theatre Headset Campaign (Canceled)"/>
    <x v="2955"/>
    <n v="15000"/>
    <n v="280"/>
    <x v="1"/>
    <x v="0"/>
    <s v="USD"/>
    <n v="1427498172"/>
    <n v="1422317772"/>
    <b v="0"/>
    <n v="3"/>
    <b v="0"/>
    <s v="theater/spaces"/>
    <n v="1.8666666666666668E-2"/>
    <n v="93.333333333333329"/>
    <x v="1"/>
    <x v="38"/>
  </r>
  <r>
    <n v="2958"/>
    <s v="Uprising Theater (Canceled)"/>
    <x v="2956"/>
    <n v="80000"/>
    <n v="0"/>
    <x v="1"/>
    <x v="0"/>
    <s v="USD"/>
    <n v="1462729317"/>
    <n v="1457548917"/>
    <b v="0"/>
    <n v="0"/>
    <b v="0"/>
    <s v="theater/spaces"/>
    <n v="0"/>
    <n v="0"/>
    <x v="1"/>
    <x v="38"/>
  </r>
  <r>
    <n v="2959"/>
    <s v="The Bath Theatre Bus (Canceled)"/>
    <x v="2957"/>
    <n v="10000"/>
    <n v="0"/>
    <x v="1"/>
    <x v="1"/>
    <s v="GBP"/>
    <n v="1465258325"/>
    <n v="1462666325"/>
    <b v="0"/>
    <n v="0"/>
    <b v="0"/>
    <s v="theater/spaces"/>
    <n v="0"/>
    <n v="0"/>
    <x v="1"/>
    <x v="38"/>
  </r>
  <r>
    <n v="2960"/>
    <s v="Lynnewood Hall Restoration (Canceled)"/>
    <x v="2958"/>
    <n v="30000000"/>
    <n v="0"/>
    <x v="1"/>
    <x v="0"/>
    <s v="USD"/>
    <n v="1410459023"/>
    <n v="1407867023"/>
    <b v="0"/>
    <n v="0"/>
    <b v="0"/>
    <s v="theater/spaces"/>
    <n v="0"/>
    <n v="0"/>
    <x v="1"/>
    <x v="38"/>
  </r>
  <r>
    <n v="2961"/>
    <s v="Shakespeare in the Park! A Comedy of Errors"/>
    <x v="2959"/>
    <n v="5000"/>
    <n v="5481"/>
    <x v="0"/>
    <x v="0"/>
    <s v="USD"/>
    <n v="1427342400"/>
    <n v="1424927159"/>
    <b v="0"/>
    <n v="108"/>
    <b v="1"/>
    <s v="theater/plays"/>
    <n v="1.0962000000000001"/>
    <n v="50.75"/>
    <x v="1"/>
    <x v="6"/>
  </r>
  <r>
    <n v="2962"/>
    <s v="Grassroots Shakespeare Company â€¢ Arizona"/>
    <x v="2960"/>
    <n v="1000"/>
    <n v="1218"/>
    <x v="0"/>
    <x v="0"/>
    <s v="USD"/>
    <n v="1425193140"/>
    <n v="1422769906"/>
    <b v="0"/>
    <n v="20"/>
    <b v="1"/>
    <s v="theater/plays"/>
    <n v="1.218"/>
    <n v="60.9"/>
    <x v="1"/>
    <x v="6"/>
  </r>
  <r>
    <n v="2963"/>
    <s v="One Funny Mother: I'm Not Crazy!!"/>
    <x v="2961"/>
    <n v="10000"/>
    <n v="10685"/>
    <x v="0"/>
    <x v="0"/>
    <s v="USD"/>
    <n v="1435835824"/>
    <n v="1433243824"/>
    <b v="0"/>
    <n v="98"/>
    <b v="1"/>
    <s v="theater/plays"/>
    <n v="1.0685"/>
    <n v="109.03061224489795"/>
    <x v="1"/>
    <x v="6"/>
  </r>
  <r>
    <n v="2964"/>
    <s v="Pug-let: The First Ever All-Pug Production of Hamlet"/>
    <x v="2962"/>
    <n v="5000"/>
    <n v="5035.6899999999996"/>
    <x v="0"/>
    <x v="0"/>
    <s v="USD"/>
    <n v="1407360720"/>
    <n v="1404769819"/>
    <b v="0"/>
    <n v="196"/>
    <b v="1"/>
    <s v="theater/plays"/>
    <n v="1.0071379999999999"/>
    <n v="25.692295918367346"/>
    <x v="1"/>
    <x v="6"/>
  </r>
  <r>
    <n v="2965"/>
    <s v="Imaginary Theater Company Presents the Premiere of The Boat"/>
    <x v="2963"/>
    <n v="1500"/>
    <n v="1635"/>
    <x v="0"/>
    <x v="0"/>
    <s v="USD"/>
    <n v="1436290233"/>
    <n v="1433698233"/>
    <b v="0"/>
    <n v="39"/>
    <b v="1"/>
    <s v="theater/plays"/>
    <n v="1.0900000000000001"/>
    <n v="41.92307692307692"/>
    <x v="1"/>
    <x v="6"/>
  </r>
  <r>
    <n v="2966"/>
    <s v="Fat Pig, The Play!"/>
    <x v="2964"/>
    <n v="10000"/>
    <n v="11363"/>
    <x v="0"/>
    <x v="0"/>
    <s v="USD"/>
    <n v="1442425412"/>
    <n v="1439833412"/>
    <b v="0"/>
    <n v="128"/>
    <b v="1"/>
    <s v="theater/plays"/>
    <n v="1.1363000000000001"/>
    <n v="88.7734375"/>
    <x v="1"/>
    <x v="6"/>
  </r>
  <r>
    <n v="2967"/>
    <s v="Scissortail: A play about the Oklahoma City Bombing"/>
    <x v="2965"/>
    <n v="5000"/>
    <n v="5696"/>
    <x v="0"/>
    <x v="0"/>
    <s v="USD"/>
    <n v="1425872692"/>
    <n v="1423284292"/>
    <b v="0"/>
    <n v="71"/>
    <b v="1"/>
    <s v="theater/plays"/>
    <n v="1.1392"/>
    <n v="80.225352112676063"/>
    <x v="1"/>
    <x v="6"/>
  </r>
  <r>
    <n v="2968"/>
    <s v="The Curse of the Babywoman @ FringeNYC"/>
    <x v="2966"/>
    <n v="3500"/>
    <n v="3710"/>
    <x v="0"/>
    <x v="0"/>
    <s v="USD"/>
    <n v="1471406340"/>
    <n v="1470227660"/>
    <b v="0"/>
    <n v="47"/>
    <b v="1"/>
    <s v="theater/plays"/>
    <n v="1.06"/>
    <n v="78.936170212765958"/>
    <x v="1"/>
    <x v="6"/>
  </r>
  <r>
    <n v="2969"/>
    <s v="Dog Sees God - Calgary Production"/>
    <x v="2967"/>
    <n v="1000"/>
    <n v="1625"/>
    <x v="0"/>
    <x v="5"/>
    <s v="CAD"/>
    <n v="1430693460"/>
    <n v="1428087153"/>
    <b v="0"/>
    <n v="17"/>
    <b v="1"/>
    <s v="theater/plays"/>
    <n v="1.625"/>
    <n v="95.588235294117652"/>
    <x v="1"/>
    <x v="6"/>
  </r>
  <r>
    <n v="2970"/>
    <s v="Leah in Vegas at The New York International Fringe Festival"/>
    <x v="2968"/>
    <n v="6000"/>
    <n v="6360"/>
    <x v="0"/>
    <x v="0"/>
    <s v="USD"/>
    <n v="1405699451"/>
    <n v="1403107451"/>
    <b v="0"/>
    <n v="91"/>
    <b v="1"/>
    <s v="theater/plays"/>
    <n v="1.06"/>
    <n v="69.890109890109883"/>
    <x v="1"/>
    <x v="6"/>
  </r>
  <r>
    <n v="2971"/>
    <s v="World Premiere of &quot;The Piano&quot;"/>
    <x v="2969"/>
    <n v="3200"/>
    <n v="3205"/>
    <x v="0"/>
    <x v="0"/>
    <s v="USD"/>
    <n v="1409500078"/>
    <n v="1406908078"/>
    <b v="0"/>
    <n v="43"/>
    <b v="1"/>
    <s v="theater/plays"/>
    <n v="1.0015624999999999"/>
    <n v="74.534883720930239"/>
    <x v="1"/>
    <x v="6"/>
  </r>
  <r>
    <n v="2972"/>
    <s v="A Bad Plan"/>
    <x v="2970"/>
    <n v="2000"/>
    <n v="2107"/>
    <x v="0"/>
    <x v="0"/>
    <s v="USD"/>
    <n v="1480899600"/>
    <n v="1479609520"/>
    <b v="0"/>
    <n v="17"/>
    <b v="1"/>
    <s v="theater/plays"/>
    <n v="1.0535000000000001"/>
    <n v="123.94117647058823"/>
    <x v="1"/>
    <x v="6"/>
  </r>
  <r>
    <n v="2973"/>
    <s v="CST's As You Like It goes to Canada!"/>
    <x v="2971"/>
    <n v="5000"/>
    <n v="8740"/>
    <x v="0"/>
    <x v="0"/>
    <s v="USD"/>
    <n v="1451620800"/>
    <n v="1449171508"/>
    <b v="0"/>
    <n v="33"/>
    <b v="1"/>
    <s v="theater/plays"/>
    <n v="1.748"/>
    <n v="264.84848484848487"/>
    <x v="1"/>
    <x v="6"/>
  </r>
  <r>
    <n v="2974"/>
    <s v="The World Premiere of Fire Work by Lauren Gunderson"/>
    <x v="2972"/>
    <n v="5000"/>
    <n v="5100"/>
    <x v="0"/>
    <x v="0"/>
    <s v="USD"/>
    <n v="1411695300"/>
    <n v="1409275671"/>
    <b v="0"/>
    <n v="87"/>
    <b v="1"/>
    <s v="theater/plays"/>
    <n v="1.02"/>
    <n v="58.620689655172413"/>
    <x v="1"/>
    <x v="6"/>
  </r>
  <r>
    <n v="2975"/>
    <s v="The Butterfingers Angel... [By The Mummers]"/>
    <x v="2973"/>
    <n v="8000"/>
    <n v="8010"/>
    <x v="0"/>
    <x v="0"/>
    <s v="USD"/>
    <n v="1417057200"/>
    <n v="1414599886"/>
    <b v="0"/>
    <n v="113"/>
    <b v="1"/>
    <s v="theater/plays"/>
    <n v="1.00125"/>
    <n v="70.884955752212392"/>
    <x v="1"/>
    <x v="6"/>
  </r>
  <r>
    <n v="2976"/>
    <s v="Pizza Delique"/>
    <x v="2974"/>
    <n v="70"/>
    <n v="120"/>
    <x v="0"/>
    <x v="1"/>
    <s v="GBP"/>
    <n v="1457870400"/>
    <n v="1456421530"/>
    <b v="0"/>
    <n v="14"/>
    <b v="1"/>
    <s v="theater/plays"/>
    <n v="1.7142857142857142"/>
    <n v="8.5714285714285712"/>
    <x v="1"/>
    <x v="6"/>
  </r>
  <r>
    <n v="2977"/>
    <s v="Brava Theater and Cultural Odyssey present â€œBIRTHRIGHT?â€"/>
    <x v="2975"/>
    <n v="3000"/>
    <n v="3407"/>
    <x v="0"/>
    <x v="0"/>
    <s v="USD"/>
    <n v="1427076840"/>
    <n v="1421960934"/>
    <b v="0"/>
    <n v="30"/>
    <b v="1"/>
    <s v="theater/plays"/>
    <n v="1.1356666666666666"/>
    <n v="113.56666666666666"/>
    <x v="1"/>
    <x v="6"/>
  </r>
  <r>
    <n v="2978"/>
    <s v="The Fall of Wallace Winter at the Plaza Theatre"/>
    <x v="2976"/>
    <n v="750"/>
    <n v="971"/>
    <x v="0"/>
    <x v="0"/>
    <s v="USD"/>
    <n v="1413784740"/>
    <n v="1412954547"/>
    <b v="0"/>
    <n v="16"/>
    <b v="1"/>
    <s v="theater/plays"/>
    <n v="1.2946666666666666"/>
    <n v="60.6875"/>
    <x v="1"/>
    <x v="6"/>
  </r>
  <r>
    <n v="2979"/>
    <s v="'ART'"/>
    <x v="2977"/>
    <n v="5000"/>
    <n v="5070"/>
    <x v="0"/>
    <x v="0"/>
    <s v="USD"/>
    <n v="1420524000"/>
    <n v="1419104823"/>
    <b v="0"/>
    <n v="46"/>
    <b v="1"/>
    <s v="theater/plays"/>
    <n v="1.014"/>
    <n v="110.21739130434783"/>
    <x v="1"/>
    <x v="6"/>
  </r>
  <r>
    <n v="2980"/>
    <s v="INDEPENDENCE NYC"/>
    <x v="2978"/>
    <n v="3000"/>
    <n v="3275"/>
    <x v="0"/>
    <x v="0"/>
    <s v="USD"/>
    <n v="1440381600"/>
    <n v="1438639130"/>
    <b v="0"/>
    <n v="24"/>
    <b v="1"/>
    <s v="theater/plays"/>
    <n v="1.0916666666666666"/>
    <n v="136.45833333333334"/>
    <x v="1"/>
    <x v="6"/>
  </r>
  <r>
    <n v="2981"/>
    <s v="Creation of the Dublin Circus Centre"/>
    <x v="2979"/>
    <n v="4000"/>
    <n v="5157"/>
    <x v="0"/>
    <x v="17"/>
    <s v="EUR"/>
    <n v="1443014756"/>
    <n v="1439126756"/>
    <b v="1"/>
    <n v="97"/>
    <b v="1"/>
    <s v="theater/spaces"/>
    <n v="1.28925"/>
    <n v="53.164948453608247"/>
    <x v="1"/>
    <x v="38"/>
  </r>
  <r>
    <n v="2982"/>
    <s v="Railway Playhouse: Setting up a community arts space"/>
    <x v="2980"/>
    <n v="5000"/>
    <n v="5103"/>
    <x v="0"/>
    <x v="1"/>
    <s v="GBP"/>
    <n v="1455208143"/>
    <n v="1452616143"/>
    <b v="1"/>
    <n v="59"/>
    <b v="1"/>
    <s v="theater/spaces"/>
    <n v="1.0206"/>
    <n v="86.491525423728817"/>
    <x v="1"/>
    <x v="38"/>
  </r>
  <r>
    <n v="2983"/>
    <s v="Build the House of Dad's!"/>
    <x v="2981"/>
    <n v="116000"/>
    <n v="169985.91"/>
    <x v="0"/>
    <x v="0"/>
    <s v="USD"/>
    <n v="1415722236"/>
    <n v="1410534636"/>
    <b v="1"/>
    <n v="1095"/>
    <b v="1"/>
    <s v="theater/spaces"/>
    <n v="1.465395775862069"/>
    <n v="155.23827397260274"/>
    <x v="1"/>
    <x v="38"/>
  </r>
  <r>
    <n v="2984"/>
    <s v="BABA YAGA: A Traveling Performing Arts Wagon"/>
    <x v="2982"/>
    <n v="25000"/>
    <n v="25088"/>
    <x v="0"/>
    <x v="0"/>
    <s v="USD"/>
    <n v="1472020881"/>
    <n v="1469428881"/>
    <b v="1"/>
    <n v="218"/>
    <b v="1"/>
    <s v="theater/spaces"/>
    <n v="1.00352"/>
    <n v="115.08256880733946"/>
    <x v="1"/>
    <x v="38"/>
  </r>
  <r>
    <n v="2985"/>
    <s v="React Aerial Studio"/>
    <x v="2983"/>
    <n v="10000"/>
    <n v="12165"/>
    <x v="0"/>
    <x v="4"/>
    <s v="NZD"/>
    <n v="1477886400"/>
    <n v="1476228128"/>
    <b v="0"/>
    <n v="111"/>
    <b v="1"/>
    <s v="theater/spaces"/>
    <n v="1.2164999999999999"/>
    <n v="109.5945945945946"/>
    <x v="1"/>
    <x v="38"/>
  </r>
  <r>
    <n v="2986"/>
    <s v="Higher Education"/>
    <x v="2984"/>
    <n v="2400"/>
    <n v="2532"/>
    <x v="0"/>
    <x v="1"/>
    <s v="GBP"/>
    <n v="1462100406"/>
    <n v="1456920006"/>
    <b v="0"/>
    <n v="56"/>
    <b v="1"/>
    <s v="theater/spaces"/>
    <n v="1.0549999999999999"/>
    <n v="45.214285714285715"/>
    <x v="1"/>
    <x v="38"/>
  </r>
  <r>
    <n v="2987"/>
    <s v="Curious Comedy's Remodel &amp; Technical Equipment Upgrade"/>
    <x v="2985"/>
    <n v="25000"/>
    <n v="27600.2"/>
    <x v="0"/>
    <x v="0"/>
    <s v="USD"/>
    <n v="1476316800"/>
    <n v="1473837751"/>
    <b v="0"/>
    <n v="265"/>
    <b v="1"/>
    <s v="theater/spaces"/>
    <n v="1.1040080000000001"/>
    <n v="104.15169811320754"/>
    <x v="1"/>
    <x v="38"/>
  </r>
  <r>
    <n v="2988"/>
    <s v="Curtain up at the Shoebox Theatre!"/>
    <x v="2986"/>
    <n v="1000"/>
    <n v="1000"/>
    <x v="0"/>
    <x v="1"/>
    <s v="GBP"/>
    <n v="1466412081"/>
    <n v="1463820081"/>
    <b v="0"/>
    <n v="28"/>
    <b v="1"/>
    <s v="theater/spaces"/>
    <n v="1"/>
    <n v="35.714285714285715"/>
    <x v="1"/>
    <x v="38"/>
  </r>
  <r>
    <n v="2989"/>
    <s v="Let's Light Up The Gem!"/>
    <x v="2987"/>
    <n v="20000"/>
    <n v="35307"/>
    <x v="0"/>
    <x v="0"/>
    <s v="USD"/>
    <n v="1450673940"/>
    <n v="1448756962"/>
    <b v="0"/>
    <n v="364"/>
    <b v="1"/>
    <s v="theater/spaces"/>
    <n v="1.76535"/>
    <n v="96.997252747252745"/>
    <x v="1"/>
    <x v="38"/>
  </r>
  <r>
    <n v="2990"/>
    <s v="The Gloria Theatre Project"/>
    <x v="2988"/>
    <n v="10000"/>
    <n v="10000"/>
    <x v="0"/>
    <x v="0"/>
    <s v="USD"/>
    <n v="1452174420"/>
    <n v="1449150420"/>
    <b v="0"/>
    <n v="27"/>
    <b v="1"/>
    <s v="theater/spaces"/>
    <n v="1"/>
    <n v="370.37037037037038"/>
    <x v="1"/>
    <x v="38"/>
  </r>
  <r>
    <n v="2991"/>
    <s v="gimmeLIVE @ 9 Wallis"/>
    <x v="2989"/>
    <n v="8500"/>
    <n v="8780"/>
    <x v="0"/>
    <x v="0"/>
    <s v="USD"/>
    <n v="1485547530"/>
    <n v="1483646730"/>
    <b v="0"/>
    <n v="93"/>
    <b v="1"/>
    <s v="theater/spaces"/>
    <n v="1.0329411764705883"/>
    <n v="94.408602150537632"/>
    <x v="1"/>
    <x v="38"/>
  </r>
  <r>
    <n v="2992"/>
    <s v="Th'underGrounds"/>
    <x v="2990"/>
    <n v="3000"/>
    <n v="3135"/>
    <x v="0"/>
    <x v="0"/>
    <s v="USD"/>
    <n v="1476037510"/>
    <n v="1473445510"/>
    <b v="0"/>
    <n v="64"/>
    <b v="1"/>
    <s v="theater/spaces"/>
    <n v="1.0449999999999999"/>
    <n v="48.984375"/>
    <x v="1"/>
    <x v="38"/>
  </r>
  <r>
    <n v="2993"/>
    <s v="TRUE WEST: Think, Dog! Productions"/>
    <x v="2991"/>
    <n v="1000"/>
    <n v="1003"/>
    <x v="0"/>
    <x v="0"/>
    <s v="USD"/>
    <n v="1455998867"/>
    <n v="1453406867"/>
    <b v="0"/>
    <n v="22"/>
    <b v="1"/>
    <s v="theater/spaces"/>
    <n v="1.0029999999999999"/>
    <n v="45.590909090909093"/>
    <x v="1"/>
    <x v="38"/>
  </r>
  <r>
    <n v="2994"/>
    <s v="St. Michael Boat Parties - Halloween and Beyond!"/>
    <x v="2992"/>
    <n v="300"/>
    <n v="1373.24"/>
    <x v="0"/>
    <x v="1"/>
    <s v="GBP"/>
    <n v="1412335772"/>
    <n v="1409743772"/>
    <b v="0"/>
    <n v="59"/>
    <b v="1"/>
    <s v="theater/spaces"/>
    <n v="4.577466666666667"/>
    <n v="23.275254237288134"/>
    <x v="1"/>
    <x v="38"/>
  </r>
  <r>
    <n v="2995"/>
    <s v="Help Austin's Blue Starlite Drive-in MOVE + ADD 35MM"/>
    <x v="2993"/>
    <n v="15000"/>
    <n v="15744"/>
    <x v="0"/>
    <x v="0"/>
    <s v="USD"/>
    <n v="1484841471"/>
    <n v="1482249471"/>
    <b v="0"/>
    <n v="249"/>
    <b v="1"/>
    <s v="theater/spaces"/>
    <n v="1.0496000000000001"/>
    <n v="63.2289156626506"/>
    <x v="1"/>
    <x v="38"/>
  </r>
  <r>
    <n v="2996"/>
    <s v="Sea Tea Improv's Comedy Theater in Hartford, CT"/>
    <x v="2994"/>
    <n v="35000"/>
    <n v="60180"/>
    <x v="0"/>
    <x v="0"/>
    <s v="USD"/>
    <n v="1432677240"/>
    <n v="1427493240"/>
    <b v="0"/>
    <n v="392"/>
    <b v="1"/>
    <s v="theater/spaces"/>
    <n v="1.7194285714285715"/>
    <n v="153.5204081632653"/>
    <x v="1"/>
    <x v="38"/>
  </r>
  <r>
    <n v="2997"/>
    <s v="Sonorous Road is Expanding! Join Us!"/>
    <x v="2995"/>
    <n v="10000"/>
    <n v="10373"/>
    <x v="0"/>
    <x v="0"/>
    <s v="USD"/>
    <n v="1488171540"/>
    <n v="1486661793"/>
    <b v="0"/>
    <n v="115"/>
    <b v="1"/>
    <s v="theater/spaces"/>
    <n v="1.0373000000000001"/>
    <n v="90.2"/>
    <x v="1"/>
    <x v="38"/>
  </r>
  <r>
    <n v="2998"/>
    <s v="A bigger, better home for the New Orleans comedy scene"/>
    <x v="2996"/>
    <n v="50000"/>
    <n v="51514.5"/>
    <x v="0"/>
    <x v="0"/>
    <s v="USD"/>
    <n v="1402892700"/>
    <n v="1400474329"/>
    <b v="0"/>
    <n v="433"/>
    <b v="1"/>
    <s v="theater/spaces"/>
    <n v="1.0302899999999999"/>
    <n v="118.97113163972287"/>
    <x v="1"/>
    <x v="38"/>
  </r>
  <r>
    <n v="2999"/>
    <s v="RAT Fund-Riser"/>
    <x v="2997"/>
    <n v="1350"/>
    <n v="1605"/>
    <x v="0"/>
    <x v="0"/>
    <s v="USD"/>
    <n v="1488333600"/>
    <n v="1487094360"/>
    <b v="0"/>
    <n v="20"/>
    <b v="1"/>
    <s v="theater/spaces"/>
    <n v="1.1888888888888889"/>
    <n v="80.25"/>
    <x v="1"/>
    <x v="38"/>
  </r>
  <r>
    <n v="3000"/>
    <s v="Voices From The Future"/>
    <x v="2998"/>
    <n v="500"/>
    <n v="500"/>
    <x v="0"/>
    <x v="0"/>
    <s v="USD"/>
    <n v="1485885600"/>
    <n v="1484682670"/>
    <b v="0"/>
    <n v="8"/>
    <b v="1"/>
    <s v="theater/spaces"/>
    <n v="1"/>
    <n v="62.5"/>
    <x v="1"/>
    <x v="38"/>
  </r>
  <r>
    <n v="3001"/>
    <s v="New Comedy Venue and Training Facility"/>
    <x v="2999"/>
    <n v="7214"/>
    <n v="22991.01"/>
    <x v="0"/>
    <x v="0"/>
    <s v="USD"/>
    <n v="1468445382"/>
    <n v="1465853382"/>
    <b v="0"/>
    <n v="175"/>
    <b v="1"/>
    <s v="theater/spaces"/>
    <n v="3.1869988910451896"/>
    <n v="131.37719999999999"/>
    <x v="1"/>
    <x v="38"/>
  </r>
  <r>
    <n v="3002"/>
    <s v="Help Fund the &quot;Back Room&quot; Arts Space at Jimmy's No 43!"/>
    <x v="3000"/>
    <n v="7000"/>
    <n v="7595.43"/>
    <x v="0"/>
    <x v="0"/>
    <s v="USD"/>
    <n v="1356552252"/>
    <n v="1353960252"/>
    <b v="0"/>
    <n v="104"/>
    <b v="1"/>
    <s v="theater/spaces"/>
    <n v="1.0850614285714286"/>
    <n v="73.032980769230775"/>
    <x v="1"/>
    <x v="38"/>
  </r>
  <r>
    <n v="3003"/>
    <s v="Outskirts Theatre Co. Finds a Home!"/>
    <x v="3001"/>
    <n v="3000"/>
    <n v="3035"/>
    <x v="0"/>
    <x v="0"/>
    <s v="USD"/>
    <n v="1456811940"/>
    <n v="1454098976"/>
    <b v="0"/>
    <n v="17"/>
    <b v="1"/>
    <s v="theater/spaces"/>
    <n v="1.0116666666666667"/>
    <n v="178.52941176470588"/>
    <x v="1"/>
    <x v="38"/>
  </r>
  <r>
    <n v="3004"/>
    <s v="Save the Agawam Cinemas"/>
    <x v="3002"/>
    <n v="40000"/>
    <n v="45126"/>
    <x v="0"/>
    <x v="0"/>
    <s v="USD"/>
    <n v="1416089324"/>
    <n v="1413493724"/>
    <b v="0"/>
    <n v="277"/>
    <b v="1"/>
    <s v="theater/spaces"/>
    <n v="1.12815"/>
    <n v="162.90974729241879"/>
    <x v="1"/>
    <x v="38"/>
  </r>
  <r>
    <n v="3005"/>
    <s v="Pangea House Revitalization Project"/>
    <x v="3003"/>
    <n v="10600"/>
    <n v="12772.6"/>
    <x v="0"/>
    <x v="0"/>
    <s v="USD"/>
    <n v="1412611905"/>
    <n v="1410019905"/>
    <b v="0"/>
    <n v="118"/>
    <b v="1"/>
    <s v="theater/spaces"/>
    <n v="1.2049622641509434"/>
    <n v="108.24237288135593"/>
    <x v="1"/>
    <x v="38"/>
  </r>
  <r>
    <n v="3006"/>
    <s v="ONTARIO STREET THEATRE in Port Hope."/>
    <x v="3004"/>
    <n v="8000"/>
    <n v="8620"/>
    <x v="0"/>
    <x v="5"/>
    <s v="CAD"/>
    <n v="1418580591"/>
    <n v="1415988591"/>
    <b v="0"/>
    <n v="97"/>
    <b v="1"/>
    <s v="theater/spaces"/>
    <n v="1.0774999999999999"/>
    <n v="88.865979381443296"/>
    <x v="1"/>
    <x v="38"/>
  </r>
  <r>
    <n v="3007"/>
    <s v="Bethlem"/>
    <x v="3005"/>
    <n v="600"/>
    <n v="1080"/>
    <x v="0"/>
    <x v="0"/>
    <s v="USD"/>
    <n v="1429938683"/>
    <n v="1428124283"/>
    <b v="0"/>
    <n v="20"/>
    <b v="1"/>
    <s v="theater/spaces"/>
    <n v="1.8"/>
    <n v="54"/>
    <x v="1"/>
    <x v="38"/>
  </r>
  <r>
    <n v="3008"/>
    <s v="Baby It's Cold Outside: Silver Spring Stage HVAC Fund!"/>
    <x v="3006"/>
    <n v="3000"/>
    <n v="3035"/>
    <x v="0"/>
    <x v="0"/>
    <s v="USD"/>
    <n v="1453352719"/>
    <n v="1450760719"/>
    <b v="0"/>
    <n v="26"/>
    <b v="1"/>
    <s v="theater/spaces"/>
    <n v="1.0116666666666667"/>
    <n v="116.73076923076923"/>
    <x v="1"/>
    <x v="38"/>
  </r>
  <r>
    <n v="3009"/>
    <s v="Montauk Surf Museum"/>
    <x v="3007"/>
    <n v="25000"/>
    <n v="29939"/>
    <x v="0"/>
    <x v="0"/>
    <s v="USD"/>
    <n v="1417012840"/>
    <n v="1414417240"/>
    <b v="0"/>
    <n v="128"/>
    <b v="1"/>
    <s v="theater/spaces"/>
    <n v="1.19756"/>
    <n v="233.8984375"/>
    <x v="1"/>
    <x v="38"/>
  </r>
  <r>
    <n v="3010"/>
    <s v="Put Your Money Where Your Ear Is!"/>
    <x v="3008"/>
    <n v="1500"/>
    <n v="2370"/>
    <x v="0"/>
    <x v="0"/>
    <s v="USD"/>
    <n v="1424548719"/>
    <n v="1419364719"/>
    <b v="0"/>
    <n v="15"/>
    <b v="1"/>
    <s v="theater/spaces"/>
    <n v="1.58"/>
    <n v="158"/>
    <x v="1"/>
    <x v="38"/>
  </r>
  <r>
    <n v="3011"/>
    <s v="Katharsis Teatro en Navidad"/>
    <x v="3009"/>
    <n v="300"/>
    <n v="371"/>
    <x v="0"/>
    <x v="3"/>
    <s v="EUR"/>
    <n v="1450911540"/>
    <n v="1448536516"/>
    <b v="0"/>
    <n v="25"/>
    <b v="1"/>
    <s v="theater/spaces"/>
    <n v="1.2366666666666666"/>
    <n v="14.84"/>
    <x v="1"/>
    <x v="38"/>
  </r>
  <r>
    <n v="3012"/>
    <s v="Up-lifting Up-Fit!"/>
    <x v="3010"/>
    <n v="4000"/>
    <n v="4685"/>
    <x v="0"/>
    <x v="0"/>
    <s v="USD"/>
    <n v="1423587130"/>
    <n v="1421772730"/>
    <b v="0"/>
    <n v="55"/>
    <b v="1"/>
    <s v="theater/spaces"/>
    <n v="1.1712499999999999"/>
    <n v="85.181818181818187"/>
    <x v="1"/>
    <x v="38"/>
  </r>
  <r>
    <n v="3013"/>
    <s v="Barebones Black Box Theater in Braddock, PA"/>
    <x v="3011"/>
    <n v="10000"/>
    <n v="15696"/>
    <x v="0"/>
    <x v="0"/>
    <s v="USD"/>
    <n v="1434917049"/>
    <n v="1432325049"/>
    <b v="0"/>
    <n v="107"/>
    <b v="1"/>
    <s v="theater/spaces"/>
    <n v="1.5696000000000001"/>
    <n v="146.69158878504672"/>
    <x v="1"/>
    <x v="38"/>
  </r>
  <r>
    <n v="3014"/>
    <s v="The North Pole at the Fair - A Christmas Paradise for kids."/>
    <x v="3012"/>
    <n v="25000"/>
    <n v="28276"/>
    <x v="0"/>
    <x v="0"/>
    <s v="USD"/>
    <n v="1415163600"/>
    <n v="1412737080"/>
    <b v="0"/>
    <n v="557"/>
    <b v="1"/>
    <s v="theater/spaces"/>
    <n v="1.13104"/>
    <n v="50.764811490125673"/>
    <x v="1"/>
    <x v="38"/>
  </r>
  <r>
    <n v="3015"/>
    <s v="A Sign for 34 West"/>
    <x v="3013"/>
    <n v="3400"/>
    <n v="3508"/>
    <x v="0"/>
    <x v="0"/>
    <s v="USD"/>
    <n v="1402459200"/>
    <n v="1401125238"/>
    <b v="0"/>
    <n v="40"/>
    <b v="1"/>
    <s v="theater/spaces"/>
    <n v="1.0317647058823529"/>
    <n v="87.7"/>
    <x v="1"/>
    <x v="38"/>
  </r>
  <r>
    <n v="3016"/>
    <s v="Let there be sound! A sound and hearing assistance system"/>
    <x v="3014"/>
    <n v="8500"/>
    <n v="8722"/>
    <x v="0"/>
    <x v="0"/>
    <s v="USD"/>
    <n v="1405688952"/>
    <n v="1400504952"/>
    <b v="0"/>
    <n v="36"/>
    <b v="1"/>
    <s v="theater/spaces"/>
    <n v="1.0261176470588236"/>
    <n v="242.27777777777777"/>
    <x v="1"/>
    <x v="38"/>
  </r>
  <r>
    <n v="3017"/>
    <s v="ACT's Spotlight Initiative- Let's Build a Theater!"/>
    <x v="3015"/>
    <n v="22000"/>
    <n v="23285"/>
    <x v="0"/>
    <x v="0"/>
    <s v="USD"/>
    <n v="1408566243"/>
    <n v="1405974243"/>
    <b v="0"/>
    <n v="159"/>
    <b v="1"/>
    <s v="theater/spaces"/>
    <n v="1.0584090909090909"/>
    <n v="146.44654088050314"/>
    <x v="1"/>
    <x v="38"/>
  </r>
  <r>
    <n v="3018"/>
    <s v="Why Theatre"/>
    <x v="3016"/>
    <n v="4200"/>
    <n v="4230"/>
    <x v="0"/>
    <x v="6"/>
    <s v="EUR"/>
    <n v="1437429600"/>
    <n v="1433747376"/>
    <b v="0"/>
    <n v="41"/>
    <b v="1"/>
    <s v="theater/spaces"/>
    <n v="1.0071428571428571"/>
    <n v="103.17073170731707"/>
    <x v="1"/>
    <x v="38"/>
  </r>
  <r>
    <n v="3019"/>
    <s v="Small town theatre, the Gibson Theatre goes Digital"/>
    <x v="3017"/>
    <n v="15000"/>
    <n v="18185"/>
    <x v="0"/>
    <x v="0"/>
    <s v="USD"/>
    <n v="1401159600"/>
    <n v="1398801620"/>
    <b v="0"/>
    <n v="226"/>
    <b v="1"/>
    <s v="theater/spaces"/>
    <n v="1.2123333333333333"/>
    <n v="80.464601769911511"/>
    <x v="1"/>
    <x v="38"/>
  </r>
  <r>
    <n v="3020"/>
    <s v="Prime Stage Theater Studio Upgrades!"/>
    <x v="3018"/>
    <n v="7000"/>
    <n v="7040"/>
    <x v="0"/>
    <x v="0"/>
    <s v="USD"/>
    <n v="1439583533"/>
    <n v="1434399533"/>
    <b v="0"/>
    <n v="30"/>
    <b v="1"/>
    <s v="theater/spaces"/>
    <n v="1.0057142857142858"/>
    <n v="234.66666666666666"/>
    <x v="1"/>
    <x v="38"/>
  </r>
  <r>
    <n v="3021"/>
    <s v="BEEP! BEEP! 2ND STORY IS ON THE MOVE!"/>
    <x v="3019"/>
    <n v="4500"/>
    <n v="5221"/>
    <x v="0"/>
    <x v="0"/>
    <s v="USD"/>
    <n v="1479794340"/>
    <n v="1476715869"/>
    <b v="0"/>
    <n v="103"/>
    <b v="1"/>
    <s v="theater/spaces"/>
    <n v="1.1602222222222223"/>
    <n v="50.689320388349515"/>
    <x v="1"/>
    <x v="38"/>
  </r>
  <r>
    <n v="3022"/>
    <s v="A Performing Arts Complex in Central Square, Cambridge"/>
    <x v="3020"/>
    <n v="10000"/>
    <n v="10088"/>
    <x v="0"/>
    <x v="0"/>
    <s v="USD"/>
    <n v="1472338409"/>
    <n v="1468450409"/>
    <b v="0"/>
    <n v="62"/>
    <b v="1"/>
    <s v="theater/spaces"/>
    <n v="1.0087999999999999"/>
    <n v="162.70967741935485"/>
    <x v="1"/>
    <x v="38"/>
  </r>
  <r>
    <n v="3023"/>
    <s v="The Night Watch"/>
    <x v="3021"/>
    <n v="700"/>
    <n v="721"/>
    <x v="0"/>
    <x v="1"/>
    <s v="GBP"/>
    <n v="1434039186"/>
    <n v="1430151186"/>
    <b v="0"/>
    <n v="6"/>
    <b v="1"/>
    <s v="theater/spaces"/>
    <n v="1.03"/>
    <n v="120.16666666666667"/>
    <x v="1"/>
    <x v="38"/>
  </r>
  <r>
    <n v="3024"/>
    <s v="Build a New Home for Improv Comedy in Pittsburgh"/>
    <x v="3022"/>
    <n v="5000"/>
    <n v="12321"/>
    <x v="0"/>
    <x v="0"/>
    <s v="USD"/>
    <n v="1349567475"/>
    <n v="1346975475"/>
    <b v="0"/>
    <n v="182"/>
    <b v="1"/>
    <s v="theater/spaces"/>
    <n v="2.4641999999999999"/>
    <n v="67.697802197802204"/>
    <x v="1"/>
    <x v="38"/>
  </r>
  <r>
    <n v="3025"/>
    <s v="The Other Room â€“ Cardiffâ€™s First Pub Theatre"/>
    <x v="3023"/>
    <n v="2500"/>
    <n v="7555"/>
    <x v="0"/>
    <x v="1"/>
    <s v="GBP"/>
    <n v="1401465600"/>
    <n v="1399032813"/>
    <b v="0"/>
    <n v="145"/>
    <b v="1"/>
    <s v="theater/spaces"/>
    <n v="3.0219999999999998"/>
    <n v="52.103448275862071"/>
    <x v="1"/>
    <x v="38"/>
  </r>
  <r>
    <n v="3026"/>
    <s v="The Bohemian Balcony - A Creative Space For All"/>
    <x v="3024"/>
    <n v="900"/>
    <n v="1290"/>
    <x v="0"/>
    <x v="1"/>
    <s v="GBP"/>
    <n v="1488538892"/>
    <n v="1487329292"/>
    <b v="0"/>
    <n v="25"/>
    <b v="1"/>
    <s v="theater/spaces"/>
    <n v="1.4333333333333333"/>
    <n v="51.6"/>
    <x v="1"/>
    <x v="38"/>
  </r>
  <r>
    <n v="3027"/>
    <s v="Help ReNew the Rainbow Stage (&amp; office) for Future Stars"/>
    <x v="3025"/>
    <n v="40000"/>
    <n v="52576"/>
    <x v="0"/>
    <x v="0"/>
    <s v="USD"/>
    <n v="1426866851"/>
    <n v="1424278451"/>
    <b v="0"/>
    <n v="320"/>
    <b v="1"/>
    <s v="theater/spaces"/>
    <n v="1.3144"/>
    <n v="164.3"/>
    <x v="1"/>
    <x v="38"/>
  </r>
  <r>
    <n v="3028"/>
    <s v="A Home for Vegas Theatre Hub"/>
    <x v="3026"/>
    <n v="5000"/>
    <n v="8401"/>
    <x v="0"/>
    <x v="0"/>
    <s v="USD"/>
    <n v="1471242025"/>
    <n v="1468650025"/>
    <b v="0"/>
    <n v="99"/>
    <b v="1"/>
    <s v="theater/spaces"/>
    <n v="1.6801999999999999"/>
    <n v="84.858585858585855"/>
    <x v="1"/>
    <x v="38"/>
  </r>
  <r>
    <n v="3029"/>
    <s v="Ground Floor Theatre"/>
    <x v="3027"/>
    <n v="30000"/>
    <n v="32903"/>
    <x v="0"/>
    <x v="0"/>
    <s v="USD"/>
    <n v="1416285300"/>
    <n v="1413824447"/>
    <b v="0"/>
    <n v="348"/>
    <b v="1"/>
    <s v="theater/spaces"/>
    <n v="1.0967666666666667"/>
    <n v="94.548850574712645"/>
    <x v="1"/>
    <x v="38"/>
  </r>
  <r>
    <n v="3030"/>
    <s v="Guilford Center Stage Lights Up"/>
    <x v="3028"/>
    <n v="1750"/>
    <n v="1867"/>
    <x v="0"/>
    <x v="0"/>
    <s v="USD"/>
    <n v="1442426171"/>
    <n v="1439834171"/>
    <b v="0"/>
    <n v="41"/>
    <b v="1"/>
    <s v="theater/spaces"/>
    <n v="1.0668571428571429"/>
    <n v="45.536585365853661"/>
    <x v="1"/>
    <x v="38"/>
  </r>
  <r>
    <n v="3031"/>
    <s v="Blue Thyme Nights"/>
    <x v="3029"/>
    <n v="1500"/>
    <n v="1500"/>
    <x v="0"/>
    <x v="0"/>
    <s v="USD"/>
    <n v="1476479447"/>
    <n v="1471295447"/>
    <b v="0"/>
    <n v="29"/>
    <b v="1"/>
    <s v="theater/spaces"/>
    <n v="1"/>
    <n v="51.724137931034484"/>
    <x v="1"/>
    <x v="38"/>
  </r>
  <r>
    <n v="3032"/>
    <s v="Silent Valley : A Haunting"/>
    <x v="3030"/>
    <n v="1000"/>
    <n v="1272"/>
    <x v="0"/>
    <x v="0"/>
    <s v="USD"/>
    <n v="1441933459"/>
    <n v="1439341459"/>
    <b v="0"/>
    <n v="25"/>
    <b v="1"/>
    <s v="theater/spaces"/>
    <n v="1.272"/>
    <n v="50.88"/>
    <x v="1"/>
    <x v="38"/>
  </r>
  <r>
    <n v="3033"/>
    <s v="Stagelights Studio by Pam Kinter, Greensboro"/>
    <x v="3031"/>
    <n v="3000"/>
    <n v="4396"/>
    <x v="0"/>
    <x v="0"/>
    <s v="USD"/>
    <n v="1471487925"/>
    <n v="1468895925"/>
    <b v="0"/>
    <n v="23"/>
    <b v="1"/>
    <s v="theater/spaces"/>
    <n v="1.4653333333333334"/>
    <n v="191.13043478260869"/>
    <x v="1"/>
    <x v="38"/>
  </r>
  <r>
    <n v="3034"/>
    <s v="Save Our Butts The Seat-quel"/>
    <x v="3032"/>
    <n v="100000"/>
    <n v="112536"/>
    <x v="0"/>
    <x v="0"/>
    <s v="USD"/>
    <n v="1477972740"/>
    <n v="1475326255"/>
    <b v="0"/>
    <n v="1260"/>
    <b v="1"/>
    <s v="theater/spaces"/>
    <n v="1.1253599999999999"/>
    <n v="89.314285714285717"/>
    <x v="1"/>
    <x v="38"/>
  </r>
  <r>
    <n v="3035"/>
    <s v="The Coalition Theater"/>
    <x v="3033"/>
    <n v="25000"/>
    <n v="27196.71"/>
    <x v="0"/>
    <x v="0"/>
    <s v="USD"/>
    <n v="1367674009"/>
    <n v="1365082009"/>
    <b v="0"/>
    <n v="307"/>
    <b v="1"/>
    <s v="theater/spaces"/>
    <n v="1.0878684000000001"/>
    <n v="88.588631921824103"/>
    <x v="1"/>
    <x v="38"/>
  </r>
  <r>
    <n v="3036"/>
    <s v="Save the Studio!"/>
    <x v="3034"/>
    <n v="25000"/>
    <n v="31683"/>
    <x v="0"/>
    <x v="0"/>
    <s v="USD"/>
    <n v="1376654340"/>
    <n v="1373568644"/>
    <b v="0"/>
    <n v="329"/>
    <b v="1"/>
    <s v="theater/spaces"/>
    <n v="1.26732"/>
    <n v="96.300911854103347"/>
    <x v="1"/>
    <x v="38"/>
  </r>
  <r>
    <n v="3037"/>
    <s v="Help SHE&amp;HER PRODUCTIONS raise money for our new space in the West Bottoms!!"/>
    <x v="3035"/>
    <n v="500"/>
    <n v="1066"/>
    <x v="0"/>
    <x v="0"/>
    <s v="USD"/>
    <n v="1285995540"/>
    <n v="1279574773"/>
    <b v="0"/>
    <n v="32"/>
    <b v="1"/>
    <s v="theater/spaces"/>
    <n v="2.1320000000000001"/>
    <n v="33.3125"/>
    <x v="1"/>
    <x v="38"/>
  </r>
  <r>
    <n v="3038"/>
    <s v="Overtime Theater Spruce Up"/>
    <x v="3036"/>
    <n v="1000"/>
    <n v="1005"/>
    <x v="0"/>
    <x v="0"/>
    <s v="USD"/>
    <n v="1457071397"/>
    <n v="1451887397"/>
    <b v="0"/>
    <n v="27"/>
    <b v="1"/>
    <s v="theater/spaces"/>
    <n v="1.0049999999999999"/>
    <n v="37.222222222222221"/>
    <x v="1"/>
    <x v="38"/>
  </r>
  <r>
    <n v="3039"/>
    <s v="Shelter the Schmee"/>
    <x v="3037"/>
    <n v="20000"/>
    <n v="21742.78"/>
    <x v="0"/>
    <x v="0"/>
    <s v="USD"/>
    <n v="1388303940"/>
    <n v="1386011038"/>
    <b v="0"/>
    <n v="236"/>
    <b v="1"/>
    <s v="theater/spaces"/>
    <n v="1.0871389999999999"/>
    <n v="92.130423728813554"/>
    <x v="1"/>
    <x v="38"/>
  </r>
  <r>
    <n v="3040"/>
    <s v="Jayhawk Makeover"/>
    <x v="3038"/>
    <n v="3000"/>
    <n v="3225"/>
    <x v="0"/>
    <x v="0"/>
    <s v="USD"/>
    <n v="1435359600"/>
    <n v="1434999621"/>
    <b v="0"/>
    <n v="42"/>
    <b v="1"/>
    <s v="theater/spaces"/>
    <n v="1.075"/>
    <n v="76.785714285714292"/>
    <x v="1"/>
    <x v="38"/>
  </r>
  <r>
    <n v="3041"/>
    <s v="Lend a Hand in Our Home"/>
    <x v="3039"/>
    <n v="8300"/>
    <n v="9170"/>
    <x v="0"/>
    <x v="0"/>
    <s v="USD"/>
    <n v="1453323048"/>
    <n v="1450731048"/>
    <b v="0"/>
    <n v="95"/>
    <b v="1"/>
    <s v="theater/spaces"/>
    <n v="1.1048192771084338"/>
    <n v="96.526315789473685"/>
    <x v="1"/>
    <x v="38"/>
  </r>
  <r>
    <n v="3042"/>
    <s v="HOPE MILL THEATRE - CHAIR FUND"/>
    <x v="3040"/>
    <n v="1500"/>
    <n v="1920"/>
    <x v="0"/>
    <x v="1"/>
    <s v="GBP"/>
    <n v="1444149047"/>
    <n v="1441557047"/>
    <b v="0"/>
    <n v="37"/>
    <b v="1"/>
    <s v="theater/spaces"/>
    <n v="1.28"/>
    <n v="51.891891891891895"/>
    <x v="1"/>
    <x v="38"/>
  </r>
  <r>
    <n v="3043"/>
    <s v="Like This Post (The Post at 750)"/>
    <x v="3041"/>
    <n v="15000"/>
    <n v="16501"/>
    <x v="0"/>
    <x v="5"/>
    <s v="CAD"/>
    <n v="1429152600"/>
    <n v="1426815699"/>
    <b v="0"/>
    <n v="128"/>
    <b v="1"/>
    <s v="theater/spaces"/>
    <n v="1.1000666666666667"/>
    <n v="128.9140625"/>
    <x v="1"/>
    <x v="38"/>
  </r>
  <r>
    <n v="3044"/>
    <s v="Minnsky's Theater- A Vaudeville Circus Experiment"/>
    <x v="3042"/>
    <n v="12000"/>
    <n v="13121"/>
    <x v="0"/>
    <x v="0"/>
    <s v="USD"/>
    <n v="1454433998"/>
    <n v="1453137998"/>
    <b v="0"/>
    <n v="156"/>
    <b v="1"/>
    <s v="theater/spaces"/>
    <n v="1.0934166666666667"/>
    <n v="84.108974358974365"/>
    <x v="1"/>
    <x v="38"/>
  </r>
  <r>
    <n v="3045"/>
    <s v="Colorado ACTS Black Box Painting"/>
    <x v="3043"/>
    <n v="4000"/>
    <n v="5308.26"/>
    <x v="0"/>
    <x v="0"/>
    <s v="USD"/>
    <n v="1408679055"/>
    <n v="1406087055"/>
    <b v="0"/>
    <n v="64"/>
    <b v="1"/>
    <s v="theater/spaces"/>
    <n v="1.3270650000000002"/>
    <n v="82.941562500000003"/>
    <x v="1"/>
    <x v="38"/>
  </r>
  <r>
    <n v="3046"/>
    <s v="improvMANIA Improv Comedy Theater - Chandler, Arizona"/>
    <x v="3044"/>
    <n v="7900"/>
    <n v="15077"/>
    <x v="0"/>
    <x v="0"/>
    <s v="USD"/>
    <n v="1410324720"/>
    <n v="1407784586"/>
    <b v="0"/>
    <n v="58"/>
    <b v="1"/>
    <s v="theater/spaces"/>
    <n v="1.9084810126582279"/>
    <n v="259.94827586206895"/>
    <x v="1"/>
    <x v="38"/>
  </r>
  <r>
    <n v="3047"/>
    <s v="Acting V Senior Showcase"/>
    <x v="3045"/>
    <n v="500"/>
    <n v="745"/>
    <x v="0"/>
    <x v="0"/>
    <s v="USD"/>
    <n v="1461762960"/>
    <n v="1457999054"/>
    <b v="0"/>
    <n v="20"/>
    <b v="1"/>
    <s v="theater/spaces"/>
    <n v="1.49"/>
    <n v="37.25"/>
    <x v="1"/>
    <x v="38"/>
  </r>
  <r>
    <n v="3048"/>
    <s v="December Match Campaign"/>
    <x v="3046"/>
    <n v="5000"/>
    <n v="8320"/>
    <x v="0"/>
    <x v="0"/>
    <s v="USD"/>
    <n v="1420060920"/>
    <n v="1417556262"/>
    <b v="0"/>
    <n v="47"/>
    <b v="1"/>
    <s v="theater/spaces"/>
    <n v="1.6639999999999999"/>
    <n v="177.02127659574469"/>
    <x v="1"/>
    <x v="38"/>
  </r>
  <r>
    <n v="3049"/>
    <s v="Pickerington Community Theatre's Set Capabilities Expansion"/>
    <x v="3047"/>
    <n v="3750"/>
    <n v="4000"/>
    <x v="0"/>
    <x v="0"/>
    <s v="USD"/>
    <n v="1434241255"/>
    <n v="1431649255"/>
    <b v="0"/>
    <n v="54"/>
    <b v="1"/>
    <s v="theater/spaces"/>
    <n v="1.0666666666666667"/>
    <n v="74.074074074074076"/>
    <x v="1"/>
    <x v="38"/>
  </r>
  <r>
    <n v="3050"/>
    <s v="The Black Pearl Consuite at CoreCon VIII: On Ancient Seas"/>
    <x v="3048"/>
    <n v="600"/>
    <n v="636"/>
    <x v="0"/>
    <x v="0"/>
    <s v="USD"/>
    <n v="1462420960"/>
    <n v="1459828960"/>
    <b v="0"/>
    <n v="9"/>
    <b v="1"/>
    <s v="theater/spaces"/>
    <n v="1.06"/>
    <n v="70.666666666666671"/>
    <x v="1"/>
    <x v="38"/>
  </r>
  <r>
    <n v="3051"/>
    <s v="Jon Udry's ABC Tour"/>
    <x v="3049"/>
    <n v="3500"/>
    <n v="827"/>
    <x v="2"/>
    <x v="1"/>
    <s v="GBP"/>
    <n v="1486547945"/>
    <n v="1483955945"/>
    <b v="1"/>
    <n v="35"/>
    <b v="0"/>
    <s v="theater/spaces"/>
    <n v="0.23628571428571429"/>
    <n v="23.62857142857143"/>
    <x v="1"/>
    <x v="38"/>
  </r>
  <r>
    <n v="3052"/>
    <s v="Funding for a new theater facility in Walker Minnesota"/>
    <x v="3050"/>
    <n v="50000"/>
    <n v="75"/>
    <x v="2"/>
    <x v="0"/>
    <s v="USD"/>
    <n v="1432828740"/>
    <n v="1430237094"/>
    <b v="0"/>
    <n v="2"/>
    <b v="0"/>
    <s v="theater/spaces"/>
    <n v="1.5E-3"/>
    <n v="37.5"/>
    <x v="1"/>
    <x v="38"/>
  </r>
  <r>
    <n v="3053"/>
    <s v="Showroom"/>
    <x v="3051"/>
    <n v="10000"/>
    <n v="40"/>
    <x v="2"/>
    <x v="0"/>
    <s v="USD"/>
    <n v="1412222340"/>
    <n v="1407781013"/>
    <b v="0"/>
    <n v="3"/>
    <b v="0"/>
    <s v="theater/spaces"/>
    <n v="4.0000000000000001E-3"/>
    <n v="13.333333333333334"/>
    <x v="1"/>
    <x v="38"/>
  </r>
  <r>
    <n v="3054"/>
    <s v="Shady Slaughters Productions Haunted attraction"/>
    <x v="3052"/>
    <n v="300"/>
    <n v="0"/>
    <x v="2"/>
    <x v="0"/>
    <s v="USD"/>
    <n v="1425258240"/>
    <n v="1422043154"/>
    <b v="0"/>
    <n v="0"/>
    <b v="0"/>
    <s v="theater/spaces"/>
    <n v="0"/>
    <n v="0"/>
    <x v="1"/>
    <x v="38"/>
  </r>
  <r>
    <n v="3055"/>
    <s v="Bungers surfing Museum"/>
    <x v="3053"/>
    <n v="20000"/>
    <n v="1"/>
    <x v="2"/>
    <x v="0"/>
    <s v="USD"/>
    <n v="1420844390"/>
    <n v="1415660390"/>
    <b v="0"/>
    <n v="1"/>
    <b v="0"/>
    <s v="theater/spaces"/>
    <n v="5.0000000000000002E-5"/>
    <n v="1"/>
    <x v="1"/>
    <x v="38"/>
  </r>
  <r>
    <n v="3056"/>
    <s v="Palace Flophouse Theater"/>
    <x v="3054"/>
    <n v="25000"/>
    <n v="0"/>
    <x v="2"/>
    <x v="0"/>
    <s v="USD"/>
    <n v="1412003784"/>
    <n v="1406819784"/>
    <b v="0"/>
    <n v="0"/>
    <b v="0"/>
    <s v="theater/spaces"/>
    <n v="0"/>
    <n v="0"/>
    <x v="1"/>
    <x v="38"/>
  </r>
  <r>
    <n v="3057"/>
    <s v="1 World Educational Theme Parks"/>
    <x v="3055"/>
    <n v="50000"/>
    <n v="0"/>
    <x v="2"/>
    <x v="1"/>
    <s v="GBP"/>
    <n v="1459694211"/>
    <n v="1457105811"/>
    <b v="0"/>
    <n v="0"/>
    <b v="0"/>
    <s v="theater/spaces"/>
    <n v="0"/>
    <n v="0"/>
    <x v="1"/>
    <x v="38"/>
  </r>
  <r>
    <n v="3058"/>
    <s v="OPEN THE OLD &quot;RIGON&quot; THEATER"/>
    <x v="3056"/>
    <n v="18000"/>
    <n v="3"/>
    <x v="2"/>
    <x v="13"/>
    <s v="EUR"/>
    <n v="1463734740"/>
    <n v="1459414740"/>
    <b v="0"/>
    <n v="3"/>
    <b v="0"/>
    <s v="theater/spaces"/>
    <n v="1.6666666666666666E-4"/>
    <n v="1"/>
    <x v="1"/>
    <x v="38"/>
  </r>
  <r>
    <n v="3059"/>
    <s v="Let There Be Light! (and you get to name a ghost too!)"/>
    <x v="3057"/>
    <n v="15000"/>
    <n v="451"/>
    <x v="2"/>
    <x v="0"/>
    <s v="USD"/>
    <n v="1407536846"/>
    <n v="1404944846"/>
    <b v="0"/>
    <n v="11"/>
    <b v="0"/>
    <s v="theater/spaces"/>
    <n v="3.0066666666666665E-2"/>
    <n v="41"/>
    <x v="1"/>
    <x v="38"/>
  </r>
  <r>
    <n v="3060"/>
    <s v="Save the Roxy Theatre in Bremerton WA"/>
    <x v="3058"/>
    <n v="220000"/>
    <n v="335"/>
    <x v="2"/>
    <x v="0"/>
    <s v="USD"/>
    <n v="1443422134"/>
    <n v="1440830134"/>
    <b v="0"/>
    <n v="6"/>
    <b v="0"/>
    <s v="theater/spaces"/>
    <n v="1.5227272727272728E-3"/>
    <n v="55.833333333333336"/>
    <x v="1"/>
    <x v="38"/>
  </r>
  <r>
    <n v="3061"/>
    <s v="Help Save Parkway Cinemas!"/>
    <x v="3059"/>
    <n v="1000000"/>
    <n v="0"/>
    <x v="2"/>
    <x v="0"/>
    <s v="USD"/>
    <n v="1407955748"/>
    <n v="1405363748"/>
    <b v="0"/>
    <n v="0"/>
    <b v="0"/>
    <s v="theater/spaces"/>
    <n v="0"/>
    <n v="0"/>
    <x v="1"/>
    <x v="38"/>
  </r>
  <r>
    <n v="3062"/>
    <s v="The Comedy Catch Relocation to the Choo Choo"/>
    <x v="3060"/>
    <n v="10000"/>
    <n v="6684"/>
    <x v="2"/>
    <x v="0"/>
    <s v="USD"/>
    <n v="1443636000"/>
    <n v="1441111892"/>
    <b v="0"/>
    <n v="67"/>
    <b v="0"/>
    <s v="theater/spaces"/>
    <n v="0.66839999999999999"/>
    <n v="99.761194029850742"/>
    <x v="1"/>
    <x v="38"/>
  </r>
  <r>
    <n v="3063"/>
    <s v="Spec Haus"/>
    <x v="3061"/>
    <n v="3000"/>
    <n v="587"/>
    <x v="2"/>
    <x v="0"/>
    <s v="USD"/>
    <n v="1477174138"/>
    <n v="1474150138"/>
    <b v="0"/>
    <n v="23"/>
    <b v="0"/>
    <s v="theater/spaces"/>
    <n v="0.19566666666666666"/>
    <n v="25.521739130434781"/>
    <x v="1"/>
    <x v="38"/>
  </r>
  <r>
    <n v="3064"/>
    <s v="Kickstart the Crossroads Community"/>
    <x v="3062"/>
    <n v="75000"/>
    <n v="8471"/>
    <x v="2"/>
    <x v="0"/>
    <s v="USD"/>
    <n v="1448175540"/>
    <n v="1445483246"/>
    <b v="0"/>
    <n v="72"/>
    <b v="0"/>
    <s v="theater/spaces"/>
    <n v="0.11294666666666667"/>
    <n v="117.65277777777777"/>
    <x v="1"/>
    <x v="38"/>
  </r>
  <r>
    <n v="3065"/>
    <s v="The Castle Project"/>
    <x v="3063"/>
    <n v="25000"/>
    <n v="10"/>
    <x v="2"/>
    <x v="0"/>
    <s v="USD"/>
    <n v="1406683172"/>
    <n v="1404523172"/>
    <b v="0"/>
    <n v="2"/>
    <b v="0"/>
    <s v="theater/spaces"/>
    <n v="4.0000000000000002E-4"/>
    <n v="5"/>
    <x v="1"/>
    <x v="38"/>
  </r>
  <r>
    <n v="3066"/>
    <s v="Gold Coast Wake Park"/>
    <x v="3064"/>
    <n v="350000"/>
    <n v="41950"/>
    <x v="2"/>
    <x v="2"/>
    <s v="AUD"/>
    <n v="1468128537"/>
    <n v="1465536537"/>
    <b v="0"/>
    <n v="15"/>
    <b v="0"/>
    <s v="theater/spaces"/>
    <n v="0.11985714285714286"/>
    <n v="2796.6666666666665"/>
    <x v="1"/>
    <x v="38"/>
  </r>
  <r>
    <n v="3067"/>
    <s v="Fabulous Foyer - where? At the Court Theatre in Christchurch"/>
    <x v="3065"/>
    <n v="8000"/>
    <n v="200"/>
    <x v="2"/>
    <x v="4"/>
    <s v="NZD"/>
    <n v="1441837879"/>
    <n v="1439245879"/>
    <b v="0"/>
    <n v="1"/>
    <b v="0"/>
    <s v="theater/spaces"/>
    <n v="2.5000000000000001E-2"/>
    <n v="200"/>
    <x v="1"/>
    <x v="38"/>
  </r>
  <r>
    <n v="3068"/>
    <s v="Theaters in the Loop - Hearing Loop Installation Project"/>
    <x v="3066"/>
    <n v="250000"/>
    <n v="175"/>
    <x v="2"/>
    <x v="0"/>
    <s v="USD"/>
    <n v="1445013352"/>
    <n v="1442421352"/>
    <b v="0"/>
    <n v="2"/>
    <b v="0"/>
    <s v="theater/spaces"/>
    <n v="6.9999999999999999E-4"/>
    <n v="87.5"/>
    <x v="1"/>
    <x v="38"/>
  </r>
  <r>
    <n v="3069"/>
    <s v="&quot;Seven Zero Eight STL&quot; Burlesque, Restaurant, Pub and More!"/>
    <x v="3067"/>
    <n v="1000"/>
    <n v="141"/>
    <x v="2"/>
    <x v="0"/>
    <s v="USD"/>
    <n v="1418587234"/>
    <n v="1415995234"/>
    <b v="0"/>
    <n v="7"/>
    <b v="0"/>
    <s v="theater/spaces"/>
    <n v="0.14099999999999999"/>
    <n v="20.142857142857142"/>
    <x v="1"/>
    <x v="38"/>
  </r>
  <r>
    <n v="3070"/>
    <s v="Purpose Built Liverpool Comedy Club, Restaurant &amp; Bar"/>
    <x v="3068"/>
    <n v="10000"/>
    <n v="334"/>
    <x v="2"/>
    <x v="1"/>
    <s v="GBP"/>
    <n v="1481132169"/>
    <n v="1479317769"/>
    <b v="0"/>
    <n v="16"/>
    <b v="0"/>
    <s v="theater/spaces"/>
    <n v="3.3399999999999999E-2"/>
    <n v="20.875"/>
    <x v="1"/>
    <x v="38"/>
  </r>
  <r>
    <n v="3071"/>
    <s v="The Echo Theatre 2015"/>
    <x v="3069"/>
    <n v="12000"/>
    <n v="7173"/>
    <x v="2"/>
    <x v="0"/>
    <s v="USD"/>
    <n v="1429595940"/>
    <n v="1428082481"/>
    <b v="0"/>
    <n v="117"/>
    <b v="0"/>
    <s v="theater/spaces"/>
    <n v="0.59775"/>
    <n v="61.307692307692307"/>
    <x v="1"/>
    <x v="38"/>
  </r>
  <r>
    <n v="3072"/>
    <s v="Crosswalk Theatre - Starting Capital"/>
    <x v="3070"/>
    <n v="12000"/>
    <n v="2"/>
    <x v="2"/>
    <x v="0"/>
    <s v="USD"/>
    <n v="1477791960"/>
    <n v="1476549262"/>
    <b v="0"/>
    <n v="2"/>
    <b v="0"/>
    <s v="theater/spaces"/>
    <n v="1.6666666666666666E-4"/>
    <n v="1"/>
    <x v="1"/>
    <x v="38"/>
  </r>
  <r>
    <n v="3073"/>
    <s v="Performing and Visual Arts Center, Rochester, NY"/>
    <x v="3071"/>
    <n v="2800000"/>
    <n v="645"/>
    <x v="2"/>
    <x v="0"/>
    <s v="USD"/>
    <n v="1434309540"/>
    <n v="1429287900"/>
    <b v="0"/>
    <n v="7"/>
    <b v="0"/>
    <s v="theater/spaces"/>
    <n v="2.3035714285714285E-4"/>
    <n v="92.142857142857139"/>
    <x v="1"/>
    <x v="38"/>
  </r>
  <r>
    <n v="3074"/>
    <s v="ThÃ©Ã¢tre d'automates &quot;culture de vie&quot;"/>
    <x v="3072"/>
    <n v="25000"/>
    <n v="22"/>
    <x v="2"/>
    <x v="6"/>
    <s v="EUR"/>
    <n v="1457617359"/>
    <n v="1455025359"/>
    <b v="0"/>
    <n v="3"/>
    <b v="0"/>
    <s v="theater/spaces"/>
    <n v="8.8000000000000003E-4"/>
    <n v="7.333333333333333"/>
    <x v="1"/>
    <x v="38"/>
  </r>
  <r>
    <n v="3075"/>
    <s v="The Little MAGIC Theatre"/>
    <x v="3073"/>
    <n v="15000"/>
    <n v="1296"/>
    <x v="2"/>
    <x v="0"/>
    <s v="USD"/>
    <n v="1471573640"/>
    <n v="1467253640"/>
    <b v="0"/>
    <n v="20"/>
    <b v="0"/>
    <s v="theater/spaces"/>
    <n v="8.6400000000000005E-2"/>
    <n v="64.8"/>
    <x v="1"/>
    <x v="38"/>
  </r>
  <r>
    <n v="3076"/>
    <s v="10,000 Hours"/>
    <x v="3074"/>
    <n v="10000"/>
    <n v="1506"/>
    <x v="2"/>
    <x v="0"/>
    <s v="USD"/>
    <n v="1444405123"/>
    <n v="1439221123"/>
    <b v="0"/>
    <n v="50"/>
    <b v="0"/>
    <s v="theater/spaces"/>
    <n v="0.15060000000000001"/>
    <n v="30.12"/>
    <x v="1"/>
    <x v="38"/>
  </r>
  <r>
    <n v="3077"/>
    <s v="Brothers in Arms Building Better Lives Workshop For Men"/>
    <x v="3075"/>
    <n v="22000"/>
    <n v="105"/>
    <x v="2"/>
    <x v="5"/>
    <s v="CAD"/>
    <n v="1488495478"/>
    <n v="1485903478"/>
    <b v="0"/>
    <n v="2"/>
    <b v="0"/>
    <s v="theater/spaces"/>
    <n v="4.7727272727272731E-3"/>
    <n v="52.5"/>
    <x v="1"/>
    <x v="38"/>
  </r>
  <r>
    <n v="3078"/>
    <s v="Make The Historic Dungeness Schoolhouse Stage ADA Accessible"/>
    <x v="3076"/>
    <n v="60000"/>
    <n v="71"/>
    <x v="2"/>
    <x v="0"/>
    <s v="USD"/>
    <n v="1424920795"/>
    <n v="1422328795"/>
    <b v="0"/>
    <n v="3"/>
    <b v="0"/>
    <s v="theater/spaces"/>
    <n v="1.1833333333333333E-3"/>
    <n v="23.666666666666668"/>
    <x v="1"/>
    <x v="38"/>
  </r>
  <r>
    <n v="3079"/>
    <s v="Join us in creating a new Hell on Earth!"/>
    <x v="3077"/>
    <n v="1333666"/>
    <n v="11226"/>
    <x v="2"/>
    <x v="0"/>
    <s v="USD"/>
    <n v="1427040435"/>
    <n v="1424452035"/>
    <b v="0"/>
    <n v="27"/>
    <b v="0"/>
    <s v="theater/spaces"/>
    <n v="8.4173998587352451E-3"/>
    <n v="415.77777777777777"/>
    <x v="1"/>
    <x v="38"/>
  </r>
  <r>
    <n v="3080"/>
    <s v="Global Community Theater One."/>
    <x v="3078"/>
    <n v="2000000"/>
    <n v="376"/>
    <x v="2"/>
    <x v="0"/>
    <s v="USD"/>
    <n v="1419644444"/>
    <n v="1414456844"/>
    <b v="0"/>
    <n v="7"/>
    <b v="0"/>
    <s v="theater/spaces"/>
    <n v="1.8799999999999999E-4"/>
    <n v="53.714285714285715"/>
    <x v="1"/>
    <x v="38"/>
  </r>
  <r>
    <n v="3081"/>
    <s v="Help! World Tour ~ A Theatrical Revival of Hope"/>
    <x v="3079"/>
    <n v="1000000"/>
    <n v="2103"/>
    <x v="2"/>
    <x v="0"/>
    <s v="USD"/>
    <n v="1442722891"/>
    <n v="1440130891"/>
    <b v="0"/>
    <n v="5"/>
    <b v="0"/>
    <s v="theater/spaces"/>
    <n v="2.1029999999999998E-3"/>
    <n v="420.6"/>
    <x v="1"/>
    <x v="38"/>
  </r>
  <r>
    <n v="3082"/>
    <s v="Magical Workshop, Magic/Hobby Store"/>
    <x v="3080"/>
    <n v="9000"/>
    <n v="0"/>
    <x v="2"/>
    <x v="0"/>
    <s v="USD"/>
    <n v="1447628946"/>
    <n v="1445033346"/>
    <b v="0"/>
    <n v="0"/>
    <b v="0"/>
    <s v="theater/spaces"/>
    <n v="0"/>
    <n v="0"/>
    <x v="1"/>
    <x v="38"/>
  </r>
  <r>
    <n v="3083"/>
    <s v="Crystal City Haunted Undergound"/>
    <x v="3081"/>
    <n v="20000"/>
    <n v="56"/>
    <x v="2"/>
    <x v="0"/>
    <s v="USD"/>
    <n v="1409547600"/>
    <n v="1406986278"/>
    <b v="0"/>
    <n v="3"/>
    <b v="0"/>
    <s v="theater/spaces"/>
    <n v="2.8E-3"/>
    <n v="18.666666666666668"/>
    <x v="1"/>
    <x v="38"/>
  </r>
  <r>
    <n v="3084"/>
    <s v="URGENT: Help Us Replace Our Ramp!"/>
    <x v="3082"/>
    <n v="4059"/>
    <n v="470"/>
    <x v="2"/>
    <x v="0"/>
    <s v="USD"/>
    <n v="1430851680"/>
    <n v="1428340931"/>
    <b v="0"/>
    <n v="6"/>
    <b v="0"/>
    <s v="theater/spaces"/>
    <n v="0.11579206701157921"/>
    <n v="78.333333333333329"/>
    <x v="1"/>
    <x v="38"/>
  </r>
  <r>
    <n v="3085"/>
    <s v="Paper Tank Theater Music Madness Party"/>
    <x v="3083"/>
    <n v="25000"/>
    <n v="610"/>
    <x v="2"/>
    <x v="0"/>
    <s v="USD"/>
    <n v="1443561159"/>
    <n v="1440969159"/>
    <b v="0"/>
    <n v="9"/>
    <b v="0"/>
    <s v="theater/spaces"/>
    <n v="2.4400000000000002E-2"/>
    <n v="67.777777777777771"/>
    <x v="1"/>
    <x v="38"/>
  </r>
  <r>
    <n v="3086"/>
    <s v="&quot;Un parco di Risate&quot; - open air theatre to save TKC"/>
    <x v="3084"/>
    <n v="20000"/>
    <n v="50"/>
    <x v="2"/>
    <x v="13"/>
    <s v="EUR"/>
    <n v="1439827559"/>
    <n v="1434643559"/>
    <b v="0"/>
    <n v="3"/>
    <b v="0"/>
    <s v="theater/spaces"/>
    <n v="2.5000000000000001E-3"/>
    <n v="16.666666666666668"/>
    <x v="1"/>
    <x v="38"/>
  </r>
  <r>
    <n v="3087"/>
    <s v="Read/Rehearse/Workshop Plays at Austin Playwrights Studio"/>
    <x v="3085"/>
    <n v="20000"/>
    <n v="125"/>
    <x v="2"/>
    <x v="0"/>
    <s v="USD"/>
    <n v="1482294990"/>
    <n v="1477107390"/>
    <b v="0"/>
    <n v="2"/>
    <b v="0"/>
    <s v="theater/spaces"/>
    <n v="6.2500000000000003E-3"/>
    <n v="62.5"/>
    <x v="1"/>
    <x v="38"/>
  </r>
  <r>
    <n v="3088"/>
    <s v="Destination Small Town &quot;Visitor Center&quot; To The Midwest"/>
    <x v="3086"/>
    <n v="65000"/>
    <n v="126"/>
    <x v="2"/>
    <x v="0"/>
    <s v="USD"/>
    <n v="1420724460"/>
    <n v="1418046247"/>
    <b v="0"/>
    <n v="3"/>
    <b v="0"/>
    <s v="theater/spaces"/>
    <n v="1.9384615384615384E-3"/>
    <n v="42"/>
    <x v="1"/>
    <x v="38"/>
  </r>
  <r>
    <n v="3089"/>
    <s v="The ClubHouse: A Community-Focused Sports &amp; Culture Space"/>
    <x v="3087"/>
    <n v="25000"/>
    <n v="5854"/>
    <x v="2"/>
    <x v="0"/>
    <s v="USD"/>
    <n v="1468029540"/>
    <n v="1465304483"/>
    <b v="0"/>
    <n v="45"/>
    <b v="0"/>
    <s v="theater/spaces"/>
    <n v="0.23416000000000001"/>
    <n v="130.0888888888889"/>
    <x v="1"/>
    <x v="38"/>
  </r>
  <r>
    <n v="3090"/>
    <s v="Save the Stage"/>
    <x v="3088"/>
    <n v="225000"/>
    <n v="11432"/>
    <x v="2"/>
    <x v="0"/>
    <s v="USD"/>
    <n v="1430505545"/>
    <n v="1425325145"/>
    <b v="0"/>
    <n v="9"/>
    <b v="0"/>
    <s v="theater/spaces"/>
    <n v="5.080888888888889E-2"/>
    <n v="1270.2222222222222"/>
    <x v="1"/>
    <x v="38"/>
  </r>
  <r>
    <n v="3091"/>
    <s v="Bustduck Theatre"/>
    <x v="3089"/>
    <n v="5000"/>
    <n v="796"/>
    <x v="2"/>
    <x v="0"/>
    <s v="USD"/>
    <n v="1471214743"/>
    <n v="1468622743"/>
    <b v="0"/>
    <n v="9"/>
    <b v="0"/>
    <s v="theater/spaces"/>
    <n v="0.15920000000000001"/>
    <n v="88.444444444444443"/>
    <x v="1"/>
    <x v="38"/>
  </r>
  <r>
    <n v="3092"/>
    <s v="A home for the arts on the Upper East Side/Yorkville"/>
    <x v="3090"/>
    <n v="100000"/>
    <n v="1183.19"/>
    <x v="2"/>
    <x v="0"/>
    <s v="USD"/>
    <n v="1444946400"/>
    <n v="1441723912"/>
    <b v="0"/>
    <n v="21"/>
    <b v="0"/>
    <s v="theater/spaces"/>
    <n v="1.1831900000000001E-2"/>
    <n v="56.342380952380957"/>
    <x v="1"/>
    <x v="38"/>
  </r>
  <r>
    <n v="3093"/>
    <s v="Theatre of the Black Butterfly's POOL (NO WATER)"/>
    <x v="3091"/>
    <n v="4000"/>
    <n v="910"/>
    <x v="2"/>
    <x v="5"/>
    <s v="CAD"/>
    <n v="1401595140"/>
    <n v="1398980941"/>
    <b v="0"/>
    <n v="17"/>
    <b v="0"/>
    <s v="theater/spaces"/>
    <n v="0.22750000000000001"/>
    <n v="53.529411764705884"/>
    <x v="1"/>
    <x v="38"/>
  </r>
  <r>
    <n v="3094"/>
    <s v="Nothing Up My Sleeves Tour: Summer 2016"/>
    <x v="3092"/>
    <n v="100000"/>
    <n v="25"/>
    <x v="2"/>
    <x v="0"/>
    <s v="USD"/>
    <n v="1442775956"/>
    <n v="1437591956"/>
    <b v="0"/>
    <n v="1"/>
    <b v="0"/>
    <s v="theater/spaces"/>
    <n v="2.5000000000000001E-4"/>
    <n v="25"/>
    <x v="1"/>
    <x v="38"/>
  </r>
  <r>
    <n v="3095"/>
    <s v="The Old Howard Theatre Company"/>
    <x v="3093"/>
    <n v="14920"/>
    <n v="50"/>
    <x v="2"/>
    <x v="0"/>
    <s v="USD"/>
    <n v="1470011780"/>
    <n v="1464827780"/>
    <b v="0"/>
    <n v="1"/>
    <b v="0"/>
    <s v="theater/spaces"/>
    <n v="3.351206434316354E-3"/>
    <n v="50"/>
    <x v="1"/>
    <x v="38"/>
  </r>
  <r>
    <n v="3096"/>
    <s v="LaPorte Institute for Dramatic and Creative Arts"/>
    <x v="3094"/>
    <n v="20000"/>
    <n v="795"/>
    <x v="2"/>
    <x v="0"/>
    <s v="USD"/>
    <n v="1432151326"/>
    <n v="1429559326"/>
    <b v="0"/>
    <n v="14"/>
    <b v="0"/>
    <s v="theater/spaces"/>
    <n v="3.9750000000000001E-2"/>
    <n v="56.785714285714285"/>
    <x v="1"/>
    <x v="38"/>
  </r>
  <r>
    <n v="3097"/>
    <s v="Help launch The Bunker: London's newest Off-West End theatre"/>
    <x v="3095"/>
    <n v="10000"/>
    <n v="1715"/>
    <x v="2"/>
    <x v="1"/>
    <s v="GBP"/>
    <n v="1475848800"/>
    <n v="1474027501"/>
    <b v="0"/>
    <n v="42"/>
    <b v="0"/>
    <s v="theater/spaces"/>
    <n v="0.17150000000000001"/>
    <n v="40.833333333333336"/>
    <x v="1"/>
    <x v="38"/>
  </r>
  <r>
    <n v="3098"/>
    <s v="The Enchanted Cottage"/>
    <x v="3096"/>
    <n v="48725"/>
    <n v="1758"/>
    <x v="2"/>
    <x v="0"/>
    <s v="USD"/>
    <n v="1454890620"/>
    <n v="1450724449"/>
    <b v="0"/>
    <n v="27"/>
    <b v="0"/>
    <s v="theater/spaces"/>
    <n v="3.608004104669061E-2"/>
    <n v="65.111111111111114"/>
    <x v="1"/>
    <x v="38"/>
  </r>
  <r>
    <n v="3099"/>
    <s v="Screening for Unapologetically Black the Movie"/>
    <x v="3097"/>
    <n v="2000"/>
    <n v="278"/>
    <x v="2"/>
    <x v="0"/>
    <s v="USD"/>
    <n v="1455251591"/>
    <n v="1452659591"/>
    <b v="0"/>
    <n v="5"/>
    <b v="0"/>
    <s v="theater/spaces"/>
    <n v="0.13900000000000001"/>
    <n v="55.6"/>
    <x v="1"/>
    <x v="38"/>
  </r>
  <r>
    <n v="3100"/>
    <s v="Build Our Ampitheater - Build Franklin County, MO!"/>
    <x v="3098"/>
    <n v="12000"/>
    <n v="1827"/>
    <x v="2"/>
    <x v="0"/>
    <s v="USD"/>
    <n v="1413816975"/>
    <n v="1411224975"/>
    <b v="0"/>
    <n v="13"/>
    <b v="0"/>
    <s v="theater/spaces"/>
    <n v="0.15225"/>
    <n v="140.53846153846155"/>
    <x v="1"/>
    <x v="38"/>
  </r>
  <r>
    <n v="3101"/>
    <s v="Mots Ã‰crits"/>
    <x v="3099"/>
    <n v="2500"/>
    <n v="300"/>
    <x v="2"/>
    <x v="6"/>
    <s v="EUR"/>
    <n v="1437033360"/>
    <n v="1434445937"/>
    <b v="0"/>
    <n v="12"/>
    <b v="0"/>
    <s v="theater/spaces"/>
    <n v="0.12"/>
    <n v="25"/>
    <x v="1"/>
    <x v="38"/>
  </r>
  <r>
    <n v="3102"/>
    <s v="Theatre Bath Bus"/>
    <x v="3100"/>
    <n v="16000"/>
    <n v="6258"/>
    <x v="2"/>
    <x v="1"/>
    <s v="GBP"/>
    <n v="1471939818"/>
    <n v="1467619818"/>
    <b v="0"/>
    <n v="90"/>
    <b v="0"/>
    <s v="theater/spaces"/>
    <n v="0.391125"/>
    <n v="69.533333333333331"/>
    <x v="1"/>
    <x v="38"/>
  </r>
  <r>
    <n v="3103"/>
    <s v="Professional Venue for local artists!!"/>
    <x v="3101"/>
    <n v="4100"/>
    <n v="11"/>
    <x v="2"/>
    <x v="0"/>
    <s v="USD"/>
    <n v="1434080706"/>
    <n v="1428896706"/>
    <b v="0"/>
    <n v="2"/>
    <b v="0"/>
    <s v="theater/spaces"/>
    <n v="2.6829268292682929E-3"/>
    <n v="5.5"/>
    <x v="1"/>
    <x v="38"/>
  </r>
  <r>
    <n v="3104"/>
    <s v="CQ EAP Performing Arts 'THE LOFT'"/>
    <x v="3102"/>
    <n v="4000"/>
    <n v="1185"/>
    <x v="2"/>
    <x v="2"/>
    <s v="AUD"/>
    <n v="1422928800"/>
    <n v="1420235311"/>
    <b v="0"/>
    <n v="5"/>
    <b v="0"/>
    <s v="theater/spaces"/>
    <n v="0.29625000000000001"/>
    <n v="237"/>
    <x v="1"/>
    <x v="38"/>
  </r>
  <r>
    <n v="3105"/>
    <s v="Paddock School Theater Improvement"/>
    <x v="3103"/>
    <n v="5845"/>
    <n v="2476"/>
    <x v="2"/>
    <x v="0"/>
    <s v="USD"/>
    <n v="1413694800"/>
    <n v="1408986916"/>
    <b v="0"/>
    <n v="31"/>
    <b v="0"/>
    <s v="theater/spaces"/>
    <n v="0.4236099230111206"/>
    <n v="79.870967741935488"/>
    <x v="1"/>
    <x v="38"/>
  </r>
  <r>
    <n v="3106"/>
    <s v="Wild Men at the Bristol Cathedral"/>
    <x v="3104"/>
    <n v="1000"/>
    <n v="41"/>
    <x v="2"/>
    <x v="1"/>
    <s v="GBP"/>
    <n v="1442440800"/>
    <n v="1440497876"/>
    <b v="0"/>
    <n v="4"/>
    <b v="0"/>
    <s v="theater/spaces"/>
    <n v="4.1000000000000002E-2"/>
    <n v="10.25"/>
    <x v="1"/>
    <x v="38"/>
  </r>
  <r>
    <n v="3107"/>
    <s v="Creating Cabaret"/>
    <x v="3105"/>
    <n v="40000"/>
    <n v="7905"/>
    <x v="2"/>
    <x v="0"/>
    <s v="USD"/>
    <n v="1431372751"/>
    <n v="1430767951"/>
    <b v="0"/>
    <n v="29"/>
    <b v="0"/>
    <s v="theater/spaces"/>
    <n v="0.197625"/>
    <n v="272.58620689655174"/>
    <x v="1"/>
    <x v="38"/>
  </r>
  <r>
    <n v="3108"/>
    <s v="Funding a home for our Children's Theater"/>
    <x v="3106"/>
    <n v="50000"/>
    <n v="26"/>
    <x v="2"/>
    <x v="0"/>
    <s v="USD"/>
    <n v="1430234394"/>
    <n v="1425053994"/>
    <b v="0"/>
    <n v="2"/>
    <b v="0"/>
    <s v="theater/spaces"/>
    <n v="5.1999999999999995E-4"/>
    <n v="13"/>
    <x v="1"/>
    <x v="38"/>
  </r>
  <r>
    <n v="3109"/>
    <s v="Saving Americana: The Sidney Auto Vue Drive-In needs digital"/>
    <x v="3107"/>
    <n v="26500"/>
    <n v="6633"/>
    <x v="2"/>
    <x v="0"/>
    <s v="USD"/>
    <n v="1409194810"/>
    <n v="1406170810"/>
    <b v="0"/>
    <n v="114"/>
    <b v="0"/>
    <s v="theater/spaces"/>
    <n v="0.25030188679245285"/>
    <n v="58.184210526315788"/>
    <x v="1"/>
    <x v="38"/>
  </r>
  <r>
    <n v="3110"/>
    <s v="Hip Justice Catmunity Center"/>
    <x v="3108"/>
    <n v="25000"/>
    <n v="10"/>
    <x v="2"/>
    <x v="0"/>
    <s v="USD"/>
    <n v="1487465119"/>
    <n v="1484009119"/>
    <b v="0"/>
    <n v="1"/>
    <b v="0"/>
    <s v="theater/spaces"/>
    <n v="4.0000000000000002E-4"/>
    <n v="10"/>
    <x v="1"/>
    <x v="38"/>
  </r>
  <r>
    <n v="3111"/>
    <s v="All Puppet Players Need a Home"/>
    <x v="3109"/>
    <n v="20000"/>
    <n v="5328"/>
    <x v="2"/>
    <x v="0"/>
    <s v="USD"/>
    <n v="1412432220"/>
    <n v="1409753820"/>
    <b v="0"/>
    <n v="76"/>
    <b v="0"/>
    <s v="theater/spaces"/>
    <n v="0.26640000000000003"/>
    <n v="70.10526315789474"/>
    <x v="1"/>
    <x v="38"/>
  </r>
  <r>
    <n v="3112"/>
    <s v="Kids Zone start up"/>
    <x v="3110"/>
    <n v="11000"/>
    <n v="521"/>
    <x v="2"/>
    <x v="0"/>
    <s v="USD"/>
    <n v="1477968934"/>
    <n v="1472784934"/>
    <b v="0"/>
    <n v="9"/>
    <b v="0"/>
    <s v="theater/spaces"/>
    <n v="4.7363636363636365E-2"/>
    <n v="57.888888888888886"/>
    <x v="1"/>
    <x v="38"/>
  </r>
  <r>
    <n v="3113"/>
    <s v="The Shamrock Drafthouse Theater"/>
    <x v="3111"/>
    <n v="109225"/>
    <n v="4635"/>
    <x v="2"/>
    <x v="0"/>
    <s v="USD"/>
    <n v="1429291982"/>
    <n v="1426699982"/>
    <b v="0"/>
    <n v="37"/>
    <b v="0"/>
    <s v="theater/spaces"/>
    <n v="4.2435339894712751E-2"/>
    <n v="125.27027027027027"/>
    <x v="1"/>
    <x v="38"/>
  </r>
  <r>
    <n v="3114"/>
    <s v="Urban Nightmares - A Scary Adventure in Southwest Oklahoma"/>
    <x v="3112"/>
    <n v="75000"/>
    <n v="0"/>
    <x v="2"/>
    <x v="0"/>
    <s v="USD"/>
    <n v="1411312250"/>
    <n v="1406128250"/>
    <b v="0"/>
    <n v="0"/>
    <b v="0"/>
    <s v="theater/spaces"/>
    <n v="0"/>
    <n v="0"/>
    <x v="1"/>
    <x v="38"/>
  </r>
  <r>
    <n v="3115"/>
    <s v="spoken word pop-up:"/>
    <x v="3113"/>
    <n v="10000"/>
    <n v="300"/>
    <x v="2"/>
    <x v="11"/>
    <s v="SEK"/>
    <n v="1465123427"/>
    <n v="1462531427"/>
    <b v="0"/>
    <n v="1"/>
    <b v="0"/>
    <s v="theater/spaces"/>
    <n v="0.03"/>
    <n v="300"/>
    <x v="1"/>
    <x v="38"/>
  </r>
  <r>
    <n v="3116"/>
    <s v="CoreCon Asylum"/>
    <x v="3114"/>
    <n v="750"/>
    <n v="430"/>
    <x v="2"/>
    <x v="0"/>
    <s v="USD"/>
    <n v="1427890925"/>
    <n v="1426681325"/>
    <b v="0"/>
    <n v="10"/>
    <b v="0"/>
    <s v="theater/spaces"/>
    <n v="0.57333333333333336"/>
    <n v="43"/>
    <x v="1"/>
    <x v="38"/>
  </r>
  <r>
    <n v="3117"/>
    <s v="Cowes and The Sea"/>
    <x v="3115"/>
    <n v="1000"/>
    <n v="1"/>
    <x v="2"/>
    <x v="1"/>
    <s v="GBP"/>
    <n v="1464354720"/>
    <n v="1463648360"/>
    <b v="0"/>
    <n v="1"/>
    <b v="0"/>
    <s v="theater/spaces"/>
    <n v="1E-3"/>
    <n v="1"/>
    <x v="1"/>
    <x v="38"/>
  </r>
  <r>
    <n v="3118"/>
    <s v="Garden Eden, theatre, meeting, culture, music, art"/>
    <x v="3116"/>
    <n v="500000"/>
    <n v="1550"/>
    <x v="2"/>
    <x v="11"/>
    <s v="SEK"/>
    <n v="1467473723"/>
    <n v="1465832123"/>
    <b v="0"/>
    <n v="2"/>
    <b v="0"/>
    <s v="theater/spaces"/>
    <n v="3.0999999999999999E-3"/>
    <n v="775"/>
    <x v="1"/>
    <x v="38"/>
  </r>
  <r>
    <n v="3119"/>
    <s v="&quot;Buffalo Info.&quot; Directions-Events-Places Of Interest-History"/>
    <x v="3117"/>
    <n v="10000"/>
    <n v="5"/>
    <x v="2"/>
    <x v="0"/>
    <s v="USD"/>
    <n v="1427414732"/>
    <n v="1424826332"/>
    <b v="0"/>
    <n v="1"/>
    <b v="0"/>
    <s v="theater/spaces"/>
    <n v="5.0000000000000001E-4"/>
    <n v="5"/>
    <x v="1"/>
    <x v="38"/>
  </r>
  <r>
    <n v="3120"/>
    <s v="Subtropisch zwemparadijs Tropicana"/>
    <x v="3118"/>
    <n v="1300000"/>
    <n v="128"/>
    <x v="2"/>
    <x v="9"/>
    <s v="EUR"/>
    <n v="1462484196"/>
    <n v="1457303796"/>
    <b v="0"/>
    <n v="10"/>
    <b v="0"/>
    <s v="theater/spaces"/>
    <n v="9.8461538461538464E-5"/>
    <n v="12.8"/>
    <x v="1"/>
    <x v="38"/>
  </r>
  <r>
    <n v="3121"/>
    <s v="Ant Farm Theatre Project (Canceled)"/>
    <x v="3119"/>
    <n v="1500"/>
    <n v="10"/>
    <x v="1"/>
    <x v="5"/>
    <s v="CAD"/>
    <n v="1411748335"/>
    <n v="1406564335"/>
    <b v="0"/>
    <n v="1"/>
    <b v="0"/>
    <s v="theater/spaces"/>
    <n v="6.6666666666666671E-3"/>
    <n v="10"/>
    <x v="1"/>
    <x v="38"/>
  </r>
  <r>
    <n v="3122"/>
    <s v="be back soon (Canceled)"/>
    <x v="3120"/>
    <n v="199"/>
    <n v="116"/>
    <x v="1"/>
    <x v="0"/>
    <s v="USD"/>
    <n v="1478733732"/>
    <n v="1478298132"/>
    <b v="0"/>
    <n v="2"/>
    <b v="0"/>
    <s v="theater/spaces"/>
    <n v="0.58291457286432158"/>
    <n v="58"/>
    <x v="1"/>
    <x v="38"/>
  </r>
  <r>
    <n v="3123"/>
    <s v="Save the Larchmont Playhouse! (Canceled)"/>
    <x v="3121"/>
    <n v="125000"/>
    <n v="85192"/>
    <x v="1"/>
    <x v="0"/>
    <s v="USD"/>
    <n v="1468108198"/>
    <n v="1465516198"/>
    <b v="0"/>
    <n v="348"/>
    <b v="0"/>
    <s v="theater/spaces"/>
    <n v="0.68153600000000003"/>
    <n v="244.80459770114942"/>
    <x v="1"/>
    <x v="38"/>
  </r>
  <r>
    <n v="3124"/>
    <s v="Theater &amp; Arts &amp; Day Care (Canceled)"/>
    <x v="3122"/>
    <n v="800000"/>
    <n v="26"/>
    <x v="1"/>
    <x v="0"/>
    <s v="USD"/>
    <n v="1422902601"/>
    <n v="1417718601"/>
    <b v="0"/>
    <n v="4"/>
    <b v="0"/>
    <s v="theater/spaces"/>
    <n v="3.2499999999999997E-5"/>
    <n v="6.5"/>
    <x v="1"/>
    <x v="38"/>
  </r>
  <r>
    <n v="3125"/>
    <s v="N/A (Canceled)"/>
    <x v="3123"/>
    <n v="1500000"/>
    <n v="0"/>
    <x v="1"/>
    <x v="0"/>
    <s v="USD"/>
    <n v="1452142672"/>
    <n v="1449550672"/>
    <b v="0"/>
    <n v="0"/>
    <b v="0"/>
    <s v="theater/spaces"/>
    <n v="0"/>
    <n v="0"/>
    <x v="1"/>
    <x v="38"/>
  </r>
  <r>
    <n v="3126"/>
    <s v="Urban Roots SkatePark (Canceled)"/>
    <x v="3124"/>
    <n v="25000"/>
    <n v="1040"/>
    <x v="1"/>
    <x v="0"/>
    <s v="USD"/>
    <n v="1459121162"/>
    <n v="1456532762"/>
    <b v="0"/>
    <n v="17"/>
    <b v="0"/>
    <s v="theater/spaces"/>
    <n v="4.1599999999999998E-2"/>
    <n v="61.176470588235297"/>
    <x v="1"/>
    <x v="38"/>
  </r>
  <r>
    <n v="3127"/>
    <s v="Help Us Help Artists (Canceled)"/>
    <x v="3125"/>
    <n v="100000"/>
    <n v="0"/>
    <x v="1"/>
    <x v="0"/>
    <s v="USD"/>
    <n v="1425242029"/>
    <n v="1422650029"/>
    <b v="0"/>
    <n v="0"/>
    <b v="0"/>
    <s v="theater/spaces"/>
    <n v="0"/>
    <n v="0"/>
    <x v="1"/>
    <x v="38"/>
  </r>
  <r>
    <n v="3128"/>
    <s v="Casablanca - The Gin Joint Cut (The Play)"/>
    <x v="3126"/>
    <n v="15000"/>
    <n v="16291"/>
    <x v="3"/>
    <x v="0"/>
    <s v="USD"/>
    <n v="1489690141"/>
    <n v="1487101741"/>
    <b v="0"/>
    <n v="117"/>
    <b v="0"/>
    <s v="theater/plays"/>
    <n v="1.0860666666666667"/>
    <n v="139.23931623931625"/>
    <x v="1"/>
    <x v="6"/>
  </r>
  <r>
    <n v="3129"/>
    <s v="Marcus Rashad's &quot;The Domino Effect Stage Play&quot;"/>
    <x v="3127"/>
    <n v="1250"/>
    <n v="10"/>
    <x v="3"/>
    <x v="0"/>
    <s v="USD"/>
    <n v="1492542819"/>
    <n v="1489090419"/>
    <b v="0"/>
    <n v="1"/>
    <b v="0"/>
    <s v="theater/plays"/>
    <n v="8.0000000000000002E-3"/>
    <n v="10"/>
    <x v="1"/>
    <x v="6"/>
  </r>
  <r>
    <n v="3130"/>
    <s v="MEDEA | A New Vision"/>
    <x v="3128"/>
    <n v="10000"/>
    <n v="375"/>
    <x v="3"/>
    <x v="0"/>
    <s v="USD"/>
    <n v="1492145940"/>
    <n v="1489504916"/>
    <b v="0"/>
    <n v="4"/>
    <b v="0"/>
    <s v="theater/plays"/>
    <n v="3.7499999999999999E-2"/>
    <n v="93.75"/>
    <x v="1"/>
    <x v="6"/>
  </r>
  <r>
    <n v="3131"/>
    <s v="SNAKE EYES"/>
    <x v="3129"/>
    <n v="4100"/>
    <n v="645"/>
    <x v="3"/>
    <x v="0"/>
    <s v="USD"/>
    <n v="1491656045"/>
    <n v="1489067645"/>
    <b v="0"/>
    <n v="12"/>
    <b v="0"/>
    <s v="theater/plays"/>
    <n v="0.15731707317073171"/>
    <n v="53.75"/>
    <x v="1"/>
    <x v="6"/>
  </r>
  <r>
    <n v="3132"/>
    <s v="A Bite of a Snake Play"/>
    <x v="3130"/>
    <n v="30000"/>
    <n v="10"/>
    <x v="3"/>
    <x v="0"/>
    <s v="USD"/>
    <n v="1492759460"/>
    <n v="1487579060"/>
    <b v="0"/>
    <n v="1"/>
    <b v="0"/>
    <s v="theater/plays"/>
    <n v="3.3333333333333332E-4"/>
    <n v="10"/>
    <x v="1"/>
    <x v="6"/>
  </r>
  <r>
    <n v="3133"/>
    <s v="Hell Has No Fury by TwentySomething @ Edinburgh Fringe"/>
    <x v="3131"/>
    <n v="500"/>
    <n v="540"/>
    <x v="3"/>
    <x v="1"/>
    <s v="GBP"/>
    <n v="1490358834"/>
    <n v="1487770434"/>
    <b v="0"/>
    <n v="16"/>
    <b v="0"/>
    <s v="theater/plays"/>
    <n v="1.08"/>
    <n v="33.75"/>
    <x v="1"/>
    <x v="6"/>
  </r>
  <r>
    <n v="3134"/>
    <s v="Threads by David Lane at The Hope Theatre - 11-29 April"/>
    <x v="3132"/>
    <n v="1000"/>
    <n v="225"/>
    <x v="3"/>
    <x v="1"/>
    <s v="GBP"/>
    <n v="1490631419"/>
    <n v="1488820619"/>
    <b v="0"/>
    <n v="12"/>
    <b v="0"/>
    <s v="theater/plays"/>
    <n v="0.22500000000000001"/>
    <n v="18.75"/>
    <x v="1"/>
    <x v="6"/>
  </r>
  <r>
    <n v="3135"/>
    <s v="SEVEN, a Documentary Play: North Carolina Premiere!"/>
    <x v="3133"/>
    <n v="777"/>
    <n v="162"/>
    <x v="3"/>
    <x v="0"/>
    <s v="USD"/>
    <n v="1491277121"/>
    <n v="1489376321"/>
    <b v="0"/>
    <n v="7"/>
    <b v="0"/>
    <s v="theater/plays"/>
    <n v="0.20849420849420849"/>
    <n v="23.142857142857142"/>
    <x v="1"/>
    <x v="6"/>
  </r>
  <r>
    <n v="3136"/>
    <s v="Heroines"/>
    <x v="3134"/>
    <n v="500"/>
    <n v="639"/>
    <x v="3"/>
    <x v="1"/>
    <s v="GBP"/>
    <n v="1491001140"/>
    <n v="1487847954"/>
    <b v="0"/>
    <n v="22"/>
    <b v="0"/>
    <s v="theater/plays"/>
    <n v="1.278"/>
    <n v="29.045454545454547"/>
    <x v="1"/>
    <x v="6"/>
  </r>
  <r>
    <n v="3137"/>
    <s v="Richard III - Presented by REBATEnsemble/Theatre Off Jackson"/>
    <x v="3135"/>
    <n v="1500"/>
    <n v="50"/>
    <x v="3"/>
    <x v="0"/>
    <s v="USD"/>
    <n v="1493838720"/>
    <n v="1489439669"/>
    <b v="0"/>
    <n v="1"/>
    <b v="0"/>
    <s v="theater/plays"/>
    <n v="3.3333333333333333E-2"/>
    <n v="50"/>
    <x v="1"/>
    <x v="6"/>
  </r>
  <r>
    <n v="3138"/>
    <s v="Our Country's Good"/>
    <x v="3136"/>
    <n v="200"/>
    <n v="0"/>
    <x v="3"/>
    <x v="1"/>
    <s v="GBP"/>
    <n v="1491233407"/>
    <n v="1489591807"/>
    <b v="0"/>
    <n v="0"/>
    <b v="0"/>
    <s v="theater/plays"/>
    <n v="0"/>
    <n v="0"/>
    <x v="1"/>
    <x v="6"/>
  </r>
  <r>
    <n v="3139"/>
    <s v="Casa Calabaza, Premio Nacional de Teatro Penitenciario."/>
    <x v="3137"/>
    <n v="50000"/>
    <n v="2700"/>
    <x v="3"/>
    <x v="14"/>
    <s v="MXN"/>
    <n v="1490416380"/>
    <n v="1487485760"/>
    <b v="0"/>
    <n v="6"/>
    <b v="0"/>
    <s v="theater/plays"/>
    <n v="5.3999999999999999E-2"/>
    <n v="450"/>
    <x v="1"/>
    <x v="6"/>
  </r>
  <r>
    <n v="3140"/>
    <s v="ReminiSens Restaurant &amp; Theatre in Versailles"/>
    <x v="3138"/>
    <n v="10000"/>
    <n v="96"/>
    <x v="3"/>
    <x v="6"/>
    <s v="EUR"/>
    <n v="1491581703"/>
    <n v="1488993303"/>
    <b v="0"/>
    <n v="4"/>
    <b v="0"/>
    <s v="theater/plays"/>
    <n v="9.5999999999999992E-3"/>
    <n v="24"/>
    <x v="1"/>
    <x v="6"/>
  </r>
  <r>
    <n v="3141"/>
    <s v="GUTS: Black Comedy"/>
    <x v="3139"/>
    <n v="500"/>
    <n v="258"/>
    <x v="3"/>
    <x v="9"/>
    <s v="EUR"/>
    <n v="1492372800"/>
    <n v="1488823488"/>
    <b v="0"/>
    <n v="8"/>
    <b v="0"/>
    <s v="theater/plays"/>
    <n v="0.51600000000000001"/>
    <n v="32.25"/>
    <x v="1"/>
    <x v="6"/>
  </r>
  <r>
    <n v="3142"/>
    <s v="The Pendulum Swings UK Theatre Tour/EdFringe"/>
    <x v="3140"/>
    <n v="2750"/>
    <n v="45"/>
    <x v="3"/>
    <x v="1"/>
    <s v="GBP"/>
    <n v="1489922339"/>
    <n v="1487333939"/>
    <b v="0"/>
    <n v="3"/>
    <b v="0"/>
    <s v="theater/plays"/>
    <n v="1.6363636363636365E-2"/>
    <n v="15"/>
    <x v="1"/>
    <x v="6"/>
  </r>
  <r>
    <n v="3143"/>
    <s v="This is Living by Liam Borrett"/>
    <x v="3141"/>
    <n v="700"/>
    <n v="0"/>
    <x v="3"/>
    <x v="1"/>
    <s v="GBP"/>
    <n v="1491726956"/>
    <n v="1489480556"/>
    <b v="0"/>
    <n v="0"/>
    <b v="0"/>
    <s v="theater/plays"/>
    <n v="0"/>
    <n v="0"/>
    <x v="1"/>
    <x v="6"/>
  </r>
  <r>
    <n v="3144"/>
    <s v="Benghazi Bergen-Belsen"/>
    <x v="3142"/>
    <n v="10000"/>
    <n v="7540"/>
    <x v="3"/>
    <x v="0"/>
    <s v="USD"/>
    <n v="1489903200"/>
    <n v="1488459307"/>
    <b v="0"/>
    <n v="30"/>
    <b v="0"/>
    <s v="theater/plays"/>
    <n v="0.754"/>
    <n v="251.33333333333334"/>
    <x v="1"/>
    <x v="6"/>
  </r>
  <r>
    <n v="3145"/>
    <s v="Arlington's 1st Dinner Theatre"/>
    <x v="3143"/>
    <n v="25000"/>
    <n v="0"/>
    <x v="3"/>
    <x v="0"/>
    <s v="USD"/>
    <n v="1490659134"/>
    <n v="1485478734"/>
    <b v="0"/>
    <n v="0"/>
    <b v="0"/>
    <s v="theater/plays"/>
    <n v="0"/>
    <n v="0"/>
    <x v="1"/>
    <x v="6"/>
  </r>
  <r>
    <n v="3146"/>
    <s v="SoÃ±Ã© una ciudad amurallada"/>
    <x v="3144"/>
    <n v="50000"/>
    <n v="5250"/>
    <x v="3"/>
    <x v="14"/>
    <s v="MXN"/>
    <n v="1492356166"/>
    <n v="1488471766"/>
    <b v="0"/>
    <n v="12"/>
    <b v="0"/>
    <s v="theater/plays"/>
    <n v="0.105"/>
    <n v="437.5"/>
    <x v="1"/>
    <x v="6"/>
  </r>
  <r>
    <n v="3147"/>
    <s v="The Eternal Space Brings the Old Penn Station Back to Life"/>
    <x v="3145"/>
    <n v="20000"/>
    <n v="23505"/>
    <x v="0"/>
    <x v="0"/>
    <s v="USD"/>
    <n v="1415319355"/>
    <n v="1411859755"/>
    <b v="1"/>
    <n v="213"/>
    <b v="1"/>
    <s v="theater/plays"/>
    <n v="1.1752499999999999"/>
    <n v="110.35211267605634"/>
    <x v="1"/>
    <x v="6"/>
  </r>
  <r>
    <n v="3148"/>
    <s v="The Aurora Project: A Sci-Fi Epic by Bella Poynton"/>
    <x v="3146"/>
    <n v="1800"/>
    <n v="2361"/>
    <x v="0"/>
    <x v="0"/>
    <s v="USD"/>
    <n v="1412136000"/>
    <n v="1410278284"/>
    <b v="1"/>
    <n v="57"/>
    <b v="1"/>
    <s v="theater/plays"/>
    <n v="1.3116666666666668"/>
    <n v="41.421052631578945"/>
    <x v="1"/>
    <x v="6"/>
  </r>
  <r>
    <n v="3149"/>
    <s v="Kafka on the Shore"/>
    <x v="3147"/>
    <n v="1250"/>
    <n v="1300"/>
    <x v="0"/>
    <x v="0"/>
    <s v="USD"/>
    <n v="1354845600"/>
    <n v="1352766300"/>
    <b v="1"/>
    <n v="25"/>
    <b v="1"/>
    <s v="theater/plays"/>
    <n v="1.04"/>
    <n v="52"/>
    <x v="1"/>
    <x v="6"/>
  </r>
  <r>
    <n v="3150"/>
    <s v="Sustainable Theatre Project and The Life-Cycle of Seller Door: A Play of Consequences"/>
    <x v="3148"/>
    <n v="3500"/>
    <n v="3535"/>
    <x v="0"/>
    <x v="0"/>
    <s v="USD"/>
    <n v="1295928000"/>
    <n v="1288160403"/>
    <b v="1"/>
    <n v="104"/>
    <b v="1"/>
    <s v="theater/plays"/>
    <n v="1.01"/>
    <n v="33.990384615384613"/>
    <x v="1"/>
    <x v="6"/>
  </r>
  <r>
    <n v="3151"/>
    <s v="&quot;The Holiday Bug&quot; 2014 Puppet Show"/>
    <x v="3149"/>
    <n v="3500"/>
    <n v="3514"/>
    <x v="0"/>
    <x v="0"/>
    <s v="USD"/>
    <n v="1410379774"/>
    <n v="1407787774"/>
    <b v="1"/>
    <n v="34"/>
    <b v="1"/>
    <s v="theater/plays"/>
    <n v="1.004"/>
    <n v="103.35294117647059"/>
    <x v="1"/>
    <x v="6"/>
  </r>
  <r>
    <n v="3152"/>
    <s v="'Gilead', an original theatre piece"/>
    <x v="3150"/>
    <n v="2200"/>
    <n v="2331"/>
    <x v="0"/>
    <x v="1"/>
    <s v="GBP"/>
    <n v="1383425367"/>
    <n v="1380833367"/>
    <b v="1"/>
    <n v="67"/>
    <b v="1"/>
    <s v="theater/plays"/>
    <n v="1.0595454545454546"/>
    <n v="34.791044776119406"/>
    <x v="1"/>
    <x v="6"/>
  </r>
  <r>
    <n v="3153"/>
    <s v="Terminator the Second"/>
    <x v="3151"/>
    <n v="3000"/>
    <n v="10067.5"/>
    <x v="0"/>
    <x v="0"/>
    <s v="USD"/>
    <n v="1304225940"/>
    <n v="1301542937"/>
    <b v="1"/>
    <n v="241"/>
    <b v="1"/>
    <s v="theater/plays"/>
    <n v="3.3558333333333334"/>
    <n v="41.773858921161825"/>
    <x v="1"/>
    <x v="6"/>
  </r>
  <r>
    <n v="3154"/>
    <s v="&quot;Bright Ideas&quot; By Eric Coble"/>
    <x v="3152"/>
    <n v="7000"/>
    <n v="7905"/>
    <x v="0"/>
    <x v="0"/>
    <s v="USD"/>
    <n v="1333310458"/>
    <n v="1330722058"/>
    <b v="1"/>
    <n v="123"/>
    <b v="1"/>
    <s v="theater/plays"/>
    <n v="1.1292857142857142"/>
    <n v="64.268292682926827"/>
    <x v="1"/>
    <x v="6"/>
  </r>
  <r>
    <n v="3155"/>
    <s v="Stage Adaptation of Studio Ghibli's Princess Mononoke"/>
    <x v="3153"/>
    <n v="5000"/>
    <n v="9425.23"/>
    <x v="0"/>
    <x v="1"/>
    <s v="GBP"/>
    <n v="1356004725"/>
    <n v="1353412725"/>
    <b v="1"/>
    <n v="302"/>
    <b v="1"/>
    <s v="theater/plays"/>
    <n v="1.885046"/>
    <n v="31.209370860927152"/>
    <x v="1"/>
    <x v="6"/>
  </r>
  <r>
    <n v="3156"/>
    <s v="Bringing First Love/Worst Love To Life"/>
    <x v="3154"/>
    <n v="5500"/>
    <n v="5600"/>
    <x v="0"/>
    <x v="0"/>
    <s v="USD"/>
    <n v="1338591144"/>
    <n v="1335567144"/>
    <b v="1"/>
    <n v="89"/>
    <b v="1"/>
    <s v="theater/plays"/>
    <n v="1.0181818181818181"/>
    <n v="62.921348314606739"/>
    <x v="1"/>
    <x v="6"/>
  </r>
  <r>
    <n v="3157"/>
    <s v="Summer FourPlay"/>
    <x v="3155"/>
    <n v="4000"/>
    <n v="4040"/>
    <x v="0"/>
    <x v="0"/>
    <s v="USD"/>
    <n v="1405746000"/>
    <n v="1404932105"/>
    <b v="1"/>
    <n v="41"/>
    <b v="1"/>
    <s v="theater/plays"/>
    <n v="1.01"/>
    <n v="98.536585365853654"/>
    <x v="1"/>
    <x v="6"/>
  </r>
  <r>
    <n v="3158"/>
    <s v="Nursery Crimes"/>
    <x v="3156"/>
    <n v="5000"/>
    <n v="5700"/>
    <x v="0"/>
    <x v="0"/>
    <s v="USD"/>
    <n v="1374523752"/>
    <n v="1371931752"/>
    <b v="1"/>
    <n v="69"/>
    <b v="1"/>
    <s v="theater/plays"/>
    <n v="1.1399999999999999"/>
    <n v="82.608695652173907"/>
    <x v="1"/>
    <x v="6"/>
  </r>
  <r>
    <n v="3159"/>
    <s v="Waxwing: A New Play"/>
    <x v="3157"/>
    <n v="1500"/>
    <n v="2002.22"/>
    <x v="0"/>
    <x v="0"/>
    <s v="USD"/>
    <n v="1326927600"/>
    <n v="1323221761"/>
    <b v="1"/>
    <n v="52"/>
    <b v="1"/>
    <s v="theater/plays"/>
    <n v="1.3348133333333334"/>
    <n v="38.504230769230773"/>
    <x v="1"/>
    <x v="6"/>
  </r>
  <r>
    <n v="3160"/>
    <s v="We Play Chekhov"/>
    <x v="3158"/>
    <n v="4500"/>
    <n v="4569"/>
    <x v="0"/>
    <x v="0"/>
    <s v="USD"/>
    <n v="1407905940"/>
    <n v="1405923687"/>
    <b v="1"/>
    <n v="57"/>
    <b v="1"/>
    <s v="theater/plays"/>
    <n v="1.0153333333333334"/>
    <n v="80.15789473684211"/>
    <x v="1"/>
    <x v="6"/>
  </r>
  <r>
    <n v="3161"/>
    <s v="Faustus"/>
    <x v="3159"/>
    <n v="2000"/>
    <n v="2102"/>
    <x v="0"/>
    <x v="1"/>
    <s v="GBP"/>
    <n v="1413377522"/>
    <n v="1410785522"/>
    <b v="1"/>
    <n v="74"/>
    <b v="1"/>
    <s v="theater/plays"/>
    <n v="1.0509999999999999"/>
    <n v="28.405405405405407"/>
    <x v="1"/>
    <x v="6"/>
  </r>
  <r>
    <n v="3162"/>
    <s v="Your Radio Adventure!"/>
    <x v="3160"/>
    <n v="4000"/>
    <n v="5086"/>
    <x v="0"/>
    <x v="0"/>
    <s v="USD"/>
    <n v="1404698400"/>
    <n v="1402331262"/>
    <b v="1"/>
    <n v="63"/>
    <b v="1"/>
    <s v="theater/plays"/>
    <n v="1.2715000000000001"/>
    <n v="80.730158730158735"/>
    <x v="1"/>
    <x v="6"/>
  </r>
  <r>
    <n v="3163"/>
    <s v="Bring &quot;SONNY&quot; To Toronto This Summer!"/>
    <x v="3161"/>
    <n v="13000"/>
    <n v="14450"/>
    <x v="0"/>
    <x v="0"/>
    <s v="USD"/>
    <n v="1402855525"/>
    <n v="1400263525"/>
    <b v="1"/>
    <n v="72"/>
    <b v="1"/>
    <s v="theater/plays"/>
    <n v="1.1115384615384616"/>
    <n v="200.69444444444446"/>
    <x v="1"/>
    <x v="6"/>
  </r>
  <r>
    <n v="3164"/>
    <s v="Better Than Shakespeare Presents: Much Ado About Something"/>
    <x v="3162"/>
    <n v="2500"/>
    <n v="2669"/>
    <x v="0"/>
    <x v="0"/>
    <s v="USD"/>
    <n v="1402341615"/>
    <n v="1399490415"/>
    <b v="1"/>
    <n v="71"/>
    <b v="1"/>
    <s v="theater/plays"/>
    <n v="1.0676000000000001"/>
    <n v="37.591549295774648"/>
    <x v="1"/>
    <x v="6"/>
  </r>
  <r>
    <n v="3165"/>
    <s v="THE MOON PLAY"/>
    <x v="3163"/>
    <n v="750"/>
    <n v="1220"/>
    <x v="0"/>
    <x v="0"/>
    <s v="USD"/>
    <n v="1304395140"/>
    <n v="1302493760"/>
    <b v="1"/>
    <n v="21"/>
    <b v="1"/>
    <s v="theater/plays"/>
    <n v="1.6266666666666667"/>
    <n v="58.095238095238095"/>
    <x v="1"/>
    <x v="6"/>
  </r>
  <r>
    <n v="3166"/>
    <s v="Verdigris - A Play by Jim Beaver"/>
    <x v="3164"/>
    <n v="35000"/>
    <n v="56079.83"/>
    <x v="0"/>
    <x v="0"/>
    <s v="USD"/>
    <n v="1416988740"/>
    <n v="1414514153"/>
    <b v="1"/>
    <n v="930"/>
    <b v="1"/>
    <s v="theater/plays"/>
    <n v="1.6022808571428573"/>
    <n v="60.300892473118282"/>
    <x v="1"/>
    <x v="6"/>
  </r>
  <r>
    <n v="3167"/>
    <s v="Destiny is Judd Nelson: a new play at FringeNYC"/>
    <x v="3165"/>
    <n v="3000"/>
    <n v="3485"/>
    <x v="0"/>
    <x v="0"/>
    <s v="USD"/>
    <n v="1406952781"/>
    <n v="1405743181"/>
    <b v="1"/>
    <n v="55"/>
    <b v="1"/>
    <s v="theater/plays"/>
    <n v="1.1616666666666666"/>
    <n v="63.363636363636367"/>
    <x v="1"/>
    <x v="6"/>
  </r>
  <r>
    <n v="3168"/>
    <s v="Cosmicomics"/>
    <x v="3166"/>
    <n v="2500"/>
    <n v="3105"/>
    <x v="0"/>
    <x v="0"/>
    <s v="USD"/>
    <n v="1402696800"/>
    <n v="1399948353"/>
    <b v="1"/>
    <n v="61"/>
    <b v="1"/>
    <s v="theater/plays"/>
    <n v="1.242"/>
    <n v="50.901639344262293"/>
    <x v="1"/>
    <x v="6"/>
  </r>
  <r>
    <n v="3169"/>
    <s v="The Window"/>
    <x v="3167"/>
    <n v="8000"/>
    <n v="8241"/>
    <x v="0"/>
    <x v="0"/>
    <s v="USD"/>
    <n v="1386910740"/>
    <n v="1384364561"/>
    <b v="1"/>
    <n v="82"/>
    <b v="1"/>
    <s v="theater/plays"/>
    <n v="1.030125"/>
    <n v="100.5"/>
    <x v="1"/>
    <x v="6"/>
  </r>
  <r>
    <n v="3170"/>
    <s v="Ain't She Brave FringeNYC 2014 Project"/>
    <x v="3168"/>
    <n v="2000"/>
    <n v="2245"/>
    <x v="0"/>
    <x v="0"/>
    <s v="USD"/>
    <n v="1404273600"/>
    <n v="1401414944"/>
    <b v="1"/>
    <n v="71"/>
    <b v="1"/>
    <s v="theater/plays"/>
    <n v="1.1225000000000001"/>
    <n v="31.619718309859156"/>
    <x v="1"/>
    <x v="6"/>
  </r>
  <r>
    <n v="3171"/>
    <s v="The Fall - an epic theatrical adaptation"/>
    <x v="3169"/>
    <n v="7000"/>
    <n v="7617"/>
    <x v="0"/>
    <x v="1"/>
    <s v="GBP"/>
    <n v="1462545358"/>
    <n v="1459953358"/>
    <b v="1"/>
    <n v="117"/>
    <b v="1"/>
    <s v="theater/plays"/>
    <n v="1.0881428571428571"/>
    <n v="65.102564102564102"/>
    <x v="1"/>
    <x v="6"/>
  </r>
  <r>
    <n v="3172"/>
    <s v="Outcry Theatre presents &quot;Dark Play or Stories for Boys&quot;"/>
    <x v="3170"/>
    <n v="2000"/>
    <n v="2300"/>
    <x v="0"/>
    <x v="0"/>
    <s v="USD"/>
    <n v="1329240668"/>
    <n v="1326648668"/>
    <b v="1"/>
    <n v="29"/>
    <b v="1"/>
    <s v="theater/plays"/>
    <n v="1.1499999999999999"/>
    <n v="79.310344827586206"/>
    <x v="1"/>
    <x v="6"/>
  </r>
  <r>
    <n v="3173"/>
    <s v="Melissa Arctic At the Road Theatre"/>
    <x v="3171"/>
    <n v="10000"/>
    <n v="10300"/>
    <x v="0"/>
    <x v="0"/>
    <s v="USD"/>
    <n v="1411765492"/>
    <n v="1409173492"/>
    <b v="1"/>
    <n v="74"/>
    <b v="1"/>
    <s v="theater/plays"/>
    <n v="1.03"/>
    <n v="139.18918918918919"/>
    <x v="1"/>
    <x v="6"/>
  </r>
  <r>
    <n v="3174"/>
    <s v="A Race Redux"/>
    <x v="3172"/>
    <n v="3000"/>
    <n v="3034"/>
    <x v="0"/>
    <x v="0"/>
    <s v="USD"/>
    <n v="1408999508"/>
    <n v="1407789908"/>
    <b v="1"/>
    <n v="23"/>
    <b v="1"/>
    <s v="theater/plays"/>
    <n v="1.0113333333333334"/>
    <n v="131.91304347826087"/>
    <x v="1"/>
    <x v="6"/>
  </r>
  <r>
    <n v="3175"/>
    <s v="The Killing Room"/>
    <x v="3173"/>
    <n v="5000"/>
    <n v="5478"/>
    <x v="0"/>
    <x v="0"/>
    <s v="USD"/>
    <n v="1297977427"/>
    <n v="1292793427"/>
    <b v="1"/>
    <n v="60"/>
    <b v="1"/>
    <s v="theater/plays"/>
    <n v="1.0955999999999999"/>
    <n v="91.3"/>
    <x v="1"/>
    <x v="6"/>
  </r>
  <r>
    <n v="3176"/>
    <s v="Romeo and Juliet at Moody's Pub"/>
    <x v="3174"/>
    <n v="1900"/>
    <n v="2182"/>
    <x v="0"/>
    <x v="0"/>
    <s v="USD"/>
    <n v="1376838000"/>
    <n v="1374531631"/>
    <b v="1"/>
    <n v="55"/>
    <b v="1"/>
    <s v="theater/plays"/>
    <n v="1.148421052631579"/>
    <n v="39.672727272727272"/>
    <x v="1"/>
    <x v="6"/>
  </r>
  <r>
    <n v="3177"/>
    <s v="Tilted Field presents NO STATIC AT ALL in New York City"/>
    <x v="3175"/>
    <n v="2500"/>
    <n v="2935"/>
    <x v="0"/>
    <x v="0"/>
    <s v="USD"/>
    <n v="1403366409"/>
    <n v="1400774409"/>
    <b v="1"/>
    <n v="51"/>
    <b v="1"/>
    <s v="theater/plays"/>
    <n v="1.1739999999999999"/>
    <n v="57.549019607843135"/>
    <x v="1"/>
    <x v="6"/>
  </r>
  <r>
    <n v="3178"/>
    <s v="Cutting Off Kate Bush"/>
    <x v="3176"/>
    <n v="1500"/>
    <n v="2576"/>
    <x v="0"/>
    <x v="1"/>
    <s v="GBP"/>
    <n v="1405521075"/>
    <n v="1402929075"/>
    <b v="1"/>
    <n v="78"/>
    <b v="1"/>
    <s v="theater/plays"/>
    <n v="1.7173333333333334"/>
    <n v="33.025641025641029"/>
    <x v="1"/>
    <x v="6"/>
  </r>
  <r>
    <n v="3179"/>
    <s v="I Do Wonder"/>
    <x v="3177"/>
    <n v="4200"/>
    <n v="4794.82"/>
    <x v="0"/>
    <x v="0"/>
    <s v="USD"/>
    <n v="1367859071"/>
    <n v="1365699071"/>
    <b v="1"/>
    <n v="62"/>
    <b v="1"/>
    <s v="theater/plays"/>
    <n v="1.1416238095238094"/>
    <n v="77.335806451612896"/>
    <x v="1"/>
    <x v="6"/>
  </r>
  <r>
    <n v="3180"/>
    <s v="Glass Mountain: An Original Fairytale"/>
    <x v="3178"/>
    <n v="1200"/>
    <n v="1437"/>
    <x v="0"/>
    <x v="1"/>
    <s v="GBP"/>
    <n v="1403258049"/>
    <n v="1400666049"/>
    <b v="1"/>
    <n v="45"/>
    <b v="1"/>
    <s v="theater/plays"/>
    <n v="1.1975"/>
    <n v="31.933333333333334"/>
    <x v="1"/>
    <x v="6"/>
  </r>
  <r>
    <n v="3181"/>
    <s v="ENDURING SONG"/>
    <x v="3179"/>
    <n v="500"/>
    <n v="545"/>
    <x v="0"/>
    <x v="1"/>
    <s v="GBP"/>
    <n v="1402848000"/>
    <n v="1400570787"/>
    <b v="1"/>
    <n v="15"/>
    <b v="1"/>
    <s v="theater/plays"/>
    <n v="1.0900000000000001"/>
    <n v="36.333333333333336"/>
    <x v="1"/>
    <x v="6"/>
  </r>
  <r>
    <n v="3182"/>
    <s v="A Thought in Three Parts"/>
    <x v="3180"/>
    <n v="7000"/>
    <n v="7062"/>
    <x v="0"/>
    <x v="0"/>
    <s v="USD"/>
    <n v="1328029200"/>
    <n v="1323211621"/>
    <b v="1"/>
    <n v="151"/>
    <b v="1"/>
    <s v="theater/plays"/>
    <n v="1.0088571428571429"/>
    <n v="46.768211920529801"/>
    <x v="1"/>
    <x v="6"/>
  </r>
  <r>
    <n v="3183"/>
    <s v="The Seagull on The River"/>
    <x v="3181"/>
    <n v="2500"/>
    <n v="2725"/>
    <x v="0"/>
    <x v="0"/>
    <s v="USD"/>
    <n v="1377284669"/>
    <n v="1375729469"/>
    <b v="1"/>
    <n v="68"/>
    <b v="1"/>
    <s v="theater/plays"/>
    <n v="1.0900000000000001"/>
    <n v="40.073529411764703"/>
    <x v="1"/>
    <x v="6"/>
  </r>
  <r>
    <n v="3184"/>
    <s v="Equus at Frenetic Theatre"/>
    <x v="3182"/>
    <n v="4300"/>
    <n v="4610"/>
    <x v="0"/>
    <x v="0"/>
    <s v="USD"/>
    <n v="1404258631"/>
    <n v="1401666631"/>
    <b v="1"/>
    <n v="46"/>
    <b v="1"/>
    <s v="theater/plays"/>
    <n v="1.0720930232558139"/>
    <n v="100.21739130434783"/>
    <x v="1"/>
    <x v="6"/>
  </r>
  <r>
    <n v="3185"/>
    <s v="Edfringe support - What a Gay Play"/>
    <x v="3183"/>
    <n v="1000"/>
    <n v="1000"/>
    <x v="0"/>
    <x v="1"/>
    <s v="GBP"/>
    <n v="1405553241"/>
    <n v="1404948441"/>
    <b v="1"/>
    <n v="24"/>
    <b v="1"/>
    <s v="theater/plays"/>
    <n v="1"/>
    <n v="41.666666666666664"/>
    <x v="1"/>
    <x v="6"/>
  </r>
  <r>
    <n v="3186"/>
    <s v="Honest"/>
    <x v="3184"/>
    <n v="3200"/>
    <n v="3270"/>
    <x v="0"/>
    <x v="1"/>
    <s v="GBP"/>
    <n v="1410901200"/>
    <n v="1408313438"/>
    <b v="1"/>
    <n v="70"/>
    <b v="1"/>
    <s v="theater/plays"/>
    <n v="1.0218750000000001"/>
    <n v="46.714285714285715"/>
    <x v="1"/>
    <x v="6"/>
  </r>
  <r>
    <n v="3187"/>
    <s v="OCTOBER IN THE CHAIR &amp; Other Fragile Things...This Halloween"/>
    <x v="3185"/>
    <n v="15000"/>
    <n v="17444"/>
    <x v="0"/>
    <x v="0"/>
    <s v="USD"/>
    <n v="1407167973"/>
    <n v="1405439973"/>
    <b v="1"/>
    <n v="244"/>
    <b v="1"/>
    <s v="theater/plays"/>
    <n v="1.1629333333333334"/>
    <n v="71.491803278688522"/>
    <x v="1"/>
    <x v="6"/>
  </r>
  <r>
    <n v="3188"/>
    <s v="A Brief History of Musical Theatre..."/>
    <x v="3186"/>
    <n v="200"/>
    <n v="130"/>
    <x v="2"/>
    <x v="1"/>
    <s v="GBP"/>
    <n v="1433930302"/>
    <n v="1432115902"/>
    <b v="0"/>
    <n v="9"/>
    <b v="0"/>
    <s v="theater/musical"/>
    <n v="0.65"/>
    <n v="14.444444444444445"/>
    <x v="1"/>
    <x v="40"/>
  </r>
  <r>
    <n v="3189"/>
    <s v="Hednadotter Jubileumskonsert"/>
    <x v="3187"/>
    <n v="55000"/>
    <n v="6780"/>
    <x v="2"/>
    <x v="11"/>
    <s v="SEK"/>
    <n v="1432455532"/>
    <n v="1429863532"/>
    <b v="0"/>
    <n v="19"/>
    <b v="0"/>
    <s v="theater/musical"/>
    <n v="0.12327272727272727"/>
    <n v="356.84210526315792"/>
    <x v="1"/>
    <x v="40"/>
  </r>
  <r>
    <n v="3190"/>
    <s v="Call It A Day Productions - THE LIFE"/>
    <x v="3188"/>
    <n v="4000"/>
    <n v="0"/>
    <x v="2"/>
    <x v="5"/>
    <s v="CAD"/>
    <n v="1481258275"/>
    <n v="1478662675"/>
    <b v="0"/>
    <n v="0"/>
    <b v="0"/>
    <s v="theater/musical"/>
    <n v="0"/>
    <n v="0"/>
    <x v="1"/>
    <x v="40"/>
  </r>
  <r>
    <n v="3191"/>
    <s v="Decree 770: Europa"/>
    <x v="3189"/>
    <n v="3750"/>
    <n v="151"/>
    <x v="2"/>
    <x v="0"/>
    <s v="USD"/>
    <n v="1471370869"/>
    <n v="1466186869"/>
    <b v="0"/>
    <n v="4"/>
    <b v="0"/>
    <s v="theater/musical"/>
    <n v="4.0266666666666666E-2"/>
    <n v="37.75"/>
    <x v="1"/>
    <x v="40"/>
  </r>
  <r>
    <n v="3192"/>
    <s v="Arts in Conflict"/>
    <x v="3190"/>
    <n v="10000"/>
    <n v="102"/>
    <x v="2"/>
    <x v="1"/>
    <s v="GBP"/>
    <n v="1425160800"/>
    <n v="1421274859"/>
    <b v="0"/>
    <n v="8"/>
    <b v="0"/>
    <s v="theater/musical"/>
    <n v="1.0200000000000001E-2"/>
    <n v="12.75"/>
    <x v="1"/>
    <x v="40"/>
  </r>
  <r>
    <n v="3193"/>
    <s v="Shock Treatment - The Sequel to Rocky Horror!"/>
    <x v="3191"/>
    <n v="5000"/>
    <n v="587"/>
    <x v="2"/>
    <x v="1"/>
    <s v="GBP"/>
    <n v="1424474056"/>
    <n v="1420586056"/>
    <b v="0"/>
    <n v="24"/>
    <b v="0"/>
    <s v="theater/musical"/>
    <n v="0.1174"/>
    <n v="24.458333333333332"/>
    <x v="1"/>
    <x v="40"/>
  </r>
  <r>
    <n v="3194"/>
    <s v="P.A.C.K (Performing Arts Camp for Kids)"/>
    <x v="3192"/>
    <n v="11000"/>
    <n v="0"/>
    <x v="2"/>
    <x v="0"/>
    <s v="USD"/>
    <n v="1437960598"/>
    <n v="1435368598"/>
    <b v="0"/>
    <n v="0"/>
    <b v="0"/>
    <s v="theater/musical"/>
    <n v="0"/>
    <n v="0"/>
    <x v="1"/>
    <x v="40"/>
  </r>
  <r>
    <n v="3195"/>
    <s v="Emerson Sings!"/>
    <x v="3193"/>
    <n v="3500"/>
    <n v="2070"/>
    <x v="2"/>
    <x v="0"/>
    <s v="USD"/>
    <n v="1423750542"/>
    <n v="1421158542"/>
    <b v="0"/>
    <n v="39"/>
    <b v="0"/>
    <s v="theater/musical"/>
    <n v="0.59142857142857141"/>
    <n v="53.07692307692308"/>
    <x v="1"/>
    <x v="40"/>
  </r>
  <r>
    <n v="3196"/>
    <s v="Our Modern Lives"/>
    <x v="3194"/>
    <n v="3000000"/>
    <n v="1800"/>
    <x v="2"/>
    <x v="0"/>
    <s v="USD"/>
    <n v="1438437600"/>
    <n v="1433254875"/>
    <b v="0"/>
    <n v="6"/>
    <b v="0"/>
    <s v="theater/musical"/>
    <n v="5.9999999999999995E-4"/>
    <n v="300"/>
    <x v="1"/>
    <x v="40"/>
  </r>
  <r>
    <n v="3197"/>
    <s v="Mirror, mirror on the wall"/>
    <x v="3195"/>
    <n v="10000"/>
    <n v="1145"/>
    <x v="2"/>
    <x v="10"/>
    <s v="NOK"/>
    <n v="1423050618"/>
    <n v="1420458618"/>
    <b v="0"/>
    <n v="4"/>
    <b v="0"/>
    <s v="theater/musical"/>
    <n v="0.1145"/>
    <n v="286.25"/>
    <x v="1"/>
    <x v="40"/>
  </r>
  <r>
    <n v="3198"/>
    <s v="Terezin's The Fireflies"/>
    <x v="3196"/>
    <n v="30000"/>
    <n v="110"/>
    <x v="2"/>
    <x v="8"/>
    <s v="DKK"/>
    <n v="1424081477"/>
    <n v="1420798277"/>
    <b v="0"/>
    <n v="3"/>
    <b v="0"/>
    <s v="theater/musical"/>
    <n v="3.6666666666666666E-3"/>
    <n v="36.666666666666664"/>
    <x v="1"/>
    <x v="40"/>
  </r>
  <r>
    <n v="3199"/>
    <s v="Help Milburn Stone Fly High With TARZAN The Musical"/>
    <x v="3197"/>
    <n v="5000"/>
    <n v="2608"/>
    <x v="2"/>
    <x v="0"/>
    <s v="USD"/>
    <n v="1410037200"/>
    <n v="1407435418"/>
    <b v="0"/>
    <n v="53"/>
    <b v="0"/>
    <s v="theater/musical"/>
    <n v="0.52159999999999995"/>
    <n v="49.20754716981132"/>
    <x v="1"/>
    <x v="40"/>
  </r>
  <r>
    <n v="3200"/>
    <s v="ROAD TO THE KINGDOM"/>
    <x v="3198"/>
    <n v="50000"/>
    <n v="1"/>
    <x v="2"/>
    <x v="0"/>
    <s v="USD"/>
    <n v="1461994440"/>
    <n v="1459410101"/>
    <b v="0"/>
    <n v="1"/>
    <b v="0"/>
    <s v="theater/musical"/>
    <n v="2.0000000000000002E-5"/>
    <n v="1"/>
    <x v="1"/>
    <x v="40"/>
  </r>
  <r>
    <n v="3201"/>
    <s v="Nothing Changes"/>
    <x v="3199"/>
    <n v="2000"/>
    <n v="25"/>
    <x v="2"/>
    <x v="1"/>
    <s v="GBP"/>
    <n v="1409509477"/>
    <n v="1407695077"/>
    <b v="0"/>
    <n v="2"/>
    <b v="0"/>
    <s v="theater/musical"/>
    <n v="1.2500000000000001E-2"/>
    <n v="12.5"/>
    <x v="1"/>
    <x v="40"/>
  </r>
  <r>
    <n v="3202"/>
    <s v="Christmas Ain't A Drag - A Musical"/>
    <x v="3200"/>
    <n v="5000"/>
    <n v="2726"/>
    <x v="2"/>
    <x v="0"/>
    <s v="USD"/>
    <n v="1450072740"/>
    <n v="1445027346"/>
    <b v="0"/>
    <n v="25"/>
    <b v="0"/>
    <s v="theater/musical"/>
    <n v="0.54520000000000002"/>
    <n v="109.04"/>
    <x v="1"/>
    <x v="40"/>
  </r>
  <r>
    <n v="3203"/>
    <s v="Escape from Reality's 1st Season &quot;Defying Gravity&quot;"/>
    <x v="3201"/>
    <n v="1000"/>
    <n v="250"/>
    <x v="2"/>
    <x v="0"/>
    <s v="USD"/>
    <n v="1443224622"/>
    <n v="1440632622"/>
    <b v="0"/>
    <n v="6"/>
    <b v="0"/>
    <s v="theater/musical"/>
    <n v="0.25"/>
    <n v="41.666666666666664"/>
    <x v="1"/>
    <x v="40"/>
  </r>
  <r>
    <n v="3204"/>
    <s v="FaÃ§ade: The Interactive Musical"/>
    <x v="3202"/>
    <n v="500"/>
    <n v="0"/>
    <x v="2"/>
    <x v="0"/>
    <s v="USD"/>
    <n v="1437149640"/>
    <n v="1434558479"/>
    <b v="0"/>
    <n v="0"/>
    <b v="0"/>
    <s v="theater/musical"/>
    <n v="0"/>
    <n v="0"/>
    <x v="1"/>
    <x v="40"/>
  </r>
  <r>
    <n v="3205"/>
    <s v="Children Must Run: An Original Musical"/>
    <x v="3203"/>
    <n v="8000"/>
    <n v="273"/>
    <x v="2"/>
    <x v="1"/>
    <s v="GBP"/>
    <n v="1430470772"/>
    <n v="1427878772"/>
    <b v="0"/>
    <n v="12"/>
    <b v="0"/>
    <s v="theater/musical"/>
    <n v="3.4125000000000003E-2"/>
    <n v="22.75"/>
    <x v="1"/>
    <x v="40"/>
  </r>
  <r>
    <n v="3206"/>
    <s v="Performance Theater for Young Artists (PTYA)"/>
    <x v="3204"/>
    <n v="5000"/>
    <n v="0"/>
    <x v="2"/>
    <x v="0"/>
    <s v="USD"/>
    <n v="1442644651"/>
    <n v="1440052651"/>
    <b v="0"/>
    <n v="0"/>
    <b v="0"/>
    <s v="theater/musical"/>
    <n v="0"/>
    <n v="0"/>
    <x v="1"/>
    <x v="40"/>
  </r>
  <r>
    <n v="3207"/>
    <s v="The Last Five Years: The Muse Arts Production's Debut Show"/>
    <x v="3205"/>
    <n v="5500"/>
    <n v="2550"/>
    <x v="2"/>
    <x v="0"/>
    <s v="USD"/>
    <n v="1429767607"/>
    <n v="1424587207"/>
    <b v="0"/>
    <n v="36"/>
    <b v="0"/>
    <s v="theater/musical"/>
    <n v="0.46363636363636362"/>
    <n v="70.833333333333329"/>
    <x v="1"/>
    <x v="40"/>
  </r>
  <r>
    <n v="3208"/>
    <s v="The Blind Owl Stages Shinn's &quot;The Coming World&quot;"/>
    <x v="3206"/>
    <n v="5000"/>
    <n v="5175"/>
    <x v="0"/>
    <x v="0"/>
    <s v="USD"/>
    <n v="1406557877"/>
    <n v="1404743477"/>
    <b v="1"/>
    <n v="82"/>
    <b v="1"/>
    <s v="theater/plays"/>
    <n v="1.0349999999999999"/>
    <n v="63.109756097560975"/>
    <x v="1"/>
    <x v="6"/>
  </r>
  <r>
    <n v="3209"/>
    <s v="King Kirby, a play by Crystal Skillman and Fred Van Lente"/>
    <x v="3207"/>
    <n v="9500"/>
    <n v="11335.7"/>
    <x v="0"/>
    <x v="0"/>
    <s v="USD"/>
    <n v="1403305200"/>
    <n v="1400512658"/>
    <b v="1"/>
    <n v="226"/>
    <b v="1"/>
    <s v="theater/plays"/>
    <n v="1.1932315789473684"/>
    <n v="50.157964601769912"/>
    <x v="1"/>
    <x v="6"/>
  </r>
  <r>
    <n v="3210"/>
    <s v="&quot;The Red Herring&quot; World Premiere"/>
    <x v="3208"/>
    <n v="3000"/>
    <n v="3773"/>
    <x v="0"/>
    <x v="0"/>
    <s v="USD"/>
    <n v="1338523140"/>
    <n v="1334442519"/>
    <b v="1"/>
    <n v="60"/>
    <b v="1"/>
    <s v="theater/plays"/>
    <n v="1.2576666666666667"/>
    <n v="62.883333333333333"/>
    <x v="1"/>
    <x v="6"/>
  </r>
  <r>
    <n v="3211"/>
    <s v="Titus &amp; Two Conversations. Huzzah!"/>
    <x v="3209"/>
    <n v="23000"/>
    <n v="27541"/>
    <x v="0"/>
    <x v="0"/>
    <s v="USD"/>
    <n v="1408068000"/>
    <n v="1405346680"/>
    <b v="1"/>
    <n v="322"/>
    <b v="1"/>
    <s v="theater/plays"/>
    <n v="1.1974347826086957"/>
    <n v="85.531055900621112"/>
    <x v="1"/>
    <x v="6"/>
  </r>
  <r>
    <n v="3212"/>
    <s v="Campo Maldito"/>
    <x v="3210"/>
    <n v="4000"/>
    <n v="5050"/>
    <x v="0"/>
    <x v="0"/>
    <s v="USD"/>
    <n v="1407524751"/>
    <n v="1404932751"/>
    <b v="1"/>
    <n v="94"/>
    <b v="1"/>
    <s v="theater/plays"/>
    <n v="1.2625"/>
    <n v="53.723404255319146"/>
    <x v="1"/>
    <x v="6"/>
  </r>
  <r>
    <n v="3213"/>
    <s v="Moving Dust presents 'THIS MUCH' 2015"/>
    <x v="3211"/>
    <n v="6000"/>
    <n v="6007"/>
    <x v="0"/>
    <x v="1"/>
    <s v="GBP"/>
    <n v="1437934759"/>
    <n v="1434478759"/>
    <b v="1"/>
    <n v="47"/>
    <b v="1"/>
    <s v="theater/plays"/>
    <n v="1.0011666666666668"/>
    <n v="127.80851063829788"/>
    <x v="1"/>
    <x v="6"/>
  </r>
  <r>
    <n v="3214"/>
    <s v="World Premiere of Sket - a play by  Maya Sondhi"/>
    <x v="3212"/>
    <n v="12000"/>
    <n v="12256"/>
    <x v="0"/>
    <x v="1"/>
    <s v="GBP"/>
    <n v="1452038100"/>
    <n v="1448823673"/>
    <b v="1"/>
    <n v="115"/>
    <b v="1"/>
    <s v="theater/plays"/>
    <n v="1.0213333333333334"/>
    <n v="106.57391304347826"/>
    <x v="1"/>
    <x v="6"/>
  </r>
  <r>
    <n v="3215"/>
    <s v="Colt Coeur's 6th Season"/>
    <x v="3213"/>
    <n v="35000"/>
    <n v="35123"/>
    <x v="0"/>
    <x v="0"/>
    <s v="USD"/>
    <n v="1441857540"/>
    <n v="1438617471"/>
    <b v="1"/>
    <n v="134"/>
    <b v="1"/>
    <s v="theater/plays"/>
    <n v="1.0035142857142858"/>
    <n v="262.11194029850748"/>
    <x v="1"/>
    <x v="6"/>
  </r>
  <r>
    <n v="3216"/>
    <s v="BRUTE"/>
    <x v="3214"/>
    <n v="2000"/>
    <n v="2001"/>
    <x v="0"/>
    <x v="1"/>
    <s v="GBP"/>
    <n v="1436625000"/>
    <n v="1433934371"/>
    <b v="1"/>
    <n v="35"/>
    <b v="1"/>
    <s v="theater/plays"/>
    <n v="1.0004999999999999"/>
    <n v="57.171428571428571"/>
    <x v="1"/>
    <x v="6"/>
  </r>
  <r>
    <n v="3217"/>
    <s v="Wake Up Call @ IRT Theater"/>
    <x v="3215"/>
    <n v="4500"/>
    <n v="5221"/>
    <x v="0"/>
    <x v="0"/>
    <s v="USD"/>
    <n v="1478264784"/>
    <n v="1475672784"/>
    <b v="1"/>
    <n v="104"/>
    <b v="1"/>
    <s v="theater/plays"/>
    <n v="1.1602222222222223"/>
    <n v="50.20192307692308"/>
    <x v="1"/>
    <x v="6"/>
  </r>
  <r>
    <n v="3218"/>
    <s v="Lonely Soldier Monologues a play by Helen Benedict."/>
    <x v="3216"/>
    <n v="12000"/>
    <n v="12252"/>
    <x v="0"/>
    <x v="1"/>
    <s v="GBP"/>
    <n v="1419984000"/>
    <n v="1417132986"/>
    <b v="1"/>
    <n v="184"/>
    <b v="1"/>
    <s v="theater/plays"/>
    <n v="1.0209999999999999"/>
    <n v="66.586956521739125"/>
    <x v="1"/>
    <x v="6"/>
  </r>
  <r>
    <n v="3219"/>
    <s v="Eyes Closed - The First In-Dream Theater Experience"/>
    <x v="3217"/>
    <n v="20000"/>
    <n v="20022"/>
    <x v="0"/>
    <x v="0"/>
    <s v="USD"/>
    <n v="1427063747"/>
    <n v="1424043347"/>
    <b v="1"/>
    <n v="119"/>
    <b v="1"/>
    <s v="theater/plays"/>
    <n v="1.0011000000000001"/>
    <n v="168.25210084033614"/>
    <x v="1"/>
    <x v="6"/>
  </r>
  <r>
    <n v="3220"/>
    <s v="Burners"/>
    <x v="3218"/>
    <n v="15000"/>
    <n v="15126"/>
    <x v="0"/>
    <x v="0"/>
    <s v="USD"/>
    <n v="1489352400"/>
    <n v="1486411204"/>
    <b v="1"/>
    <n v="59"/>
    <b v="1"/>
    <s v="theater/plays"/>
    <n v="1.0084"/>
    <n v="256.37288135593218"/>
    <x v="1"/>
    <x v="6"/>
  </r>
  <r>
    <n v="3221"/>
    <s v="The Hitchhiker's Guide to the Family"/>
    <x v="3219"/>
    <n v="4000"/>
    <n v="4137"/>
    <x v="0"/>
    <x v="1"/>
    <s v="GBP"/>
    <n v="1436114603"/>
    <n v="1433090603"/>
    <b v="1"/>
    <n v="113"/>
    <b v="1"/>
    <s v="theater/plays"/>
    <n v="1.0342499999999999"/>
    <n v="36.610619469026545"/>
    <x v="1"/>
    <x v="6"/>
  </r>
  <r>
    <n v="3222"/>
    <s v="Shakespeare in ASL - and FREE for everyone"/>
    <x v="3220"/>
    <n v="2500"/>
    <n v="3120"/>
    <x v="0"/>
    <x v="0"/>
    <s v="USD"/>
    <n v="1445722140"/>
    <n v="1443016697"/>
    <b v="1"/>
    <n v="84"/>
    <b v="1"/>
    <s v="theater/plays"/>
    <n v="1.248"/>
    <n v="37.142857142857146"/>
    <x v="1"/>
    <x v="6"/>
  </r>
  <r>
    <n v="3223"/>
    <s v="Good People by David Lindsay-Abaire at Waterfront Playhouse"/>
    <x v="3221"/>
    <n v="3100"/>
    <n v="3395"/>
    <x v="0"/>
    <x v="0"/>
    <s v="USD"/>
    <n v="1440100976"/>
    <n v="1437508976"/>
    <b v="1"/>
    <n v="74"/>
    <b v="1"/>
    <s v="theater/plays"/>
    <n v="1.0951612903225807"/>
    <n v="45.878378378378379"/>
    <x v="1"/>
    <x v="6"/>
  </r>
  <r>
    <n v="3224"/>
    <s v="AdA (Author directing Author)"/>
    <x v="3222"/>
    <n v="30000"/>
    <n v="30610"/>
    <x v="0"/>
    <x v="0"/>
    <s v="USD"/>
    <n v="1484024400"/>
    <n v="1479932713"/>
    <b v="1"/>
    <n v="216"/>
    <b v="1"/>
    <s v="theater/plays"/>
    <n v="1.0203333333333333"/>
    <n v="141.71296296296296"/>
    <x v="1"/>
    <x v="6"/>
  </r>
  <r>
    <n v="3225"/>
    <s v="Two &quot;Gentlemen&quot; of Verona by William Shakespeare"/>
    <x v="3223"/>
    <n v="2000"/>
    <n v="2047"/>
    <x v="0"/>
    <x v="0"/>
    <s v="USD"/>
    <n v="1464987600"/>
    <n v="1463145938"/>
    <b v="1"/>
    <n v="39"/>
    <b v="1"/>
    <s v="theater/plays"/>
    <n v="1.0235000000000001"/>
    <n v="52.487179487179489"/>
    <x v="1"/>
    <x v="6"/>
  </r>
  <r>
    <n v="3226"/>
    <s v="Get Trip The Light Theatre's show to its 2nd London Stage!"/>
    <x v="3224"/>
    <n v="1200"/>
    <n v="1250"/>
    <x v="0"/>
    <x v="1"/>
    <s v="GBP"/>
    <n v="1446213612"/>
    <n v="1443621612"/>
    <b v="1"/>
    <n v="21"/>
    <b v="1"/>
    <s v="theater/plays"/>
    <n v="1.0416666666666667"/>
    <n v="59.523809523809526"/>
    <x v="1"/>
    <x v="6"/>
  </r>
  <r>
    <n v="3227"/>
    <s v="a colder water than here - VAULT 2017"/>
    <x v="3225"/>
    <n v="1200"/>
    <n v="1500"/>
    <x v="0"/>
    <x v="1"/>
    <s v="GBP"/>
    <n v="1484687436"/>
    <n v="1482095436"/>
    <b v="0"/>
    <n v="30"/>
    <b v="1"/>
    <s v="theater/plays"/>
    <n v="1.25"/>
    <n v="50"/>
    <x v="1"/>
    <x v="6"/>
  </r>
  <r>
    <n v="3228"/>
    <s v="Hear Me Roar: A Season of Powerful Women"/>
    <x v="3226"/>
    <n v="7000"/>
    <n v="7164"/>
    <x v="0"/>
    <x v="0"/>
    <s v="USD"/>
    <n v="1450328340"/>
    <n v="1447606884"/>
    <b v="1"/>
    <n v="37"/>
    <b v="1"/>
    <s v="theater/plays"/>
    <n v="1.0234285714285714"/>
    <n v="193.62162162162161"/>
    <x v="1"/>
    <x v="6"/>
  </r>
  <r>
    <n v="3229"/>
    <s v="The Seagull Project Presents: The Three Sisters"/>
    <x v="3227"/>
    <n v="20000"/>
    <n v="21573"/>
    <x v="0"/>
    <x v="0"/>
    <s v="USD"/>
    <n v="1416470398"/>
    <n v="1413874798"/>
    <b v="1"/>
    <n v="202"/>
    <b v="1"/>
    <s v="theater/plays"/>
    <n v="1.0786500000000001"/>
    <n v="106.79702970297029"/>
    <x v="1"/>
    <x v="6"/>
  </r>
  <r>
    <n v="3230"/>
    <s v="#CLOUD$ - a modern adaptation of Aristophanes' Clouds"/>
    <x v="3228"/>
    <n v="2600"/>
    <n v="2857"/>
    <x v="0"/>
    <x v="0"/>
    <s v="USD"/>
    <n v="1412135940"/>
    <n v="1410840126"/>
    <b v="1"/>
    <n v="37"/>
    <b v="1"/>
    <s v="theater/plays"/>
    <n v="1.0988461538461538"/>
    <n v="77.21621621621621"/>
    <x v="1"/>
    <x v="6"/>
  </r>
  <r>
    <n v="3231"/>
    <s v="Strong Poison Stage Play adapted fr. Dorothy L. Sayers novel"/>
    <x v="3229"/>
    <n v="1000"/>
    <n v="1610"/>
    <x v="0"/>
    <x v="0"/>
    <s v="USD"/>
    <n v="1460846347"/>
    <n v="1458254347"/>
    <b v="0"/>
    <n v="28"/>
    <b v="1"/>
    <s v="theater/plays"/>
    <n v="1.61"/>
    <n v="57.5"/>
    <x v="1"/>
    <x v="6"/>
  </r>
  <r>
    <n v="3232"/>
    <s v="Honorable Men - Poor Yorick's Players 2016 Season"/>
    <x v="3230"/>
    <n v="1000"/>
    <n v="1312"/>
    <x v="0"/>
    <x v="0"/>
    <s v="USD"/>
    <n v="1462334340"/>
    <n v="1459711917"/>
    <b v="1"/>
    <n v="26"/>
    <b v="1"/>
    <s v="theater/plays"/>
    <n v="1.3120000000000001"/>
    <n v="50.46153846153846"/>
    <x v="1"/>
    <x v="6"/>
  </r>
  <r>
    <n v="3233"/>
    <s v="64 Squares"/>
    <x v="3231"/>
    <n v="5000"/>
    <n v="5940"/>
    <x v="0"/>
    <x v="0"/>
    <s v="USD"/>
    <n v="1488482355"/>
    <n v="1485890355"/>
    <b v="0"/>
    <n v="61"/>
    <b v="1"/>
    <s v="theater/plays"/>
    <n v="1.1879999999999999"/>
    <n v="97.377049180327873"/>
    <x v="1"/>
    <x v="6"/>
  </r>
  <r>
    <n v="3234"/>
    <s v="Repetitive Beats: A new play premiering at Vault Festival"/>
    <x v="3232"/>
    <n v="4000"/>
    <n v="4015.71"/>
    <x v="0"/>
    <x v="1"/>
    <s v="GBP"/>
    <n v="1485991860"/>
    <n v="1483124208"/>
    <b v="0"/>
    <n v="115"/>
    <b v="1"/>
    <s v="theater/plays"/>
    <n v="1.0039275000000001"/>
    <n v="34.91921739130435"/>
    <x v="1"/>
    <x v="6"/>
  </r>
  <r>
    <n v="3235"/>
    <s v="Catapult OYL to the next levelâ€”in Edinburgh!"/>
    <x v="3233"/>
    <n v="15000"/>
    <n v="15481"/>
    <x v="0"/>
    <x v="0"/>
    <s v="USD"/>
    <n v="1467361251"/>
    <n v="1464769251"/>
    <b v="1"/>
    <n v="181"/>
    <b v="1"/>
    <s v="theater/plays"/>
    <n v="1.0320666666666667"/>
    <n v="85.530386740331494"/>
    <x v="1"/>
    <x v="6"/>
  </r>
  <r>
    <n v="3236"/>
    <s v="Sub-Basement World Premiere"/>
    <x v="3234"/>
    <n v="20000"/>
    <n v="20120"/>
    <x v="0"/>
    <x v="0"/>
    <s v="USD"/>
    <n v="1482962433"/>
    <n v="1480370433"/>
    <b v="0"/>
    <n v="110"/>
    <b v="1"/>
    <s v="theater/plays"/>
    <n v="1.006"/>
    <n v="182.90909090909091"/>
    <x v="1"/>
    <x v="6"/>
  </r>
  <r>
    <n v="3237"/>
    <s v="Celebrating 20 years of The 24 Hour Plays around the world!"/>
    <x v="3235"/>
    <n v="35000"/>
    <n v="35275.64"/>
    <x v="0"/>
    <x v="0"/>
    <s v="USD"/>
    <n v="1443499140"/>
    <n v="1441452184"/>
    <b v="1"/>
    <n v="269"/>
    <b v="1"/>
    <s v="theater/plays"/>
    <n v="1.0078754285714286"/>
    <n v="131.13620817843866"/>
    <x v="1"/>
    <x v="6"/>
  </r>
  <r>
    <n v="3238"/>
    <s v="All Bare Theatre bring THE MAIDS to Edinburgh 2015"/>
    <x v="3236"/>
    <n v="2800"/>
    <n v="3145"/>
    <x v="0"/>
    <x v="1"/>
    <s v="GBP"/>
    <n v="1435752898"/>
    <n v="1433160898"/>
    <b v="1"/>
    <n v="79"/>
    <b v="1"/>
    <s v="theater/plays"/>
    <n v="1.1232142857142857"/>
    <n v="39.810126582278478"/>
    <x v="1"/>
    <x v="6"/>
  </r>
  <r>
    <n v="3239"/>
    <s v="The Book's the Thing - Welcome to Hamlet's Library"/>
    <x v="3237"/>
    <n v="5862"/>
    <n v="6208.98"/>
    <x v="0"/>
    <x v="1"/>
    <s v="GBP"/>
    <n v="1445817540"/>
    <n v="1443665293"/>
    <b v="1"/>
    <n v="104"/>
    <b v="1"/>
    <s v="theater/plays"/>
    <n v="1.0591914022517912"/>
    <n v="59.701730769230764"/>
    <x v="1"/>
    <x v="6"/>
  </r>
  <r>
    <n v="3240"/>
    <s v="Princess Suffragette: a new play for VAULT Festival 2017"/>
    <x v="3238"/>
    <n v="3000"/>
    <n v="3017"/>
    <x v="0"/>
    <x v="1"/>
    <s v="GBP"/>
    <n v="1487286000"/>
    <n v="1484843948"/>
    <b v="0"/>
    <n v="34"/>
    <b v="1"/>
    <s v="theater/plays"/>
    <n v="1.0056666666666667"/>
    <n v="88.735294117647058"/>
    <x v="1"/>
    <x v="6"/>
  </r>
  <r>
    <n v="3241"/>
    <s v="THE SOPHOCLES PROJECT"/>
    <x v="3239"/>
    <n v="8500"/>
    <n v="9801"/>
    <x v="0"/>
    <x v="0"/>
    <s v="USD"/>
    <n v="1413269940"/>
    <n v="1410421670"/>
    <b v="1"/>
    <n v="167"/>
    <b v="1"/>
    <s v="theater/plays"/>
    <n v="1.1530588235294117"/>
    <n v="58.688622754491021"/>
    <x v="1"/>
    <x v="6"/>
  </r>
  <r>
    <n v="3242"/>
    <s v="First Day Off in a Long Time by Brian Finkelstein"/>
    <x v="3240"/>
    <n v="10000"/>
    <n v="12730.42"/>
    <x v="0"/>
    <x v="0"/>
    <s v="USD"/>
    <n v="1411150092"/>
    <n v="1408558092"/>
    <b v="1"/>
    <n v="183"/>
    <b v="1"/>
    <s v="theater/plays"/>
    <n v="1.273042"/>
    <n v="69.56513661202186"/>
    <x v="1"/>
    <x v="6"/>
  </r>
  <r>
    <n v="3243"/>
    <s v="THE INCREDIBLE FOX SISTERS"/>
    <x v="3241"/>
    <n v="8000"/>
    <n v="8227"/>
    <x v="0"/>
    <x v="0"/>
    <s v="USD"/>
    <n v="1444348800"/>
    <n v="1442283562"/>
    <b v="1"/>
    <n v="71"/>
    <b v="1"/>
    <s v="theater/plays"/>
    <n v="1.028375"/>
    <n v="115.87323943661971"/>
    <x v="1"/>
    <x v="6"/>
  </r>
  <r>
    <n v="3244"/>
    <s v="'Time Please'"/>
    <x v="3242"/>
    <n v="1600"/>
    <n v="1647"/>
    <x v="0"/>
    <x v="1"/>
    <s v="GBP"/>
    <n v="1480613982"/>
    <n v="1478018382"/>
    <b v="0"/>
    <n v="69"/>
    <b v="1"/>
    <s v="theater/plays"/>
    <n v="1.0293749999999999"/>
    <n v="23.869565217391305"/>
    <x v="1"/>
    <x v="6"/>
  </r>
  <r>
    <n v="3245"/>
    <s v="Roughly Speaking: Voices from The Soup Kitchen"/>
    <x v="3243"/>
    <n v="21000"/>
    <n v="21904"/>
    <x v="0"/>
    <x v="0"/>
    <s v="USD"/>
    <n v="1434074400"/>
    <n v="1431354258"/>
    <b v="0"/>
    <n v="270"/>
    <b v="1"/>
    <s v="theater/plays"/>
    <n v="1.043047619047619"/>
    <n v="81.125925925925927"/>
    <x v="1"/>
    <x v="6"/>
  </r>
  <r>
    <n v="3246"/>
    <s v="The Gray Man"/>
    <x v="3244"/>
    <n v="10000"/>
    <n v="11122"/>
    <x v="0"/>
    <x v="0"/>
    <s v="USD"/>
    <n v="1442030340"/>
    <n v="1439551200"/>
    <b v="1"/>
    <n v="193"/>
    <b v="1"/>
    <s v="theater/plays"/>
    <n v="1.1122000000000001"/>
    <n v="57.626943005181346"/>
    <x v="1"/>
    <x v="6"/>
  </r>
  <r>
    <n v="3247"/>
    <s v="Open Letter Theatre presents 'Boys' by Ella Hickson"/>
    <x v="3245"/>
    <n v="2500"/>
    <n v="2646.5"/>
    <x v="0"/>
    <x v="1"/>
    <s v="GBP"/>
    <n v="1436696712"/>
    <n v="1434104712"/>
    <b v="1"/>
    <n v="57"/>
    <b v="1"/>
    <s v="theater/plays"/>
    <n v="1.0586"/>
    <n v="46.429824561403507"/>
    <x v="1"/>
    <x v="6"/>
  </r>
  <r>
    <n v="3248"/>
    <s v="Honest Accomplice Theatre 2015-16 Season"/>
    <x v="3246"/>
    <n v="12000"/>
    <n v="12095"/>
    <x v="0"/>
    <x v="0"/>
    <s v="USD"/>
    <n v="1428178757"/>
    <n v="1425590357"/>
    <b v="1"/>
    <n v="200"/>
    <b v="1"/>
    <s v="theater/plays"/>
    <n v="1.0079166666666666"/>
    <n v="60.475000000000001"/>
    <x v="1"/>
    <x v="6"/>
  </r>
  <r>
    <n v="3249"/>
    <s v="Yesterday Again, Please - A New Play by Dezi Gallegos"/>
    <x v="3247"/>
    <n v="5500"/>
    <n v="5771"/>
    <x v="0"/>
    <x v="0"/>
    <s v="USD"/>
    <n v="1434822914"/>
    <n v="1432230914"/>
    <b v="1"/>
    <n v="88"/>
    <b v="1"/>
    <s v="theater/plays"/>
    <n v="1.0492727272727274"/>
    <n v="65.579545454545453"/>
    <x v="1"/>
    <x v="6"/>
  </r>
  <r>
    <n v="3250"/>
    <s v="Bring Love's Labour's Lost to Minnesota"/>
    <x v="3248"/>
    <n v="25000"/>
    <n v="25388"/>
    <x v="0"/>
    <x v="0"/>
    <s v="USD"/>
    <n v="1415213324"/>
    <n v="1412617724"/>
    <b v="1"/>
    <n v="213"/>
    <b v="1"/>
    <s v="theater/plays"/>
    <n v="1.01552"/>
    <n v="119.1924882629108"/>
    <x v="1"/>
    <x v="6"/>
  </r>
  <r>
    <n v="3251"/>
    <s v="The Metronome Society"/>
    <x v="3249"/>
    <n v="1500"/>
    <n v="1661"/>
    <x v="0"/>
    <x v="0"/>
    <s v="USD"/>
    <n v="1434907966"/>
    <n v="1432315966"/>
    <b v="1"/>
    <n v="20"/>
    <b v="1"/>
    <s v="theater/plays"/>
    <n v="1.1073333333333333"/>
    <n v="83.05"/>
    <x v="1"/>
    <x v="6"/>
  </r>
  <r>
    <n v="3252"/>
    <s v="Modern Love"/>
    <x v="3250"/>
    <n v="2250"/>
    <n v="2876"/>
    <x v="0"/>
    <x v="1"/>
    <s v="GBP"/>
    <n v="1473247240"/>
    <n v="1470655240"/>
    <b v="1"/>
    <n v="50"/>
    <b v="1"/>
    <s v="theater/plays"/>
    <n v="1.2782222222222221"/>
    <n v="57.52"/>
    <x v="1"/>
    <x v="6"/>
  </r>
  <r>
    <n v="3253"/>
    <s v="EMPATHITRAX, a new play by Ana Nogueira"/>
    <x v="3251"/>
    <n v="20000"/>
    <n v="20365"/>
    <x v="0"/>
    <x v="0"/>
    <s v="USD"/>
    <n v="1473306300"/>
    <n v="1471701028"/>
    <b v="1"/>
    <n v="115"/>
    <b v="1"/>
    <s v="theater/plays"/>
    <n v="1.0182500000000001"/>
    <n v="177.08695652173913"/>
    <x v="1"/>
    <x v="6"/>
  </r>
  <r>
    <n v="3254"/>
    <s v="Send The Bad Arm to Edinburgh. Meet the Dodgy Irish Dancer!"/>
    <x v="3252"/>
    <n v="13000"/>
    <n v="13163.5"/>
    <x v="0"/>
    <x v="1"/>
    <s v="GBP"/>
    <n v="1427331809"/>
    <n v="1424743409"/>
    <b v="1"/>
    <n v="186"/>
    <b v="1"/>
    <s v="theater/plays"/>
    <n v="1.012576923076923"/>
    <n v="70.771505376344081"/>
    <x v="1"/>
    <x v="6"/>
  </r>
  <r>
    <n v="3255"/>
    <s v="Henry V"/>
    <x v="3253"/>
    <n v="300"/>
    <n v="525"/>
    <x v="0"/>
    <x v="1"/>
    <s v="GBP"/>
    <n v="1412706375"/>
    <n v="1410114375"/>
    <b v="1"/>
    <n v="18"/>
    <b v="1"/>
    <s v="theater/plays"/>
    <n v="1.75"/>
    <n v="29.166666666666668"/>
    <x v="1"/>
    <x v="6"/>
  </r>
  <r>
    <n v="3256"/>
    <s v="Paperhand Puppet Intervention 16th Annual Summer Show"/>
    <x v="3254"/>
    <n v="10000"/>
    <n v="12806"/>
    <x v="0"/>
    <x v="0"/>
    <s v="USD"/>
    <n v="1433995140"/>
    <n v="1432129577"/>
    <b v="1"/>
    <n v="176"/>
    <b v="1"/>
    <s v="theater/plays"/>
    <n v="1.2806"/>
    <n v="72.76136363636364"/>
    <x v="1"/>
    <x v="6"/>
  </r>
  <r>
    <n v="3257"/>
    <s v="'Hello From Bertha' &amp; '27 Wagons Full of Cotton'"/>
    <x v="3255"/>
    <n v="2000"/>
    <n v="2125.9899999999998"/>
    <x v="0"/>
    <x v="1"/>
    <s v="GBP"/>
    <n v="1487769952"/>
    <n v="1485177952"/>
    <b v="0"/>
    <n v="41"/>
    <b v="1"/>
    <s v="theater/plays"/>
    <n v="1.0629949999999999"/>
    <n v="51.853414634146333"/>
    <x v="1"/>
    <x v="6"/>
  </r>
  <r>
    <n v="3258"/>
    <s v="Bluebirds by Joe Brondo"/>
    <x v="3256"/>
    <n v="7000"/>
    <n v="7365"/>
    <x v="0"/>
    <x v="0"/>
    <s v="USD"/>
    <n v="1420751861"/>
    <n v="1418159861"/>
    <b v="1"/>
    <n v="75"/>
    <b v="1"/>
    <s v="theater/plays"/>
    <n v="1.052142857142857"/>
    <n v="98.2"/>
    <x v="1"/>
    <x v="6"/>
  </r>
  <r>
    <n v="3259"/>
    <s v="Laughter is Sacred Space 2.0"/>
    <x v="3257"/>
    <n v="23000"/>
    <n v="24418.6"/>
    <x v="0"/>
    <x v="0"/>
    <s v="USD"/>
    <n v="1475294340"/>
    <n v="1472753745"/>
    <b v="1"/>
    <n v="97"/>
    <b v="1"/>
    <s v="theater/plays"/>
    <n v="1.0616782608695652"/>
    <n v="251.7381443298969"/>
    <x v="1"/>
    <x v="6"/>
  </r>
  <r>
    <n v="3260"/>
    <s v="Keep the Art of Marionettes Alive With PUPPETWORKS!"/>
    <x v="3258"/>
    <n v="5000"/>
    <n v="5462"/>
    <x v="0"/>
    <x v="0"/>
    <s v="USD"/>
    <n v="1448903318"/>
    <n v="1445875718"/>
    <b v="1"/>
    <n v="73"/>
    <b v="1"/>
    <s v="theater/plays"/>
    <n v="1.0924"/>
    <n v="74.821917808219183"/>
    <x v="1"/>
    <x v="6"/>
  </r>
  <r>
    <n v="3261"/>
    <s v="Scrappy Shakespeare: A Midsummer Night's Dream"/>
    <x v="3259"/>
    <n v="3300"/>
    <n v="3315"/>
    <x v="0"/>
    <x v="0"/>
    <s v="USD"/>
    <n v="1437067476"/>
    <n v="1434475476"/>
    <b v="1"/>
    <n v="49"/>
    <b v="1"/>
    <s v="theater/plays"/>
    <n v="1.0045454545454546"/>
    <n v="67.65306122448979"/>
    <x v="1"/>
    <x v="6"/>
  </r>
  <r>
    <n v="3262"/>
    <s v="Prison Boxing: A New Play by Leah Joki"/>
    <x v="3260"/>
    <n v="12200"/>
    <n v="12571"/>
    <x v="0"/>
    <x v="0"/>
    <s v="USD"/>
    <n v="1419220800"/>
    <n v="1416555262"/>
    <b v="1"/>
    <n v="134"/>
    <b v="1"/>
    <s v="theater/plays"/>
    <n v="1.0304098360655738"/>
    <n v="93.81343283582089"/>
    <x v="1"/>
    <x v="6"/>
  </r>
  <r>
    <n v="3263"/>
    <s v="Titus Andronicus (with an all-female cast &amp; crew)"/>
    <x v="3261"/>
    <n v="2500"/>
    <n v="2804.16"/>
    <x v="0"/>
    <x v="0"/>
    <s v="USD"/>
    <n v="1446238800"/>
    <n v="1444220588"/>
    <b v="1"/>
    <n v="68"/>
    <b v="1"/>
    <s v="theater/plays"/>
    <n v="1.121664"/>
    <n v="41.237647058823526"/>
    <x v="1"/>
    <x v="6"/>
  </r>
  <r>
    <n v="3264"/>
    <s v="Kapow-i GoGo at The PIT"/>
    <x v="3262"/>
    <n v="2500"/>
    <n v="2575"/>
    <x v="0"/>
    <x v="0"/>
    <s v="USD"/>
    <n v="1422482400"/>
    <n v="1421089938"/>
    <b v="1"/>
    <n v="49"/>
    <b v="1"/>
    <s v="theater/plays"/>
    <n v="1.03"/>
    <n v="52.551020408163268"/>
    <x v="1"/>
    <x v="6"/>
  </r>
  <r>
    <n v="3265"/>
    <s v="&quot;Where was I&quot; - an autobiographical play on Dementia"/>
    <x v="3263"/>
    <n v="2700"/>
    <n v="4428"/>
    <x v="0"/>
    <x v="17"/>
    <s v="EUR"/>
    <n v="1449162000"/>
    <n v="1446570315"/>
    <b v="1"/>
    <n v="63"/>
    <b v="1"/>
    <s v="theater/plays"/>
    <n v="1.64"/>
    <n v="70.285714285714292"/>
    <x v="1"/>
    <x v="6"/>
  </r>
  <r>
    <n v="3266"/>
    <s v="Macbeth"/>
    <x v="3264"/>
    <n v="6000"/>
    <n v="7877"/>
    <x v="0"/>
    <x v="0"/>
    <s v="USD"/>
    <n v="1434142800"/>
    <n v="1431435122"/>
    <b v="1"/>
    <n v="163"/>
    <b v="1"/>
    <s v="theater/plays"/>
    <n v="1.3128333333333333"/>
    <n v="48.325153374233132"/>
    <x v="1"/>
    <x v="6"/>
  </r>
  <r>
    <n v="3267"/>
    <s v="or, The Whale: an original stage adaptation of Moby-Dick"/>
    <x v="3265"/>
    <n v="15000"/>
    <n v="15315"/>
    <x v="0"/>
    <x v="0"/>
    <s v="USD"/>
    <n v="1437156660"/>
    <n v="1434564660"/>
    <b v="1"/>
    <n v="288"/>
    <b v="1"/>
    <s v="theater/plays"/>
    <n v="1.0209999999999999"/>
    <n v="53.177083333333336"/>
    <x v="1"/>
    <x v="6"/>
  </r>
  <r>
    <n v="3268"/>
    <s v="EgoPo's Hairy Ape Tours to the Provincetown Festival"/>
    <x v="3266"/>
    <n v="2000"/>
    <n v="2560"/>
    <x v="0"/>
    <x v="0"/>
    <s v="USD"/>
    <n v="1472074928"/>
    <n v="1470692528"/>
    <b v="1"/>
    <n v="42"/>
    <b v="1"/>
    <s v="theater/plays"/>
    <n v="1.28"/>
    <n v="60.952380952380949"/>
    <x v="1"/>
    <x v="6"/>
  </r>
  <r>
    <n v="3269"/>
    <s v="Cicada Studios presents &quot;Miss Sarah&quot;"/>
    <x v="3267"/>
    <n v="8000"/>
    <n v="8120"/>
    <x v="0"/>
    <x v="1"/>
    <s v="GBP"/>
    <n v="1434452400"/>
    <n v="1431509397"/>
    <b v="1"/>
    <n v="70"/>
    <b v="1"/>
    <s v="theater/plays"/>
    <n v="1.0149999999999999"/>
    <n v="116"/>
    <x v="1"/>
    <x v="6"/>
  </r>
  <r>
    <n v="3270"/>
    <s v="'Cornermen' - Smoke &amp; Oakum Theatre return to the Fringe!"/>
    <x v="3268"/>
    <n v="1800"/>
    <n v="1830"/>
    <x v="0"/>
    <x v="1"/>
    <s v="GBP"/>
    <n v="1436705265"/>
    <n v="1434113265"/>
    <b v="1"/>
    <n v="30"/>
    <b v="1"/>
    <s v="theater/plays"/>
    <n v="1.0166666666666666"/>
    <n v="61"/>
    <x v="1"/>
    <x v="6"/>
  </r>
  <r>
    <n v="3271"/>
    <s v="Saxon Court at Southwark Playhouse"/>
    <x v="3269"/>
    <n v="1500"/>
    <n v="1950"/>
    <x v="0"/>
    <x v="1"/>
    <s v="GBP"/>
    <n v="1414927775"/>
    <n v="1412332175"/>
    <b v="1"/>
    <n v="51"/>
    <b v="1"/>
    <s v="theater/plays"/>
    <n v="1.3"/>
    <n v="38.235294117647058"/>
    <x v="1"/>
    <x v="6"/>
  </r>
  <r>
    <n v="3272"/>
    <s v="&quot;Next Stop&quot; - Adjusting to dating in NYC"/>
    <x v="3270"/>
    <n v="10000"/>
    <n v="15443"/>
    <x v="0"/>
    <x v="0"/>
    <s v="USD"/>
    <n v="1446814809"/>
    <n v="1444219209"/>
    <b v="1"/>
    <n v="145"/>
    <b v="1"/>
    <s v="theater/plays"/>
    <n v="1.5443"/>
    <n v="106.50344827586207"/>
    <x v="1"/>
    <x v="6"/>
  </r>
  <r>
    <n v="3273"/>
    <s v="Toscana, or What I Remember"/>
    <x v="3271"/>
    <n v="4000"/>
    <n v="4296"/>
    <x v="0"/>
    <x v="0"/>
    <s v="USD"/>
    <n v="1473879600"/>
    <n v="1472498042"/>
    <b v="1"/>
    <n v="21"/>
    <b v="1"/>
    <s v="theater/plays"/>
    <n v="1.0740000000000001"/>
    <n v="204.57142857142858"/>
    <x v="1"/>
    <x v="6"/>
  </r>
  <r>
    <n v="3274"/>
    <s v="Orpheus Descending by Tennessee Williams"/>
    <x v="3272"/>
    <n v="15500"/>
    <n v="15705"/>
    <x v="0"/>
    <x v="0"/>
    <s v="USD"/>
    <n v="1458075600"/>
    <n v="1454259272"/>
    <b v="1"/>
    <n v="286"/>
    <b v="1"/>
    <s v="theater/plays"/>
    <n v="1.0132258064516129"/>
    <n v="54.912587412587413"/>
    <x v="1"/>
    <x v="6"/>
  </r>
  <r>
    <n v="3275"/>
    <s v="The Hurtling Stillness. A story about angels and clowns"/>
    <x v="3273"/>
    <n v="1800"/>
    <n v="1805"/>
    <x v="0"/>
    <x v="0"/>
    <s v="USD"/>
    <n v="1423456200"/>
    <n v="1421183271"/>
    <b v="1"/>
    <n v="12"/>
    <b v="1"/>
    <s v="theater/plays"/>
    <n v="1.0027777777777778"/>
    <n v="150.41666666666666"/>
    <x v="1"/>
    <x v="6"/>
  </r>
  <r>
    <n v="3276"/>
    <s v="We The Astronomers"/>
    <x v="3274"/>
    <n v="4500"/>
    <n v="5258"/>
    <x v="0"/>
    <x v="5"/>
    <s v="CAD"/>
    <n v="1459483140"/>
    <n v="1456526879"/>
    <b v="1"/>
    <n v="100"/>
    <b v="1"/>
    <s v="theater/plays"/>
    <n v="1.1684444444444444"/>
    <n v="52.58"/>
    <x v="1"/>
    <x v="6"/>
  </r>
  <r>
    <n v="3277"/>
    <s v="Go People does 'Almost, Maine'"/>
    <x v="3275"/>
    <n v="5000"/>
    <n v="5430"/>
    <x v="0"/>
    <x v="1"/>
    <s v="GBP"/>
    <n v="1416331406"/>
    <n v="1413735806"/>
    <b v="1"/>
    <n v="100"/>
    <b v="1"/>
    <s v="theater/plays"/>
    <n v="1.0860000000000001"/>
    <n v="54.3"/>
    <x v="1"/>
    <x v="6"/>
  </r>
  <r>
    <n v="3278"/>
    <s v="Unusual Charles Dickens adaptation at Edinburgh Fringe"/>
    <x v="3276"/>
    <n v="2500"/>
    <n v="2585"/>
    <x v="0"/>
    <x v="1"/>
    <s v="GBP"/>
    <n v="1433017303"/>
    <n v="1430425303"/>
    <b v="1"/>
    <n v="34"/>
    <b v="1"/>
    <s v="theater/plays"/>
    <n v="1.034"/>
    <n v="76.029411764705884"/>
    <x v="1"/>
    <x v="6"/>
  </r>
  <r>
    <n v="3279"/>
    <s v="Good People at The Hudson Guild Theatre"/>
    <x v="3277"/>
    <n v="5800"/>
    <n v="6628"/>
    <x v="0"/>
    <x v="0"/>
    <s v="USD"/>
    <n v="1459474059"/>
    <n v="1456885659"/>
    <b v="0"/>
    <n v="63"/>
    <b v="1"/>
    <s v="theater/plays"/>
    <n v="1.1427586206896552"/>
    <n v="105.2063492063492"/>
    <x v="1"/>
    <x v="6"/>
  </r>
  <r>
    <n v="3280"/>
    <s v="Greensboro: A Requiem presented by ATC's Youth Ensemble"/>
    <x v="3278"/>
    <n v="2000"/>
    <n v="2060"/>
    <x v="0"/>
    <x v="0"/>
    <s v="USD"/>
    <n v="1433134800"/>
    <n v="1430158198"/>
    <b v="0"/>
    <n v="30"/>
    <b v="1"/>
    <s v="theater/plays"/>
    <n v="1.03"/>
    <n v="68.666666666666671"/>
    <x v="1"/>
    <x v="6"/>
  </r>
  <r>
    <n v="3281"/>
    <s v="KICK It's Not How High. It's How Strong! Written &amp; Performed"/>
    <x v="3279"/>
    <n v="5000"/>
    <n v="6080"/>
    <x v="0"/>
    <x v="0"/>
    <s v="USD"/>
    <n v="1441153705"/>
    <n v="1438561705"/>
    <b v="0"/>
    <n v="47"/>
    <b v="1"/>
    <s v="theater/plays"/>
    <n v="1.216"/>
    <n v="129.36170212765958"/>
    <x v="1"/>
    <x v="6"/>
  </r>
  <r>
    <n v="3282"/>
    <s v="Not This Year ... I Have a Headache: a comedy about marriage"/>
    <x v="3280"/>
    <n v="31000"/>
    <n v="31820.5"/>
    <x v="0"/>
    <x v="0"/>
    <s v="USD"/>
    <n v="1461904788"/>
    <n v="1458103188"/>
    <b v="0"/>
    <n v="237"/>
    <b v="1"/>
    <s v="theater/plays"/>
    <n v="1.026467741935484"/>
    <n v="134.26371308016877"/>
    <x v="1"/>
    <x v="6"/>
  </r>
  <r>
    <n v="3283"/>
    <s v="'Gretel and Hansel' - A Children's Theatre Production"/>
    <x v="3281"/>
    <n v="800"/>
    <n v="838"/>
    <x v="0"/>
    <x v="1"/>
    <s v="GBP"/>
    <n v="1455138000"/>
    <n v="1452448298"/>
    <b v="0"/>
    <n v="47"/>
    <b v="1"/>
    <s v="theater/plays"/>
    <n v="1.0475000000000001"/>
    <n v="17.829787234042552"/>
    <x v="1"/>
    <x v="6"/>
  </r>
  <r>
    <n v="3284"/>
    <s v="Help fund Black Enough!"/>
    <x v="3282"/>
    <n v="3000"/>
    <n v="3048"/>
    <x v="0"/>
    <x v="0"/>
    <s v="USD"/>
    <n v="1454047140"/>
    <n v="1452546853"/>
    <b v="0"/>
    <n v="15"/>
    <b v="1"/>
    <s v="theater/plays"/>
    <n v="1.016"/>
    <n v="203.2"/>
    <x v="1"/>
    <x v="6"/>
  </r>
  <r>
    <n v="3285"/>
    <s v="By Morning"/>
    <x v="3283"/>
    <n v="4999"/>
    <n v="5604"/>
    <x v="0"/>
    <x v="0"/>
    <s v="USD"/>
    <n v="1488258000"/>
    <n v="1485556626"/>
    <b v="0"/>
    <n v="81"/>
    <b v="1"/>
    <s v="theater/plays"/>
    <n v="1.1210242048409682"/>
    <n v="69.18518518518519"/>
    <x v="1"/>
    <x v="6"/>
  </r>
  <r>
    <n v="3286"/>
    <s v="THE FALL - A New Play at FringeNYC!"/>
    <x v="3284"/>
    <n v="15000"/>
    <n v="15265"/>
    <x v="0"/>
    <x v="0"/>
    <s v="USD"/>
    <n v="1471291782"/>
    <n v="1468699782"/>
    <b v="0"/>
    <n v="122"/>
    <b v="1"/>
    <s v="theater/plays"/>
    <n v="1.0176666666666667"/>
    <n v="125.12295081967213"/>
    <x v="1"/>
    <x v="6"/>
  </r>
  <r>
    <n v="3287"/>
    <s v="Three Things: Stories About Life"/>
    <x v="3285"/>
    <n v="2500"/>
    <n v="2500"/>
    <x v="0"/>
    <x v="5"/>
    <s v="CAD"/>
    <n v="1448733628"/>
    <n v="1446573628"/>
    <b v="0"/>
    <n v="34"/>
    <b v="1"/>
    <s v="theater/plays"/>
    <n v="1"/>
    <n v="73.529411764705884"/>
    <x v="1"/>
    <x v="6"/>
  </r>
  <r>
    <n v="3288"/>
    <s v="Cancer patient Anne Bartram's bucket list wish..."/>
    <x v="3286"/>
    <n v="10000"/>
    <n v="10026.49"/>
    <x v="0"/>
    <x v="1"/>
    <s v="GBP"/>
    <n v="1466463600"/>
    <n v="1463337315"/>
    <b v="0"/>
    <n v="207"/>
    <b v="1"/>
    <s v="theater/plays"/>
    <n v="1.0026489999999999"/>
    <n v="48.437149758454105"/>
    <x v="1"/>
    <x v="6"/>
  </r>
  <r>
    <n v="3289"/>
    <s v="Help take 'Conversations With Rats' to Edinburgh Fringe 2017"/>
    <x v="3287"/>
    <n v="500"/>
    <n v="665.21"/>
    <x v="0"/>
    <x v="1"/>
    <s v="GBP"/>
    <n v="1487580602"/>
    <n v="1485161402"/>
    <b v="0"/>
    <n v="25"/>
    <b v="1"/>
    <s v="theater/plays"/>
    <n v="1.3304200000000002"/>
    <n v="26.608400000000003"/>
    <x v="1"/>
    <x v="6"/>
  </r>
  <r>
    <n v="3290"/>
    <s v="Get JunkBox Theatre To Edinburgh Fringe!"/>
    <x v="3288"/>
    <n v="2000"/>
    <n v="2424"/>
    <x v="0"/>
    <x v="1"/>
    <s v="GBP"/>
    <n v="1489234891"/>
    <n v="1486642891"/>
    <b v="0"/>
    <n v="72"/>
    <b v="1"/>
    <s v="theater/plays"/>
    <n v="1.212"/>
    <n v="33.666666666666664"/>
    <x v="1"/>
    <x v="6"/>
  </r>
  <r>
    <n v="3291"/>
    <s v="THE DRESSER     TETCNY    The Ensemble Theatre Company of NY"/>
    <x v="3289"/>
    <n v="500"/>
    <n v="570"/>
    <x v="0"/>
    <x v="0"/>
    <s v="USD"/>
    <n v="1442462340"/>
    <n v="1439743900"/>
    <b v="0"/>
    <n v="14"/>
    <b v="1"/>
    <s v="theater/plays"/>
    <n v="1.1399999999999999"/>
    <n v="40.714285714285715"/>
    <x v="1"/>
    <x v="6"/>
  </r>
  <r>
    <n v="3292"/>
    <s v="Dick Whittington - our 2016 community pantomime!"/>
    <x v="3290"/>
    <n v="101"/>
    <n v="289"/>
    <x v="0"/>
    <x v="1"/>
    <s v="GBP"/>
    <n v="1449257348"/>
    <n v="1444069748"/>
    <b v="0"/>
    <n v="15"/>
    <b v="1"/>
    <s v="theater/plays"/>
    <n v="2.8613861386138613"/>
    <n v="19.266666666666666"/>
    <x v="1"/>
    <x v="6"/>
  </r>
  <r>
    <n v="3293"/>
    <s v="Threefold Social Organism Theatre Project"/>
    <x v="3291"/>
    <n v="4500"/>
    <n v="7670"/>
    <x v="0"/>
    <x v="4"/>
    <s v="NZD"/>
    <n v="1488622352"/>
    <n v="1486030352"/>
    <b v="0"/>
    <n v="91"/>
    <b v="1"/>
    <s v="theater/plays"/>
    <n v="1.7044444444444444"/>
    <n v="84.285714285714292"/>
    <x v="1"/>
    <x v="6"/>
  </r>
  <r>
    <n v="3294"/>
    <s v="old man's Gift"/>
    <x v="3292"/>
    <n v="600"/>
    <n v="710"/>
    <x v="0"/>
    <x v="1"/>
    <s v="GBP"/>
    <n v="1434459554"/>
    <n v="1431867554"/>
    <b v="0"/>
    <n v="24"/>
    <b v="1"/>
    <s v="theater/plays"/>
    <n v="1.1833333333333333"/>
    <n v="29.583333333333332"/>
    <x v="1"/>
    <x v="6"/>
  </r>
  <r>
    <n v="3295"/>
    <s v="The Divine Comedy Show"/>
    <x v="3293"/>
    <n v="700"/>
    <n v="720.01"/>
    <x v="0"/>
    <x v="1"/>
    <s v="GBP"/>
    <n v="1474886229"/>
    <n v="1472294229"/>
    <b v="0"/>
    <n v="27"/>
    <b v="1"/>
    <s v="theater/plays"/>
    <n v="1.0285857142857142"/>
    <n v="26.667037037037037"/>
    <x v="1"/>
    <x v="6"/>
  </r>
  <r>
    <n v="3296"/>
    <s v="Alix in Wundergarten"/>
    <x v="3294"/>
    <n v="1500"/>
    <n v="2161"/>
    <x v="0"/>
    <x v="1"/>
    <s v="GBP"/>
    <n v="1448229600"/>
    <n v="1446401372"/>
    <b v="0"/>
    <n v="47"/>
    <b v="1"/>
    <s v="theater/plays"/>
    <n v="1.4406666666666668"/>
    <n v="45.978723404255319"/>
    <x v="1"/>
    <x v="6"/>
  </r>
  <r>
    <n v="3297"/>
    <s v="MY EYES WENT DARK"/>
    <x v="3295"/>
    <n v="5500"/>
    <n v="5504"/>
    <x v="0"/>
    <x v="1"/>
    <s v="GBP"/>
    <n v="1438037940"/>
    <n v="1436380256"/>
    <b v="0"/>
    <n v="44"/>
    <b v="1"/>
    <s v="theater/plays"/>
    <n v="1.0007272727272727"/>
    <n v="125.09090909090909"/>
    <x v="1"/>
    <x v="6"/>
  </r>
  <r>
    <n v="3298"/>
    <s v="Get. That. Snitch. - The World's Most Dangerous Play"/>
    <x v="3296"/>
    <n v="10000"/>
    <n v="10173"/>
    <x v="0"/>
    <x v="0"/>
    <s v="USD"/>
    <n v="1442102400"/>
    <n v="1440370768"/>
    <b v="0"/>
    <n v="72"/>
    <b v="1"/>
    <s v="theater/plays"/>
    <n v="1.0173000000000001"/>
    <n v="141.29166666666666"/>
    <x v="1"/>
    <x v="6"/>
  </r>
  <r>
    <n v="3299"/>
    <s v="The Maid, in the Common Room, with the FiancÃ©: A Comedy"/>
    <x v="3297"/>
    <n v="3000"/>
    <n v="3486"/>
    <x v="0"/>
    <x v="0"/>
    <s v="USD"/>
    <n v="1444860063"/>
    <n v="1442268063"/>
    <b v="0"/>
    <n v="63"/>
    <b v="1"/>
    <s v="theater/plays"/>
    <n v="1.1619999999999999"/>
    <n v="55.333333333333336"/>
    <x v="1"/>
    <x v="6"/>
  </r>
  <r>
    <n v="3300"/>
    <s v="MAX &amp; ELSA: NO MUSIC. NO CHILDREN."/>
    <x v="3298"/>
    <n v="3000"/>
    <n v="4085"/>
    <x v="0"/>
    <x v="0"/>
    <s v="USD"/>
    <n v="1430329862"/>
    <n v="1428515462"/>
    <b v="0"/>
    <n v="88"/>
    <b v="1"/>
    <s v="theater/plays"/>
    <n v="1.3616666666666666"/>
    <n v="46.420454545454547"/>
    <x v="1"/>
    <x v="6"/>
  </r>
  <r>
    <n v="3301"/>
    <s v="right left with heels: US Premiere at City Garage"/>
    <x v="3299"/>
    <n v="3000"/>
    <n v="4004"/>
    <x v="0"/>
    <x v="0"/>
    <s v="USD"/>
    <n v="1470034740"/>
    <n v="1466185176"/>
    <b v="0"/>
    <n v="70"/>
    <b v="1"/>
    <s v="theater/plays"/>
    <n v="1.3346666666666667"/>
    <n v="57.2"/>
    <x v="1"/>
    <x v="6"/>
  </r>
  <r>
    <n v="3302"/>
    <s v="El muro de BorÃ­s KiÃ©n"/>
    <x v="3300"/>
    <n v="8400"/>
    <n v="8685"/>
    <x v="0"/>
    <x v="3"/>
    <s v="EUR"/>
    <n v="1481099176"/>
    <n v="1478507176"/>
    <b v="0"/>
    <n v="50"/>
    <b v="1"/>
    <s v="theater/plays"/>
    <n v="1.0339285714285715"/>
    <n v="173.7"/>
    <x v="1"/>
    <x v="6"/>
  </r>
  <r>
    <n v="3303"/>
    <s v="VisiÃ³n Latino Theatre Company"/>
    <x v="3301"/>
    <n v="1800"/>
    <n v="2086"/>
    <x v="0"/>
    <x v="0"/>
    <s v="USD"/>
    <n v="1427553484"/>
    <n v="1424533084"/>
    <b v="0"/>
    <n v="35"/>
    <b v="1"/>
    <s v="theater/plays"/>
    <n v="1.1588888888888889"/>
    <n v="59.6"/>
    <x v="1"/>
    <x v="6"/>
  </r>
  <r>
    <n v="3304"/>
    <s v="I Can Ski Forever 3"/>
    <x v="3302"/>
    <n v="15000"/>
    <n v="15677.5"/>
    <x v="0"/>
    <x v="0"/>
    <s v="USD"/>
    <n v="1482418752"/>
    <n v="1479826752"/>
    <b v="0"/>
    <n v="175"/>
    <b v="1"/>
    <s v="theater/plays"/>
    <n v="1.0451666666666666"/>
    <n v="89.585714285714289"/>
    <x v="1"/>
    <x v="6"/>
  </r>
  <r>
    <n v="3305"/>
    <s v="The Judgment of Paris"/>
    <x v="3303"/>
    <n v="4000"/>
    <n v="4081"/>
    <x v="0"/>
    <x v="0"/>
    <s v="USD"/>
    <n v="1438374748"/>
    <n v="1435782748"/>
    <b v="0"/>
    <n v="20"/>
    <b v="1"/>
    <s v="theater/plays"/>
    <n v="1.0202500000000001"/>
    <n v="204.05"/>
    <x v="1"/>
    <x v="6"/>
  </r>
  <r>
    <n v="3306"/>
    <s v="The Complete Works of William Shakespeare (Abridged)"/>
    <x v="3304"/>
    <n v="1500"/>
    <n v="2630"/>
    <x v="0"/>
    <x v="0"/>
    <s v="USD"/>
    <n v="1465527600"/>
    <n v="1462252542"/>
    <b v="0"/>
    <n v="54"/>
    <b v="1"/>
    <s v="theater/plays"/>
    <n v="1.7533333333333334"/>
    <n v="48.703703703703702"/>
    <x v="1"/>
    <x v="6"/>
  </r>
  <r>
    <n v="3307"/>
    <s v="The Respectful Prostitute"/>
    <x v="3305"/>
    <n v="1000"/>
    <n v="1066.8"/>
    <x v="0"/>
    <x v="0"/>
    <s v="USD"/>
    <n v="1463275339"/>
    <n v="1460683339"/>
    <b v="0"/>
    <n v="20"/>
    <b v="1"/>
    <s v="theater/plays"/>
    <n v="1.0668"/>
    <n v="53.339999999999996"/>
    <x v="1"/>
    <x v="6"/>
  </r>
  <r>
    <n v="3308"/>
    <s v="A Hand of Talons"/>
    <x v="3306"/>
    <n v="3500"/>
    <n v="4280"/>
    <x v="0"/>
    <x v="0"/>
    <s v="USD"/>
    <n v="1460581365"/>
    <n v="1458766965"/>
    <b v="0"/>
    <n v="57"/>
    <b v="1"/>
    <s v="theater/plays"/>
    <n v="1.2228571428571429"/>
    <n v="75.087719298245617"/>
    <x v="1"/>
    <x v="6"/>
  </r>
  <r>
    <n v="3309"/>
    <s v="Collision Course"/>
    <x v="3307"/>
    <n v="350"/>
    <n v="558"/>
    <x v="0"/>
    <x v="1"/>
    <s v="GBP"/>
    <n v="1476632178"/>
    <n v="1473953778"/>
    <b v="0"/>
    <n v="31"/>
    <b v="1"/>
    <s v="theater/plays"/>
    <n v="1.5942857142857143"/>
    <n v="18"/>
    <x v="1"/>
    <x v="6"/>
  </r>
  <r>
    <n v="3310"/>
    <s v="The Island Boys: A New Play"/>
    <x v="3308"/>
    <n v="6500"/>
    <n v="6505"/>
    <x v="0"/>
    <x v="0"/>
    <s v="USD"/>
    <n v="1444169825"/>
    <n v="1441577825"/>
    <b v="0"/>
    <n v="31"/>
    <b v="1"/>
    <s v="theater/plays"/>
    <n v="1.0007692307692309"/>
    <n v="209.83870967741936"/>
    <x v="1"/>
    <x v="6"/>
  </r>
  <r>
    <n v="3311"/>
    <s v="&quot;Holmes for the Holidays&quot; Larceny &amp; Mystery For Christmas"/>
    <x v="3309"/>
    <n v="2500"/>
    <n v="2746"/>
    <x v="0"/>
    <x v="0"/>
    <s v="USD"/>
    <n v="1445065210"/>
    <n v="1442473210"/>
    <b v="0"/>
    <n v="45"/>
    <b v="1"/>
    <s v="theater/plays"/>
    <n v="1.0984"/>
    <n v="61.022222222222226"/>
    <x v="1"/>
    <x v="6"/>
  </r>
  <r>
    <n v="3312"/>
    <s v="Richard III"/>
    <x v="3310"/>
    <n v="2500"/>
    <n v="2501"/>
    <x v="0"/>
    <x v="0"/>
    <s v="USD"/>
    <n v="1478901600"/>
    <n v="1477077946"/>
    <b v="0"/>
    <n v="41"/>
    <b v="1"/>
    <s v="theater/plays"/>
    <n v="1.0004"/>
    <n v="61"/>
    <x v="1"/>
    <x v="6"/>
  </r>
  <r>
    <n v="3313"/>
    <s v="Melbin the Accidental"/>
    <x v="3311"/>
    <n v="2000"/>
    <n v="2321"/>
    <x v="0"/>
    <x v="0"/>
    <s v="USD"/>
    <n v="1453856400"/>
    <n v="1452664317"/>
    <b v="0"/>
    <n v="29"/>
    <b v="1"/>
    <s v="theater/plays"/>
    <n v="1.1605000000000001"/>
    <n v="80.034482758620683"/>
    <x v="1"/>
    <x v="6"/>
  </r>
  <r>
    <n v="3314"/>
    <s v="The White Bike"/>
    <x v="3312"/>
    <n v="800"/>
    <n v="1686"/>
    <x v="0"/>
    <x v="1"/>
    <s v="GBP"/>
    <n v="1431115500"/>
    <n v="1428733511"/>
    <b v="0"/>
    <n v="58"/>
    <b v="1"/>
    <s v="theater/plays"/>
    <n v="2.1074999999999999"/>
    <n v="29.068965517241381"/>
    <x v="1"/>
    <x v="6"/>
  </r>
  <r>
    <n v="3315"/>
    <s v="Red and The Wolf: A Prospero Theatre Production"/>
    <x v="3313"/>
    <n v="4000"/>
    <n v="4400"/>
    <x v="0"/>
    <x v="1"/>
    <s v="GBP"/>
    <n v="1462519041"/>
    <n v="1459927041"/>
    <b v="0"/>
    <n v="89"/>
    <b v="1"/>
    <s v="theater/plays"/>
    <n v="1.1000000000000001"/>
    <n v="49.438202247191015"/>
    <x v="1"/>
    <x v="6"/>
  </r>
  <r>
    <n v="3316"/>
    <s v="LOVENESS, the play @FringeNYC 2014"/>
    <x v="3314"/>
    <n v="11737"/>
    <n v="11747.18"/>
    <x v="0"/>
    <x v="0"/>
    <s v="USD"/>
    <n v="1407506040"/>
    <n v="1404680075"/>
    <b v="0"/>
    <n v="125"/>
    <b v="1"/>
    <s v="theater/plays"/>
    <n v="1.0008673425918038"/>
    <n v="93.977440000000001"/>
    <x v="1"/>
    <x v="6"/>
  </r>
  <r>
    <n v="3317"/>
    <s v="Seven Minutes in Eternity"/>
    <x v="3315"/>
    <n v="1050"/>
    <n v="1115"/>
    <x v="0"/>
    <x v="0"/>
    <s v="USD"/>
    <n v="1465347424"/>
    <n v="1462755424"/>
    <b v="0"/>
    <n v="18"/>
    <b v="1"/>
    <s v="theater/plays"/>
    <n v="1.0619047619047619"/>
    <n v="61.944444444444443"/>
    <x v="1"/>
    <x v="6"/>
  </r>
  <r>
    <n v="3318"/>
    <s v="ROOMIES - Atlantic Canada Tour 2016-17"/>
    <x v="3316"/>
    <n v="2000"/>
    <n v="2512"/>
    <x v="0"/>
    <x v="5"/>
    <s v="CAD"/>
    <n v="1460341800"/>
    <n v="1456902893"/>
    <b v="0"/>
    <n v="32"/>
    <b v="1"/>
    <s v="theater/plays"/>
    <n v="1.256"/>
    <n v="78.5"/>
    <x v="1"/>
    <x v="6"/>
  </r>
  <r>
    <n v="3319"/>
    <s v="Down the Rabbit Hole"/>
    <x v="3317"/>
    <n v="500"/>
    <n v="540"/>
    <x v="0"/>
    <x v="1"/>
    <s v="GBP"/>
    <n v="1422712986"/>
    <n v="1418824986"/>
    <b v="0"/>
    <n v="16"/>
    <b v="1"/>
    <s v="theater/plays"/>
    <n v="1.08"/>
    <n v="33.75"/>
    <x v="1"/>
    <x v="6"/>
  </r>
  <r>
    <n v="3320"/>
    <s v="Mama Threw Me So High &amp; He Who Speaks"/>
    <x v="3318"/>
    <n v="2500"/>
    <n v="2525"/>
    <x v="0"/>
    <x v="0"/>
    <s v="USD"/>
    <n v="1466557557"/>
    <n v="1463965557"/>
    <b v="0"/>
    <n v="38"/>
    <b v="1"/>
    <s v="theater/plays"/>
    <n v="1.01"/>
    <n v="66.44736842105263"/>
    <x v="1"/>
    <x v="6"/>
  </r>
  <r>
    <n v="3321"/>
    <s v="1001 Nights: Help bring this fascinating new play to the US"/>
    <x v="3319"/>
    <n v="500"/>
    <n v="537"/>
    <x v="0"/>
    <x v="0"/>
    <s v="USD"/>
    <n v="1413431940"/>
    <n v="1412216665"/>
    <b v="0"/>
    <n v="15"/>
    <b v="1"/>
    <s v="theater/plays"/>
    <n v="1.0740000000000001"/>
    <n v="35.799999999999997"/>
    <x v="1"/>
    <x v="6"/>
  </r>
  <r>
    <n v="3322"/>
    <s v="Familiar Strangers â€” A Staged Reading"/>
    <x v="3320"/>
    <n v="3300"/>
    <n v="3350"/>
    <x v="0"/>
    <x v="0"/>
    <s v="USD"/>
    <n v="1466567700"/>
    <n v="1464653696"/>
    <b v="0"/>
    <n v="23"/>
    <b v="1"/>
    <s v="theater/plays"/>
    <n v="1.0151515151515151"/>
    <n v="145.65217391304347"/>
    <x v="1"/>
    <x v="6"/>
  </r>
  <r>
    <n v="3323"/>
    <s v="Migrants' Theatre"/>
    <x v="3321"/>
    <n v="1000"/>
    <n v="1259"/>
    <x v="0"/>
    <x v="1"/>
    <s v="GBP"/>
    <n v="1474793208"/>
    <n v="1472201208"/>
    <b v="0"/>
    <n v="49"/>
    <b v="1"/>
    <s v="theater/plays"/>
    <n v="1.2589999999999999"/>
    <n v="25.693877551020407"/>
    <x v="1"/>
    <x v="6"/>
  </r>
  <r>
    <n v="3324"/>
    <s v="At Swim, Two Boys"/>
    <x v="3322"/>
    <n v="1500"/>
    <n v="1525"/>
    <x v="0"/>
    <x v="17"/>
    <s v="EUR"/>
    <n v="1465135190"/>
    <n v="1463925590"/>
    <b v="0"/>
    <n v="10"/>
    <b v="1"/>
    <s v="theater/plays"/>
    <n v="1.0166666666666666"/>
    <n v="152.5"/>
    <x v="1"/>
    <x v="6"/>
  </r>
  <r>
    <n v="3325"/>
    <s v="Infectious, love at the end of the 21st century!"/>
    <x v="3323"/>
    <n v="400"/>
    <n v="450"/>
    <x v="0"/>
    <x v="1"/>
    <s v="GBP"/>
    <n v="1428256277"/>
    <n v="1425235877"/>
    <b v="0"/>
    <n v="15"/>
    <b v="1"/>
    <s v="theater/plays"/>
    <n v="1.125"/>
    <n v="30"/>
    <x v="1"/>
    <x v="6"/>
  </r>
  <r>
    <n v="3326"/>
    <s v="Me? A Caregiver?"/>
    <x v="3324"/>
    <n v="8000"/>
    <n v="8110"/>
    <x v="0"/>
    <x v="0"/>
    <s v="USD"/>
    <n v="1425830905"/>
    <n v="1423242505"/>
    <b v="0"/>
    <n v="57"/>
    <b v="1"/>
    <s v="theater/plays"/>
    <n v="1.0137499999999999"/>
    <n v="142.28070175438597"/>
    <x v="1"/>
    <x v="6"/>
  </r>
  <r>
    <n v="3327"/>
    <s v="Itch + Scratch at Hackney Showroom"/>
    <x v="3325"/>
    <n v="800"/>
    <n v="810"/>
    <x v="0"/>
    <x v="1"/>
    <s v="GBP"/>
    <n v="1462697966"/>
    <n v="1460105966"/>
    <b v="0"/>
    <n v="33"/>
    <b v="1"/>
    <s v="theater/plays"/>
    <n v="1.0125"/>
    <n v="24.545454545454547"/>
    <x v="1"/>
    <x v="6"/>
  </r>
  <r>
    <n v="3328"/>
    <s v="3 Days In Savannah Part II"/>
    <x v="3326"/>
    <n v="1800"/>
    <n v="2635"/>
    <x v="0"/>
    <x v="0"/>
    <s v="USD"/>
    <n v="1404522000"/>
    <n v="1404308883"/>
    <b v="0"/>
    <n v="9"/>
    <b v="1"/>
    <s v="theater/plays"/>
    <n v="1.4638888888888888"/>
    <n v="292.77777777777777"/>
    <x v="1"/>
    <x v="6"/>
  </r>
  <r>
    <n v="3329"/>
    <s v="Jestia and Raedon"/>
    <x v="3327"/>
    <n v="1000"/>
    <n v="1168"/>
    <x v="0"/>
    <x v="1"/>
    <s v="GBP"/>
    <n v="1406502000"/>
    <n v="1405583108"/>
    <b v="0"/>
    <n v="26"/>
    <b v="1"/>
    <s v="theater/plays"/>
    <n v="1.1679999999999999"/>
    <n v="44.92307692307692"/>
    <x v="1"/>
    <x v="6"/>
  </r>
  <r>
    <n v="3330"/>
    <s v="Tissue by Louise Page. A play about Breast Cancer."/>
    <x v="3328"/>
    <n v="1500"/>
    <n v="1594"/>
    <x v="0"/>
    <x v="1"/>
    <s v="GBP"/>
    <n v="1427919468"/>
    <n v="1425331068"/>
    <b v="0"/>
    <n v="69"/>
    <b v="1"/>
    <s v="theater/plays"/>
    <n v="1.0626666666666666"/>
    <n v="23.10144927536232"/>
    <x v="1"/>
    <x v="6"/>
  </r>
  <r>
    <n v="3331"/>
    <s v="Play A 'Role' In &quot;Kickstarting A Battle Stage Plays Tour&quot;"/>
    <x v="3329"/>
    <n v="5000"/>
    <n v="5226"/>
    <x v="0"/>
    <x v="0"/>
    <s v="USD"/>
    <n v="1444149886"/>
    <n v="1441125886"/>
    <b v="0"/>
    <n v="65"/>
    <b v="1"/>
    <s v="theater/plays"/>
    <n v="1.0451999999999999"/>
    <n v="80.400000000000006"/>
    <x v="1"/>
    <x v="6"/>
  </r>
  <r>
    <n v="3332"/>
    <s v="Cortez"/>
    <x v="3330"/>
    <n v="6000"/>
    <n v="6000"/>
    <x v="0"/>
    <x v="0"/>
    <s v="USD"/>
    <n v="1405802330"/>
    <n v="1403210330"/>
    <b v="0"/>
    <n v="83"/>
    <b v="1"/>
    <s v="theater/plays"/>
    <n v="1"/>
    <n v="72.289156626506028"/>
    <x v="1"/>
    <x v="6"/>
  </r>
  <r>
    <n v="3333"/>
    <s v="From Providence to Cuba: A Historic Theater Adventure"/>
    <x v="3331"/>
    <n v="3500"/>
    <n v="3660"/>
    <x v="0"/>
    <x v="0"/>
    <s v="USD"/>
    <n v="1434384880"/>
    <n v="1432484080"/>
    <b v="0"/>
    <n v="111"/>
    <b v="1"/>
    <s v="theater/plays"/>
    <n v="1.0457142857142858"/>
    <n v="32.972972972972975"/>
    <x v="1"/>
    <x v="6"/>
  </r>
  <r>
    <n v="3334"/>
    <s v="The Saltbox Theatre Collective Seed Money Project"/>
    <x v="3332"/>
    <n v="3871"/>
    <n v="5366"/>
    <x v="0"/>
    <x v="0"/>
    <s v="USD"/>
    <n v="1438259422"/>
    <n v="1435667422"/>
    <b v="0"/>
    <n v="46"/>
    <b v="1"/>
    <s v="theater/plays"/>
    <n v="1.3862051149573753"/>
    <n v="116.65217391304348"/>
    <x v="1"/>
    <x v="6"/>
  </r>
  <r>
    <n v="3335"/>
    <s v="Unhinged Creations Presents 'Phantom Pain' - Ed Fringe 2014"/>
    <x v="3333"/>
    <n v="5000"/>
    <n v="5016"/>
    <x v="0"/>
    <x v="1"/>
    <s v="GBP"/>
    <n v="1407106800"/>
    <n v="1404749446"/>
    <b v="0"/>
    <n v="63"/>
    <b v="1"/>
    <s v="theater/plays"/>
    <n v="1.0032000000000001"/>
    <n v="79.61904761904762"/>
    <x v="1"/>
    <x v="6"/>
  </r>
  <r>
    <n v="3336"/>
    <s v="WILDE TALES"/>
    <x v="3334"/>
    <n v="250"/>
    <n v="250"/>
    <x v="0"/>
    <x v="1"/>
    <s v="GBP"/>
    <n v="1459845246"/>
    <n v="1457429646"/>
    <b v="0"/>
    <n v="9"/>
    <b v="1"/>
    <s v="theater/plays"/>
    <n v="1"/>
    <n v="27.777777777777779"/>
    <x v="1"/>
    <x v="6"/>
  </r>
  <r>
    <n v="3337"/>
    <s v="Das Ding - A Globetrotting Comedy"/>
    <x v="3335"/>
    <n v="2500"/>
    <n v="2755"/>
    <x v="0"/>
    <x v="1"/>
    <s v="GBP"/>
    <n v="1412974800"/>
    <n v="1411109167"/>
    <b v="0"/>
    <n v="34"/>
    <b v="1"/>
    <s v="theater/plays"/>
    <n v="1.1020000000000001"/>
    <n v="81.029411764705884"/>
    <x v="1"/>
    <x v="6"/>
  </r>
  <r>
    <n v="3338"/>
    <s v="The Last Days of Judas Iscariot"/>
    <x v="3336"/>
    <n v="15000"/>
    <n v="15327"/>
    <x v="0"/>
    <x v="0"/>
    <s v="USD"/>
    <n v="1487944080"/>
    <n v="1486129680"/>
    <b v="0"/>
    <n v="112"/>
    <b v="1"/>
    <s v="theater/plays"/>
    <n v="1.0218"/>
    <n v="136.84821428571428"/>
    <x v="1"/>
    <x v="6"/>
  </r>
  <r>
    <n v="3339"/>
    <s v="FRESH PRODUCE'd LA presents: Friends in Transient Places"/>
    <x v="3337"/>
    <n v="8000"/>
    <n v="8348"/>
    <x v="0"/>
    <x v="0"/>
    <s v="USD"/>
    <n v="1469721518"/>
    <n v="1467129518"/>
    <b v="0"/>
    <n v="47"/>
    <b v="1"/>
    <s v="theater/plays"/>
    <n v="1.0435000000000001"/>
    <n v="177.61702127659575"/>
    <x v="1"/>
    <x v="6"/>
  </r>
  <r>
    <n v="3340"/>
    <s v="King Lear"/>
    <x v="3338"/>
    <n v="3000"/>
    <n v="4145"/>
    <x v="0"/>
    <x v="0"/>
    <s v="USD"/>
    <n v="1481066554"/>
    <n v="1478906554"/>
    <b v="0"/>
    <n v="38"/>
    <b v="1"/>
    <s v="theater/plays"/>
    <n v="1.3816666666666666"/>
    <n v="109.07894736842105"/>
    <x v="1"/>
    <x v="6"/>
  </r>
  <r>
    <n v="3341"/>
    <s v="Today I Live"/>
    <x v="3339"/>
    <n v="3350"/>
    <n v="3350"/>
    <x v="0"/>
    <x v="1"/>
    <s v="GBP"/>
    <n v="1465750800"/>
    <n v="1463771421"/>
    <b v="0"/>
    <n v="28"/>
    <b v="1"/>
    <s v="theater/plays"/>
    <n v="1"/>
    <n v="119.64285714285714"/>
    <x v="1"/>
    <x v="6"/>
  </r>
  <r>
    <n v="3342"/>
    <s v="Uprising Theatre Company's First Production"/>
    <x v="3340"/>
    <n v="6000"/>
    <n v="6100"/>
    <x v="0"/>
    <x v="0"/>
    <s v="USD"/>
    <n v="1427864340"/>
    <n v="1425020810"/>
    <b v="0"/>
    <n v="78"/>
    <b v="1"/>
    <s v="theater/plays"/>
    <n v="1.0166666666666666"/>
    <n v="78.205128205128204"/>
    <x v="1"/>
    <x v="6"/>
  </r>
  <r>
    <n v="3343"/>
    <s v="The Girl Who Touched the Stars"/>
    <x v="3341"/>
    <n v="700"/>
    <n v="1200"/>
    <x v="0"/>
    <x v="1"/>
    <s v="GBP"/>
    <n v="1460553480"/>
    <n v="1458770384"/>
    <b v="0"/>
    <n v="23"/>
    <b v="1"/>
    <s v="theater/plays"/>
    <n v="1.7142857142857142"/>
    <n v="52.173913043478258"/>
    <x v="1"/>
    <x v="6"/>
  </r>
  <r>
    <n v="3344"/>
    <s v="The Other Group Theatre"/>
    <x v="3342"/>
    <n v="4500"/>
    <n v="4565"/>
    <x v="0"/>
    <x v="0"/>
    <s v="USD"/>
    <n v="1409374093"/>
    <n v="1406782093"/>
    <b v="0"/>
    <n v="40"/>
    <b v="1"/>
    <s v="theater/plays"/>
    <n v="1.0144444444444445"/>
    <n v="114.125"/>
    <x v="1"/>
    <x v="6"/>
  </r>
  <r>
    <n v="3345"/>
    <s v="Ultramarine Girl: A Cup Full of Courage"/>
    <x v="3343"/>
    <n v="500"/>
    <n v="650"/>
    <x v="0"/>
    <x v="0"/>
    <s v="USD"/>
    <n v="1429317420"/>
    <n v="1424226768"/>
    <b v="0"/>
    <n v="13"/>
    <b v="1"/>
    <s v="theater/plays"/>
    <n v="1.3"/>
    <n v="50"/>
    <x v="1"/>
    <x v="6"/>
  </r>
  <r>
    <n v="3346"/>
    <s v="Shakespearean Youth Theatre (SYT) - The Tempest"/>
    <x v="3344"/>
    <n v="1500"/>
    <n v="1650"/>
    <x v="0"/>
    <x v="0"/>
    <s v="USD"/>
    <n v="1424910910"/>
    <n v="1424306110"/>
    <b v="0"/>
    <n v="18"/>
    <b v="1"/>
    <s v="theater/plays"/>
    <n v="1.1000000000000001"/>
    <n v="91.666666666666671"/>
    <x v="1"/>
    <x v="6"/>
  </r>
  <r>
    <n v="3347"/>
    <s v="Sea Life by Lucy Catherine at The Hope Theatre"/>
    <x v="3345"/>
    <n v="2000"/>
    <n v="2389"/>
    <x v="0"/>
    <x v="1"/>
    <s v="GBP"/>
    <n v="1462741200"/>
    <n v="1461503654"/>
    <b v="0"/>
    <n v="22"/>
    <b v="1"/>
    <s v="theater/plays"/>
    <n v="1.1944999999999999"/>
    <n v="108.59090909090909"/>
    <x v="1"/>
    <x v="6"/>
  </r>
  <r>
    <n v="3348"/>
    <s v="Macbeth"/>
    <x v="3346"/>
    <n v="5500"/>
    <n v="5516"/>
    <x v="0"/>
    <x v="0"/>
    <s v="USD"/>
    <n v="1461988740"/>
    <n v="1459949080"/>
    <b v="0"/>
    <n v="79"/>
    <b v="1"/>
    <s v="theater/plays"/>
    <n v="1.002909090909091"/>
    <n v="69.822784810126578"/>
    <x v="1"/>
    <x v="6"/>
  </r>
  <r>
    <n v="3349"/>
    <s v="MEASURE FOR MEASURE: an all-female adaptation"/>
    <x v="3347"/>
    <n v="1000"/>
    <n v="1534"/>
    <x v="0"/>
    <x v="0"/>
    <s v="USD"/>
    <n v="1465837200"/>
    <n v="1463971172"/>
    <b v="0"/>
    <n v="14"/>
    <b v="1"/>
    <s v="theater/plays"/>
    <n v="1.534"/>
    <n v="109.57142857142857"/>
    <x v="1"/>
    <x v="6"/>
  </r>
  <r>
    <n v="3350"/>
    <s v="Visions"/>
    <x v="3348"/>
    <n v="3500"/>
    <n v="3655"/>
    <x v="0"/>
    <x v="19"/>
    <s v="EUR"/>
    <n v="1448838000"/>
    <n v="1445791811"/>
    <b v="0"/>
    <n v="51"/>
    <b v="1"/>
    <s v="theater/plays"/>
    <n v="1.0442857142857143"/>
    <n v="71.666666666666671"/>
    <x v="1"/>
    <x v="6"/>
  </r>
  <r>
    <n v="3351"/>
    <s v="Action To The Word's DRACULA"/>
    <x v="3349"/>
    <n v="5000"/>
    <n v="5055"/>
    <x v="0"/>
    <x v="1"/>
    <s v="GBP"/>
    <n v="1406113200"/>
    <n v="1402910965"/>
    <b v="0"/>
    <n v="54"/>
    <b v="1"/>
    <s v="theater/plays"/>
    <n v="1.0109999999999999"/>
    <n v="93.611111111111114"/>
    <x v="1"/>
    <x v="6"/>
  </r>
  <r>
    <n v="3352"/>
    <s v="Brief Hiatus: Little Deaths 2016"/>
    <x v="3350"/>
    <n v="5000"/>
    <n v="5376"/>
    <x v="0"/>
    <x v="1"/>
    <s v="GBP"/>
    <n v="1467414000"/>
    <n v="1462492178"/>
    <b v="0"/>
    <n v="70"/>
    <b v="1"/>
    <s v="theater/plays"/>
    <n v="1.0751999999999999"/>
    <n v="76.8"/>
    <x v="1"/>
    <x v="6"/>
  </r>
  <r>
    <n v="3353"/>
    <s v="Nude: A play by Paul Hewitt"/>
    <x v="3351"/>
    <n v="500"/>
    <n v="1575"/>
    <x v="0"/>
    <x v="1"/>
    <s v="GBP"/>
    <n v="1462230000"/>
    <n v="1461061350"/>
    <b v="0"/>
    <n v="44"/>
    <b v="1"/>
    <s v="theater/plays"/>
    <n v="3.15"/>
    <n v="35.795454545454547"/>
    <x v="1"/>
    <x v="6"/>
  </r>
  <r>
    <n v="3354"/>
    <s v="Strangeloop Theatre - A Focus on New Works"/>
    <x v="3352"/>
    <n v="3000"/>
    <n v="3058"/>
    <x v="0"/>
    <x v="0"/>
    <s v="USD"/>
    <n v="1446091260"/>
    <n v="1443029206"/>
    <b v="0"/>
    <n v="55"/>
    <b v="1"/>
    <s v="theater/plays"/>
    <n v="1.0193333333333334"/>
    <n v="55.6"/>
    <x v="1"/>
    <x v="6"/>
  </r>
  <r>
    <n v="3355"/>
    <s v="Jelly Beans at Theatre503"/>
    <x v="3353"/>
    <n v="1750"/>
    <n v="2210"/>
    <x v="0"/>
    <x v="1"/>
    <s v="GBP"/>
    <n v="1462879020"/>
    <n v="1461941527"/>
    <b v="0"/>
    <n v="15"/>
    <b v="1"/>
    <s v="theater/plays"/>
    <n v="1.2628571428571429"/>
    <n v="147.33333333333334"/>
    <x v="1"/>
    <x v="6"/>
  </r>
  <r>
    <n v="3356"/>
    <s v="BIRDS (debut play with Hightide) - Response Workshops"/>
    <x v="3354"/>
    <n v="1500"/>
    <n v="1521"/>
    <x v="0"/>
    <x v="1"/>
    <s v="GBP"/>
    <n v="1468611272"/>
    <n v="1466019272"/>
    <b v="0"/>
    <n v="27"/>
    <b v="1"/>
    <s v="theater/plays"/>
    <n v="1.014"/>
    <n v="56.333333333333336"/>
    <x v="1"/>
    <x v="6"/>
  </r>
  <r>
    <n v="3357"/>
    <s v="Poleroid Theatre Present : FREE FALL by Vinay Patel"/>
    <x v="3355"/>
    <n v="2000"/>
    <n v="2020"/>
    <x v="0"/>
    <x v="1"/>
    <s v="GBP"/>
    <n v="1406887310"/>
    <n v="1404295310"/>
    <b v="0"/>
    <n v="21"/>
    <b v="1"/>
    <s v="theater/plays"/>
    <n v="1.01"/>
    <n v="96.19047619047619"/>
    <x v="1"/>
    <x v="6"/>
  </r>
  <r>
    <n v="3358"/>
    <s v="One-Man Show: &quot;The Book Of oded, Chapter 2&quot;"/>
    <x v="3356"/>
    <n v="10000"/>
    <n v="10299"/>
    <x v="0"/>
    <x v="0"/>
    <s v="USD"/>
    <n v="1416385679"/>
    <n v="1413790079"/>
    <b v="0"/>
    <n v="162"/>
    <b v="1"/>
    <s v="theater/plays"/>
    <n v="1.0299"/>
    <n v="63.574074074074076"/>
    <x v="1"/>
    <x v="6"/>
  </r>
  <r>
    <n v="3359"/>
    <s v="BEIRUT, LADY OF LEBANON"/>
    <x v="3357"/>
    <n v="4000"/>
    <n v="4250"/>
    <x v="0"/>
    <x v="0"/>
    <s v="USD"/>
    <n v="1487985734"/>
    <n v="1484097734"/>
    <b v="0"/>
    <n v="23"/>
    <b v="1"/>
    <s v="theater/plays"/>
    <n v="1.0625"/>
    <n v="184.78260869565219"/>
    <x v="1"/>
    <x v="6"/>
  </r>
  <r>
    <n v="3360"/>
    <s v="Pretty Butch"/>
    <x v="3358"/>
    <n v="9000"/>
    <n v="9124"/>
    <x v="0"/>
    <x v="20"/>
    <s v="SGD"/>
    <n v="1481731140"/>
    <n v="1479866343"/>
    <b v="0"/>
    <n v="72"/>
    <b v="1"/>
    <s v="theater/plays"/>
    <n v="1.0137777777777779"/>
    <n v="126.72222222222223"/>
    <x v="1"/>
    <x v="6"/>
  </r>
  <r>
    <n v="3361"/>
    <s v="Vieux Carre: from Binghamton, NY to Provincetown, MA"/>
    <x v="3359"/>
    <n v="5000"/>
    <n v="5673"/>
    <x v="0"/>
    <x v="0"/>
    <s v="USD"/>
    <n v="1409587140"/>
    <n v="1408062990"/>
    <b v="0"/>
    <n v="68"/>
    <b v="1"/>
    <s v="theater/plays"/>
    <n v="1.1346000000000001"/>
    <n v="83.42647058823529"/>
    <x v="1"/>
    <x v="6"/>
  </r>
  <r>
    <n v="3362"/>
    <s v="Gypsy Stage Presents &quot;The Importance of Being Earnest&quot;"/>
    <x v="3360"/>
    <n v="500"/>
    <n v="1090"/>
    <x v="0"/>
    <x v="0"/>
    <s v="USD"/>
    <n v="1425704100"/>
    <n v="1424484717"/>
    <b v="0"/>
    <n v="20"/>
    <b v="1"/>
    <s v="theater/plays"/>
    <n v="2.1800000000000002"/>
    <n v="54.5"/>
    <x v="1"/>
    <x v="6"/>
  </r>
  <r>
    <n v="3363"/>
    <s v="Making the Move--Edinburgh Fringe 2014"/>
    <x v="3361"/>
    <n v="7750"/>
    <n v="7860"/>
    <x v="0"/>
    <x v="0"/>
    <s v="USD"/>
    <n v="1408464000"/>
    <n v="1406831445"/>
    <b v="0"/>
    <n v="26"/>
    <b v="1"/>
    <s v="theater/plays"/>
    <n v="1.0141935483870967"/>
    <n v="302.30769230769232"/>
    <x v="1"/>
    <x v="6"/>
  </r>
  <r>
    <n v="3364"/>
    <s v="Cancel The Sunshine"/>
    <x v="3362"/>
    <n v="3000"/>
    <n v="3178"/>
    <x v="0"/>
    <x v="1"/>
    <s v="GBP"/>
    <n v="1458075600"/>
    <n v="1456183649"/>
    <b v="0"/>
    <n v="72"/>
    <b v="1"/>
    <s v="theater/plays"/>
    <n v="1.0593333333333332"/>
    <n v="44.138888888888886"/>
    <x v="1"/>
    <x v="6"/>
  </r>
  <r>
    <n v="3365"/>
    <s v="From the Pulpit to the Runway"/>
    <x v="3363"/>
    <n v="2500"/>
    <n v="2600"/>
    <x v="0"/>
    <x v="0"/>
    <s v="USD"/>
    <n v="1449973592"/>
    <n v="1447381592"/>
    <b v="0"/>
    <n v="3"/>
    <b v="1"/>
    <s v="theater/plays"/>
    <n v="1.04"/>
    <n v="866.66666666666663"/>
    <x v="1"/>
    <x v="6"/>
  </r>
  <r>
    <n v="3366"/>
    <s v="Montclair Shakespeare Series"/>
    <x v="3364"/>
    <n v="500"/>
    <n v="1105"/>
    <x v="0"/>
    <x v="0"/>
    <s v="USD"/>
    <n v="1431481037"/>
    <n v="1428889037"/>
    <b v="0"/>
    <n v="18"/>
    <b v="1"/>
    <s v="theater/plays"/>
    <n v="2.21"/>
    <n v="61.388888888888886"/>
    <x v="1"/>
    <x v="6"/>
  </r>
  <r>
    <n v="3367"/>
    <s v="Only Forever at The Hope Theatre"/>
    <x v="3365"/>
    <n v="750"/>
    <n v="890"/>
    <x v="0"/>
    <x v="1"/>
    <s v="GBP"/>
    <n v="1438467894"/>
    <n v="1436307894"/>
    <b v="0"/>
    <n v="30"/>
    <b v="1"/>
    <s v="theater/plays"/>
    <n v="1.1866666666666668"/>
    <n v="29.666666666666668"/>
    <x v="1"/>
    <x v="6"/>
  </r>
  <r>
    <n v="3368"/>
    <s v="Peter Pan by J.M. Barrie @ Open Space Arts"/>
    <x v="3366"/>
    <n v="1000"/>
    <n v="1046"/>
    <x v="0"/>
    <x v="0"/>
    <s v="USD"/>
    <n v="1420088400"/>
    <n v="1416977259"/>
    <b v="0"/>
    <n v="23"/>
    <b v="1"/>
    <s v="theater/plays"/>
    <n v="1.046"/>
    <n v="45.478260869565219"/>
    <x v="1"/>
    <x v="6"/>
  </r>
  <r>
    <n v="3369"/>
    <s v="The Collector, a play by Daniel Wade"/>
    <x v="3367"/>
    <n v="5000"/>
    <n v="5195"/>
    <x v="0"/>
    <x v="17"/>
    <s v="EUR"/>
    <n v="1484441980"/>
    <n v="1479257980"/>
    <b v="0"/>
    <n v="54"/>
    <b v="1"/>
    <s v="theater/plays"/>
    <n v="1.0389999999999999"/>
    <n v="96.203703703703709"/>
    <x v="1"/>
    <x v="6"/>
  </r>
  <r>
    <n v="3370"/>
    <s v="&quot;I'm Alright&quot;...an Enso Theatre Education production."/>
    <x v="3368"/>
    <n v="1500"/>
    <n v="1766"/>
    <x v="0"/>
    <x v="0"/>
    <s v="USD"/>
    <n v="1481961600"/>
    <n v="1479283285"/>
    <b v="0"/>
    <n v="26"/>
    <b v="1"/>
    <s v="theater/plays"/>
    <n v="1.1773333333333333"/>
    <n v="67.92307692307692"/>
    <x v="1"/>
    <x v="6"/>
  </r>
  <r>
    <n v="3371"/>
    <s v="Red Planet (or One Way Ticket) Staged Reading"/>
    <x v="3369"/>
    <n v="200"/>
    <n v="277"/>
    <x v="0"/>
    <x v="0"/>
    <s v="USD"/>
    <n v="1449089965"/>
    <n v="1446670765"/>
    <b v="0"/>
    <n v="9"/>
    <b v="1"/>
    <s v="theater/plays"/>
    <n v="1.385"/>
    <n v="30.777777777777779"/>
    <x v="1"/>
    <x v="6"/>
  </r>
  <r>
    <n v="3372"/>
    <s v="All the Best, Jack"/>
    <x v="3370"/>
    <n v="1000"/>
    <n v="1035"/>
    <x v="0"/>
    <x v="0"/>
    <s v="USD"/>
    <n v="1408942740"/>
    <n v="1407157756"/>
    <b v="0"/>
    <n v="27"/>
    <b v="1"/>
    <s v="theater/plays"/>
    <n v="1.0349999999999999"/>
    <n v="38.333333333333336"/>
    <x v="1"/>
    <x v="6"/>
  </r>
  <r>
    <n v="3373"/>
    <s v="The Rules: Sex, Lies &amp; Serial Killers"/>
    <x v="3371"/>
    <n v="2000"/>
    <n v="2005"/>
    <x v="0"/>
    <x v="1"/>
    <s v="GBP"/>
    <n v="1437235200"/>
    <n v="1435177840"/>
    <b v="0"/>
    <n v="30"/>
    <b v="1"/>
    <s v="theater/plays"/>
    <n v="1.0024999999999999"/>
    <n v="66.833333333333329"/>
    <x v="1"/>
    <x v="6"/>
  </r>
  <r>
    <n v="3374"/>
    <s v="HELP BUILD &quot;THE CASTLE&quot;"/>
    <x v="3372"/>
    <n v="3500"/>
    <n v="3730"/>
    <x v="0"/>
    <x v="5"/>
    <s v="CAD"/>
    <n v="1446053616"/>
    <n v="1443461616"/>
    <b v="0"/>
    <n v="52"/>
    <b v="1"/>
    <s v="theater/plays"/>
    <n v="1.0657142857142856"/>
    <n v="71.730769230769226"/>
    <x v="1"/>
    <x v="6"/>
  </r>
  <r>
    <n v="3375"/>
    <s v="The Frida Kahlo of Penge West"/>
    <x v="3373"/>
    <n v="3000"/>
    <n v="3000"/>
    <x v="0"/>
    <x v="1"/>
    <s v="GBP"/>
    <n v="1400423973"/>
    <n v="1399387173"/>
    <b v="0"/>
    <n v="17"/>
    <b v="1"/>
    <s v="theater/plays"/>
    <n v="1"/>
    <n v="176.47058823529412"/>
    <x v="1"/>
    <x v="6"/>
  </r>
  <r>
    <n v="3376"/>
    <s v="The Tutors"/>
    <x v="3374"/>
    <n v="8000"/>
    <n v="8001"/>
    <x v="0"/>
    <x v="0"/>
    <s v="USD"/>
    <n v="1429976994"/>
    <n v="1424796594"/>
    <b v="0"/>
    <n v="19"/>
    <b v="1"/>
    <s v="theater/plays"/>
    <n v="1.0001249999999999"/>
    <n v="421.10526315789474"/>
    <x v="1"/>
    <x v="6"/>
  </r>
  <r>
    <n v="3377"/>
    <s v="To Kill a Machine"/>
    <x v="3375"/>
    <n v="8000"/>
    <n v="8084"/>
    <x v="0"/>
    <x v="1"/>
    <s v="GBP"/>
    <n v="1426870560"/>
    <n v="1424280899"/>
    <b v="0"/>
    <n v="77"/>
    <b v="1"/>
    <s v="theater/plays"/>
    <n v="1.0105"/>
    <n v="104.98701298701299"/>
    <x v="1"/>
    <x v="6"/>
  </r>
  <r>
    <n v="3378"/>
    <s v="Rose of June"/>
    <x v="3376"/>
    <n v="550"/>
    <n v="592"/>
    <x v="0"/>
    <x v="1"/>
    <s v="GBP"/>
    <n v="1409490480"/>
    <n v="1407400306"/>
    <b v="0"/>
    <n v="21"/>
    <b v="1"/>
    <s v="theater/plays"/>
    <n v="1.0763636363636364"/>
    <n v="28.19047619047619"/>
    <x v="1"/>
    <x v="6"/>
  </r>
  <r>
    <n v="3379"/>
    <s v="The Promise"/>
    <x v="3377"/>
    <n v="2000"/>
    <n v="2073"/>
    <x v="0"/>
    <x v="1"/>
    <s v="GBP"/>
    <n v="1440630000"/>
    <n v="1439122800"/>
    <b v="0"/>
    <n v="38"/>
    <b v="1"/>
    <s v="theater/plays"/>
    <n v="1.0365"/>
    <n v="54.55263157894737"/>
    <x v="1"/>
    <x v="6"/>
  </r>
  <r>
    <n v="3380"/>
    <s v="A Hard Rain - New York Debut"/>
    <x v="3378"/>
    <n v="3000"/>
    <n v="3133"/>
    <x v="0"/>
    <x v="0"/>
    <s v="USD"/>
    <n v="1417305178"/>
    <n v="1414277578"/>
    <b v="0"/>
    <n v="28"/>
    <b v="1"/>
    <s v="theater/plays"/>
    <n v="1.0443333333333333"/>
    <n v="111.89285714285714"/>
    <x v="1"/>
    <x v="6"/>
  </r>
  <r>
    <n v="3381"/>
    <s v="Syrian Children's Play: Romeo &amp; Juliet Separated by War"/>
    <x v="3379"/>
    <n v="4000"/>
    <n v="4090"/>
    <x v="0"/>
    <x v="0"/>
    <s v="USD"/>
    <n v="1426044383"/>
    <n v="1423455983"/>
    <b v="0"/>
    <n v="48"/>
    <b v="1"/>
    <s v="theater/plays"/>
    <n v="1.0225"/>
    <n v="85.208333333333329"/>
    <x v="1"/>
    <x v="6"/>
  </r>
  <r>
    <n v="3382"/>
    <s v="Cosmic Fear or The Day Brad Pitt Got Paranoia - EdFringe '16"/>
    <x v="3380"/>
    <n v="3500"/>
    <n v="3526"/>
    <x v="0"/>
    <x v="1"/>
    <s v="GBP"/>
    <n v="1470092340"/>
    <n v="1467973256"/>
    <b v="0"/>
    <n v="46"/>
    <b v="1"/>
    <s v="theater/plays"/>
    <n v="1.0074285714285713"/>
    <n v="76.652173913043484"/>
    <x v="1"/>
    <x v="6"/>
  </r>
  <r>
    <n v="3383"/>
    <s v="Gore Vidal's THE BEST MAN, by Seat of the Pants Productions"/>
    <x v="3381"/>
    <n v="1750"/>
    <n v="1955"/>
    <x v="0"/>
    <x v="0"/>
    <s v="USD"/>
    <n v="1466707620"/>
    <n v="1464979620"/>
    <b v="0"/>
    <n v="30"/>
    <b v="1"/>
    <s v="theater/plays"/>
    <n v="1.1171428571428572"/>
    <n v="65.166666666666671"/>
    <x v="1"/>
    <x v="6"/>
  </r>
  <r>
    <n v="3384"/>
    <s v="The Hat"/>
    <x v="3382"/>
    <n v="6000"/>
    <n v="6000.66"/>
    <x v="0"/>
    <x v="0"/>
    <s v="USD"/>
    <n v="1448074800"/>
    <n v="1444874768"/>
    <b v="0"/>
    <n v="64"/>
    <b v="1"/>
    <s v="theater/plays"/>
    <n v="1.0001100000000001"/>
    <n v="93.760312499999998"/>
    <x v="1"/>
    <x v="6"/>
  </r>
  <r>
    <n v="3385"/>
    <s v="The Crusade of Connor Stephens: Professional Play Reading"/>
    <x v="3383"/>
    <n v="2000"/>
    <n v="2000"/>
    <x v="0"/>
    <x v="0"/>
    <s v="USD"/>
    <n v="1418244552"/>
    <n v="1415652552"/>
    <b v="0"/>
    <n v="15"/>
    <b v="1"/>
    <s v="theater/plays"/>
    <n v="1"/>
    <n v="133.33333333333334"/>
    <x v="1"/>
    <x v="6"/>
  </r>
  <r>
    <n v="3386"/>
    <s v="Going To Market"/>
    <x v="3384"/>
    <n v="2000"/>
    <n v="2100"/>
    <x v="0"/>
    <x v="0"/>
    <s v="USD"/>
    <n v="1417620506"/>
    <n v="1415028506"/>
    <b v="0"/>
    <n v="41"/>
    <b v="1"/>
    <s v="theater/plays"/>
    <n v="1.05"/>
    <n v="51.219512195121951"/>
    <x v="1"/>
    <x v="6"/>
  </r>
  <r>
    <n v="3387"/>
    <s v="LIBERTY! EQUALITY! AND FIREWORKS!... A Civil Rights Play"/>
    <x v="3385"/>
    <n v="3000"/>
    <n v="3506"/>
    <x v="0"/>
    <x v="0"/>
    <s v="USD"/>
    <n v="1418581088"/>
    <n v="1415125088"/>
    <b v="0"/>
    <n v="35"/>
    <b v="1"/>
    <s v="theater/plays"/>
    <n v="1.1686666666666667"/>
    <n v="100.17142857142858"/>
    <x v="1"/>
    <x v="6"/>
  </r>
  <r>
    <n v="3388"/>
    <s v="ICONS"/>
    <x v="3386"/>
    <n v="1500"/>
    <n v="1557"/>
    <x v="0"/>
    <x v="1"/>
    <s v="GBP"/>
    <n v="1434625441"/>
    <n v="1432033441"/>
    <b v="0"/>
    <n v="45"/>
    <b v="1"/>
    <s v="theater/plays"/>
    <n v="1.038"/>
    <n v="34.6"/>
    <x v="1"/>
    <x v="6"/>
  </r>
  <r>
    <n v="3389"/>
    <s v="Chimera Ensemble Productions Fund"/>
    <x v="3387"/>
    <n v="10000"/>
    <n v="11450"/>
    <x v="0"/>
    <x v="0"/>
    <s v="USD"/>
    <n v="1464960682"/>
    <n v="1462368682"/>
    <b v="0"/>
    <n v="62"/>
    <b v="1"/>
    <s v="theater/plays"/>
    <n v="1.145"/>
    <n v="184.67741935483872"/>
    <x v="1"/>
    <x v="6"/>
  </r>
  <r>
    <n v="3390"/>
    <s v="Support 1140 Productions' 'Romeo Juliet'"/>
    <x v="3388"/>
    <n v="1500"/>
    <n v="1536"/>
    <x v="0"/>
    <x v="0"/>
    <s v="USD"/>
    <n v="1405017345"/>
    <n v="1403721345"/>
    <b v="0"/>
    <n v="22"/>
    <b v="1"/>
    <s v="theater/plays"/>
    <n v="1.024"/>
    <n v="69.818181818181813"/>
    <x v="1"/>
    <x v="6"/>
  </r>
  <r>
    <n v="3391"/>
    <s v="TRAVELING needs a Reading"/>
    <x v="3389"/>
    <n v="500"/>
    <n v="1115"/>
    <x v="0"/>
    <x v="0"/>
    <s v="USD"/>
    <n v="1407536880"/>
    <n v="1404997548"/>
    <b v="0"/>
    <n v="18"/>
    <b v="1"/>
    <s v="theater/plays"/>
    <n v="2.23"/>
    <n v="61.944444444444443"/>
    <x v="1"/>
    <x v="6"/>
  </r>
  <r>
    <n v="3392"/>
    <s v="1 in 3"/>
    <x v="3390"/>
    <n v="500"/>
    <n v="500"/>
    <x v="0"/>
    <x v="1"/>
    <s v="GBP"/>
    <n v="1462565855"/>
    <n v="1458245855"/>
    <b v="0"/>
    <n v="12"/>
    <b v="1"/>
    <s v="theater/plays"/>
    <n v="1"/>
    <n v="41.666666666666664"/>
    <x v="1"/>
    <x v="6"/>
  </r>
  <r>
    <n v="3393"/>
    <s v="The Maltese Bodkin"/>
    <x v="3391"/>
    <n v="1500"/>
    <n v="1587"/>
    <x v="0"/>
    <x v="0"/>
    <s v="USD"/>
    <n v="1415234760"/>
    <n v="1413065230"/>
    <b v="0"/>
    <n v="44"/>
    <b v="1"/>
    <s v="theater/plays"/>
    <n v="1.0580000000000001"/>
    <n v="36.06818181818182"/>
    <x v="1"/>
    <x v="6"/>
  </r>
  <r>
    <n v="3394"/>
    <s v="Buffer: Edinburgh Fringe 2014"/>
    <x v="3392"/>
    <n v="550"/>
    <n v="783"/>
    <x v="0"/>
    <x v="1"/>
    <s v="GBP"/>
    <n v="1406470645"/>
    <n v="1403878645"/>
    <b v="0"/>
    <n v="27"/>
    <b v="1"/>
    <s v="theater/plays"/>
    <n v="1.4236363636363636"/>
    <n v="29"/>
    <x v="1"/>
    <x v="6"/>
  </r>
  <r>
    <n v="3395"/>
    <s v="MIRAMAR"/>
    <x v="3393"/>
    <n v="500"/>
    <n v="920"/>
    <x v="0"/>
    <x v="1"/>
    <s v="GBP"/>
    <n v="1433009400"/>
    <n v="1431795944"/>
    <b v="0"/>
    <n v="38"/>
    <b v="1"/>
    <s v="theater/plays"/>
    <n v="1.84"/>
    <n v="24.210526315789473"/>
    <x v="1"/>
    <x v="6"/>
  </r>
  <r>
    <n v="3396"/>
    <s v="Rainbowtown"/>
    <x v="3394"/>
    <n v="1500"/>
    <n v="1565"/>
    <x v="0"/>
    <x v="0"/>
    <s v="USD"/>
    <n v="1401595140"/>
    <n v="1399286589"/>
    <b v="0"/>
    <n v="28"/>
    <b v="1"/>
    <s v="theater/plays"/>
    <n v="1.0433333333333332"/>
    <n v="55.892857142857146"/>
    <x v="1"/>
    <x v="6"/>
  </r>
  <r>
    <n v="3397"/>
    <s v="Waiting for Godot - Blue Sky Theatre &amp; Arts"/>
    <x v="3395"/>
    <n v="250"/>
    <n v="280"/>
    <x v="0"/>
    <x v="1"/>
    <s v="GBP"/>
    <n v="1455832800"/>
    <n v="1452338929"/>
    <b v="0"/>
    <n v="24"/>
    <b v="1"/>
    <s v="theater/plays"/>
    <n v="1.1200000000000001"/>
    <n v="11.666666666666666"/>
    <x v="1"/>
    <x v="6"/>
  </r>
  <r>
    <n v="3398"/>
    <s v="Lord of the Flies - Syracuse University"/>
    <x v="3396"/>
    <n v="4000"/>
    <n v="4443"/>
    <x v="0"/>
    <x v="0"/>
    <s v="USD"/>
    <n v="1416589200"/>
    <n v="1414605776"/>
    <b v="0"/>
    <n v="65"/>
    <b v="1"/>
    <s v="theater/plays"/>
    <n v="1.1107499999999999"/>
    <n v="68.353846153846149"/>
    <x v="1"/>
    <x v="6"/>
  </r>
  <r>
    <n v="3399"/>
    <s v="Spinning Wheel Youth Takeover"/>
    <x v="3397"/>
    <n v="1200"/>
    <n v="1245"/>
    <x v="0"/>
    <x v="1"/>
    <s v="GBP"/>
    <n v="1424556325"/>
    <n v="1421964325"/>
    <b v="0"/>
    <n v="46"/>
    <b v="1"/>
    <s v="theater/plays"/>
    <n v="1.0375000000000001"/>
    <n v="27.065217391304348"/>
    <x v="1"/>
    <x v="6"/>
  </r>
  <r>
    <n v="3400"/>
    <s v="You, Me and That Guy"/>
    <x v="3398"/>
    <n v="10000"/>
    <n v="10041"/>
    <x v="0"/>
    <x v="0"/>
    <s v="USD"/>
    <n v="1409266414"/>
    <n v="1405378414"/>
    <b v="0"/>
    <n v="85"/>
    <b v="1"/>
    <s v="theater/plays"/>
    <n v="1.0041"/>
    <n v="118.12941176470588"/>
    <x v="1"/>
    <x v="6"/>
  </r>
  <r>
    <n v="3401"/>
    <s v="This is why we Live ... (Astonishment)"/>
    <x v="3399"/>
    <n v="2900"/>
    <n v="2954"/>
    <x v="0"/>
    <x v="1"/>
    <s v="GBP"/>
    <n v="1438968146"/>
    <n v="1436376146"/>
    <b v="0"/>
    <n v="66"/>
    <b v="1"/>
    <s v="theater/plays"/>
    <n v="1.0186206896551724"/>
    <n v="44.757575757575758"/>
    <x v="1"/>
    <x v="6"/>
  </r>
  <r>
    <n v="3402"/>
    <s v="Liberty Falls, 54321"/>
    <x v="3400"/>
    <n v="15000"/>
    <n v="16465"/>
    <x v="0"/>
    <x v="0"/>
    <s v="USD"/>
    <n v="1447295460"/>
    <n v="1444747843"/>
    <b v="0"/>
    <n v="165"/>
    <b v="1"/>
    <s v="theater/plays"/>
    <n v="1.0976666666666666"/>
    <n v="99.787878787878782"/>
    <x v="1"/>
    <x v="6"/>
  </r>
  <r>
    <n v="3403"/>
    <s v="'Fats and Tanya' - a play by Lucy Gallagher"/>
    <x v="3401"/>
    <n v="2000"/>
    <n v="2000"/>
    <x v="0"/>
    <x v="1"/>
    <s v="GBP"/>
    <n v="1435230324"/>
    <n v="1432638324"/>
    <b v="0"/>
    <n v="17"/>
    <b v="1"/>
    <s v="theater/plays"/>
    <n v="1"/>
    <n v="117.64705882352941"/>
    <x v="1"/>
    <x v="6"/>
  </r>
  <r>
    <n v="3404"/>
    <s v="Montclair Shakespeare Series: A Midsummer Night's Dream"/>
    <x v="3402"/>
    <n v="500"/>
    <n v="610"/>
    <x v="0"/>
    <x v="0"/>
    <s v="USD"/>
    <n v="1434542702"/>
    <n v="1432814702"/>
    <b v="0"/>
    <n v="3"/>
    <b v="1"/>
    <s v="theater/plays"/>
    <n v="1.22"/>
    <n v="203.33333333333334"/>
    <x v="1"/>
    <x v="6"/>
  </r>
  <r>
    <n v="3405"/>
    <s v="Seance Theatre Performs Noel Coward's Blithe Spirit"/>
    <x v="3403"/>
    <n v="350"/>
    <n v="481.5"/>
    <x v="0"/>
    <x v="1"/>
    <s v="GBP"/>
    <n v="1456876740"/>
    <n v="1455063886"/>
    <b v="0"/>
    <n v="17"/>
    <b v="1"/>
    <s v="theater/plays"/>
    <n v="1.3757142857142857"/>
    <n v="28.323529411764707"/>
    <x v="1"/>
    <x v="6"/>
  </r>
  <r>
    <n v="3406"/>
    <s v="Voices of Swords"/>
    <x v="3404"/>
    <n v="10000"/>
    <n v="10031"/>
    <x v="0"/>
    <x v="0"/>
    <s v="USD"/>
    <n v="1405511376"/>
    <n v="1401623376"/>
    <b v="0"/>
    <n v="91"/>
    <b v="1"/>
    <s v="theater/plays"/>
    <n v="1.0031000000000001"/>
    <n v="110.23076923076923"/>
    <x v="1"/>
    <x v="6"/>
  </r>
  <r>
    <n v="3407"/>
    <s v="Chlorine Edinburgh 2014"/>
    <x v="3405"/>
    <n v="2000"/>
    <n v="2142"/>
    <x v="0"/>
    <x v="1"/>
    <s v="GBP"/>
    <n v="1404641289"/>
    <n v="1402049289"/>
    <b v="0"/>
    <n v="67"/>
    <b v="1"/>
    <s v="theater/plays"/>
    <n v="1.071"/>
    <n v="31.970149253731343"/>
    <x v="1"/>
    <x v="6"/>
  </r>
  <r>
    <n v="3408"/>
    <s v="&quot;She Has a Name&quot; on tour"/>
    <x v="3406"/>
    <n v="500"/>
    <n v="1055"/>
    <x v="0"/>
    <x v="0"/>
    <s v="USD"/>
    <n v="1405727304"/>
    <n v="1403135304"/>
    <b v="0"/>
    <n v="18"/>
    <b v="1"/>
    <s v="theater/plays"/>
    <n v="2.11"/>
    <n v="58.611111111111114"/>
    <x v="1"/>
    <x v="6"/>
  </r>
  <r>
    <n v="3409"/>
    <s v="Who Said Theatre Presents: The Calm"/>
    <x v="3407"/>
    <n v="500"/>
    <n v="618"/>
    <x v="0"/>
    <x v="1"/>
    <s v="GBP"/>
    <n v="1469998680"/>
    <n v="1466710358"/>
    <b v="0"/>
    <n v="21"/>
    <b v="1"/>
    <s v="theater/plays"/>
    <n v="1.236"/>
    <n v="29.428571428571427"/>
    <x v="1"/>
    <x v="6"/>
  </r>
  <r>
    <n v="3410"/>
    <s v="the southland company - LAUNCH LOS ANGELES"/>
    <x v="3408"/>
    <n v="3000"/>
    <n v="3255"/>
    <x v="0"/>
    <x v="0"/>
    <s v="USD"/>
    <n v="1465196400"/>
    <n v="1462841990"/>
    <b v="0"/>
    <n v="40"/>
    <b v="1"/>
    <s v="theater/plays"/>
    <n v="1.085"/>
    <n v="81.375"/>
    <x v="1"/>
    <x v="6"/>
  </r>
  <r>
    <n v="3411"/>
    <s v="Assimilation - A history lesson you will never forget"/>
    <x v="3409"/>
    <n v="15000"/>
    <n v="15535"/>
    <x v="0"/>
    <x v="0"/>
    <s v="USD"/>
    <n v="1444264372"/>
    <n v="1442536372"/>
    <b v="0"/>
    <n v="78"/>
    <b v="1"/>
    <s v="theater/plays"/>
    <n v="1.0356666666666667"/>
    <n v="199.16666666666666"/>
    <x v="1"/>
    <x v="6"/>
  </r>
  <r>
    <n v="3412"/>
    <s v="Joe Orton's Fred &amp; Madge"/>
    <x v="3410"/>
    <n v="3000"/>
    <n v="3000"/>
    <x v="0"/>
    <x v="1"/>
    <s v="GBP"/>
    <n v="1411858862"/>
    <n v="1409266862"/>
    <b v="0"/>
    <n v="26"/>
    <b v="1"/>
    <s v="theater/plays"/>
    <n v="1"/>
    <n v="115.38461538461539"/>
    <x v="1"/>
    <x v="6"/>
  </r>
  <r>
    <n v="3413"/>
    <s v="Edward Albee's The Goat, or Who is Sylvia?"/>
    <x v="3411"/>
    <n v="500"/>
    <n v="650"/>
    <x v="0"/>
    <x v="0"/>
    <s v="USD"/>
    <n v="1425099540"/>
    <n v="1424280938"/>
    <b v="0"/>
    <n v="14"/>
    <b v="1"/>
    <s v="theater/plays"/>
    <n v="1.3"/>
    <n v="46.428571428571431"/>
    <x v="1"/>
    <x v="6"/>
  </r>
  <r>
    <n v="3414"/>
    <s v="PCSF PlayOffs 2016"/>
    <x v="3412"/>
    <n v="3000"/>
    <n v="3105"/>
    <x v="0"/>
    <x v="0"/>
    <s v="USD"/>
    <n v="1480579140"/>
    <n v="1478030325"/>
    <b v="0"/>
    <n v="44"/>
    <b v="1"/>
    <s v="theater/plays"/>
    <n v="1.0349999999999999"/>
    <n v="70.568181818181813"/>
    <x v="1"/>
    <x v="6"/>
  </r>
  <r>
    <n v="3415"/>
    <s v="Balm in Gilead at Columbia"/>
    <x v="3413"/>
    <n v="200"/>
    <n v="200"/>
    <x v="0"/>
    <x v="0"/>
    <s v="USD"/>
    <n v="1460935800"/>
    <n v="1459999656"/>
    <b v="0"/>
    <n v="9"/>
    <b v="1"/>
    <s v="theater/plays"/>
    <n v="1"/>
    <n v="22.222222222222221"/>
    <x v="1"/>
    <x v="6"/>
  </r>
  <r>
    <n v="3416"/>
    <s v="'I and The Village' by Silva Semerciyan - World Premiere"/>
    <x v="3414"/>
    <n v="4000"/>
    <n v="4784"/>
    <x v="0"/>
    <x v="1"/>
    <s v="GBP"/>
    <n v="1429813800"/>
    <n v="1427363645"/>
    <b v="0"/>
    <n v="30"/>
    <b v="1"/>
    <s v="theater/plays"/>
    <n v="1.196"/>
    <n v="159.46666666666667"/>
    <x v="1"/>
    <x v="6"/>
  </r>
  <r>
    <n v="3417"/>
    <s v="Fury Theatre is Producing Oleanna"/>
    <x v="3415"/>
    <n v="1700"/>
    <n v="1700.01"/>
    <x v="0"/>
    <x v="0"/>
    <s v="USD"/>
    <n v="1414284180"/>
    <n v="1410558948"/>
    <b v="0"/>
    <n v="45"/>
    <b v="1"/>
    <s v="theater/plays"/>
    <n v="1.0000058823529412"/>
    <n v="37.777999999999999"/>
    <x v="1"/>
    <x v="6"/>
  </r>
  <r>
    <n v="3418"/>
    <s v="&quot;Mukha-Tsokotukha&quot; SoloSchool Youth Play"/>
    <x v="3416"/>
    <n v="4000"/>
    <n v="4035"/>
    <x v="0"/>
    <x v="0"/>
    <s v="USD"/>
    <n v="1400875307"/>
    <n v="1398283307"/>
    <b v="0"/>
    <n v="56"/>
    <b v="1"/>
    <s v="theater/plays"/>
    <n v="1.00875"/>
    <n v="72.053571428571431"/>
    <x v="1"/>
    <x v="6"/>
  </r>
  <r>
    <n v="3419"/>
    <s v="HAMLET presented by AC Productions"/>
    <x v="3417"/>
    <n v="2750"/>
    <n v="2930"/>
    <x v="0"/>
    <x v="17"/>
    <s v="EUR"/>
    <n v="1459978200"/>
    <n v="1458416585"/>
    <b v="0"/>
    <n v="46"/>
    <b v="1"/>
    <s v="theater/plays"/>
    <n v="1.0654545454545454"/>
    <n v="63.695652173913047"/>
    <x v="1"/>
    <x v="6"/>
  </r>
  <r>
    <n v="3420"/>
    <s v="Rounds. Set design campaign."/>
    <x v="3418"/>
    <n v="700"/>
    <n v="966"/>
    <x v="0"/>
    <x v="1"/>
    <s v="GBP"/>
    <n v="1455408000"/>
    <n v="1454638202"/>
    <b v="0"/>
    <n v="34"/>
    <b v="1"/>
    <s v="theater/plays"/>
    <n v="1.38"/>
    <n v="28.411764705882351"/>
    <x v="1"/>
    <x v="6"/>
  </r>
  <r>
    <n v="3421"/>
    <s v="New Works Lab @ PPAS: &quot;Begets: Fall of a High School Ronin&quot;"/>
    <x v="3419"/>
    <n v="10000"/>
    <n v="10115"/>
    <x v="0"/>
    <x v="0"/>
    <s v="USD"/>
    <n v="1425495563"/>
    <n v="1422903563"/>
    <b v="0"/>
    <n v="98"/>
    <b v="1"/>
    <s v="theater/plays"/>
    <n v="1.0115000000000001"/>
    <n v="103.21428571428571"/>
    <x v="1"/>
    <x v="6"/>
  </r>
  <r>
    <n v="3422"/>
    <s v="The Secret Lives of Baba Segi's Wives; A Workshop Production"/>
    <x v="3420"/>
    <n v="3000"/>
    <n v="3273"/>
    <x v="0"/>
    <x v="1"/>
    <s v="GBP"/>
    <n v="1450051200"/>
    <n v="1447594176"/>
    <b v="0"/>
    <n v="46"/>
    <b v="1"/>
    <s v="theater/plays"/>
    <n v="1.091"/>
    <n v="71.152173913043484"/>
    <x v="1"/>
    <x v="6"/>
  </r>
  <r>
    <n v="3423"/>
    <s v="And That's How The Story Goes"/>
    <x v="3421"/>
    <n v="250"/>
    <n v="350"/>
    <x v="0"/>
    <x v="0"/>
    <s v="USD"/>
    <n v="1429912341"/>
    <n v="1427320341"/>
    <b v="0"/>
    <n v="10"/>
    <b v="1"/>
    <s v="theater/plays"/>
    <n v="1.4"/>
    <n v="35"/>
    <x v="1"/>
    <x v="6"/>
  </r>
  <r>
    <n v="3424"/>
    <s v="Maggie LumiÃ¨re and The Ghost Train: an exciting new play!"/>
    <x v="3422"/>
    <n v="6000"/>
    <n v="6215"/>
    <x v="0"/>
    <x v="0"/>
    <s v="USD"/>
    <n v="1423119540"/>
    <n v="1421252084"/>
    <b v="0"/>
    <n v="76"/>
    <b v="1"/>
    <s v="theater/plays"/>
    <n v="1.0358333333333334"/>
    <n v="81.776315789473685"/>
    <x v="1"/>
    <x v="6"/>
  </r>
  <r>
    <n v="3425"/>
    <s v="The Erlkings"/>
    <x v="3423"/>
    <n v="30000"/>
    <n v="30891.1"/>
    <x v="0"/>
    <x v="0"/>
    <s v="USD"/>
    <n v="1412434136"/>
    <n v="1409669336"/>
    <b v="0"/>
    <n v="104"/>
    <b v="1"/>
    <s v="theater/plays"/>
    <n v="1.0297033333333332"/>
    <n v="297.02980769230766"/>
    <x v="1"/>
    <x v="6"/>
  </r>
  <r>
    <n v="3426"/>
    <s v="Holocene"/>
    <x v="3424"/>
    <n v="3750"/>
    <n v="4055"/>
    <x v="0"/>
    <x v="0"/>
    <s v="USD"/>
    <n v="1411264800"/>
    <n v="1409620903"/>
    <b v="0"/>
    <n v="87"/>
    <b v="1"/>
    <s v="theater/plays"/>
    <n v="1.0813333333333333"/>
    <n v="46.609195402298852"/>
    <x v="1"/>
    <x v="6"/>
  </r>
  <r>
    <n v="3427"/>
    <s v="We Were Kings"/>
    <x v="3425"/>
    <n v="1500"/>
    <n v="1500"/>
    <x v="0"/>
    <x v="1"/>
    <s v="GBP"/>
    <n v="1404314952"/>
    <n v="1401722952"/>
    <b v="0"/>
    <n v="29"/>
    <b v="1"/>
    <s v="theater/plays"/>
    <n v="1"/>
    <n v="51.724137931034484"/>
    <x v="1"/>
    <x v="6"/>
  </r>
  <r>
    <n v="3428"/>
    <s v="CREDITORS | Jack Studio Theatre | Smith after Strindberg"/>
    <x v="3426"/>
    <n v="2000"/>
    <n v="2055"/>
    <x v="0"/>
    <x v="1"/>
    <s v="GBP"/>
    <n v="1425142800"/>
    <n v="1422983847"/>
    <b v="0"/>
    <n v="51"/>
    <b v="1"/>
    <s v="theater/plays"/>
    <n v="1.0275000000000001"/>
    <n v="40.294117647058826"/>
    <x v="1"/>
    <x v="6"/>
  </r>
  <r>
    <n v="3429"/>
    <s v="Virtual Reality - A play about autism, family and The Sims."/>
    <x v="3427"/>
    <n v="150"/>
    <n v="195"/>
    <x v="0"/>
    <x v="1"/>
    <s v="GBP"/>
    <n v="1478046661"/>
    <n v="1476837061"/>
    <b v="0"/>
    <n v="12"/>
    <b v="1"/>
    <s v="theater/plays"/>
    <n v="1.3"/>
    <n v="16.25"/>
    <x v="1"/>
    <x v="6"/>
  </r>
  <r>
    <n v="3430"/>
    <s v="Being Patient"/>
    <x v="3428"/>
    <n v="2000"/>
    <n v="2170.9899999999998"/>
    <x v="0"/>
    <x v="1"/>
    <s v="GBP"/>
    <n v="1406760101"/>
    <n v="1404168101"/>
    <b v="0"/>
    <n v="72"/>
    <b v="1"/>
    <s v="theater/plays"/>
    <n v="1.0854949999999999"/>
    <n v="30.152638888888887"/>
    <x v="1"/>
    <x v="6"/>
  </r>
  <r>
    <n v="3431"/>
    <s v="Local Jewell Production's Inaugural Season (2014-2015)"/>
    <x v="3429"/>
    <n v="2000"/>
    <n v="2000"/>
    <x v="0"/>
    <x v="0"/>
    <s v="USD"/>
    <n v="1408383153"/>
    <n v="1405791153"/>
    <b v="0"/>
    <n v="21"/>
    <b v="1"/>
    <s v="theater/plays"/>
    <n v="1"/>
    <n v="95.238095238095241"/>
    <x v="1"/>
    <x v="6"/>
  </r>
  <r>
    <n v="3432"/>
    <s v="Love Letters"/>
    <x v="3430"/>
    <n v="2000"/>
    <n v="2193"/>
    <x v="0"/>
    <x v="0"/>
    <s v="USD"/>
    <n v="1454709600"/>
    <n v="1452520614"/>
    <b v="0"/>
    <n v="42"/>
    <b v="1"/>
    <s v="theater/plays"/>
    <n v="1.0965"/>
    <n v="52.214285714285715"/>
    <x v="1"/>
    <x v="6"/>
  </r>
  <r>
    <n v="3433"/>
    <s v="The Dybbuk"/>
    <x v="3431"/>
    <n v="9500"/>
    <n v="9525"/>
    <x v="0"/>
    <x v="0"/>
    <s v="USD"/>
    <n v="1402974000"/>
    <n v="1400290255"/>
    <b v="0"/>
    <n v="71"/>
    <b v="1"/>
    <s v="theater/plays"/>
    <n v="1.0026315789473683"/>
    <n v="134.1549295774648"/>
    <x v="1"/>
    <x v="6"/>
  </r>
  <r>
    <n v="3434"/>
    <s v="The Williams Project"/>
    <x v="3432"/>
    <n v="10000"/>
    <n v="10555"/>
    <x v="0"/>
    <x v="0"/>
    <s v="USD"/>
    <n v="1404983269"/>
    <n v="1402391269"/>
    <b v="0"/>
    <n v="168"/>
    <b v="1"/>
    <s v="theater/plays"/>
    <n v="1.0555000000000001"/>
    <n v="62.827380952380949"/>
    <x v="1"/>
    <x v="6"/>
  </r>
  <r>
    <n v="3435"/>
    <s v="Tickets for the Tenderloin"/>
    <x v="3433"/>
    <n v="1000"/>
    <n v="1120"/>
    <x v="0"/>
    <x v="0"/>
    <s v="USD"/>
    <n v="1470538800"/>
    <n v="1469112493"/>
    <b v="0"/>
    <n v="19"/>
    <b v="1"/>
    <s v="theater/plays"/>
    <n v="1.1200000000000001"/>
    <n v="58.94736842105263"/>
    <x v="1"/>
    <x v="6"/>
  </r>
  <r>
    <n v="3436"/>
    <s v="â€œDamselflyâ€ Gracing the stage"/>
    <x v="3434"/>
    <n v="5000"/>
    <n v="5295"/>
    <x v="0"/>
    <x v="0"/>
    <s v="USD"/>
    <n v="1408638480"/>
    <n v="1406811593"/>
    <b v="0"/>
    <n v="37"/>
    <b v="1"/>
    <s v="theater/plays"/>
    <n v="1.0589999999999999"/>
    <n v="143.1081081081081"/>
    <x v="1"/>
    <x v="6"/>
  </r>
  <r>
    <n v="3437"/>
    <s v="Alzheimer's:The Musical World Premiere Tickets &amp; FUNdrasier!"/>
    <x v="3435"/>
    <n v="3000"/>
    <n v="3030"/>
    <x v="0"/>
    <x v="0"/>
    <s v="USD"/>
    <n v="1440003820"/>
    <n v="1437411820"/>
    <b v="0"/>
    <n v="36"/>
    <b v="1"/>
    <s v="theater/plays"/>
    <n v="1.01"/>
    <n v="84.166666666666671"/>
    <x v="1"/>
    <x v="6"/>
  </r>
  <r>
    <n v="3438"/>
    <s v="KLIPPIES"/>
    <x v="3436"/>
    <n v="2500"/>
    <n v="2605"/>
    <x v="0"/>
    <x v="1"/>
    <s v="GBP"/>
    <n v="1430600400"/>
    <n v="1428358567"/>
    <b v="0"/>
    <n v="14"/>
    <b v="1"/>
    <s v="theater/plays"/>
    <n v="1.042"/>
    <n v="186.07142857142858"/>
    <x v="1"/>
    <x v="6"/>
  </r>
  <r>
    <n v="3439"/>
    <s v="Cirque Inspired Alice's Adventures in Wonderland"/>
    <x v="3437"/>
    <n v="1200"/>
    <n v="1616.14"/>
    <x v="0"/>
    <x v="0"/>
    <s v="USD"/>
    <n v="1453179540"/>
    <n v="1452030730"/>
    <b v="0"/>
    <n v="18"/>
    <b v="1"/>
    <s v="theater/plays"/>
    <n v="1.3467833333333334"/>
    <n v="89.785555555555561"/>
    <x v="1"/>
    <x v="6"/>
  </r>
  <r>
    <n v="3440"/>
    <s v="Gruesome Playground Injuries"/>
    <x v="3438"/>
    <n v="5000"/>
    <n v="5260.92"/>
    <x v="0"/>
    <x v="0"/>
    <s v="USD"/>
    <n v="1405095300"/>
    <n v="1403146628"/>
    <b v="0"/>
    <n v="82"/>
    <b v="1"/>
    <s v="theater/plays"/>
    <n v="1.052184"/>
    <n v="64.157560975609755"/>
    <x v="1"/>
    <x v="6"/>
  </r>
  <r>
    <n v="3441"/>
    <s v="Putting on a great play in Los Angeles!"/>
    <x v="3439"/>
    <n v="2500"/>
    <n v="2565"/>
    <x v="0"/>
    <x v="0"/>
    <s v="USD"/>
    <n v="1447445820"/>
    <n v="1445077121"/>
    <b v="0"/>
    <n v="43"/>
    <b v="1"/>
    <s v="theater/plays"/>
    <n v="1.026"/>
    <n v="59.651162790697676"/>
    <x v="1"/>
    <x v="6"/>
  </r>
  <r>
    <n v="3442"/>
    <s v="An Evening of Radio"/>
    <x v="3440"/>
    <n v="250"/>
    <n v="250"/>
    <x v="0"/>
    <x v="0"/>
    <s v="USD"/>
    <n v="1433016672"/>
    <n v="1430424672"/>
    <b v="0"/>
    <n v="8"/>
    <b v="1"/>
    <s v="theater/plays"/>
    <n v="1"/>
    <n v="31.25"/>
    <x v="1"/>
    <x v="6"/>
  </r>
  <r>
    <n v="3443"/>
    <s v="Reading of a New Play by Garrett Zuercher"/>
    <x v="3441"/>
    <n v="1000"/>
    <n v="1855"/>
    <x v="0"/>
    <x v="0"/>
    <s v="USD"/>
    <n v="1410266146"/>
    <n v="1407674146"/>
    <b v="0"/>
    <n v="45"/>
    <b v="1"/>
    <s v="theater/plays"/>
    <n v="1.855"/>
    <n v="41.222222222222221"/>
    <x v="1"/>
    <x v="6"/>
  </r>
  <r>
    <n v="3444"/>
    <s v="Training young artists! Act Yo' Age Theatre Co debut"/>
    <x v="3442"/>
    <n v="300"/>
    <n v="867"/>
    <x v="0"/>
    <x v="2"/>
    <s v="AUD"/>
    <n v="1465394340"/>
    <n v="1464677986"/>
    <b v="0"/>
    <n v="20"/>
    <b v="1"/>
    <s v="theater/plays"/>
    <n v="2.89"/>
    <n v="43.35"/>
    <x v="1"/>
    <x v="6"/>
  </r>
  <r>
    <n v="3445"/>
    <s v="Axon Theatre - First Project (Phase 1)"/>
    <x v="3443"/>
    <n v="2000"/>
    <n v="2000"/>
    <x v="0"/>
    <x v="1"/>
    <s v="GBP"/>
    <n v="1445604236"/>
    <n v="1443185036"/>
    <b v="0"/>
    <n v="31"/>
    <b v="1"/>
    <s v="theater/plays"/>
    <n v="1"/>
    <n v="64.516129032258064"/>
    <x v="1"/>
    <x v="6"/>
  </r>
  <r>
    <n v="3446"/>
    <s v="'Pope Head' - The World Tour of Australia"/>
    <x v="3444"/>
    <n v="1000"/>
    <n v="1082"/>
    <x v="0"/>
    <x v="1"/>
    <s v="GBP"/>
    <n v="1423138800"/>
    <n v="1421092725"/>
    <b v="0"/>
    <n v="25"/>
    <b v="1"/>
    <s v="theater/plays"/>
    <n v="1.0820000000000001"/>
    <n v="43.28"/>
    <x v="1"/>
    <x v="6"/>
  </r>
  <r>
    <n v="3447"/>
    <s v="The Vagabond Halfback"/>
    <x v="3445"/>
    <n v="1000"/>
    <n v="1078"/>
    <x v="0"/>
    <x v="0"/>
    <s v="USD"/>
    <n v="1458332412"/>
    <n v="1454448012"/>
    <b v="0"/>
    <n v="14"/>
    <b v="1"/>
    <s v="theater/plays"/>
    <n v="1.0780000000000001"/>
    <n v="77"/>
    <x v="1"/>
    <x v="6"/>
  </r>
  <r>
    <n v="3448"/>
    <s v="The Mount, new play about Edith Wharton"/>
    <x v="3446"/>
    <n v="2100"/>
    <n v="2305"/>
    <x v="0"/>
    <x v="0"/>
    <s v="USD"/>
    <n v="1418784689"/>
    <n v="1416192689"/>
    <b v="0"/>
    <n v="45"/>
    <b v="1"/>
    <s v="theater/plays"/>
    <n v="1.0976190476190477"/>
    <n v="51.222222222222221"/>
    <x v="1"/>
    <x v="6"/>
  </r>
  <r>
    <n v="3449"/>
    <s v="Love Letters To My Children, directed by Charles J. Ouda"/>
    <x v="3447"/>
    <n v="800"/>
    <n v="1365"/>
    <x v="0"/>
    <x v="0"/>
    <s v="USD"/>
    <n v="1468036800"/>
    <n v="1465607738"/>
    <b v="0"/>
    <n v="20"/>
    <b v="1"/>
    <s v="theater/plays"/>
    <n v="1.70625"/>
    <n v="68.25"/>
    <x v="1"/>
    <x v="6"/>
  </r>
  <r>
    <n v="3450"/>
    <s v="The Beautiful House"/>
    <x v="3448"/>
    <n v="500"/>
    <n v="760"/>
    <x v="0"/>
    <x v="1"/>
    <s v="GBP"/>
    <n v="1427990071"/>
    <n v="1422809671"/>
    <b v="0"/>
    <n v="39"/>
    <b v="1"/>
    <s v="theater/plays"/>
    <n v="1.52"/>
    <n v="19.487179487179485"/>
    <x v="1"/>
    <x v="6"/>
  </r>
  <r>
    <n v="3451"/>
    <s v="The Twilight Zone Play"/>
    <x v="3449"/>
    <n v="650"/>
    <n v="658"/>
    <x v="0"/>
    <x v="0"/>
    <s v="USD"/>
    <n v="1429636927"/>
    <n v="1427304127"/>
    <b v="0"/>
    <n v="16"/>
    <b v="1"/>
    <s v="theater/plays"/>
    <n v="1.0123076923076924"/>
    <n v="41.125"/>
    <x v="1"/>
    <x v="6"/>
  </r>
  <r>
    <n v="3452"/>
    <s v="On the Verge (Or, The Geography of Yearning) goes Steampunk!"/>
    <x v="3450"/>
    <n v="1000"/>
    <n v="1532"/>
    <x v="0"/>
    <x v="0"/>
    <s v="USD"/>
    <n v="1406087940"/>
    <n v="1404141626"/>
    <b v="0"/>
    <n v="37"/>
    <b v="1"/>
    <s v="theater/plays"/>
    <n v="1.532"/>
    <n v="41.405405405405403"/>
    <x v="1"/>
    <x v="6"/>
  </r>
  <r>
    <n v="3453"/>
    <s v="'Patagonia' - by Robert George"/>
    <x v="3451"/>
    <n v="300"/>
    <n v="385"/>
    <x v="0"/>
    <x v="1"/>
    <s v="GBP"/>
    <n v="1471130956"/>
    <n v="1465946956"/>
    <b v="0"/>
    <n v="14"/>
    <b v="1"/>
    <s v="theater/plays"/>
    <n v="1.2833333333333334"/>
    <n v="27.5"/>
    <x v="1"/>
    <x v="6"/>
  </r>
  <r>
    <n v="3454"/>
    <s v="The Not So Curious Incident of the Man in the Green Volvo"/>
    <x v="3452"/>
    <n v="700"/>
    <n v="705"/>
    <x v="0"/>
    <x v="1"/>
    <s v="GBP"/>
    <n v="1406825159"/>
    <n v="1404233159"/>
    <b v="0"/>
    <n v="21"/>
    <b v="1"/>
    <s v="theater/plays"/>
    <n v="1.0071428571428571"/>
    <n v="33.571428571428569"/>
    <x v="1"/>
    <x v="6"/>
  </r>
  <r>
    <n v="3455"/>
    <s v="&quot;Vanya and Sonia and Masha and Spike&quot; by Christopher Durang"/>
    <x v="3453"/>
    <n v="10000"/>
    <n v="10065"/>
    <x v="0"/>
    <x v="0"/>
    <s v="USD"/>
    <n v="1476381627"/>
    <n v="1473789627"/>
    <b v="0"/>
    <n v="69"/>
    <b v="1"/>
    <s v="theater/plays"/>
    <n v="1.0065"/>
    <n v="145.86956521739131"/>
    <x v="1"/>
    <x v="6"/>
  </r>
  <r>
    <n v="3456"/>
    <s v="THIEF"/>
    <x v="3454"/>
    <n v="3000"/>
    <n v="5739"/>
    <x v="0"/>
    <x v="0"/>
    <s v="USD"/>
    <n v="1406876340"/>
    <n v="1404190567"/>
    <b v="0"/>
    <n v="16"/>
    <b v="1"/>
    <s v="theater/plays"/>
    <n v="1.913"/>
    <n v="358.6875"/>
    <x v="1"/>
    <x v="6"/>
  </r>
  <r>
    <n v="3457"/>
    <s v="The Impossible Adventures Of Supernova Jones"/>
    <x v="3455"/>
    <n v="2000"/>
    <n v="2804"/>
    <x v="0"/>
    <x v="0"/>
    <s v="USD"/>
    <n v="1423720740"/>
    <n v="1421081857"/>
    <b v="0"/>
    <n v="55"/>
    <b v="1"/>
    <s v="theater/plays"/>
    <n v="1.4019999999999999"/>
    <n v="50.981818181818184"/>
    <x v="1"/>
    <x v="6"/>
  </r>
  <r>
    <n v="3458"/>
    <s v="J. Lee Vocque's BASED ON ACTUAL EVENTS"/>
    <x v="3456"/>
    <n v="978"/>
    <n v="1216"/>
    <x v="0"/>
    <x v="0"/>
    <s v="USD"/>
    <n v="1422937620"/>
    <n v="1420606303"/>
    <b v="0"/>
    <n v="27"/>
    <b v="1"/>
    <s v="theater/plays"/>
    <n v="1.2433537832310839"/>
    <n v="45.037037037037038"/>
    <x v="1"/>
    <x v="6"/>
  </r>
  <r>
    <n v="3459"/>
    <s v="CYRIL THE SQUIRREL a magical children's theatre tour"/>
    <x v="3457"/>
    <n v="500"/>
    <n v="631"/>
    <x v="0"/>
    <x v="1"/>
    <s v="GBP"/>
    <n v="1463743860"/>
    <n v="1461151860"/>
    <b v="0"/>
    <n v="36"/>
    <b v="1"/>
    <s v="theater/plays"/>
    <n v="1.262"/>
    <n v="17.527777777777779"/>
    <x v="1"/>
    <x v="6"/>
  </r>
  <r>
    <n v="3460"/>
    <s v="Pushers"/>
    <x v="3458"/>
    <n v="500"/>
    <n v="950"/>
    <x v="0"/>
    <x v="1"/>
    <s v="GBP"/>
    <n v="1408106352"/>
    <n v="1406896752"/>
    <b v="0"/>
    <n v="19"/>
    <b v="1"/>
    <s v="theater/plays"/>
    <n v="1.9"/>
    <n v="50"/>
    <x v="1"/>
    <x v="6"/>
  </r>
  <r>
    <n v="3461"/>
    <s v="Foolish Mortals present Shakespeare's Twelfth Night"/>
    <x v="3459"/>
    <n v="500"/>
    <n v="695"/>
    <x v="0"/>
    <x v="0"/>
    <s v="USD"/>
    <n v="1477710000"/>
    <n v="1475248279"/>
    <b v="0"/>
    <n v="12"/>
    <b v="1"/>
    <s v="theater/plays"/>
    <n v="1.39"/>
    <n v="57.916666666666664"/>
    <x v="1"/>
    <x v="6"/>
  </r>
  <r>
    <n v="3462"/>
    <s v="Upstart Crows of Santa Fe Stage Weapons"/>
    <x v="3460"/>
    <n v="250"/>
    <n v="505"/>
    <x v="0"/>
    <x v="0"/>
    <s v="USD"/>
    <n v="1436551200"/>
    <n v="1435181628"/>
    <b v="0"/>
    <n v="17"/>
    <b v="1"/>
    <s v="theater/plays"/>
    <n v="2.02"/>
    <n v="29.705882352941178"/>
    <x v="1"/>
    <x v="6"/>
  </r>
  <r>
    <n v="3463"/>
    <s v="Uncalled For Presents: Playday Mayday in Toronto!"/>
    <x v="3461"/>
    <n v="10000"/>
    <n v="10338"/>
    <x v="0"/>
    <x v="5"/>
    <s v="CAD"/>
    <n v="1476158340"/>
    <n v="1472594585"/>
    <b v="0"/>
    <n v="114"/>
    <b v="1"/>
    <s v="theater/plays"/>
    <n v="1.0338000000000001"/>
    <n v="90.684210526315795"/>
    <x v="1"/>
    <x v="6"/>
  </r>
  <r>
    <n v="3464"/>
    <s v="SHE! Is History!"/>
    <x v="3462"/>
    <n v="5000"/>
    <n v="5116.18"/>
    <x v="0"/>
    <x v="0"/>
    <s v="USD"/>
    <n v="1471921637"/>
    <n v="1469329637"/>
    <b v="0"/>
    <n v="93"/>
    <b v="1"/>
    <s v="theater/plays"/>
    <n v="1.023236"/>
    <n v="55.012688172043013"/>
    <x v="1"/>
    <x v="6"/>
  </r>
  <r>
    <n v="3465"/>
    <s v="Crooked Tree Theatre Presents Family Duels"/>
    <x v="3463"/>
    <n v="2000"/>
    <n v="2060"/>
    <x v="0"/>
    <x v="1"/>
    <s v="GBP"/>
    <n v="1439136000"/>
    <n v="1436972472"/>
    <b v="0"/>
    <n v="36"/>
    <b v="1"/>
    <s v="theater/plays"/>
    <n v="1.03"/>
    <n v="57.222222222222221"/>
    <x v="1"/>
    <x v="6"/>
  </r>
  <r>
    <n v="3466"/>
    <s v="Spotlight Youth Theater Production of Wizard"/>
    <x v="3464"/>
    <n v="3500"/>
    <n v="4450"/>
    <x v="0"/>
    <x v="0"/>
    <s v="USD"/>
    <n v="1461108450"/>
    <n v="1455928050"/>
    <b v="0"/>
    <n v="61"/>
    <b v="1"/>
    <s v="theater/plays"/>
    <n v="1.2714285714285714"/>
    <n v="72.950819672131146"/>
    <x v="1"/>
    <x v="6"/>
  </r>
  <r>
    <n v="3467"/>
    <s v="Venus in Fur, Los Angeles."/>
    <x v="3465"/>
    <n v="3000"/>
    <n v="3030"/>
    <x v="0"/>
    <x v="0"/>
    <s v="USD"/>
    <n v="1426864032"/>
    <n v="1424275632"/>
    <b v="0"/>
    <n v="47"/>
    <b v="1"/>
    <s v="theater/plays"/>
    <n v="1.01"/>
    <n v="64.468085106382972"/>
    <x v="1"/>
    <x v="6"/>
  </r>
  <r>
    <n v="3468"/>
    <s v="Publicity for &quot;When Yellow Were the Stars on Earth&quot;"/>
    <x v="3466"/>
    <n v="10000"/>
    <n v="12178"/>
    <x v="0"/>
    <x v="0"/>
    <s v="USD"/>
    <n v="1474426800"/>
    <n v="1471976529"/>
    <b v="0"/>
    <n v="17"/>
    <b v="1"/>
    <s v="theater/plays"/>
    <n v="1.2178"/>
    <n v="716.35294117647061"/>
    <x v="1"/>
    <x v="6"/>
  </r>
  <r>
    <n v="3469"/>
    <s v="An Evening of Original One Acts"/>
    <x v="3467"/>
    <n v="2800"/>
    <n v="3175"/>
    <x v="0"/>
    <x v="0"/>
    <s v="USD"/>
    <n v="1461857045"/>
    <n v="1459265045"/>
    <b v="0"/>
    <n v="63"/>
    <b v="1"/>
    <s v="theater/plays"/>
    <n v="1.1339285714285714"/>
    <n v="50.396825396825399"/>
    <x v="1"/>
    <x v="6"/>
  </r>
  <r>
    <n v="3470"/>
    <s v="She Kills Monsters"/>
    <x v="3468"/>
    <n v="250"/>
    <n v="375"/>
    <x v="0"/>
    <x v="0"/>
    <s v="USD"/>
    <n v="1468618680"/>
    <n v="1465345902"/>
    <b v="0"/>
    <n v="9"/>
    <b v="1"/>
    <s v="theater/plays"/>
    <n v="1.5"/>
    <n v="41.666666666666664"/>
    <x v="1"/>
    <x v="6"/>
  </r>
  <r>
    <n v="3471"/>
    <s v="Different is Dangerous"/>
    <x v="3469"/>
    <n v="500"/>
    <n v="1073"/>
    <x v="0"/>
    <x v="1"/>
    <s v="GBP"/>
    <n v="1409515200"/>
    <n v="1405971690"/>
    <b v="0"/>
    <n v="30"/>
    <b v="1"/>
    <s v="theater/plays"/>
    <n v="2.1459999999999999"/>
    <n v="35.766666666666666"/>
    <x v="1"/>
    <x v="6"/>
  </r>
  <r>
    <n v="3472"/>
    <s v="Dandelion Theatre: 'Body Awareness' by Annie Baker"/>
    <x v="3470"/>
    <n v="2000"/>
    <n v="2041"/>
    <x v="0"/>
    <x v="0"/>
    <s v="USD"/>
    <n v="1415253540"/>
    <n v="1413432331"/>
    <b v="0"/>
    <n v="23"/>
    <b v="1"/>
    <s v="theater/plays"/>
    <n v="1.0205"/>
    <n v="88.739130434782609"/>
    <x v="1"/>
    <x v="6"/>
  </r>
  <r>
    <n v="3473"/>
    <s v="King Sisyphus"/>
    <x v="3471"/>
    <n v="4900"/>
    <n v="4900"/>
    <x v="0"/>
    <x v="0"/>
    <s v="USD"/>
    <n v="1426883220"/>
    <n v="1425067296"/>
    <b v="0"/>
    <n v="33"/>
    <b v="1"/>
    <s v="theater/plays"/>
    <n v="1"/>
    <n v="148.4848484848485"/>
    <x v="1"/>
    <x v="6"/>
  </r>
  <r>
    <n v="3474"/>
    <s v="Be Prepared"/>
    <x v="3472"/>
    <n v="2000"/>
    <n v="2020"/>
    <x v="0"/>
    <x v="1"/>
    <s v="GBP"/>
    <n v="1469016131"/>
    <n v="1466424131"/>
    <b v="0"/>
    <n v="39"/>
    <b v="1"/>
    <s v="theater/plays"/>
    <n v="1.01"/>
    <n v="51.794871794871796"/>
    <x v="1"/>
    <x v="6"/>
  </r>
  <r>
    <n v="3475"/>
    <s v="Score"/>
    <x v="3473"/>
    <n v="300"/>
    <n v="340"/>
    <x v="0"/>
    <x v="1"/>
    <s v="GBP"/>
    <n v="1414972800"/>
    <n v="1412629704"/>
    <b v="0"/>
    <n v="17"/>
    <b v="1"/>
    <s v="theater/plays"/>
    <n v="1.1333333333333333"/>
    <n v="20"/>
    <x v="1"/>
    <x v="6"/>
  </r>
  <r>
    <n v="3476"/>
    <s v="REBATEnsemble Presents: ICONS - The Martin Show"/>
    <x v="3474"/>
    <n v="300"/>
    <n v="312"/>
    <x v="0"/>
    <x v="0"/>
    <s v="USD"/>
    <n v="1414378800"/>
    <n v="1412836990"/>
    <b v="0"/>
    <n v="6"/>
    <b v="1"/>
    <s v="theater/plays"/>
    <n v="1.04"/>
    <n v="52"/>
    <x v="1"/>
    <x v="6"/>
  </r>
  <r>
    <n v="3477"/>
    <s v="PCSF's Biannual 24-Hour Play Festival"/>
    <x v="3475"/>
    <n v="1800"/>
    <n v="2076"/>
    <x v="0"/>
    <x v="0"/>
    <s v="USD"/>
    <n v="1431831600"/>
    <n v="1430761243"/>
    <b v="0"/>
    <n v="39"/>
    <b v="1"/>
    <s v="theater/plays"/>
    <n v="1.1533333333333333"/>
    <n v="53.230769230769234"/>
    <x v="1"/>
    <x v="6"/>
  </r>
  <r>
    <n v="3478"/>
    <s v="Measure for Measure"/>
    <x v="3476"/>
    <n v="2000"/>
    <n v="2257"/>
    <x v="0"/>
    <x v="0"/>
    <s v="USD"/>
    <n v="1426539600"/>
    <n v="1424296822"/>
    <b v="0"/>
    <n v="57"/>
    <b v="1"/>
    <s v="theater/plays"/>
    <n v="1.1285000000000001"/>
    <n v="39.596491228070178"/>
    <x v="1"/>
    <x v="6"/>
  </r>
  <r>
    <n v="3479"/>
    <s v="Civil Rogues"/>
    <x v="3477"/>
    <n v="1500"/>
    <n v="1918"/>
    <x v="0"/>
    <x v="1"/>
    <s v="GBP"/>
    <n v="1403382680"/>
    <n v="1400790680"/>
    <b v="0"/>
    <n v="56"/>
    <b v="1"/>
    <s v="theater/plays"/>
    <n v="1.2786666666666666"/>
    <n v="34.25"/>
    <x v="1"/>
    <x v="6"/>
  </r>
  <r>
    <n v="3480"/>
    <s v="Georgia - the full cast production"/>
    <x v="3478"/>
    <n v="1500"/>
    <n v="2140"/>
    <x v="0"/>
    <x v="0"/>
    <s v="USD"/>
    <n v="1436562000"/>
    <n v="1434440227"/>
    <b v="0"/>
    <n v="13"/>
    <b v="1"/>
    <s v="theater/plays"/>
    <n v="1.4266666666666667"/>
    <n v="164.61538461538461"/>
    <x v="1"/>
    <x v="6"/>
  </r>
  <r>
    <n v="3481"/>
    <s v="FIX THE FITZ"/>
    <x v="3479"/>
    <n v="10000"/>
    <n v="11880"/>
    <x v="0"/>
    <x v="2"/>
    <s v="AUD"/>
    <n v="1420178188"/>
    <n v="1418709388"/>
    <b v="0"/>
    <n v="95"/>
    <b v="1"/>
    <s v="theater/plays"/>
    <n v="1.1879999999999999"/>
    <n v="125.05263157894737"/>
    <x v="1"/>
    <x v="6"/>
  </r>
  <r>
    <n v="3482"/>
    <s v="Old Trunk - Edinburgh 2014"/>
    <x v="3480"/>
    <n v="3000"/>
    <n v="4150"/>
    <x v="0"/>
    <x v="1"/>
    <s v="GBP"/>
    <n v="1404671466"/>
    <n v="1402079466"/>
    <b v="0"/>
    <n v="80"/>
    <b v="1"/>
    <s v="theater/plays"/>
    <n v="1.3833333333333333"/>
    <n v="51.875"/>
    <x v="1"/>
    <x v="6"/>
  </r>
  <r>
    <n v="3483"/>
    <s v="The Faculty Lounge"/>
    <x v="3481"/>
    <n v="3350"/>
    <n v="5358"/>
    <x v="0"/>
    <x v="0"/>
    <s v="USD"/>
    <n v="1404403381"/>
    <n v="1401811381"/>
    <b v="0"/>
    <n v="133"/>
    <b v="1"/>
    <s v="theater/plays"/>
    <n v="1.599402985074627"/>
    <n v="40.285714285714285"/>
    <x v="1"/>
    <x v="6"/>
  </r>
  <r>
    <n v="3484"/>
    <s v="Macbeth in the Basement"/>
    <x v="3482"/>
    <n v="2500"/>
    <n v="2856"/>
    <x v="0"/>
    <x v="0"/>
    <s v="USD"/>
    <n v="1466014499"/>
    <n v="1463422499"/>
    <b v="0"/>
    <n v="44"/>
    <b v="1"/>
    <s v="theater/plays"/>
    <n v="1.1424000000000001"/>
    <n v="64.909090909090907"/>
    <x v="1"/>
    <x v="6"/>
  </r>
  <r>
    <n v="3485"/>
    <s v="An Evening with Sarah Pettyfer"/>
    <x v="3483"/>
    <n v="1650"/>
    <n v="1660"/>
    <x v="0"/>
    <x v="0"/>
    <s v="USD"/>
    <n v="1454431080"/>
    <n v="1451839080"/>
    <b v="0"/>
    <n v="30"/>
    <b v="1"/>
    <s v="theater/plays"/>
    <n v="1.0060606060606061"/>
    <n v="55.333333333333336"/>
    <x v="1"/>
    <x v="6"/>
  </r>
  <r>
    <n v="3486"/>
    <s v="Might As Well Live: Dorothy Parker Does Hollywood Fringe"/>
    <x v="3484"/>
    <n v="3000"/>
    <n v="4656"/>
    <x v="0"/>
    <x v="0"/>
    <s v="USD"/>
    <n v="1433314740"/>
    <n v="1430600401"/>
    <b v="0"/>
    <n v="56"/>
    <b v="1"/>
    <s v="theater/plays"/>
    <n v="1.552"/>
    <n v="83.142857142857139"/>
    <x v="1"/>
    <x v="6"/>
  </r>
  <r>
    <n v="3487"/>
    <s v="Jericho Creek"/>
    <x v="3485"/>
    <n v="2000"/>
    <n v="2555"/>
    <x v="0"/>
    <x v="1"/>
    <s v="GBP"/>
    <n v="1435185252"/>
    <n v="1432593252"/>
    <b v="0"/>
    <n v="66"/>
    <b v="1"/>
    <s v="theater/plays"/>
    <n v="1.2775000000000001"/>
    <n v="38.712121212121211"/>
    <x v="1"/>
    <x v="6"/>
  </r>
  <r>
    <n v="3488"/>
    <s v="Gorilla Theater Productions Presents: Phase 3"/>
    <x v="3486"/>
    <n v="3000"/>
    <n v="3636"/>
    <x v="0"/>
    <x v="0"/>
    <s v="USD"/>
    <n v="1429286400"/>
    <n v="1427221560"/>
    <b v="0"/>
    <n v="29"/>
    <b v="1"/>
    <s v="theater/plays"/>
    <n v="1.212"/>
    <n v="125.37931034482759"/>
    <x v="1"/>
    <x v="6"/>
  </r>
  <r>
    <n v="3489"/>
    <s v="&quot;Oh, the Humanity&quot; at the Tabard Theatre this September"/>
    <x v="3487"/>
    <n v="5000"/>
    <n v="5635"/>
    <x v="0"/>
    <x v="1"/>
    <s v="GBP"/>
    <n v="1400965200"/>
    <n v="1398352531"/>
    <b v="0"/>
    <n v="72"/>
    <b v="1"/>
    <s v="theater/plays"/>
    <n v="1.127"/>
    <n v="78.263888888888886"/>
    <x v="1"/>
    <x v="6"/>
  </r>
  <r>
    <n v="3490"/>
    <s v="2016 Next Stage Residents Class Presents: When She Had Wings"/>
    <x v="3488"/>
    <n v="1000"/>
    <n v="1275"/>
    <x v="0"/>
    <x v="0"/>
    <s v="USD"/>
    <n v="1460574924"/>
    <n v="1457982924"/>
    <b v="0"/>
    <n v="27"/>
    <b v="1"/>
    <s v="theater/plays"/>
    <n v="1.2749999999999999"/>
    <n v="47.222222222222221"/>
    <x v="1"/>
    <x v="6"/>
  </r>
  <r>
    <n v="3491"/>
    <s v="William Shakespeare's The Tempest"/>
    <x v="3489"/>
    <n v="500"/>
    <n v="791"/>
    <x v="0"/>
    <x v="0"/>
    <s v="USD"/>
    <n v="1431928784"/>
    <n v="1430114384"/>
    <b v="0"/>
    <n v="10"/>
    <b v="1"/>
    <s v="theater/plays"/>
    <n v="1.5820000000000001"/>
    <n v="79.099999999999994"/>
    <x v="1"/>
    <x v="6"/>
  </r>
  <r>
    <n v="3492"/>
    <s v="The Man from Willow's Brook, a new play by Kevin Kordis"/>
    <x v="3490"/>
    <n v="3800"/>
    <n v="4000.22"/>
    <x v="0"/>
    <x v="0"/>
    <s v="USD"/>
    <n v="1445818397"/>
    <n v="1442794397"/>
    <b v="0"/>
    <n v="35"/>
    <b v="1"/>
    <s v="theater/plays"/>
    <n v="1.0526894736842105"/>
    <n v="114.29199999999999"/>
    <x v="1"/>
    <x v="6"/>
  </r>
  <r>
    <n v="3493"/>
    <s v="Not Your Garden Variety Theater"/>
    <x v="3491"/>
    <n v="1500"/>
    <n v="1500"/>
    <x v="0"/>
    <x v="0"/>
    <s v="USD"/>
    <n v="1408252260"/>
    <n v="1406580436"/>
    <b v="0"/>
    <n v="29"/>
    <b v="1"/>
    <s v="theater/plays"/>
    <n v="1"/>
    <n v="51.724137931034484"/>
    <x v="1"/>
    <x v="6"/>
  </r>
  <r>
    <n v="3494"/>
    <s v="Special in a Bad Way"/>
    <x v="3492"/>
    <n v="400"/>
    <n v="400"/>
    <x v="0"/>
    <x v="0"/>
    <s v="USD"/>
    <n v="1480140000"/>
    <n v="1479186575"/>
    <b v="0"/>
    <n v="13"/>
    <b v="1"/>
    <s v="theater/plays"/>
    <n v="1"/>
    <n v="30.76923076923077"/>
    <x v="1"/>
    <x v="6"/>
  </r>
  <r>
    <n v="3495"/>
    <s v="The Village - one woman show"/>
    <x v="3493"/>
    <n v="5000"/>
    <n v="5343"/>
    <x v="0"/>
    <x v="5"/>
    <s v="CAD"/>
    <n v="1414862280"/>
    <n v="1412360309"/>
    <b v="0"/>
    <n v="72"/>
    <b v="1"/>
    <s v="theater/plays"/>
    <n v="1.0686"/>
    <n v="74.208333333333329"/>
    <x v="1"/>
    <x v="6"/>
  </r>
  <r>
    <n v="3496"/>
    <s v="Resurrecting LIZZIE BORDEN LIVE"/>
    <x v="3494"/>
    <n v="3000"/>
    <n v="3732"/>
    <x v="0"/>
    <x v="0"/>
    <s v="USD"/>
    <n v="1473625166"/>
    <n v="1470169166"/>
    <b v="0"/>
    <n v="78"/>
    <b v="1"/>
    <s v="theater/plays"/>
    <n v="1.244"/>
    <n v="47.846153846153847"/>
    <x v="1"/>
    <x v="6"/>
  </r>
  <r>
    <n v="3497"/>
    <s v="Send SACKERSON to SD Fringe"/>
    <x v="3495"/>
    <n v="1551"/>
    <n v="1686"/>
    <x v="0"/>
    <x v="0"/>
    <s v="USD"/>
    <n v="1464904800"/>
    <n v="1463852904"/>
    <b v="0"/>
    <n v="49"/>
    <b v="1"/>
    <s v="theater/plays"/>
    <n v="1.0870406189555126"/>
    <n v="34.408163265306122"/>
    <x v="1"/>
    <x v="6"/>
  </r>
  <r>
    <n v="3498"/>
    <s v="Mamahood: turn and face the strange"/>
    <x v="3496"/>
    <n v="1650"/>
    <n v="1690"/>
    <x v="0"/>
    <x v="5"/>
    <s v="CAD"/>
    <n v="1464471840"/>
    <n v="1459309704"/>
    <b v="0"/>
    <n v="42"/>
    <b v="1"/>
    <s v="theater/plays"/>
    <n v="1.0242424242424242"/>
    <n v="40.238095238095241"/>
    <x v="1"/>
    <x v="6"/>
  </r>
  <r>
    <n v="3499"/>
    <s v="Fefu and Her Friends"/>
    <x v="3497"/>
    <n v="2000"/>
    <n v="2110"/>
    <x v="0"/>
    <x v="0"/>
    <s v="USD"/>
    <n v="1435733940"/>
    <n v="1431046325"/>
    <b v="0"/>
    <n v="35"/>
    <b v="1"/>
    <s v="theater/plays"/>
    <n v="1.0549999999999999"/>
    <n v="60.285714285714285"/>
    <x v="1"/>
    <x v="6"/>
  </r>
  <r>
    <n v="3500"/>
    <s v="The Glass Menagerie: Independent Student-Run Production"/>
    <x v="3498"/>
    <n v="1000"/>
    <n v="1063"/>
    <x v="0"/>
    <x v="0"/>
    <s v="USD"/>
    <n v="1457326740"/>
    <n v="1455919438"/>
    <b v="0"/>
    <n v="42"/>
    <b v="1"/>
    <s v="theater/plays"/>
    <n v="1.0629999999999999"/>
    <n v="25.30952380952381"/>
    <x v="1"/>
    <x v="6"/>
  </r>
  <r>
    <n v="3501"/>
    <s v="Pig by Alex Oates (London Run)"/>
    <x v="3499"/>
    <n v="1500"/>
    <n v="1510"/>
    <x v="0"/>
    <x v="1"/>
    <s v="GBP"/>
    <n v="1441995595"/>
    <n v="1439835595"/>
    <b v="0"/>
    <n v="42"/>
    <b v="1"/>
    <s v="theater/plays"/>
    <n v="1.0066666666666666"/>
    <n v="35.952380952380949"/>
    <x v="1"/>
    <x v="6"/>
  </r>
  <r>
    <n v="3502"/>
    <s v="Dickhead"/>
    <x v="3500"/>
    <n v="4000"/>
    <n v="4216"/>
    <x v="0"/>
    <x v="0"/>
    <s v="USD"/>
    <n v="1458100740"/>
    <n v="1456862924"/>
    <b v="0"/>
    <n v="31"/>
    <b v="1"/>
    <s v="theater/plays"/>
    <n v="1.054"/>
    <n v="136"/>
    <x v="1"/>
    <x v="6"/>
  </r>
  <r>
    <n v="3503"/>
    <s v="Tarantella"/>
    <x v="3501"/>
    <n v="2500"/>
    <n v="2689"/>
    <x v="0"/>
    <x v="1"/>
    <s v="GBP"/>
    <n v="1469359728"/>
    <n v="1466767728"/>
    <b v="0"/>
    <n v="38"/>
    <b v="1"/>
    <s v="theater/plays"/>
    <n v="1.0755999999999999"/>
    <n v="70.763157894736835"/>
    <x v="1"/>
    <x v="6"/>
  </r>
  <r>
    <n v="3504"/>
    <s v="Sterling Lion Theater Company"/>
    <x v="3502"/>
    <n v="1000"/>
    <n v="1000"/>
    <x v="0"/>
    <x v="0"/>
    <s v="USD"/>
    <n v="1447959491"/>
    <n v="1445363891"/>
    <b v="0"/>
    <n v="8"/>
    <b v="1"/>
    <s v="theater/plays"/>
    <n v="1"/>
    <n v="125"/>
    <x v="1"/>
    <x v="6"/>
  </r>
  <r>
    <n v="3505"/>
    <s v="Second Act: The Four Disgracers"/>
    <x v="3503"/>
    <n v="2500"/>
    <n v="2594"/>
    <x v="0"/>
    <x v="0"/>
    <s v="USD"/>
    <n v="1399953600"/>
    <n v="1398983245"/>
    <b v="0"/>
    <n v="39"/>
    <b v="1"/>
    <s v="theater/plays"/>
    <n v="1.0376000000000001"/>
    <n v="66.512820512820511"/>
    <x v="1"/>
    <x v="6"/>
  </r>
  <r>
    <n v="3506"/>
    <s v="&quot;The Secret&quot; Goes to NYC International Fringe Festival"/>
    <x v="3504"/>
    <n v="3000"/>
    <n v="3045"/>
    <x v="0"/>
    <x v="0"/>
    <s v="USD"/>
    <n v="1408815440"/>
    <n v="1404927440"/>
    <b v="0"/>
    <n v="29"/>
    <b v="1"/>
    <s v="theater/plays"/>
    <n v="1.0149999999999999"/>
    <n v="105"/>
    <x v="1"/>
    <x v="6"/>
  </r>
  <r>
    <n v="3507"/>
    <s v="The Chameleon Fools Theatre Troupe Project"/>
    <x v="3505"/>
    <n v="10000"/>
    <n v="10440"/>
    <x v="0"/>
    <x v="0"/>
    <s v="USD"/>
    <n v="1464732537"/>
    <n v="1462140537"/>
    <b v="0"/>
    <n v="72"/>
    <b v="1"/>
    <s v="theater/plays"/>
    <n v="1.044"/>
    <n v="145"/>
    <x v="1"/>
    <x v="6"/>
  </r>
  <r>
    <n v="3508"/>
    <s v="Roll The Dice Theatre Company"/>
    <x v="3506"/>
    <n v="100"/>
    <n v="180"/>
    <x v="0"/>
    <x v="1"/>
    <s v="GBP"/>
    <n v="1462914000"/>
    <n v="1460914253"/>
    <b v="0"/>
    <n v="15"/>
    <b v="1"/>
    <s v="theater/plays"/>
    <n v="1.8"/>
    <n v="12"/>
    <x v="1"/>
    <x v="6"/>
  </r>
  <r>
    <n v="3509"/>
    <s v="PL@Y, an all-original fusion of comedy, rock, and dance"/>
    <x v="3507"/>
    <n v="3000"/>
    <n v="3190"/>
    <x v="0"/>
    <x v="0"/>
    <s v="USD"/>
    <n v="1416545700"/>
    <n v="1415392666"/>
    <b v="0"/>
    <n v="33"/>
    <b v="1"/>
    <s v="theater/plays"/>
    <n v="1.0633333333333332"/>
    <n v="96.666666666666671"/>
    <x v="1"/>
    <x v="6"/>
  </r>
  <r>
    <n v="3510"/>
    <s v="Shakespeare in the Park: Much Ado About Nothing"/>
    <x v="3508"/>
    <n v="900"/>
    <n v="905"/>
    <x v="0"/>
    <x v="0"/>
    <s v="USD"/>
    <n v="1404312846"/>
    <n v="1402584846"/>
    <b v="0"/>
    <n v="15"/>
    <b v="1"/>
    <s v="theater/plays"/>
    <n v="1.0055555555555555"/>
    <n v="60.333333333333336"/>
    <x v="1"/>
    <x v="6"/>
  </r>
  <r>
    <n v="3511"/>
    <s v="Silent Planet"/>
    <x v="3509"/>
    <n v="1500"/>
    <n v="1518"/>
    <x v="0"/>
    <x v="1"/>
    <s v="GBP"/>
    <n v="1415385000"/>
    <n v="1413406695"/>
    <b v="0"/>
    <n v="19"/>
    <b v="1"/>
    <s v="theater/plays"/>
    <n v="1.012"/>
    <n v="79.89473684210526"/>
    <x v="1"/>
    <x v="6"/>
  </r>
  <r>
    <n v="3512"/>
    <s v="With My Eyes Wide Open"/>
    <x v="3510"/>
    <n v="1000"/>
    <n v="1000"/>
    <x v="0"/>
    <x v="1"/>
    <s v="GBP"/>
    <n v="1429789992"/>
    <n v="1424609592"/>
    <b v="0"/>
    <n v="17"/>
    <b v="1"/>
    <s v="theater/plays"/>
    <n v="1"/>
    <n v="58.823529411764703"/>
    <x v="1"/>
    <x v="6"/>
  </r>
  <r>
    <n v="3513"/>
    <s v="Send Truth AND Consequences To TNT's 2014 Youth Conference"/>
    <x v="3511"/>
    <n v="2800"/>
    <n v="3315"/>
    <x v="0"/>
    <x v="0"/>
    <s v="USD"/>
    <n v="1401857940"/>
    <n v="1400725112"/>
    <b v="0"/>
    <n v="44"/>
    <b v="1"/>
    <s v="theater/plays"/>
    <n v="1.1839285714285714"/>
    <n v="75.340909090909093"/>
    <x v="1"/>
    <x v="6"/>
  </r>
  <r>
    <n v="3514"/>
    <s v="In the Hours Before the Bars Open, a play by Nate HarpÃ©l"/>
    <x v="3512"/>
    <n v="500"/>
    <n v="550"/>
    <x v="0"/>
    <x v="0"/>
    <s v="USD"/>
    <n v="1422853140"/>
    <n v="1421439552"/>
    <b v="0"/>
    <n v="10"/>
    <b v="1"/>
    <s v="theater/plays"/>
    <n v="1.1000000000000001"/>
    <n v="55"/>
    <x v="1"/>
    <x v="6"/>
  </r>
  <r>
    <n v="3515"/>
    <s v="Twelfth Night by William Shakespeare"/>
    <x v="3513"/>
    <n v="3000"/>
    <n v="3080"/>
    <x v="0"/>
    <x v="0"/>
    <s v="USD"/>
    <n v="1433097171"/>
    <n v="1430505171"/>
    <b v="0"/>
    <n v="46"/>
    <b v="1"/>
    <s v="theater/plays"/>
    <n v="1.0266666666666666"/>
    <n v="66.956521739130437"/>
    <x v="1"/>
    <x v="6"/>
  </r>
  <r>
    <n v="3516"/>
    <s v="The March of the Bonus Army"/>
    <x v="3514"/>
    <n v="2500"/>
    <n v="2500"/>
    <x v="0"/>
    <x v="0"/>
    <s v="USD"/>
    <n v="1410145200"/>
    <n v="1407197670"/>
    <b v="0"/>
    <n v="11"/>
    <b v="1"/>
    <s v="theater/plays"/>
    <n v="1"/>
    <n v="227.27272727272728"/>
    <x v="1"/>
    <x v="6"/>
  </r>
  <r>
    <n v="3517"/>
    <s v="A Bright Room Called Day by Tony Kushner"/>
    <x v="3515"/>
    <n v="4000"/>
    <n v="4000"/>
    <x v="0"/>
    <x v="1"/>
    <s v="GBP"/>
    <n v="1404471600"/>
    <n v="1401910634"/>
    <b v="0"/>
    <n v="13"/>
    <b v="1"/>
    <s v="theater/plays"/>
    <n v="1"/>
    <n v="307.69230769230768"/>
    <x v="1"/>
    <x v="6"/>
  </r>
  <r>
    <n v="3518"/>
    <s v="BEASTS OF BAVERLY GROVE"/>
    <x v="3516"/>
    <n v="1500"/>
    <n v="1650.69"/>
    <x v="0"/>
    <x v="0"/>
    <s v="USD"/>
    <n v="1412259660"/>
    <n v="1410461299"/>
    <b v="0"/>
    <n v="33"/>
    <b v="1"/>
    <s v="theater/plays"/>
    <n v="1.10046"/>
    <n v="50.020909090909093"/>
    <x v="1"/>
    <x v="6"/>
  </r>
  <r>
    <n v="3519"/>
    <s v="Bookstory"/>
    <x v="3517"/>
    <n v="2000"/>
    <n v="2027"/>
    <x v="0"/>
    <x v="1"/>
    <s v="GBP"/>
    <n v="1425478950"/>
    <n v="1422886950"/>
    <b v="0"/>
    <n v="28"/>
    <b v="1"/>
    <s v="theater/plays"/>
    <n v="1.0135000000000001"/>
    <n v="72.392857142857139"/>
    <x v="1"/>
    <x v="6"/>
  </r>
  <r>
    <n v="3520"/>
    <s v="Protocols"/>
    <x v="3518"/>
    <n v="2000"/>
    <n v="2015"/>
    <x v="0"/>
    <x v="1"/>
    <s v="GBP"/>
    <n v="1441547220"/>
    <n v="1439322412"/>
    <b v="0"/>
    <n v="21"/>
    <b v="1"/>
    <s v="theater/plays"/>
    <n v="1.0075000000000001"/>
    <n v="95.952380952380949"/>
    <x v="1"/>
    <x v="6"/>
  </r>
  <r>
    <n v="3521"/>
    <s v="As the Naked Lead the Blind (Play)"/>
    <x v="3519"/>
    <n v="350"/>
    <n v="593"/>
    <x v="0"/>
    <x v="0"/>
    <s v="USD"/>
    <n v="1411980020"/>
    <n v="1409388020"/>
    <b v="0"/>
    <n v="13"/>
    <b v="1"/>
    <s v="theater/plays"/>
    <n v="1.6942857142857144"/>
    <n v="45.615384615384613"/>
    <x v="1"/>
    <x v="6"/>
  </r>
  <r>
    <n v="3522"/>
    <s v="'Over the Top: The true-life tale of Dorothy Lawrence'"/>
    <x v="3520"/>
    <n v="1395"/>
    <n v="1395"/>
    <x v="0"/>
    <x v="1"/>
    <s v="GBP"/>
    <n v="1442311560"/>
    <n v="1439924246"/>
    <b v="0"/>
    <n v="34"/>
    <b v="1"/>
    <s v="theater/plays"/>
    <n v="1"/>
    <n v="41.029411764705884"/>
    <x v="1"/>
    <x v="6"/>
  </r>
  <r>
    <n v="3523"/>
    <s v="Magnificence"/>
    <x v="3521"/>
    <n v="4000"/>
    <n v="4546"/>
    <x v="0"/>
    <x v="1"/>
    <s v="GBP"/>
    <n v="1474844400"/>
    <n v="1469871148"/>
    <b v="0"/>
    <n v="80"/>
    <b v="1"/>
    <s v="theater/plays"/>
    <n v="1.1365000000000001"/>
    <n v="56.825000000000003"/>
    <x v="1"/>
    <x v="6"/>
  </r>
  <r>
    <n v="3524"/>
    <s v="Sweet, Sweet Spirit"/>
    <x v="3522"/>
    <n v="10000"/>
    <n v="10156"/>
    <x v="0"/>
    <x v="0"/>
    <s v="USD"/>
    <n v="1410580800"/>
    <n v="1409336373"/>
    <b v="0"/>
    <n v="74"/>
    <b v="1"/>
    <s v="theater/plays"/>
    <n v="1.0156000000000001"/>
    <n v="137.24324324324326"/>
    <x v="1"/>
    <x v="6"/>
  </r>
  <r>
    <n v="3525"/>
    <s v="Talk to Me Like The Rain and Let Me Listen"/>
    <x v="3523"/>
    <n v="500"/>
    <n v="530"/>
    <x v="0"/>
    <x v="0"/>
    <s v="USD"/>
    <n v="1439136000"/>
    <n v="1438188106"/>
    <b v="0"/>
    <n v="7"/>
    <b v="1"/>
    <s v="theater/plays"/>
    <n v="1.06"/>
    <n v="75.714285714285708"/>
    <x v="1"/>
    <x v="6"/>
  </r>
  <r>
    <n v="3526"/>
    <s v="Human, Kind Theater Project"/>
    <x v="3524"/>
    <n v="3300"/>
    <n v="3366"/>
    <x v="0"/>
    <x v="0"/>
    <s v="USD"/>
    <n v="1461823140"/>
    <n v="1459411371"/>
    <b v="0"/>
    <n v="34"/>
    <b v="1"/>
    <s v="theater/plays"/>
    <n v="1.02"/>
    <n v="99"/>
    <x v="1"/>
    <x v="6"/>
  </r>
  <r>
    <n v="3527"/>
    <s v="Darryl Reuben Hall's THE DINNER Nat'l Premiere in NY Fest!"/>
    <x v="3525"/>
    <n v="6000"/>
    <n v="7015"/>
    <x v="0"/>
    <x v="0"/>
    <s v="USD"/>
    <n v="1436587140"/>
    <n v="1434069205"/>
    <b v="0"/>
    <n v="86"/>
    <b v="1"/>
    <s v="theater/plays"/>
    <n v="1.1691666666666667"/>
    <n v="81.569767441860463"/>
    <x v="1"/>
    <x v="6"/>
  </r>
  <r>
    <n v="3528"/>
    <s v="World premiere of BIRTHDAY SUIT at the Old Red Lion"/>
    <x v="3526"/>
    <n v="1650"/>
    <n v="1669"/>
    <x v="0"/>
    <x v="1"/>
    <s v="GBP"/>
    <n v="1484740918"/>
    <n v="1483012918"/>
    <b v="0"/>
    <n v="37"/>
    <b v="1"/>
    <s v="theater/plays"/>
    <n v="1.0115151515151515"/>
    <n v="45.108108108108105"/>
    <x v="1"/>
    <x v="6"/>
  </r>
  <r>
    <n v="3529"/>
    <s v="Face Off Theatre Company Inaugural Season 2015-2016"/>
    <x v="3527"/>
    <n v="500"/>
    <n v="660"/>
    <x v="0"/>
    <x v="0"/>
    <s v="USD"/>
    <n v="1436749200"/>
    <n v="1434997018"/>
    <b v="0"/>
    <n v="18"/>
    <b v="1"/>
    <s v="theater/plays"/>
    <n v="1.32"/>
    <n v="36.666666666666664"/>
    <x v="1"/>
    <x v="6"/>
  </r>
  <r>
    <n v="3530"/>
    <s v="Far From Fiction"/>
    <x v="3528"/>
    <n v="2750"/>
    <n v="2750"/>
    <x v="0"/>
    <x v="1"/>
    <s v="GBP"/>
    <n v="1460318400"/>
    <n v="1457881057"/>
    <b v="0"/>
    <n v="22"/>
    <b v="1"/>
    <s v="theater/plays"/>
    <n v="1"/>
    <n v="125"/>
    <x v="1"/>
    <x v="6"/>
  </r>
  <r>
    <n v="3531"/>
    <s v="The Reinvention of Lily Johnson"/>
    <x v="3529"/>
    <n v="1000"/>
    <n v="1280"/>
    <x v="0"/>
    <x v="0"/>
    <s v="USD"/>
    <n v="1467301334"/>
    <n v="1464709334"/>
    <b v="0"/>
    <n v="26"/>
    <b v="1"/>
    <s v="theater/plays"/>
    <n v="1.28"/>
    <n v="49.230769230769234"/>
    <x v="1"/>
    <x v="6"/>
  </r>
  <r>
    <n v="3532"/>
    <s v="&quot;I Will Speak For Myself&quot;"/>
    <x v="3530"/>
    <n v="960"/>
    <n v="1142"/>
    <x v="0"/>
    <x v="0"/>
    <s v="USD"/>
    <n v="1411012740"/>
    <n v="1409667827"/>
    <b v="0"/>
    <n v="27"/>
    <b v="1"/>
    <s v="theater/plays"/>
    <n v="1.1895833333333334"/>
    <n v="42.296296296296298"/>
    <x v="1"/>
    <x v="6"/>
  </r>
  <r>
    <n v="3533"/>
    <s v="Young Philosophers Theater Company Winter Productions"/>
    <x v="3531"/>
    <n v="500"/>
    <n v="631"/>
    <x v="0"/>
    <x v="0"/>
    <s v="USD"/>
    <n v="1447269367"/>
    <n v="1444673767"/>
    <b v="0"/>
    <n v="8"/>
    <b v="1"/>
    <s v="theater/plays"/>
    <n v="1.262"/>
    <n v="78.875"/>
    <x v="1"/>
    <x v="6"/>
  </r>
  <r>
    <n v="3534"/>
    <s v="Night of Ashes"/>
    <x v="3532"/>
    <n v="5000"/>
    <n v="7810"/>
    <x v="0"/>
    <x v="0"/>
    <s v="USD"/>
    <n v="1443711623"/>
    <n v="1440687623"/>
    <b v="0"/>
    <n v="204"/>
    <b v="1"/>
    <s v="theater/plays"/>
    <n v="1.5620000000000001"/>
    <n v="38.284313725490193"/>
    <x v="1"/>
    <x v="6"/>
  </r>
  <r>
    <n v="3535"/>
    <s v="Twelve Angry Women"/>
    <x v="3533"/>
    <n v="2000"/>
    <n v="2063"/>
    <x v="0"/>
    <x v="1"/>
    <s v="GBP"/>
    <n v="1443808800"/>
    <n v="1441120910"/>
    <b v="0"/>
    <n v="46"/>
    <b v="1"/>
    <s v="theater/plays"/>
    <n v="1.0315000000000001"/>
    <n v="44.847826086956523"/>
    <x v="1"/>
    <x v="6"/>
  </r>
  <r>
    <n v="3536"/>
    <s v="Paria Exchange at Dave's Leicester Comedy Festival"/>
    <x v="3534"/>
    <n v="150"/>
    <n v="230"/>
    <x v="0"/>
    <x v="1"/>
    <s v="GBP"/>
    <n v="1450612740"/>
    <n v="1448040425"/>
    <b v="0"/>
    <n v="17"/>
    <b v="1"/>
    <s v="theater/plays"/>
    <n v="1.5333333333333334"/>
    <n v="13.529411764705882"/>
    <x v="1"/>
    <x v="6"/>
  </r>
  <r>
    <n v="3537"/>
    <s v="The Untold Tales of the Brothers Grimm"/>
    <x v="3535"/>
    <n v="675"/>
    <n v="1218"/>
    <x v="0"/>
    <x v="5"/>
    <s v="CAD"/>
    <n v="1416211140"/>
    <n v="1413016216"/>
    <b v="0"/>
    <n v="28"/>
    <b v="1"/>
    <s v="theater/plays"/>
    <n v="1.8044444444444445"/>
    <n v="43.5"/>
    <x v="1"/>
    <x v="6"/>
  </r>
  <r>
    <n v="3538"/>
    <s v="'Mooring' - Vocal Point Theatre Project"/>
    <x v="3536"/>
    <n v="2000"/>
    <n v="2569"/>
    <x v="0"/>
    <x v="1"/>
    <s v="GBP"/>
    <n v="1471428340"/>
    <n v="1469009140"/>
    <b v="0"/>
    <n v="83"/>
    <b v="1"/>
    <s v="theater/plays"/>
    <n v="1.2845"/>
    <n v="30.951807228915662"/>
    <x v="1"/>
    <x v="6"/>
  </r>
  <r>
    <n v="3539"/>
    <s v="Chokehold"/>
    <x v="3537"/>
    <n v="600"/>
    <n v="718"/>
    <x v="0"/>
    <x v="0"/>
    <s v="USD"/>
    <n v="1473358122"/>
    <n v="1471543722"/>
    <b v="0"/>
    <n v="13"/>
    <b v="1"/>
    <s v="theater/plays"/>
    <n v="1.1966666666666668"/>
    <n v="55.230769230769234"/>
    <x v="1"/>
    <x v="6"/>
  </r>
  <r>
    <n v="3540"/>
    <s v="The Silence at the Song's End"/>
    <x v="3538"/>
    <n v="300"/>
    <n v="369"/>
    <x v="0"/>
    <x v="1"/>
    <s v="GBP"/>
    <n v="1466899491"/>
    <n v="1464307491"/>
    <b v="0"/>
    <n v="8"/>
    <b v="1"/>
    <s v="theater/plays"/>
    <n v="1.23"/>
    <n v="46.125"/>
    <x v="1"/>
    <x v="6"/>
  </r>
  <r>
    <n v="3541"/>
    <s v="Twelfth Night or What You Will"/>
    <x v="3539"/>
    <n v="1200"/>
    <n v="1260"/>
    <x v="0"/>
    <x v="1"/>
    <s v="GBP"/>
    <n v="1441042275"/>
    <n v="1438882275"/>
    <b v="0"/>
    <n v="32"/>
    <b v="1"/>
    <s v="theater/plays"/>
    <n v="1.05"/>
    <n v="39.375"/>
    <x v="1"/>
    <x v="6"/>
  </r>
  <r>
    <n v="3542"/>
    <s v="Gifts of War"/>
    <x v="3540"/>
    <n v="5500"/>
    <n v="5623"/>
    <x v="0"/>
    <x v="0"/>
    <s v="USD"/>
    <n v="1410099822"/>
    <n v="1404915822"/>
    <b v="0"/>
    <n v="85"/>
    <b v="1"/>
    <s v="theater/plays"/>
    <n v="1.0223636363636364"/>
    <n v="66.152941176470591"/>
    <x v="1"/>
    <x v="6"/>
  </r>
  <r>
    <n v="3543"/>
    <s v="&quot;CIRQUE CAPRICIEUX, the greatest one woman show on earth&quot;"/>
    <x v="3541"/>
    <n v="1500"/>
    <n v="1570"/>
    <x v="0"/>
    <x v="12"/>
    <s v="EUR"/>
    <n v="1435255659"/>
    <n v="1432663659"/>
    <b v="0"/>
    <n v="29"/>
    <b v="1"/>
    <s v="theater/plays"/>
    <n v="1.0466666666666666"/>
    <n v="54.137931034482762"/>
    <x v="1"/>
    <x v="6"/>
  </r>
  <r>
    <n v="3544"/>
    <s v="Gruoch, or Lady Macbeth"/>
    <x v="3542"/>
    <n v="2500"/>
    <n v="2500"/>
    <x v="0"/>
    <x v="0"/>
    <s v="USD"/>
    <n v="1425758257"/>
    <n v="1423166257"/>
    <b v="0"/>
    <n v="24"/>
    <b v="1"/>
    <s v="theater/plays"/>
    <n v="1"/>
    <n v="104.16666666666667"/>
    <x v="1"/>
    <x v="6"/>
  </r>
  <r>
    <n v="3545"/>
    <s v="Shakespeare!! To fund or not to fund, that is the Question?"/>
    <x v="3543"/>
    <n v="250"/>
    <n v="251"/>
    <x v="0"/>
    <x v="0"/>
    <s v="USD"/>
    <n v="1428780159"/>
    <n v="1426188159"/>
    <b v="0"/>
    <n v="8"/>
    <b v="1"/>
    <s v="theater/plays"/>
    <n v="1.004"/>
    <n v="31.375"/>
    <x v="1"/>
    <x v="6"/>
  </r>
  <r>
    <n v="3546"/>
    <s v="2015 Philadelphia Premier: Bonhoeffer's Cost"/>
    <x v="3544"/>
    <n v="1100"/>
    <n v="1125"/>
    <x v="0"/>
    <x v="0"/>
    <s v="USD"/>
    <n v="1427860740"/>
    <n v="1426002684"/>
    <b v="0"/>
    <n v="19"/>
    <b v="1"/>
    <s v="theater/plays"/>
    <n v="1.0227272727272727"/>
    <n v="59.210526315789473"/>
    <x v="1"/>
    <x v="6"/>
  </r>
  <r>
    <n v="3547"/>
    <s v="Tommy and Me by Ray Didinger - Theatre Exile"/>
    <x v="3545"/>
    <n v="35000"/>
    <n v="40043.25"/>
    <x v="0"/>
    <x v="0"/>
    <s v="USD"/>
    <n v="1463198340"/>
    <n v="1461117201"/>
    <b v="0"/>
    <n v="336"/>
    <b v="1"/>
    <s v="theater/plays"/>
    <n v="1.1440928571428572"/>
    <n v="119.17633928571429"/>
    <x v="1"/>
    <x v="6"/>
  </r>
  <r>
    <n v="3548"/>
    <s v="THE UNDERSTUDY @ WORKING STAGE"/>
    <x v="3546"/>
    <n v="2100"/>
    <n v="2140"/>
    <x v="0"/>
    <x v="0"/>
    <s v="USD"/>
    <n v="1457139600"/>
    <n v="1455230214"/>
    <b v="0"/>
    <n v="13"/>
    <b v="1"/>
    <s v="theater/plays"/>
    <n v="1.019047619047619"/>
    <n v="164.61538461538461"/>
    <x v="1"/>
    <x v="6"/>
  </r>
  <r>
    <n v="3549"/>
    <s v="The Munitionettes"/>
    <x v="3547"/>
    <n v="1000"/>
    <n v="1020"/>
    <x v="0"/>
    <x v="1"/>
    <s v="GBP"/>
    <n v="1441358873"/>
    <n v="1438939673"/>
    <b v="0"/>
    <n v="42"/>
    <b v="1"/>
    <s v="theater/plays"/>
    <n v="1.02"/>
    <n v="24.285714285714285"/>
    <x v="1"/>
    <x v="6"/>
  </r>
  <r>
    <n v="3550"/>
    <s v="MOONFACE"/>
    <x v="3548"/>
    <n v="2500"/>
    <n v="2620"/>
    <x v="0"/>
    <x v="1"/>
    <s v="GBP"/>
    <n v="1462224398"/>
    <n v="1459632398"/>
    <b v="0"/>
    <n v="64"/>
    <b v="1"/>
    <s v="theater/plays"/>
    <n v="1.048"/>
    <n v="40.9375"/>
    <x v="1"/>
    <x v="6"/>
  </r>
  <r>
    <n v="3551"/>
    <s v="2014 UASPA Theatre Showcase"/>
    <x v="3549"/>
    <n v="1500"/>
    <n v="1527.5"/>
    <x v="0"/>
    <x v="0"/>
    <s v="USD"/>
    <n v="1400796420"/>
    <n v="1398342170"/>
    <b v="0"/>
    <n v="25"/>
    <b v="1"/>
    <s v="theater/plays"/>
    <n v="1.0183333333333333"/>
    <n v="61.1"/>
    <x v="1"/>
    <x v="6"/>
  </r>
  <r>
    <n v="3552"/>
    <s v="Lock&amp;Key Theatre present 'Timon of Athens'"/>
    <x v="3550"/>
    <n v="773"/>
    <n v="773"/>
    <x v="0"/>
    <x v="1"/>
    <s v="GBP"/>
    <n v="1403964324"/>
    <n v="1401372324"/>
    <b v="0"/>
    <n v="20"/>
    <b v="1"/>
    <s v="theater/plays"/>
    <n v="1"/>
    <n v="38.65"/>
    <x v="1"/>
    <x v="6"/>
  </r>
  <r>
    <n v="3553"/>
    <s v="Coming Home"/>
    <x v="3551"/>
    <n v="5500"/>
    <n v="5845"/>
    <x v="0"/>
    <x v="0"/>
    <s v="USD"/>
    <n v="1439337600"/>
    <n v="1436575280"/>
    <b v="0"/>
    <n v="104"/>
    <b v="1"/>
    <s v="theater/plays"/>
    <n v="1.0627272727272727"/>
    <n v="56.20192307692308"/>
    <x v="1"/>
    <x v="6"/>
  </r>
  <r>
    <n v="3554"/>
    <s v="MASKS: Off-Broadway Debut"/>
    <x v="3552"/>
    <n v="5000"/>
    <n v="5671.11"/>
    <x v="0"/>
    <x v="0"/>
    <s v="USD"/>
    <n v="1423674000"/>
    <n v="1421025159"/>
    <b v="0"/>
    <n v="53"/>
    <b v="1"/>
    <s v="theater/plays"/>
    <n v="1.1342219999999998"/>
    <n v="107.00207547169811"/>
    <x v="1"/>
    <x v="6"/>
  </r>
  <r>
    <n v="3555"/>
    <s v="Free Theatre for Kids: Baby Living Room"/>
    <x v="3553"/>
    <n v="2400"/>
    <n v="2400"/>
    <x v="0"/>
    <x v="13"/>
    <s v="EUR"/>
    <n v="1479382594"/>
    <n v="1476786994"/>
    <b v="0"/>
    <n v="14"/>
    <b v="1"/>
    <s v="theater/plays"/>
    <n v="1"/>
    <n v="171.42857142857142"/>
    <x v="1"/>
    <x v="6"/>
  </r>
  <r>
    <n v="3556"/>
    <s v="Immortal"/>
    <x v="3554"/>
    <n v="2200"/>
    <n v="2210"/>
    <x v="0"/>
    <x v="1"/>
    <s v="GBP"/>
    <n v="1408289724"/>
    <n v="1403105724"/>
    <b v="0"/>
    <n v="20"/>
    <b v="1"/>
    <s v="theater/plays"/>
    <n v="1.0045454545454546"/>
    <n v="110.5"/>
    <x v="1"/>
    <x v="6"/>
  </r>
  <r>
    <n v="3557"/>
    <s v="Good Bread Alley"/>
    <x v="3555"/>
    <n v="100000"/>
    <n v="100036"/>
    <x v="0"/>
    <x v="0"/>
    <s v="USD"/>
    <n v="1399271911"/>
    <n v="1396334311"/>
    <b v="0"/>
    <n v="558"/>
    <b v="1"/>
    <s v="theater/plays"/>
    <n v="1.0003599999999999"/>
    <n v="179.27598566308242"/>
    <x v="1"/>
    <x v="6"/>
  </r>
  <r>
    <n v="3558"/>
    <s v="SPILL - A verbatim show about sex"/>
    <x v="3556"/>
    <n v="350"/>
    <n v="504"/>
    <x v="0"/>
    <x v="1"/>
    <s v="GBP"/>
    <n v="1435352400"/>
    <n v="1431718575"/>
    <b v="0"/>
    <n v="22"/>
    <b v="1"/>
    <s v="theater/plays"/>
    <n v="1.44"/>
    <n v="22.90909090909091"/>
    <x v="1"/>
    <x v="6"/>
  </r>
  <r>
    <n v="3559"/>
    <s v="Let's Launch Disco Turtle Productions"/>
    <x v="3557"/>
    <n v="1000"/>
    <n v="1035"/>
    <x v="0"/>
    <x v="2"/>
    <s v="AUD"/>
    <n v="1438333080"/>
    <n v="1436408308"/>
    <b v="0"/>
    <n v="24"/>
    <b v="1"/>
    <s v="theater/plays"/>
    <n v="1.0349999999999999"/>
    <n v="43.125"/>
    <x v="1"/>
    <x v="6"/>
  </r>
  <r>
    <n v="3560"/>
    <s v="Book Club: A Comedy"/>
    <x v="3558"/>
    <n v="3200"/>
    <n v="3470"/>
    <x v="0"/>
    <x v="5"/>
    <s v="CAD"/>
    <n v="1432694700"/>
    <n v="1429651266"/>
    <b v="0"/>
    <n v="74"/>
    <b v="1"/>
    <s v="theater/plays"/>
    <n v="1.0843750000000001"/>
    <n v="46.891891891891895"/>
    <x v="1"/>
    <x v="6"/>
  </r>
  <r>
    <n v="3561"/>
    <s v="How You Kiss Me... at FringeNYC 2015"/>
    <x v="3559"/>
    <n v="2500"/>
    <n v="2560"/>
    <x v="0"/>
    <x v="0"/>
    <s v="USD"/>
    <n v="1438799760"/>
    <n v="1437236378"/>
    <b v="0"/>
    <n v="54"/>
    <b v="1"/>
    <s v="theater/plays"/>
    <n v="1.024"/>
    <n v="47.407407407407405"/>
    <x v="1"/>
    <x v="6"/>
  </r>
  <r>
    <n v="3562"/>
    <s v="ThreeWay - A new play about dating and relationships."/>
    <x v="3560"/>
    <n v="315"/>
    <n v="469"/>
    <x v="0"/>
    <x v="1"/>
    <s v="GBP"/>
    <n v="1457906400"/>
    <n v="1457115427"/>
    <b v="0"/>
    <n v="31"/>
    <b v="1"/>
    <s v="theater/plays"/>
    <n v="1.4888888888888889"/>
    <n v="15.129032258064516"/>
    <x v="1"/>
    <x v="6"/>
  </r>
  <r>
    <n v="3563"/>
    <s v="A History, w Nowell Edmurnds at the Edinburgh Fringe!"/>
    <x v="3561"/>
    <n v="500"/>
    <n v="527.45000000000005"/>
    <x v="0"/>
    <x v="1"/>
    <s v="GBP"/>
    <n v="1470078000"/>
    <n v="1467648456"/>
    <b v="0"/>
    <n v="25"/>
    <b v="1"/>
    <s v="theater/plays"/>
    <n v="1.0549000000000002"/>
    <n v="21.098000000000003"/>
    <x v="1"/>
    <x v="6"/>
  </r>
  <r>
    <n v="3564"/>
    <s v="The Pillowman Aberdeen"/>
    <x v="3562"/>
    <n v="1000"/>
    <n v="1005"/>
    <x v="0"/>
    <x v="1"/>
    <s v="GBP"/>
    <n v="1444060800"/>
    <n v="1440082649"/>
    <b v="0"/>
    <n v="17"/>
    <b v="1"/>
    <s v="theater/plays"/>
    <n v="1.0049999999999999"/>
    <n v="59.117647058823529"/>
    <x v="1"/>
    <x v="6"/>
  </r>
  <r>
    <n v="3565"/>
    <s v="The Honeymoon is Over - An Original Play by Zakry Fin"/>
    <x v="3563"/>
    <n v="900"/>
    <n v="1175"/>
    <x v="0"/>
    <x v="0"/>
    <s v="USD"/>
    <n v="1420048208"/>
    <n v="1417456208"/>
    <b v="0"/>
    <n v="12"/>
    <b v="1"/>
    <s v="theater/plays"/>
    <n v="1.3055555555555556"/>
    <n v="97.916666666666671"/>
    <x v="1"/>
    <x v="6"/>
  </r>
  <r>
    <n v="3566"/>
    <s v="VANITY BITES BACK by Helen Duff"/>
    <x v="3564"/>
    <n v="2000"/>
    <n v="2095"/>
    <x v="0"/>
    <x v="1"/>
    <s v="GBP"/>
    <n v="1422015083"/>
    <n v="1419423083"/>
    <b v="0"/>
    <n v="38"/>
    <b v="1"/>
    <s v="theater/plays"/>
    <n v="1.0475000000000001"/>
    <n v="55.131578947368418"/>
    <x v="1"/>
    <x v="6"/>
  </r>
  <r>
    <n v="3567"/>
    <s v="Back To Blackbrick- A new play with live music"/>
    <x v="3565"/>
    <n v="1000"/>
    <n v="1088"/>
    <x v="0"/>
    <x v="1"/>
    <s v="GBP"/>
    <n v="1433964444"/>
    <n v="1431372444"/>
    <b v="0"/>
    <n v="41"/>
    <b v="1"/>
    <s v="theater/plays"/>
    <n v="1.0880000000000001"/>
    <n v="26.536585365853657"/>
    <x v="1"/>
    <x v="6"/>
  </r>
  <r>
    <n v="3568"/>
    <s v="The Fairy Tale: A Little Daylight"/>
    <x v="3566"/>
    <n v="1000"/>
    <n v="1110"/>
    <x v="0"/>
    <x v="0"/>
    <s v="USD"/>
    <n v="1410975994"/>
    <n v="1408383994"/>
    <b v="0"/>
    <n v="19"/>
    <b v="1"/>
    <s v="theater/plays"/>
    <n v="1.1100000000000001"/>
    <n v="58.421052631578945"/>
    <x v="1"/>
    <x v="6"/>
  </r>
  <r>
    <n v="3569"/>
    <s v="Green Light Productions produces theatre created by women"/>
    <x v="3567"/>
    <n v="5000"/>
    <n v="5024"/>
    <x v="0"/>
    <x v="0"/>
    <s v="USD"/>
    <n v="1420734696"/>
    <n v="1418142696"/>
    <b v="0"/>
    <n v="41"/>
    <b v="1"/>
    <s v="theater/plays"/>
    <n v="1.0047999999999999"/>
    <n v="122.53658536585365"/>
    <x v="1"/>
    <x v="6"/>
  </r>
  <r>
    <n v="3570"/>
    <s v="The Lower Depths"/>
    <x v="3568"/>
    <n v="2000"/>
    <n v="2287"/>
    <x v="0"/>
    <x v="0"/>
    <s v="USD"/>
    <n v="1420009200"/>
    <n v="1417593483"/>
    <b v="0"/>
    <n v="26"/>
    <b v="1"/>
    <s v="theater/plays"/>
    <n v="1.1435"/>
    <n v="87.961538461538467"/>
    <x v="1"/>
    <x v="6"/>
  </r>
  <r>
    <n v="3571"/>
    <s v="Cans at Theatre503"/>
    <x v="3569"/>
    <n v="1500"/>
    <n v="1831"/>
    <x v="0"/>
    <x v="1"/>
    <s v="GBP"/>
    <n v="1414701413"/>
    <n v="1412109413"/>
    <b v="0"/>
    <n v="25"/>
    <b v="1"/>
    <s v="theater/plays"/>
    <n v="1.2206666666666666"/>
    <n v="73.239999999999995"/>
    <x v="1"/>
    <x v="6"/>
  </r>
  <r>
    <n v="3572"/>
    <s v="Monster"/>
    <x v="3570"/>
    <n v="500"/>
    <n v="500"/>
    <x v="0"/>
    <x v="1"/>
    <s v="GBP"/>
    <n v="1434894082"/>
    <n v="1432302082"/>
    <b v="0"/>
    <n v="9"/>
    <b v="1"/>
    <s v="theater/plays"/>
    <n v="1"/>
    <n v="55.555555555555557"/>
    <x v="1"/>
    <x v="6"/>
  </r>
  <r>
    <n v="3573"/>
    <s v="Licensed To Ill"/>
    <x v="3571"/>
    <n v="3000"/>
    <n v="3084"/>
    <x v="0"/>
    <x v="1"/>
    <s v="GBP"/>
    <n v="1415440846"/>
    <n v="1412845246"/>
    <b v="0"/>
    <n v="78"/>
    <b v="1"/>
    <s v="theater/plays"/>
    <n v="1.028"/>
    <n v="39.53846153846154"/>
    <x v="1"/>
    <x v="6"/>
  </r>
  <r>
    <n v="3574"/>
    <s v="Galli Theater Fresh Start Fundraiser"/>
    <x v="3572"/>
    <n v="5800"/>
    <n v="6155"/>
    <x v="0"/>
    <x v="0"/>
    <s v="USD"/>
    <n v="1415921848"/>
    <n v="1413326248"/>
    <b v="0"/>
    <n v="45"/>
    <b v="1"/>
    <s v="theater/plays"/>
    <n v="1.0612068965517241"/>
    <n v="136.77777777777777"/>
    <x v="1"/>
    <x v="6"/>
  </r>
  <r>
    <n v="3575"/>
    <s v="AnaiÌˆs Nin Goes to Hell"/>
    <x v="3573"/>
    <n v="10000"/>
    <n v="10133"/>
    <x v="0"/>
    <x v="0"/>
    <s v="USD"/>
    <n v="1470887940"/>
    <n v="1468176527"/>
    <b v="0"/>
    <n v="102"/>
    <b v="1"/>
    <s v="theater/plays"/>
    <n v="1.0133000000000001"/>
    <n v="99.343137254901961"/>
    <x v="1"/>
    <x v="6"/>
  </r>
  <r>
    <n v="3576"/>
    <s v="Vote for Next Season's Shows!"/>
    <x v="3574"/>
    <n v="100"/>
    <n v="100"/>
    <x v="0"/>
    <x v="0"/>
    <s v="USD"/>
    <n v="1480947054"/>
    <n v="1475759454"/>
    <b v="0"/>
    <n v="5"/>
    <b v="1"/>
    <s v="theater/plays"/>
    <n v="1"/>
    <n v="20"/>
    <x v="1"/>
    <x v="6"/>
  </r>
  <r>
    <n v="3577"/>
    <s v="The Laramie Project in Utah County"/>
    <x v="3575"/>
    <n v="600"/>
    <n v="780"/>
    <x v="0"/>
    <x v="0"/>
    <s v="USD"/>
    <n v="1430029680"/>
    <n v="1427741583"/>
    <b v="0"/>
    <n v="27"/>
    <b v="1"/>
    <s v="theater/plays"/>
    <n v="1.3"/>
    <n v="28.888888888888889"/>
    <x v="1"/>
    <x v="6"/>
  </r>
  <r>
    <n v="3578"/>
    <s v="Home"/>
    <x v="3576"/>
    <n v="1500"/>
    <n v="1500.2"/>
    <x v="0"/>
    <x v="1"/>
    <s v="GBP"/>
    <n v="1462037777"/>
    <n v="1459445777"/>
    <b v="0"/>
    <n v="37"/>
    <b v="1"/>
    <s v="theater/plays"/>
    <n v="1.0001333333333333"/>
    <n v="40.545945945945945"/>
    <x v="1"/>
    <x v="6"/>
  </r>
  <r>
    <n v="3579"/>
    <s v="fEast Theatre presents &quot;Winter '53&quot;, a new play by Rob John"/>
    <x v="3577"/>
    <n v="500"/>
    <n v="500"/>
    <x v="0"/>
    <x v="1"/>
    <s v="GBP"/>
    <n v="1459444656"/>
    <n v="1456856256"/>
    <b v="0"/>
    <n v="14"/>
    <b v="1"/>
    <s v="theater/plays"/>
    <n v="1"/>
    <n v="35.714285714285715"/>
    <x v="1"/>
    <x v="6"/>
  </r>
  <r>
    <n v="3580"/>
    <s v="Annabel Lost"/>
    <x v="3578"/>
    <n v="900"/>
    <n v="1025"/>
    <x v="0"/>
    <x v="0"/>
    <s v="USD"/>
    <n v="1425185940"/>
    <n v="1421900022"/>
    <b v="0"/>
    <n v="27"/>
    <b v="1"/>
    <s v="theater/plays"/>
    <n v="1.1388888888888888"/>
    <n v="37.962962962962962"/>
    <x v="1"/>
    <x v="6"/>
  </r>
  <r>
    <n v="3581"/>
    <s v="Get FREAK to the Edinburgh Fringe"/>
    <x v="3579"/>
    <n v="1500"/>
    <n v="1500"/>
    <x v="0"/>
    <x v="1"/>
    <s v="GBP"/>
    <n v="1406719110"/>
    <n v="1405509510"/>
    <b v="0"/>
    <n v="45"/>
    <b v="1"/>
    <s v="theater/plays"/>
    <n v="1"/>
    <n v="33.333333333333336"/>
    <x v="1"/>
    <x v="6"/>
  </r>
  <r>
    <n v="3582"/>
    <s v="REALLY REALLY"/>
    <x v="3580"/>
    <n v="1000"/>
    <n v="2870"/>
    <x v="0"/>
    <x v="0"/>
    <s v="USD"/>
    <n v="1459822682"/>
    <n v="1458613082"/>
    <b v="0"/>
    <n v="49"/>
    <b v="1"/>
    <s v="theater/plays"/>
    <n v="2.87"/>
    <n v="58.571428571428569"/>
    <x v="1"/>
    <x v="6"/>
  </r>
  <r>
    <n v="3583"/>
    <s v="The Tragedy of Mario and Juliet"/>
    <x v="3581"/>
    <n v="3000"/>
    <n v="3255"/>
    <x v="0"/>
    <x v="0"/>
    <s v="USD"/>
    <n v="1460970805"/>
    <n v="1455790405"/>
    <b v="0"/>
    <n v="24"/>
    <b v="1"/>
    <s v="theater/plays"/>
    <n v="1.085"/>
    <n v="135.625"/>
    <x v="1"/>
    <x v="6"/>
  </r>
  <r>
    <n v="3584"/>
    <s v="Pramkicker - Edinburgh and Beyond"/>
    <x v="3582"/>
    <n v="3000"/>
    <n v="3465"/>
    <x v="0"/>
    <x v="1"/>
    <s v="GBP"/>
    <n v="1436772944"/>
    <n v="1434180944"/>
    <b v="0"/>
    <n v="112"/>
    <b v="1"/>
    <s v="theater/plays"/>
    <n v="1.155"/>
    <n v="30.9375"/>
    <x v="1"/>
    <x v="6"/>
  </r>
  <r>
    <n v="3585"/>
    <s v="The Lost Boy (a play)"/>
    <x v="3583"/>
    <n v="3400"/>
    <n v="4050"/>
    <x v="0"/>
    <x v="0"/>
    <s v="USD"/>
    <n v="1419181890"/>
    <n v="1416589890"/>
    <b v="0"/>
    <n v="23"/>
    <b v="1"/>
    <s v="theater/plays"/>
    <n v="1.1911764705882353"/>
    <n v="176.08695652173913"/>
    <x v="1"/>
    <x v="6"/>
  </r>
  <r>
    <n v="3586"/>
    <s v="Actors &amp; Musicians who are Blind or Autistic"/>
    <x v="3584"/>
    <n v="7500"/>
    <n v="8207"/>
    <x v="0"/>
    <x v="0"/>
    <s v="USD"/>
    <n v="1474649070"/>
    <n v="1469465070"/>
    <b v="0"/>
    <n v="54"/>
    <b v="1"/>
    <s v="theater/plays"/>
    <n v="1.0942666666666667"/>
    <n v="151.9814814814815"/>
    <x v="1"/>
    <x v="6"/>
  </r>
  <r>
    <n v="3587"/>
    <s v="Blue Stockings @ The Cockpit Theatre"/>
    <x v="3585"/>
    <n v="500"/>
    <n v="633"/>
    <x v="0"/>
    <x v="1"/>
    <s v="GBP"/>
    <n v="1467054000"/>
    <n v="1463144254"/>
    <b v="0"/>
    <n v="28"/>
    <b v="1"/>
    <s v="theater/plays"/>
    <n v="1.266"/>
    <n v="22.607142857142858"/>
    <x v="1"/>
    <x v="6"/>
  </r>
  <r>
    <n v="3588"/>
    <s v="MENTAL Play short-tour 2015!"/>
    <x v="3586"/>
    <n v="200"/>
    <n v="201"/>
    <x v="0"/>
    <x v="1"/>
    <s v="GBP"/>
    <n v="1430348400"/>
    <n v="1428436410"/>
    <b v="0"/>
    <n v="11"/>
    <b v="1"/>
    <s v="theater/plays"/>
    <n v="1.0049999999999999"/>
    <n v="18.272727272727273"/>
    <x v="1"/>
    <x v="6"/>
  </r>
  <r>
    <n v="3589"/>
    <s v="God is a Woman (The Untitled Mitchell Buckley Project)"/>
    <x v="3587"/>
    <n v="4000"/>
    <n v="5100"/>
    <x v="0"/>
    <x v="0"/>
    <s v="USD"/>
    <n v="1432654347"/>
    <n v="1430494347"/>
    <b v="0"/>
    <n v="62"/>
    <b v="1"/>
    <s v="theater/plays"/>
    <n v="1.2749999999999999"/>
    <n v="82.258064516129039"/>
    <x v="1"/>
    <x v="6"/>
  </r>
  <r>
    <n v="3590"/>
    <s v="The Glasshouse"/>
    <x v="3588"/>
    <n v="5000"/>
    <n v="5003"/>
    <x v="0"/>
    <x v="1"/>
    <s v="GBP"/>
    <n v="1413792034"/>
    <n v="1411200034"/>
    <b v="0"/>
    <n v="73"/>
    <b v="1"/>
    <s v="theater/plays"/>
    <n v="1.0005999999999999"/>
    <n v="68.534246575342465"/>
    <x v="1"/>
    <x v="6"/>
  </r>
  <r>
    <n v="3591"/>
    <s v="The Boy at the Edge of Everything NEXT STAGE RESIDENT SHOW"/>
    <x v="3589"/>
    <n v="700"/>
    <n v="1225"/>
    <x v="0"/>
    <x v="0"/>
    <s v="USD"/>
    <n v="1422075540"/>
    <n v="1419979544"/>
    <b v="0"/>
    <n v="18"/>
    <b v="1"/>
    <s v="theater/plays"/>
    <n v="1.75"/>
    <n v="68.055555555555557"/>
    <x v="1"/>
    <x v="6"/>
  </r>
  <r>
    <n v="3592"/>
    <s v="boom- a play by Peter Sinn Nachtrieb"/>
    <x v="3590"/>
    <n v="2000"/>
    <n v="2545"/>
    <x v="0"/>
    <x v="0"/>
    <s v="USD"/>
    <n v="1423630740"/>
    <n v="1418673307"/>
    <b v="0"/>
    <n v="35"/>
    <b v="1"/>
    <s v="theater/plays"/>
    <n v="1.2725"/>
    <n v="72.714285714285708"/>
    <x v="1"/>
    <x v="6"/>
  </r>
  <r>
    <n v="3593"/>
    <s v="&quot;Lucy &amp; Vincente&quot; A New Play about Lucille Ball"/>
    <x v="3591"/>
    <n v="3000"/>
    <n v="3319"/>
    <x v="0"/>
    <x v="0"/>
    <s v="USD"/>
    <n v="1420489560"/>
    <n v="1417469639"/>
    <b v="0"/>
    <n v="43"/>
    <b v="1"/>
    <s v="theater/plays"/>
    <n v="1.1063333333333334"/>
    <n v="77.186046511627907"/>
    <x v="1"/>
    <x v="6"/>
  </r>
  <r>
    <n v="3594"/>
    <s v="HEDDA"/>
    <x v="3592"/>
    <n v="1600"/>
    <n v="2015"/>
    <x v="0"/>
    <x v="0"/>
    <s v="USD"/>
    <n v="1472952982"/>
    <n v="1470792982"/>
    <b v="0"/>
    <n v="36"/>
    <b v="1"/>
    <s v="theater/plays"/>
    <n v="1.2593749999999999"/>
    <n v="55.972222222222221"/>
    <x v="1"/>
    <x v="6"/>
  </r>
  <r>
    <n v="3595"/>
    <s v="The Flu Season"/>
    <x v="3593"/>
    <n v="2600"/>
    <n v="3081"/>
    <x v="0"/>
    <x v="0"/>
    <s v="USD"/>
    <n v="1426229940"/>
    <n v="1423959123"/>
    <b v="0"/>
    <n v="62"/>
    <b v="1"/>
    <s v="theater/plays"/>
    <n v="1.1850000000000001"/>
    <n v="49.693548387096776"/>
    <x v="1"/>
    <x v="6"/>
  </r>
  <r>
    <n v="3596"/>
    <s v="SHADFLY - NEW PLAY AT THE ARTS PROJECT"/>
    <x v="3594"/>
    <n v="1100"/>
    <n v="1185"/>
    <x v="0"/>
    <x v="5"/>
    <s v="CAD"/>
    <n v="1409072982"/>
    <n v="1407258582"/>
    <b v="0"/>
    <n v="15"/>
    <b v="1"/>
    <s v="theater/plays"/>
    <n v="1.0772727272727274"/>
    <n v="79"/>
    <x v="1"/>
    <x v="6"/>
  </r>
  <r>
    <n v="3597"/>
    <s v="Akvavit Theatre presents NOTHING OF ME by Arne Lygre"/>
    <x v="3595"/>
    <n v="2500"/>
    <n v="2565"/>
    <x v="0"/>
    <x v="0"/>
    <s v="USD"/>
    <n v="1456984740"/>
    <n v="1455717790"/>
    <b v="0"/>
    <n v="33"/>
    <b v="1"/>
    <s v="theater/plays"/>
    <n v="1.026"/>
    <n v="77.727272727272734"/>
    <x v="1"/>
    <x v="6"/>
  </r>
  <r>
    <n v="3598"/>
    <s v="Cinderella"/>
    <x v="3596"/>
    <n v="1000"/>
    <n v="1101"/>
    <x v="0"/>
    <x v="0"/>
    <s v="USD"/>
    <n v="1409720340"/>
    <n v="1408129822"/>
    <b v="0"/>
    <n v="27"/>
    <b v="1"/>
    <s v="theater/plays"/>
    <n v="1.101"/>
    <n v="40.777777777777779"/>
    <x v="1"/>
    <x v="6"/>
  </r>
  <r>
    <n v="3599"/>
    <s v="Promised Land"/>
    <x v="3597"/>
    <n v="500"/>
    <n v="1010"/>
    <x v="0"/>
    <x v="0"/>
    <s v="USD"/>
    <n v="1440892800"/>
    <n v="1438715077"/>
    <b v="0"/>
    <n v="17"/>
    <b v="1"/>
    <s v="theater/plays"/>
    <n v="2.02"/>
    <n v="59.411764705882355"/>
    <x v="1"/>
    <x v="6"/>
  </r>
  <r>
    <n v="3600"/>
    <s v="Pariah"/>
    <x v="3598"/>
    <n v="10"/>
    <n v="13"/>
    <x v="0"/>
    <x v="0"/>
    <s v="USD"/>
    <n v="1476390164"/>
    <n v="1473970964"/>
    <b v="0"/>
    <n v="4"/>
    <b v="1"/>
    <s v="theater/plays"/>
    <n v="1.3"/>
    <n v="3.25"/>
    <x v="1"/>
    <x v="6"/>
  </r>
  <r>
    <n v="3601"/>
    <s v="Pink Confetti at The Courtyard Theatre, Hoxton"/>
    <x v="3599"/>
    <n v="2000"/>
    <n v="2087"/>
    <x v="0"/>
    <x v="1"/>
    <s v="GBP"/>
    <n v="1421452682"/>
    <n v="1418860682"/>
    <b v="0"/>
    <n v="53"/>
    <b v="1"/>
    <s v="theater/plays"/>
    <n v="1.0435000000000001"/>
    <n v="39.377358490566039"/>
    <x v="1"/>
    <x v="6"/>
  </r>
  <r>
    <n v="3602"/>
    <s v="Red Lion Theatre Presents Shakespeare's Macbeth"/>
    <x v="3600"/>
    <n v="4000"/>
    <n v="4002"/>
    <x v="0"/>
    <x v="0"/>
    <s v="USD"/>
    <n v="1463520479"/>
    <n v="1458336479"/>
    <b v="0"/>
    <n v="49"/>
    <b v="1"/>
    <s v="theater/plays"/>
    <n v="1.0004999999999999"/>
    <n v="81.673469387755105"/>
    <x v="1"/>
    <x v="6"/>
  </r>
  <r>
    <n v="3603"/>
    <s v="Thank You For Waiting"/>
    <x v="3601"/>
    <n v="1500"/>
    <n v="2560"/>
    <x v="0"/>
    <x v="0"/>
    <s v="USD"/>
    <n v="1446759880"/>
    <n v="1444164280"/>
    <b v="0"/>
    <n v="57"/>
    <b v="1"/>
    <s v="theater/plays"/>
    <n v="1.7066666666666668"/>
    <n v="44.912280701754383"/>
    <x v="1"/>
    <x v="6"/>
  </r>
  <r>
    <n v="3604"/>
    <s v="Suddenly Split &amp; Swiping Over"/>
    <x v="3602"/>
    <n v="3000"/>
    <n v="3385"/>
    <x v="0"/>
    <x v="0"/>
    <s v="USD"/>
    <n v="1461913140"/>
    <n v="1461370956"/>
    <b v="0"/>
    <n v="69"/>
    <b v="1"/>
    <s v="theater/plays"/>
    <n v="1.1283333333333334"/>
    <n v="49.05797101449275"/>
    <x v="1"/>
    <x v="6"/>
  </r>
  <r>
    <n v="3605"/>
    <s v="Amateur production of The Blue Room by David Hare"/>
    <x v="3603"/>
    <n v="250"/>
    <n v="460"/>
    <x v="0"/>
    <x v="1"/>
    <s v="GBP"/>
    <n v="1455390126"/>
    <n v="1452798126"/>
    <b v="0"/>
    <n v="15"/>
    <b v="1"/>
    <s v="theater/plays"/>
    <n v="1.84"/>
    <n v="30.666666666666668"/>
    <x v="1"/>
    <x v="6"/>
  </r>
  <r>
    <n v="3606"/>
    <s v="Critical Ambition - BLINK by Phil Porter"/>
    <x v="3604"/>
    <n v="3000"/>
    <n v="3908"/>
    <x v="0"/>
    <x v="1"/>
    <s v="GBP"/>
    <n v="1471185057"/>
    <n v="1468593057"/>
    <b v="0"/>
    <n v="64"/>
    <b v="1"/>
    <s v="theater/plays"/>
    <n v="1.3026666666666666"/>
    <n v="61.0625"/>
    <x v="1"/>
    <x v="6"/>
  </r>
  <r>
    <n v="3607"/>
    <s v="E15 at The Pleasance and CPT"/>
    <x v="3605"/>
    <n v="550"/>
    <n v="580"/>
    <x v="0"/>
    <x v="1"/>
    <s v="GBP"/>
    <n v="1450137600"/>
    <n v="1448924882"/>
    <b v="0"/>
    <n v="20"/>
    <b v="1"/>
    <s v="theater/plays"/>
    <n v="1.0545454545454545"/>
    <n v="29"/>
    <x v="1"/>
    <x v="6"/>
  </r>
  <r>
    <n v="3608"/>
    <s v="Petrification"/>
    <x v="3606"/>
    <n v="800"/>
    <n v="800"/>
    <x v="0"/>
    <x v="1"/>
    <s v="GBP"/>
    <n v="1466172000"/>
    <n v="1463418090"/>
    <b v="0"/>
    <n v="27"/>
    <b v="1"/>
    <s v="theater/plays"/>
    <n v="1"/>
    <n v="29.62962962962963"/>
    <x v="1"/>
    <x v="6"/>
  </r>
  <r>
    <n v="3609"/>
    <s v="KHOJALY - Giving a voice to refugees across the world"/>
    <x v="3607"/>
    <n v="1960"/>
    <n v="3005"/>
    <x v="0"/>
    <x v="1"/>
    <s v="GBP"/>
    <n v="1459378085"/>
    <n v="1456789685"/>
    <b v="0"/>
    <n v="21"/>
    <b v="1"/>
    <s v="theater/plays"/>
    <n v="1.5331632653061225"/>
    <n v="143.0952380952381"/>
    <x v="1"/>
    <x v="6"/>
  </r>
  <r>
    <n v="3610"/>
    <s v="The Florence Company presents 'America'"/>
    <x v="3608"/>
    <n v="1000"/>
    <n v="1623"/>
    <x v="0"/>
    <x v="1"/>
    <s v="GBP"/>
    <n v="1439806936"/>
    <n v="1437214936"/>
    <b v="0"/>
    <n v="31"/>
    <b v="1"/>
    <s v="theater/plays"/>
    <n v="1.623"/>
    <n v="52.354838709677416"/>
    <x v="1"/>
    <x v="6"/>
  </r>
  <r>
    <n v="3611"/>
    <s v="Xavier Project: Leftovers"/>
    <x v="3609"/>
    <n v="2500"/>
    <n v="3400"/>
    <x v="0"/>
    <x v="1"/>
    <s v="GBP"/>
    <n v="1428483201"/>
    <n v="1425891201"/>
    <b v="0"/>
    <n v="51"/>
    <b v="1"/>
    <s v="theater/plays"/>
    <n v="1.36"/>
    <n v="66.666666666666671"/>
    <x v="1"/>
    <x v="6"/>
  </r>
  <r>
    <n v="3612"/>
    <s v="Welcome Back To Harlem: A Hellfighter's Story"/>
    <x v="3610"/>
    <n v="5000"/>
    <n v="7220"/>
    <x v="0"/>
    <x v="5"/>
    <s v="CAD"/>
    <n v="1402334811"/>
    <n v="1401470811"/>
    <b v="0"/>
    <n v="57"/>
    <b v="1"/>
    <s v="theater/plays"/>
    <n v="1.444"/>
    <n v="126.66666666666667"/>
    <x v="1"/>
    <x v="6"/>
  </r>
  <r>
    <n v="3613"/>
    <s v="HIS NAME IS ARTHUR HOLMBERG"/>
    <x v="3611"/>
    <n v="1250"/>
    <n v="1250"/>
    <x v="0"/>
    <x v="0"/>
    <s v="USD"/>
    <n v="1403964574"/>
    <n v="1401372574"/>
    <b v="0"/>
    <n v="20"/>
    <b v="1"/>
    <s v="theater/plays"/>
    <n v="1"/>
    <n v="62.5"/>
    <x v="1"/>
    <x v="6"/>
  </r>
  <r>
    <n v="3614"/>
    <s v="Gruesome Playground Injuries"/>
    <x v="3612"/>
    <n v="2500"/>
    <n v="2520"/>
    <x v="0"/>
    <x v="0"/>
    <s v="USD"/>
    <n v="1434675616"/>
    <n v="1432083616"/>
    <b v="0"/>
    <n v="71"/>
    <b v="1"/>
    <s v="theater/plays"/>
    <n v="1.008"/>
    <n v="35.492957746478872"/>
    <x v="1"/>
    <x v="6"/>
  </r>
  <r>
    <n v="3615"/>
    <s v="See Bob Run by Daniel MacIvor"/>
    <x v="3613"/>
    <n v="2500"/>
    <n v="2670"/>
    <x v="0"/>
    <x v="1"/>
    <s v="GBP"/>
    <n v="1449756896"/>
    <n v="1447164896"/>
    <b v="0"/>
    <n v="72"/>
    <b v="1"/>
    <s v="theater/plays"/>
    <n v="1.0680000000000001"/>
    <n v="37.083333333333336"/>
    <x v="1"/>
    <x v="6"/>
  </r>
  <r>
    <n v="3616"/>
    <s v="Taming of the Shrew - New Wimbledon Theatre"/>
    <x v="3614"/>
    <n v="2500"/>
    <n v="3120"/>
    <x v="0"/>
    <x v="1"/>
    <s v="GBP"/>
    <n v="1426801664"/>
    <n v="1424213264"/>
    <b v="0"/>
    <n v="45"/>
    <b v="1"/>
    <s v="theater/plays"/>
    <n v="1.248"/>
    <n v="69.333333333333329"/>
    <x v="1"/>
    <x v="6"/>
  </r>
  <r>
    <n v="3617"/>
    <s v="One Good Night by Aisling Caffrey"/>
    <x v="3615"/>
    <n v="740"/>
    <n v="880"/>
    <x v="0"/>
    <x v="1"/>
    <s v="GBP"/>
    <n v="1488240000"/>
    <n v="1486996729"/>
    <b v="0"/>
    <n v="51"/>
    <b v="1"/>
    <s v="theater/plays"/>
    <n v="1.1891891891891893"/>
    <n v="17.254901960784313"/>
    <x v="1"/>
    <x v="6"/>
  </r>
  <r>
    <n v="3618"/>
    <s v="Checkpoint 22"/>
    <x v="3616"/>
    <n v="2000"/>
    <n v="2020"/>
    <x v="0"/>
    <x v="1"/>
    <s v="GBP"/>
    <n v="1433343850"/>
    <n v="1430751850"/>
    <b v="0"/>
    <n v="56"/>
    <b v="1"/>
    <s v="theater/plays"/>
    <n v="1.01"/>
    <n v="36.071428571428569"/>
    <x v="1"/>
    <x v="6"/>
  </r>
  <r>
    <n v="3619"/>
    <s v="VST presents Sincerity Forever"/>
    <x v="3617"/>
    <n v="1000"/>
    <n v="1130"/>
    <x v="0"/>
    <x v="0"/>
    <s v="USD"/>
    <n v="1479592800"/>
    <n v="1476760226"/>
    <b v="0"/>
    <n v="17"/>
    <b v="1"/>
    <s v="theater/plays"/>
    <n v="1.1299999999999999"/>
    <n v="66.470588235294116"/>
    <x v="1"/>
    <x v="6"/>
  </r>
  <r>
    <n v="3620"/>
    <s v="The Irish play MISTERMAN by Enda Walsh, heads to Boulder"/>
    <x v="3618"/>
    <n v="10500"/>
    <n v="11045"/>
    <x v="0"/>
    <x v="0"/>
    <s v="USD"/>
    <n v="1425528000"/>
    <n v="1422916261"/>
    <b v="0"/>
    <n v="197"/>
    <b v="1"/>
    <s v="theater/plays"/>
    <n v="1.0519047619047619"/>
    <n v="56.065989847715734"/>
    <x v="1"/>
    <x v="6"/>
  </r>
  <r>
    <n v="3621"/>
    <s v="EverScape"/>
    <x v="3619"/>
    <n v="3000"/>
    <n v="3292"/>
    <x v="0"/>
    <x v="0"/>
    <s v="USD"/>
    <n v="1475269200"/>
    <n v="1473200844"/>
    <b v="0"/>
    <n v="70"/>
    <b v="1"/>
    <s v="theater/plays"/>
    <n v="1.0973333333333333"/>
    <n v="47.028571428571432"/>
    <x v="1"/>
    <x v="6"/>
  </r>
  <r>
    <n v="3622"/>
    <s v="Shakespeare's Pericles, Prince of Tyre"/>
    <x v="3620"/>
    <n v="1000"/>
    <n v="1000.99"/>
    <x v="0"/>
    <x v="0"/>
    <s v="USD"/>
    <n v="1411874580"/>
    <n v="1409030371"/>
    <b v="0"/>
    <n v="21"/>
    <b v="1"/>
    <s v="theater/plays"/>
    <n v="1.00099"/>
    <n v="47.666190476190479"/>
    <x v="1"/>
    <x v="6"/>
  </r>
  <r>
    <n v="3623"/>
    <s v="Since I've Been Here"/>
    <x v="3621"/>
    <n v="2500"/>
    <n v="3000"/>
    <x v="0"/>
    <x v="0"/>
    <s v="USD"/>
    <n v="1406358000"/>
    <n v="1404841270"/>
    <b v="0"/>
    <n v="34"/>
    <b v="1"/>
    <s v="theater/plays"/>
    <n v="1.2"/>
    <n v="88.235294117647058"/>
    <x v="1"/>
    <x v="6"/>
  </r>
  <r>
    <n v="3624"/>
    <s v="&quot;The Next Event&quot;"/>
    <x v="3622"/>
    <n v="3000"/>
    <n v="3148"/>
    <x v="0"/>
    <x v="0"/>
    <s v="USD"/>
    <n v="1471977290"/>
    <n v="1466793290"/>
    <b v="0"/>
    <n v="39"/>
    <b v="1"/>
    <s v="theater/plays"/>
    <n v="1.0493333333333332"/>
    <n v="80.717948717948715"/>
    <x v="1"/>
    <x v="6"/>
  </r>
  <r>
    <n v="3625"/>
    <s v="Village Pub Theatre- FRINGE 2015"/>
    <x v="3623"/>
    <n v="3000"/>
    <n v="3080"/>
    <x v="0"/>
    <x v="1"/>
    <s v="GBP"/>
    <n v="1435851577"/>
    <n v="1433259577"/>
    <b v="0"/>
    <n v="78"/>
    <b v="1"/>
    <s v="theater/plays"/>
    <n v="1.0266666666666666"/>
    <n v="39.487179487179489"/>
    <x v="1"/>
    <x v="6"/>
  </r>
  <r>
    <n v="3626"/>
    <s v="These are your lives."/>
    <x v="3624"/>
    <n v="4000"/>
    <n v="4073"/>
    <x v="0"/>
    <x v="1"/>
    <s v="GBP"/>
    <n v="1408204857"/>
    <n v="1406390457"/>
    <b v="0"/>
    <n v="48"/>
    <b v="1"/>
    <s v="theater/plays"/>
    <n v="1.0182500000000001"/>
    <n v="84.854166666666671"/>
    <x v="1"/>
    <x v="6"/>
  </r>
  <r>
    <n v="3627"/>
    <s v="One Shot Theatre Company"/>
    <x v="3625"/>
    <n v="2000"/>
    <n v="2000"/>
    <x v="0"/>
    <x v="0"/>
    <s v="USD"/>
    <n v="1463803140"/>
    <n v="1459446487"/>
    <b v="0"/>
    <n v="29"/>
    <b v="1"/>
    <s v="theater/plays"/>
    <n v="1"/>
    <n v="68.965517241379317"/>
    <x v="1"/>
    <x v="6"/>
  </r>
  <r>
    <n v="3628"/>
    <s v="Blast From the Past"/>
    <x v="3626"/>
    <n v="100000"/>
    <n v="0"/>
    <x v="2"/>
    <x v="0"/>
    <s v="USD"/>
    <n v="1450040396"/>
    <n v="1444852796"/>
    <b v="0"/>
    <n v="0"/>
    <b v="0"/>
    <s v="theater/musical"/>
    <n v="0"/>
    <n v="0"/>
    <x v="1"/>
    <x v="40"/>
  </r>
  <r>
    <n v="3629"/>
    <s v="Capricorn Horn- Entertainment for the World's Finest Gents"/>
    <x v="3627"/>
    <n v="1000000"/>
    <n v="2"/>
    <x v="2"/>
    <x v="0"/>
    <s v="USD"/>
    <n v="1462467600"/>
    <n v="1457403364"/>
    <b v="0"/>
    <n v="2"/>
    <b v="0"/>
    <s v="theater/musical"/>
    <n v="1.9999999999999999E-6"/>
    <n v="1"/>
    <x v="1"/>
    <x v="40"/>
  </r>
  <r>
    <n v="3630"/>
    <s v="Jeremy Kyle- The Opera"/>
    <x v="3628"/>
    <n v="3000"/>
    <n v="1"/>
    <x v="2"/>
    <x v="1"/>
    <s v="GBP"/>
    <n v="1417295990"/>
    <n v="1414700390"/>
    <b v="0"/>
    <n v="1"/>
    <b v="0"/>
    <s v="theater/musical"/>
    <n v="3.3333333333333332E-4"/>
    <n v="1"/>
    <x v="1"/>
    <x v="40"/>
  </r>
  <r>
    <n v="3631"/>
    <s v="Evo: An Original Rock Opera"/>
    <x v="3629"/>
    <n v="17100"/>
    <n v="8725"/>
    <x v="2"/>
    <x v="0"/>
    <s v="USD"/>
    <n v="1411444740"/>
    <n v="1409335497"/>
    <b v="0"/>
    <n v="59"/>
    <b v="0"/>
    <s v="theater/musical"/>
    <n v="0.51023391812865493"/>
    <n v="147.88135593220338"/>
    <x v="1"/>
    <x v="40"/>
  </r>
  <r>
    <n v="3632"/>
    <s v="Some Enchanted Evening UK TOUR"/>
    <x v="3630"/>
    <n v="500"/>
    <n v="100"/>
    <x v="2"/>
    <x v="1"/>
    <s v="GBP"/>
    <n v="1416781749"/>
    <n v="1415053749"/>
    <b v="0"/>
    <n v="1"/>
    <b v="0"/>
    <s v="theater/musical"/>
    <n v="0.2"/>
    <n v="100"/>
    <x v="1"/>
    <x v="40"/>
  </r>
  <r>
    <n v="3633"/>
    <s v="SMOKEY AND THE BANDIT: THE MUSICAL"/>
    <x v="3631"/>
    <n v="5000"/>
    <n v="1762"/>
    <x v="2"/>
    <x v="0"/>
    <s v="USD"/>
    <n v="1479517200"/>
    <n v="1475765867"/>
    <b v="0"/>
    <n v="31"/>
    <b v="0"/>
    <s v="theater/musical"/>
    <n v="0.35239999999999999"/>
    <n v="56.838709677419352"/>
    <x v="1"/>
    <x v="40"/>
  </r>
  <r>
    <n v="3634"/>
    <s v="Alice - A New Musical"/>
    <x v="3632"/>
    <n v="75000"/>
    <n v="3185"/>
    <x v="2"/>
    <x v="5"/>
    <s v="CAD"/>
    <n v="1484366340"/>
    <n v="1480219174"/>
    <b v="0"/>
    <n v="18"/>
    <b v="0"/>
    <s v="theater/musical"/>
    <n v="4.2466666666666666E-2"/>
    <n v="176.94444444444446"/>
    <x v="1"/>
    <x v="40"/>
  </r>
  <r>
    <n v="3635"/>
    <s v="Mary's Son"/>
    <x v="3633"/>
    <n v="3500"/>
    <n v="1276"/>
    <x v="2"/>
    <x v="0"/>
    <s v="USD"/>
    <n v="1461186676"/>
    <n v="1458594676"/>
    <b v="0"/>
    <n v="10"/>
    <b v="0"/>
    <s v="theater/musical"/>
    <n v="0.36457142857142855"/>
    <n v="127.6"/>
    <x v="1"/>
    <x v="40"/>
  </r>
  <r>
    <n v="3636"/>
    <s v="The Brother's of B-Block"/>
    <x v="3634"/>
    <n v="150000"/>
    <n v="0"/>
    <x v="2"/>
    <x v="0"/>
    <s v="USD"/>
    <n v="1442248829"/>
    <n v="1439224829"/>
    <b v="0"/>
    <n v="0"/>
    <b v="0"/>
    <s v="theater/musical"/>
    <n v="0"/>
    <n v="0"/>
    <x v="1"/>
    <x v="40"/>
  </r>
  <r>
    <n v="3637"/>
    <s v="The Ballad of Downtown Jake"/>
    <x v="3635"/>
    <n v="3000"/>
    <n v="926"/>
    <x v="2"/>
    <x v="0"/>
    <s v="USD"/>
    <n v="1420130935"/>
    <n v="1417538935"/>
    <b v="0"/>
    <n v="14"/>
    <b v="0"/>
    <s v="theater/musical"/>
    <n v="0.30866666666666664"/>
    <n v="66.142857142857139"/>
    <x v="1"/>
    <x v="40"/>
  </r>
  <r>
    <n v="3638"/>
    <s v="Project Hedwig and the Angry Inch"/>
    <x v="3636"/>
    <n v="3300"/>
    <n v="216"/>
    <x v="2"/>
    <x v="5"/>
    <s v="CAD"/>
    <n v="1429456132"/>
    <n v="1424275732"/>
    <b v="0"/>
    <n v="2"/>
    <b v="0"/>
    <s v="theater/musical"/>
    <n v="6.545454545454546E-2"/>
    <n v="108"/>
    <x v="1"/>
    <x v="40"/>
  </r>
  <r>
    <n v="3639"/>
    <s v="POE!"/>
    <x v="3637"/>
    <n v="25000"/>
    <n v="1"/>
    <x v="2"/>
    <x v="0"/>
    <s v="USD"/>
    <n v="1475853060"/>
    <n v="1470672906"/>
    <b v="0"/>
    <n v="1"/>
    <b v="0"/>
    <s v="theater/musical"/>
    <n v="4.0000000000000003E-5"/>
    <n v="1"/>
    <x v="1"/>
    <x v="40"/>
  </r>
  <r>
    <n v="3640"/>
    <s v="Spring Awakening Presented by Catoctin Mountain Players"/>
    <x v="3638"/>
    <n v="1000"/>
    <n v="55"/>
    <x v="2"/>
    <x v="0"/>
    <s v="USD"/>
    <n v="1431283530"/>
    <n v="1428691530"/>
    <b v="0"/>
    <n v="3"/>
    <b v="0"/>
    <s v="theater/musical"/>
    <n v="5.5E-2"/>
    <n v="18.333333333333332"/>
    <x v="1"/>
    <x v="40"/>
  </r>
  <r>
    <n v="3641"/>
    <s v="THE PRYOR EMPIRE: A RICHARD PRYOR TRIBUTE"/>
    <x v="3639"/>
    <n v="3000"/>
    <n v="0"/>
    <x v="2"/>
    <x v="0"/>
    <s v="USD"/>
    <n v="1412485200"/>
    <n v="1410966179"/>
    <b v="0"/>
    <n v="0"/>
    <b v="0"/>
    <s v="theater/musical"/>
    <n v="0"/>
    <n v="0"/>
    <x v="1"/>
    <x v="40"/>
  </r>
  <r>
    <n v="3642"/>
    <s v="My own musical"/>
    <x v="3640"/>
    <n v="700"/>
    <n v="15"/>
    <x v="2"/>
    <x v="12"/>
    <s v="EUR"/>
    <n v="1448902800"/>
    <n v="1445369727"/>
    <b v="0"/>
    <n v="2"/>
    <b v="0"/>
    <s v="theater/musical"/>
    <n v="2.1428571428571429E-2"/>
    <n v="7.5"/>
    <x v="1"/>
    <x v="40"/>
  </r>
  <r>
    <n v="3643"/>
    <s v="Puberty: The Musical"/>
    <x v="3641"/>
    <n v="25000"/>
    <n v="0"/>
    <x v="2"/>
    <x v="0"/>
    <s v="USD"/>
    <n v="1447734439"/>
    <n v="1444274839"/>
    <b v="0"/>
    <n v="0"/>
    <b v="0"/>
    <s v="theater/musical"/>
    <n v="0"/>
    <n v="0"/>
    <x v="1"/>
    <x v="40"/>
  </r>
  <r>
    <n v="3644"/>
    <s v="SHS presents Rodgers and Hammerstein's Cinderella"/>
    <x v="3642"/>
    <n v="5000"/>
    <n v="821"/>
    <x v="2"/>
    <x v="0"/>
    <s v="USD"/>
    <n v="1457413140"/>
    <n v="1454996887"/>
    <b v="0"/>
    <n v="12"/>
    <b v="0"/>
    <s v="theater/musical"/>
    <n v="0.16420000000000001"/>
    <n v="68.416666666666671"/>
    <x v="1"/>
    <x v="40"/>
  </r>
  <r>
    <n v="3645"/>
    <s v="If the Shoe Fits"/>
    <x v="3643"/>
    <n v="1000"/>
    <n v="1"/>
    <x v="2"/>
    <x v="5"/>
    <s v="CAD"/>
    <n v="1479773838"/>
    <n v="1477178238"/>
    <b v="0"/>
    <n v="1"/>
    <b v="0"/>
    <s v="theater/musical"/>
    <n v="1E-3"/>
    <n v="1"/>
    <x v="1"/>
    <x v="40"/>
  </r>
  <r>
    <n v="3646"/>
    <s v="Our Sacred Honor"/>
    <x v="3644"/>
    <n v="10000"/>
    <n v="481"/>
    <x v="2"/>
    <x v="0"/>
    <s v="USD"/>
    <n v="1434497400"/>
    <n v="1431770802"/>
    <b v="0"/>
    <n v="8"/>
    <b v="0"/>
    <s v="theater/musical"/>
    <n v="4.8099999999999997E-2"/>
    <n v="60.125"/>
    <x v="1"/>
    <x v="40"/>
  </r>
  <r>
    <n v="3647"/>
    <s v="Zachariah Sheldon: A musical to chill your blood"/>
    <x v="3645"/>
    <n v="500"/>
    <n v="30"/>
    <x v="2"/>
    <x v="1"/>
    <s v="GBP"/>
    <n v="1475258327"/>
    <n v="1471370327"/>
    <b v="0"/>
    <n v="2"/>
    <b v="0"/>
    <s v="theater/musical"/>
    <n v="0.06"/>
    <n v="15"/>
    <x v="1"/>
    <x v="40"/>
  </r>
  <r>
    <n v="3648"/>
    <s v="Moth Theater Lives"/>
    <x v="3646"/>
    <n v="40000"/>
    <n v="40153"/>
    <x v="0"/>
    <x v="0"/>
    <s v="USD"/>
    <n v="1412492445"/>
    <n v="1409900445"/>
    <b v="0"/>
    <n v="73"/>
    <b v="1"/>
    <s v="theater/plays"/>
    <n v="1.003825"/>
    <n v="550.04109589041093"/>
    <x v="1"/>
    <x v="6"/>
  </r>
  <r>
    <n v="3649"/>
    <s v="Honest Aesop's Fables - Tall tales for short people"/>
    <x v="3647"/>
    <n v="750"/>
    <n v="780"/>
    <x v="0"/>
    <x v="5"/>
    <s v="CAD"/>
    <n v="1402938394"/>
    <n v="1400691994"/>
    <b v="0"/>
    <n v="8"/>
    <b v="1"/>
    <s v="theater/plays"/>
    <n v="1.04"/>
    <n v="97.5"/>
    <x v="1"/>
    <x v="6"/>
  </r>
  <r>
    <n v="3650"/>
    <s v="Weald at The Finborough Theatre"/>
    <x v="3648"/>
    <n v="500"/>
    <n v="500"/>
    <x v="0"/>
    <x v="1"/>
    <s v="GBP"/>
    <n v="1454412584"/>
    <n v="1452598184"/>
    <b v="0"/>
    <n v="17"/>
    <b v="1"/>
    <s v="theater/plays"/>
    <n v="1"/>
    <n v="29.411764705882351"/>
    <x v="1"/>
    <x v="6"/>
  </r>
  <r>
    <n v="3651"/>
    <s v="Staged Reading of &quot;The Rise and Fall of Little Voice&quot;"/>
    <x v="3649"/>
    <n v="500"/>
    <n v="520"/>
    <x v="0"/>
    <x v="0"/>
    <s v="USD"/>
    <n v="1407686340"/>
    <n v="1404833442"/>
    <b v="0"/>
    <n v="9"/>
    <b v="1"/>
    <s v="theater/plays"/>
    <n v="1.04"/>
    <n v="57.777777777777779"/>
    <x v="1"/>
    <x v="6"/>
  </r>
  <r>
    <n v="3652"/>
    <s v="A Midsummer Night's Dream"/>
    <x v="3650"/>
    <n v="300"/>
    <n v="752"/>
    <x v="0"/>
    <x v="5"/>
    <s v="CAD"/>
    <n v="1472097540"/>
    <n v="1471188502"/>
    <b v="0"/>
    <n v="17"/>
    <b v="1"/>
    <s v="theater/plays"/>
    <n v="2.5066666666666668"/>
    <n v="44.235294117647058"/>
    <x v="1"/>
    <x v="6"/>
  </r>
  <r>
    <n v="3653"/>
    <s v="ALLIE"/>
    <x v="3651"/>
    <n v="2000"/>
    <n v="2010"/>
    <x v="0"/>
    <x v="1"/>
    <s v="GBP"/>
    <n v="1438764207"/>
    <n v="1436172207"/>
    <b v="0"/>
    <n v="33"/>
    <b v="1"/>
    <s v="theater/plays"/>
    <n v="1.0049999999999999"/>
    <n v="60.909090909090907"/>
    <x v="1"/>
    <x v="6"/>
  </r>
  <r>
    <n v="3654"/>
    <s v="Funding for 'Cooked' a dark comedy by Christopher Adams"/>
    <x v="3652"/>
    <n v="1500"/>
    <n v="2616"/>
    <x v="0"/>
    <x v="1"/>
    <s v="GBP"/>
    <n v="1459702800"/>
    <n v="1457690386"/>
    <b v="0"/>
    <n v="38"/>
    <b v="1"/>
    <s v="theater/plays"/>
    <n v="1.744"/>
    <n v="68.84210526315789"/>
    <x v="1"/>
    <x v="6"/>
  </r>
  <r>
    <n v="3655"/>
    <s v="The Tumbleweed Zephyr"/>
    <x v="3653"/>
    <n v="5000"/>
    <n v="5813"/>
    <x v="0"/>
    <x v="0"/>
    <s v="USD"/>
    <n v="1437202740"/>
    <n v="1434654998"/>
    <b v="0"/>
    <n v="79"/>
    <b v="1"/>
    <s v="theater/plays"/>
    <n v="1.1626000000000001"/>
    <n v="73.582278481012665"/>
    <x v="1"/>
    <x v="6"/>
  </r>
  <r>
    <n v="3656"/>
    <s v="AG Theater RÃ¤mibÃ¼hl Projekt 2017"/>
    <x v="3654"/>
    <n v="5000"/>
    <n v="5291"/>
    <x v="0"/>
    <x v="16"/>
    <s v="CHF"/>
    <n v="1485989940"/>
    <n v="1483393836"/>
    <b v="0"/>
    <n v="46"/>
    <b v="1"/>
    <s v="theater/plays"/>
    <n v="1.0582"/>
    <n v="115.02173913043478"/>
    <x v="1"/>
    <x v="6"/>
  </r>
  <r>
    <n v="3657"/>
    <s v="Teaterforestilling: Shakespeare patchwork"/>
    <x v="3655"/>
    <n v="2000"/>
    <n v="2215"/>
    <x v="0"/>
    <x v="8"/>
    <s v="DKK"/>
    <n v="1464817320"/>
    <n v="1462806419"/>
    <b v="0"/>
    <n v="20"/>
    <b v="1"/>
    <s v="theater/plays"/>
    <n v="1.1074999999999999"/>
    <n v="110.75"/>
    <x v="1"/>
    <x v="6"/>
  </r>
  <r>
    <n v="3658"/>
    <s v="Mr. Marmalade"/>
    <x v="3656"/>
    <n v="1500"/>
    <n v="1510"/>
    <x v="0"/>
    <x v="0"/>
    <s v="USD"/>
    <n v="1404273540"/>
    <n v="1400272580"/>
    <b v="0"/>
    <n v="20"/>
    <b v="1"/>
    <s v="theater/plays"/>
    <n v="1.0066666666666666"/>
    <n v="75.5"/>
    <x v="1"/>
    <x v="6"/>
  </r>
  <r>
    <n v="3659"/>
    <s v="Reality of Love Remix (Love in Disguise)"/>
    <x v="3657"/>
    <n v="3000"/>
    <n v="3061"/>
    <x v="0"/>
    <x v="0"/>
    <s v="USD"/>
    <n v="1426775940"/>
    <n v="1424414350"/>
    <b v="0"/>
    <n v="13"/>
    <b v="1"/>
    <s v="theater/plays"/>
    <n v="1.0203333333333333"/>
    <n v="235.46153846153845"/>
    <x v="1"/>
    <x v="6"/>
  </r>
  <r>
    <n v="3660"/>
    <s v="ThÃ©rÃ¨se Raquin at The Courtyard Theatre"/>
    <x v="3658"/>
    <n v="250"/>
    <n v="250"/>
    <x v="0"/>
    <x v="1"/>
    <s v="GBP"/>
    <n v="1419368925"/>
    <n v="1417208925"/>
    <b v="0"/>
    <n v="22"/>
    <b v="1"/>
    <s v="theater/plays"/>
    <n v="1"/>
    <n v="11.363636363636363"/>
    <x v="1"/>
    <x v="6"/>
  </r>
  <r>
    <n v="3661"/>
    <s v="AENY's Production of An Invisible Piece of this World"/>
    <x v="3659"/>
    <n v="3000"/>
    <n v="3330"/>
    <x v="0"/>
    <x v="0"/>
    <s v="USD"/>
    <n v="1460260800"/>
    <n v="1458336672"/>
    <b v="0"/>
    <n v="36"/>
    <b v="1"/>
    <s v="theater/plays"/>
    <n v="1.1100000000000001"/>
    <n v="92.5"/>
    <x v="1"/>
    <x v="6"/>
  </r>
  <r>
    <n v="3662"/>
    <s v="Searching for Tookoolito. An Inuk Woman's Arctic Expedition."/>
    <x v="3660"/>
    <n v="8000"/>
    <n v="8114"/>
    <x v="0"/>
    <x v="5"/>
    <s v="CAD"/>
    <n v="1427775414"/>
    <n v="1425187014"/>
    <b v="0"/>
    <n v="40"/>
    <b v="1"/>
    <s v="theater/plays"/>
    <n v="1.0142500000000001"/>
    <n v="202.85"/>
    <x v="1"/>
    <x v="6"/>
  </r>
  <r>
    <n v="3663"/>
    <s v="IHDC's 2017 Pantomime - Jack and the Beanstalk"/>
    <x v="3661"/>
    <n v="225"/>
    <n v="234"/>
    <x v="0"/>
    <x v="1"/>
    <s v="GBP"/>
    <n v="1482321030"/>
    <n v="1477133430"/>
    <b v="0"/>
    <n v="9"/>
    <b v="1"/>
    <s v="theater/plays"/>
    <n v="1.04"/>
    <n v="26"/>
    <x v="1"/>
    <x v="6"/>
  </r>
  <r>
    <n v="3664"/>
    <s v="Cubs: an Original Work"/>
    <x v="3662"/>
    <n v="800"/>
    <n v="875"/>
    <x v="0"/>
    <x v="0"/>
    <s v="USD"/>
    <n v="1466056689"/>
    <n v="1464847089"/>
    <b v="0"/>
    <n v="19"/>
    <b v="1"/>
    <s v="theater/plays"/>
    <n v="1.09375"/>
    <n v="46.05263157894737"/>
    <x v="1"/>
    <x v="6"/>
  </r>
  <r>
    <n v="3665"/>
    <s v="Napoleon in Scotland / NapolÃ©on en Ecosse"/>
    <x v="3663"/>
    <n v="620"/>
    <n v="714"/>
    <x v="0"/>
    <x v="6"/>
    <s v="EUR"/>
    <n v="1446062040"/>
    <n v="1445109822"/>
    <b v="0"/>
    <n v="14"/>
    <b v="1"/>
    <s v="theater/plays"/>
    <n v="1.1516129032258065"/>
    <n v="51"/>
    <x v="1"/>
    <x v="6"/>
  </r>
  <r>
    <n v="3666"/>
    <s v="Israel LÃ³pez @ Ojai Playwrights Conference"/>
    <x v="3664"/>
    <n v="1200"/>
    <n v="1200"/>
    <x v="0"/>
    <x v="0"/>
    <s v="USD"/>
    <n v="1406185200"/>
    <n v="1404337382"/>
    <b v="0"/>
    <n v="38"/>
    <b v="1"/>
    <s v="theater/plays"/>
    <n v="1"/>
    <n v="31.578947368421051"/>
    <x v="1"/>
    <x v="6"/>
  </r>
  <r>
    <n v="3667"/>
    <s v="The Stolen Inches, Edinburgh 2015"/>
    <x v="3665"/>
    <n v="3000"/>
    <n v="3095.11"/>
    <x v="0"/>
    <x v="1"/>
    <s v="GBP"/>
    <n v="1437261419"/>
    <n v="1434669419"/>
    <b v="0"/>
    <n v="58"/>
    <b v="1"/>
    <s v="theater/plays"/>
    <n v="1.0317033333333334"/>
    <n v="53.363965517241382"/>
    <x v="1"/>
    <x v="6"/>
  </r>
  <r>
    <n v="3668"/>
    <s v="Lemming Theatrical's Smell of the Kill"/>
    <x v="3666"/>
    <n v="1000"/>
    <n v="1035"/>
    <x v="0"/>
    <x v="0"/>
    <s v="USD"/>
    <n v="1437676380"/>
    <n v="1435670452"/>
    <b v="0"/>
    <n v="28"/>
    <b v="1"/>
    <s v="theater/plays"/>
    <n v="1.0349999999999999"/>
    <n v="36.964285714285715"/>
    <x v="1"/>
    <x v="6"/>
  </r>
  <r>
    <n v="3669"/>
    <s v="Prowl Theatre Company"/>
    <x v="3667"/>
    <n v="1000"/>
    <n v="1382"/>
    <x v="0"/>
    <x v="1"/>
    <s v="GBP"/>
    <n v="1434039137"/>
    <n v="1431447137"/>
    <b v="0"/>
    <n v="17"/>
    <b v="1"/>
    <s v="theater/plays"/>
    <n v="1.3819999999999999"/>
    <n v="81.294117647058826"/>
    <x v="1"/>
    <x v="6"/>
  </r>
  <r>
    <n v="3670"/>
    <s v="Royal Holloway's Drama Society Presents 'Posh'"/>
    <x v="3668"/>
    <n v="220"/>
    <n v="241"/>
    <x v="0"/>
    <x v="1"/>
    <s v="GBP"/>
    <n v="1433113200"/>
    <n v="1431951611"/>
    <b v="0"/>
    <n v="12"/>
    <b v="1"/>
    <s v="theater/plays"/>
    <n v="1.0954545454545455"/>
    <n v="20.083333333333332"/>
    <x v="1"/>
    <x v="6"/>
  </r>
  <r>
    <n v="3671"/>
    <s v="Kylie for President"/>
    <x v="3669"/>
    <n v="3500"/>
    <n v="3530"/>
    <x v="0"/>
    <x v="0"/>
    <s v="USD"/>
    <n v="1405915140"/>
    <n v="1404140667"/>
    <b v="0"/>
    <n v="40"/>
    <b v="1"/>
    <s v="theater/plays"/>
    <n v="1.0085714285714287"/>
    <n v="88.25"/>
    <x v="1"/>
    <x v="6"/>
  </r>
  <r>
    <n v="3672"/>
    <s v="The Bombing of the Grand Hotel. A compelling new play"/>
    <x v="3670"/>
    <n v="3000"/>
    <n v="3046"/>
    <x v="0"/>
    <x v="1"/>
    <s v="GBP"/>
    <n v="1411771384"/>
    <n v="1409179384"/>
    <b v="0"/>
    <n v="57"/>
    <b v="1"/>
    <s v="theater/plays"/>
    <n v="1.0153333333333334"/>
    <n v="53.438596491228068"/>
    <x v="1"/>
    <x v="6"/>
  </r>
  <r>
    <n v="3673"/>
    <s v="CHILD Z"/>
    <x v="3671"/>
    <n v="4000"/>
    <n v="4545"/>
    <x v="0"/>
    <x v="1"/>
    <s v="GBP"/>
    <n v="1415191920"/>
    <n v="1412233497"/>
    <b v="0"/>
    <n v="114"/>
    <b v="1"/>
    <s v="theater/plays"/>
    <n v="1.13625"/>
    <n v="39.868421052631582"/>
    <x v="1"/>
    <x v="6"/>
  </r>
  <r>
    <n v="3674"/>
    <s v="FAUST.hier und jetzt"/>
    <x v="3672"/>
    <n v="4500"/>
    <n v="4500"/>
    <x v="0"/>
    <x v="12"/>
    <s v="EUR"/>
    <n v="1472936229"/>
    <n v="1467752229"/>
    <b v="0"/>
    <n v="31"/>
    <b v="1"/>
    <s v="theater/plays"/>
    <n v="1"/>
    <n v="145.16129032258064"/>
    <x v="1"/>
    <x v="6"/>
  </r>
  <r>
    <n v="3675"/>
    <s v="Memoir of a Forgotten Past"/>
    <x v="3673"/>
    <n v="50"/>
    <n v="70"/>
    <x v="0"/>
    <x v="1"/>
    <s v="GBP"/>
    <n v="1463353200"/>
    <n v="1462285182"/>
    <b v="0"/>
    <n v="3"/>
    <b v="1"/>
    <s v="theater/plays"/>
    <n v="1.4"/>
    <n v="23.333333333333332"/>
    <x v="1"/>
    <x v="6"/>
  </r>
  <r>
    <n v="3676"/>
    <s v="The Black and White Theatre Company Inc."/>
    <x v="3674"/>
    <n v="800"/>
    <n v="1030"/>
    <x v="0"/>
    <x v="0"/>
    <s v="USD"/>
    <n v="1410550484"/>
    <n v="1408995284"/>
    <b v="0"/>
    <n v="16"/>
    <b v="1"/>
    <s v="theater/plays"/>
    <n v="1.2875000000000001"/>
    <n v="64.375"/>
    <x v="1"/>
    <x v="6"/>
  </r>
  <r>
    <n v="3677"/>
    <s v="Goldfish Memory Productions"/>
    <x v="3675"/>
    <n v="12000"/>
    <n v="12348.5"/>
    <x v="0"/>
    <x v="0"/>
    <s v="USD"/>
    <n v="1404359940"/>
    <n v="1402580818"/>
    <b v="0"/>
    <n v="199"/>
    <b v="1"/>
    <s v="theater/plays"/>
    <n v="1.0290416666666666"/>
    <n v="62.052763819095475"/>
    <x v="1"/>
    <x v="6"/>
  </r>
  <r>
    <n v="3678"/>
    <s v="Some big Some bang"/>
    <x v="3676"/>
    <n v="2000"/>
    <n v="2050"/>
    <x v="0"/>
    <x v="1"/>
    <s v="GBP"/>
    <n v="1433076298"/>
    <n v="1430052298"/>
    <b v="0"/>
    <n v="31"/>
    <b v="1"/>
    <s v="theater/plays"/>
    <n v="1.0249999999999999"/>
    <n v="66.129032258064512"/>
    <x v="1"/>
    <x v="6"/>
  </r>
  <r>
    <n v="3679"/>
    <s v="DOG SEES GOD: Confessions of a Teenage Blockhead"/>
    <x v="3677"/>
    <n v="2000"/>
    <n v="2202"/>
    <x v="0"/>
    <x v="0"/>
    <s v="USD"/>
    <n v="1404190740"/>
    <n v="1401214581"/>
    <b v="0"/>
    <n v="30"/>
    <b v="1"/>
    <s v="theater/plays"/>
    <n v="1.101"/>
    <n v="73.400000000000006"/>
    <x v="1"/>
    <x v="6"/>
  </r>
  <r>
    <n v="3680"/>
    <s v="Loading Dock Theatre Presents: The Dudleys! A Family Game"/>
    <x v="3678"/>
    <n v="3000"/>
    <n v="3383"/>
    <x v="0"/>
    <x v="0"/>
    <s v="USD"/>
    <n v="1475664834"/>
    <n v="1473850434"/>
    <b v="0"/>
    <n v="34"/>
    <b v="1"/>
    <s v="theater/plays"/>
    <n v="1.1276666666666666"/>
    <n v="99.5"/>
    <x v="1"/>
    <x v="6"/>
  </r>
  <r>
    <n v="3681"/>
    <s v="&quot;So Amazing&quot; produced at the Kraine Theater NYC"/>
    <x v="3679"/>
    <n v="1000"/>
    <n v="1119"/>
    <x v="0"/>
    <x v="0"/>
    <s v="USD"/>
    <n v="1452872290"/>
    <n v="1452008290"/>
    <b v="0"/>
    <n v="18"/>
    <b v="1"/>
    <s v="theater/plays"/>
    <n v="1.119"/>
    <n v="62.166666666666664"/>
    <x v="1"/>
    <x v="6"/>
  </r>
  <r>
    <n v="3682"/>
    <s v="&quot;Unexpectedly Expecting&quot; - A One-Woman Show"/>
    <x v="3680"/>
    <n v="3000"/>
    <n v="4176"/>
    <x v="0"/>
    <x v="0"/>
    <s v="USD"/>
    <n v="1402901940"/>
    <n v="1399998418"/>
    <b v="0"/>
    <n v="67"/>
    <b v="1"/>
    <s v="theater/plays"/>
    <n v="1.3919999999999999"/>
    <n v="62.328358208955223"/>
    <x v="1"/>
    <x v="6"/>
  </r>
  <r>
    <n v="3683"/>
    <s v="A Krumpus Story - World Premiere"/>
    <x v="3681"/>
    <n v="3500"/>
    <n v="3880"/>
    <x v="0"/>
    <x v="0"/>
    <s v="USD"/>
    <n v="1476931696"/>
    <n v="1474339696"/>
    <b v="0"/>
    <n v="66"/>
    <b v="1"/>
    <s v="theater/plays"/>
    <n v="1.1085714285714285"/>
    <n v="58.787878787878789"/>
    <x v="1"/>
    <x v="6"/>
  </r>
  <r>
    <n v="3684"/>
    <s v="Cassiopeia"/>
    <x v="3682"/>
    <n v="750"/>
    <n v="1043"/>
    <x v="0"/>
    <x v="0"/>
    <s v="USD"/>
    <n v="1441167586"/>
    <n v="1438575586"/>
    <b v="0"/>
    <n v="23"/>
    <b v="1"/>
    <s v="theater/plays"/>
    <n v="1.3906666666666667"/>
    <n v="45.347826086956523"/>
    <x v="1"/>
    <x v="6"/>
  </r>
  <r>
    <n v="3685"/>
    <s v="Two Noble Kinsmen: Fire &amp; Shadows"/>
    <x v="3683"/>
    <n v="5000"/>
    <n v="5285"/>
    <x v="0"/>
    <x v="0"/>
    <s v="USD"/>
    <n v="1400533200"/>
    <n v="1398348859"/>
    <b v="0"/>
    <n v="126"/>
    <b v="1"/>
    <s v="theater/plays"/>
    <n v="1.0569999999999999"/>
    <n v="41.944444444444443"/>
    <x v="1"/>
    <x v="6"/>
  </r>
  <r>
    <n v="3686"/>
    <s v="Dog sees God by Bert V. Royal @ FSU"/>
    <x v="3684"/>
    <n v="350"/>
    <n v="355"/>
    <x v="0"/>
    <x v="0"/>
    <s v="USD"/>
    <n v="1440820740"/>
    <n v="1439567660"/>
    <b v="0"/>
    <n v="6"/>
    <b v="1"/>
    <s v="theater/plays"/>
    <n v="1.0142857142857142"/>
    <n v="59.166666666666664"/>
    <x v="1"/>
    <x v="6"/>
  </r>
  <r>
    <n v="3687"/>
    <s v="death (and straight boys)"/>
    <x v="3685"/>
    <n v="5000"/>
    <n v="5012.25"/>
    <x v="0"/>
    <x v="0"/>
    <s v="USD"/>
    <n v="1403846055"/>
    <n v="1401254055"/>
    <b v="0"/>
    <n v="25"/>
    <b v="1"/>
    <s v="theater/plays"/>
    <n v="1.0024500000000001"/>
    <n v="200.49"/>
    <x v="1"/>
    <x v="6"/>
  </r>
  <r>
    <n v="3688"/>
    <s v="The Tulip Tree 2014"/>
    <x v="3686"/>
    <n v="3000"/>
    <n v="3275"/>
    <x v="0"/>
    <x v="1"/>
    <s v="GBP"/>
    <n v="1407524004"/>
    <n v="1404932004"/>
    <b v="0"/>
    <n v="39"/>
    <b v="1"/>
    <s v="theater/plays"/>
    <n v="1.0916666666666666"/>
    <n v="83.974358974358978"/>
    <x v="1"/>
    <x v="6"/>
  </r>
  <r>
    <n v="3689"/>
    <s v="Random Us"/>
    <x v="3687"/>
    <n v="3000"/>
    <n v="3550"/>
    <x v="0"/>
    <x v="0"/>
    <s v="USD"/>
    <n v="1434925500"/>
    <n v="1432410639"/>
    <b v="0"/>
    <n v="62"/>
    <b v="1"/>
    <s v="theater/plays"/>
    <n v="1.1833333333333333"/>
    <n v="57.258064516129032"/>
    <x v="1"/>
    <x v="6"/>
  </r>
  <r>
    <n v="3690"/>
    <s v="We Rise"/>
    <x v="3688"/>
    <n v="1500"/>
    <n v="1800"/>
    <x v="0"/>
    <x v="0"/>
    <s v="USD"/>
    <n v="1417101683"/>
    <n v="1414506083"/>
    <b v="0"/>
    <n v="31"/>
    <b v="1"/>
    <s v="theater/plays"/>
    <n v="1.2"/>
    <n v="58.064516129032256"/>
    <x v="1"/>
    <x v="6"/>
  </r>
  <r>
    <n v="3691"/>
    <s v="Most Dangerous Man in America (WEB DuBois) by Amiri  Baraka"/>
    <x v="3689"/>
    <n v="40000"/>
    <n v="51184"/>
    <x v="0"/>
    <x v="0"/>
    <s v="USD"/>
    <n v="1425272340"/>
    <n v="1421426929"/>
    <b v="0"/>
    <n v="274"/>
    <b v="1"/>
    <s v="theater/plays"/>
    <n v="1.2796000000000001"/>
    <n v="186.80291970802921"/>
    <x v="1"/>
    <x v="6"/>
  </r>
  <r>
    <n v="3692"/>
    <s v="An Evening With Durang"/>
    <x v="3690"/>
    <n v="1000"/>
    <n v="1260"/>
    <x v="0"/>
    <x v="0"/>
    <s v="USD"/>
    <n v="1411084800"/>
    <n v="1410304179"/>
    <b v="0"/>
    <n v="17"/>
    <b v="1"/>
    <s v="theater/plays"/>
    <n v="1.26"/>
    <n v="74.117647058823536"/>
    <x v="1"/>
    <x v="6"/>
  </r>
  <r>
    <n v="3693"/>
    <s v="Jason (Georgia on My Mind)"/>
    <x v="3691"/>
    <n v="333"/>
    <n v="430"/>
    <x v="0"/>
    <x v="1"/>
    <s v="GBP"/>
    <n v="1448922600"/>
    <n v="1446352529"/>
    <b v="0"/>
    <n v="14"/>
    <b v="1"/>
    <s v="theater/plays"/>
    <n v="1.2912912912912913"/>
    <n v="30.714285714285715"/>
    <x v="1"/>
    <x v="6"/>
  </r>
  <r>
    <n v="3694"/>
    <s v="Three Christs - Presented at Dixon Place"/>
    <x v="3692"/>
    <n v="3500"/>
    <n v="3760"/>
    <x v="0"/>
    <x v="0"/>
    <s v="USD"/>
    <n v="1465178400"/>
    <n v="1461985967"/>
    <b v="0"/>
    <n v="60"/>
    <b v="1"/>
    <s v="theater/plays"/>
    <n v="1.0742857142857143"/>
    <n v="62.666666666666664"/>
    <x v="1"/>
    <x v="6"/>
  </r>
  <r>
    <n v="3695"/>
    <s v="The History Boys at USC"/>
    <x v="3693"/>
    <n v="4000"/>
    <n v="4005"/>
    <x v="0"/>
    <x v="0"/>
    <s v="USD"/>
    <n v="1421009610"/>
    <n v="1419281610"/>
    <b v="0"/>
    <n v="33"/>
    <b v="1"/>
    <s v="theater/plays"/>
    <n v="1.00125"/>
    <n v="121.36363636363636"/>
    <x v="1"/>
    <x v="6"/>
  </r>
  <r>
    <n v="3696"/>
    <s v="&quot;Lifted&quot; - The Theatre Shed's 10 Year Anniversary Show"/>
    <x v="3694"/>
    <n v="2000"/>
    <n v="3100"/>
    <x v="0"/>
    <x v="1"/>
    <s v="GBP"/>
    <n v="1423838916"/>
    <n v="1418654916"/>
    <b v="0"/>
    <n v="78"/>
    <b v="1"/>
    <s v="theater/plays"/>
    <n v="1.55"/>
    <n v="39.743589743589745"/>
    <x v="1"/>
    <x v="6"/>
  </r>
  <r>
    <n v="3697"/>
    <s v="Sid the tour 2016"/>
    <x v="3695"/>
    <n v="2000"/>
    <n v="2160"/>
    <x v="0"/>
    <x v="1"/>
    <s v="GBP"/>
    <n v="1462878648"/>
    <n v="1461064248"/>
    <b v="0"/>
    <n v="30"/>
    <b v="1"/>
    <s v="theater/plays"/>
    <n v="1.08"/>
    <n v="72"/>
    <x v="1"/>
    <x v="6"/>
  </r>
  <r>
    <n v="3698"/>
    <s v="CORIOLANUS | THE NORMAL HEART @ The Lab Theater"/>
    <x v="3696"/>
    <n v="5000"/>
    <n v="5526"/>
    <x v="0"/>
    <x v="0"/>
    <s v="USD"/>
    <n v="1456946487"/>
    <n v="1454354487"/>
    <b v="0"/>
    <n v="136"/>
    <b v="1"/>
    <s v="theater/plays"/>
    <n v="1.1052"/>
    <n v="40.632352941176471"/>
    <x v="1"/>
    <x v="6"/>
  </r>
  <r>
    <n v="3699"/>
    <s v="Tell Me That You Love Me"/>
    <x v="3697"/>
    <n v="2500"/>
    <n v="2520"/>
    <x v="0"/>
    <x v="0"/>
    <s v="USD"/>
    <n v="1413383216"/>
    <n v="1410791216"/>
    <b v="0"/>
    <n v="40"/>
    <b v="1"/>
    <s v="theater/plays"/>
    <n v="1.008"/>
    <n v="63"/>
    <x v="1"/>
    <x v="6"/>
  </r>
  <r>
    <n v="3700"/>
    <s v="Generations (Senior Project)"/>
    <x v="3698"/>
    <n v="500"/>
    <n v="606"/>
    <x v="0"/>
    <x v="0"/>
    <s v="USD"/>
    <n v="1412092800"/>
    <n v="1409493800"/>
    <b v="0"/>
    <n v="18"/>
    <b v="1"/>
    <s v="theater/plays"/>
    <n v="1.212"/>
    <n v="33.666666666666664"/>
    <x v="1"/>
    <x v="6"/>
  </r>
  <r>
    <n v="3701"/>
    <s v="Dog Show"/>
    <x v="3699"/>
    <n v="1500"/>
    <n v="1505"/>
    <x v="0"/>
    <x v="1"/>
    <s v="GBP"/>
    <n v="1433422793"/>
    <n v="1430830793"/>
    <b v="0"/>
    <n v="39"/>
    <b v="1"/>
    <s v="theater/plays"/>
    <n v="1.0033333333333334"/>
    <n v="38.589743589743591"/>
    <x v="1"/>
    <x v="6"/>
  </r>
  <r>
    <n v="3702"/>
    <s v="SANKARA"/>
    <x v="3700"/>
    <n v="3000"/>
    <n v="3275"/>
    <x v="0"/>
    <x v="1"/>
    <s v="GBP"/>
    <n v="1468191540"/>
    <n v="1464958484"/>
    <b v="0"/>
    <n v="21"/>
    <b v="1"/>
    <s v="theater/plays"/>
    <n v="1.0916666666666666"/>
    <n v="155.95238095238096"/>
    <x v="1"/>
    <x v="6"/>
  </r>
  <r>
    <n v="3703"/>
    <s v="REBATEnsemble Presents: &quot;The Tempest&quot; by William Shakespeare"/>
    <x v="3701"/>
    <n v="1050"/>
    <n v="1296"/>
    <x v="0"/>
    <x v="0"/>
    <s v="USD"/>
    <n v="1471071540"/>
    <n v="1467720388"/>
    <b v="0"/>
    <n v="30"/>
    <b v="1"/>
    <s v="theater/plays"/>
    <n v="1.2342857142857142"/>
    <n v="43.2"/>
    <x v="1"/>
    <x v="6"/>
  </r>
  <r>
    <n v="3704"/>
    <s v="Constellations by Nick Payne at the Nottingham New Theatre"/>
    <x v="3702"/>
    <n v="300"/>
    <n v="409.01"/>
    <x v="0"/>
    <x v="1"/>
    <s v="GBP"/>
    <n v="1464712394"/>
    <n v="1459528394"/>
    <b v="0"/>
    <n v="27"/>
    <b v="1"/>
    <s v="theater/plays"/>
    <n v="1.3633666666666666"/>
    <n v="15.148518518518518"/>
    <x v="1"/>
    <x v="6"/>
  </r>
  <r>
    <n v="3705"/>
    <s v="Pennywinkle: A New Chicago Comedy"/>
    <x v="3703"/>
    <n v="2827"/>
    <n v="2925"/>
    <x v="0"/>
    <x v="0"/>
    <s v="USD"/>
    <n v="1403546400"/>
    <n v="1401714114"/>
    <b v="0"/>
    <n v="35"/>
    <b v="1"/>
    <s v="theater/plays"/>
    <n v="1.0346657233816767"/>
    <n v="83.571428571428569"/>
    <x v="1"/>
    <x v="6"/>
  </r>
  <r>
    <n v="3706"/>
    <s v="The Drama Factory presents : The Magic Flute"/>
    <x v="3704"/>
    <n v="1500"/>
    <n v="1820"/>
    <x v="0"/>
    <x v="0"/>
    <s v="USD"/>
    <n v="1410558949"/>
    <n v="1409262949"/>
    <b v="0"/>
    <n v="13"/>
    <b v="1"/>
    <s v="theater/plays"/>
    <n v="1.2133333333333334"/>
    <n v="140"/>
    <x v="1"/>
    <x v="6"/>
  </r>
  <r>
    <n v="3707"/>
    <s v="A KC Fringe World Premiere: DESPERATE ACTS"/>
    <x v="3705"/>
    <n v="1000"/>
    <n v="1860"/>
    <x v="0"/>
    <x v="0"/>
    <s v="USD"/>
    <n v="1469165160"/>
    <n v="1467335378"/>
    <b v="0"/>
    <n v="23"/>
    <b v="1"/>
    <s v="theater/plays"/>
    <n v="1.86"/>
    <n v="80.869565217391298"/>
    <x v="1"/>
    <x v="6"/>
  </r>
  <r>
    <n v="3708"/>
    <s v="Much Ado About Nothing"/>
    <x v="3706"/>
    <n v="700"/>
    <n v="2100"/>
    <x v="0"/>
    <x v="0"/>
    <s v="USD"/>
    <n v="1404444286"/>
    <n v="1403234686"/>
    <b v="0"/>
    <n v="39"/>
    <b v="1"/>
    <s v="theater/plays"/>
    <n v="3"/>
    <n v="53.846153846153847"/>
    <x v="1"/>
    <x v="6"/>
  </r>
  <r>
    <n v="3709"/>
    <s v="The Ruby Darlings Show"/>
    <x v="3707"/>
    <n v="1000"/>
    <n v="1082.5"/>
    <x v="0"/>
    <x v="1"/>
    <s v="GBP"/>
    <n v="1403715546"/>
    <n v="1401123546"/>
    <b v="0"/>
    <n v="35"/>
    <b v="1"/>
    <s v="theater/plays"/>
    <n v="1.0825"/>
    <n v="30.928571428571427"/>
    <x v="1"/>
    <x v="6"/>
  </r>
  <r>
    <n v="3710"/>
    <s v="&quot;Loving Alanis&quot; Rocky Mountain Regional Premier"/>
    <x v="3708"/>
    <n v="1300"/>
    <n v="1835"/>
    <x v="0"/>
    <x v="0"/>
    <s v="USD"/>
    <n v="1428068988"/>
    <n v="1425908988"/>
    <b v="0"/>
    <n v="27"/>
    <b v="1"/>
    <s v="theater/plays"/>
    <n v="1.4115384615384616"/>
    <n v="67.962962962962962"/>
    <x v="1"/>
    <x v="6"/>
  </r>
  <r>
    <n v="3711"/>
    <s v="The Youth Shakespeare Project 2014"/>
    <x v="3709"/>
    <n v="500"/>
    <n v="570"/>
    <x v="0"/>
    <x v="0"/>
    <s v="USD"/>
    <n v="1402848000"/>
    <n v="1400606573"/>
    <b v="0"/>
    <n v="21"/>
    <b v="1"/>
    <s v="theater/plays"/>
    <n v="1.1399999999999999"/>
    <n v="27.142857142857142"/>
    <x v="1"/>
    <x v="6"/>
  </r>
  <r>
    <n v="3712"/>
    <s v="IT'S JUST MY LIFE"/>
    <x v="3710"/>
    <n v="7500"/>
    <n v="11530"/>
    <x v="0"/>
    <x v="0"/>
    <s v="USD"/>
    <n v="1433055540"/>
    <n v="1431230867"/>
    <b v="0"/>
    <n v="104"/>
    <b v="1"/>
    <s v="theater/plays"/>
    <n v="1.5373333333333334"/>
    <n v="110.86538461538461"/>
    <x v="1"/>
    <x v="6"/>
  </r>
  <r>
    <n v="3713"/>
    <s v="Bring Matt Fotis's Nights on the Couch to NYC!"/>
    <x v="3711"/>
    <n v="2000"/>
    <n v="2030"/>
    <x v="0"/>
    <x v="0"/>
    <s v="USD"/>
    <n v="1465062166"/>
    <n v="1463334166"/>
    <b v="0"/>
    <n v="19"/>
    <b v="1"/>
    <s v="theater/plays"/>
    <n v="1.0149999999999999"/>
    <n v="106.84210526315789"/>
    <x v="1"/>
    <x v="6"/>
  </r>
  <r>
    <n v="3714"/>
    <s v="Expedition (to NYC)"/>
    <x v="3712"/>
    <n v="10000"/>
    <n v="10235"/>
    <x v="0"/>
    <x v="0"/>
    <s v="USD"/>
    <n v="1432612740"/>
    <n v="1429881667"/>
    <b v="0"/>
    <n v="97"/>
    <b v="1"/>
    <s v="theater/plays"/>
    <n v="1.0235000000000001"/>
    <n v="105.51546391752578"/>
    <x v="1"/>
    <x v="6"/>
  </r>
  <r>
    <n v="3715"/>
    <s v="The Inspectors Call"/>
    <x v="3713"/>
    <n v="3500"/>
    <n v="3590"/>
    <x v="0"/>
    <x v="1"/>
    <s v="GBP"/>
    <n v="1427806320"/>
    <n v="1422834819"/>
    <b v="0"/>
    <n v="27"/>
    <b v="1"/>
    <s v="theater/plays"/>
    <n v="1.0257142857142858"/>
    <n v="132.96296296296296"/>
    <x v="1"/>
    <x v="6"/>
  </r>
  <r>
    <n v="3716"/>
    <s v="Sylvia (a benefit show)"/>
    <x v="3714"/>
    <n v="800"/>
    <n v="1246"/>
    <x v="0"/>
    <x v="0"/>
    <s v="USD"/>
    <n v="1453411109"/>
    <n v="1450819109"/>
    <b v="0"/>
    <n v="24"/>
    <b v="1"/>
    <s v="theater/plays"/>
    <n v="1.5575000000000001"/>
    <n v="51.916666666666664"/>
    <x v="1"/>
    <x v="6"/>
  </r>
  <r>
    <n v="3717"/>
    <s v="Told Look Younger at Jermyn Street Theatre"/>
    <x v="3715"/>
    <n v="4000"/>
    <n v="4030"/>
    <x v="0"/>
    <x v="1"/>
    <s v="GBP"/>
    <n v="1431204449"/>
    <n v="1428526049"/>
    <b v="0"/>
    <n v="13"/>
    <b v="1"/>
    <s v="theater/plays"/>
    <n v="1.0075000000000001"/>
    <n v="310"/>
    <x v="1"/>
    <x v="6"/>
  </r>
  <r>
    <n v="3718"/>
    <s v="PUNK ROCK"/>
    <x v="3716"/>
    <n v="500"/>
    <n v="1197"/>
    <x v="0"/>
    <x v="1"/>
    <s v="GBP"/>
    <n v="1425057075"/>
    <n v="1422465075"/>
    <b v="0"/>
    <n v="46"/>
    <b v="1"/>
    <s v="theater/plays"/>
    <n v="2.3940000000000001"/>
    <n v="26.021739130434781"/>
    <x v="1"/>
    <x v="6"/>
  </r>
  <r>
    <n v="3719"/>
    <s v="Corium"/>
    <x v="3717"/>
    <n v="200"/>
    <n v="420"/>
    <x v="0"/>
    <x v="1"/>
    <s v="GBP"/>
    <n v="1434994266"/>
    <n v="1432402266"/>
    <b v="0"/>
    <n v="4"/>
    <b v="1"/>
    <s v="theater/plays"/>
    <n v="2.1"/>
    <n v="105"/>
    <x v="1"/>
    <x v="6"/>
  </r>
  <r>
    <n v="3720"/>
    <s v="Lakotas and the American Theatre"/>
    <x v="3718"/>
    <n v="3300"/>
    <n v="3449"/>
    <x v="0"/>
    <x v="0"/>
    <s v="USD"/>
    <n v="1435881006"/>
    <n v="1433980206"/>
    <b v="0"/>
    <n v="40"/>
    <b v="1"/>
    <s v="theater/plays"/>
    <n v="1.0451515151515152"/>
    <n v="86.224999999999994"/>
    <x v="1"/>
    <x v="6"/>
  </r>
  <r>
    <n v="3721"/>
    <s v="MamaÃ­ Kickstarts its 2015 Season: Chekhov, Williams &amp; more!"/>
    <x v="3719"/>
    <n v="5000"/>
    <n v="5040"/>
    <x v="0"/>
    <x v="0"/>
    <s v="USD"/>
    <n v="1415230084"/>
    <n v="1413412084"/>
    <b v="0"/>
    <n v="44"/>
    <b v="1"/>
    <s v="theater/plays"/>
    <n v="1.008"/>
    <n v="114.54545454545455"/>
    <x v="1"/>
    <x v="6"/>
  </r>
  <r>
    <n v="3722"/>
    <s v="PSYCHOC une comÃ©die libertine de Bernard Granger"/>
    <x v="3720"/>
    <n v="1500"/>
    <n v="1668"/>
    <x v="0"/>
    <x v="5"/>
    <s v="CAD"/>
    <n v="1455231540"/>
    <n v="1452614847"/>
    <b v="0"/>
    <n v="35"/>
    <b v="1"/>
    <s v="theater/plays"/>
    <n v="1.1120000000000001"/>
    <n v="47.657142857142858"/>
    <x v="1"/>
    <x v="6"/>
  </r>
  <r>
    <n v="3723"/>
    <s v="Beauty and the Beast"/>
    <x v="3721"/>
    <n v="4500"/>
    <n v="4592"/>
    <x v="0"/>
    <x v="1"/>
    <s v="GBP"/>
    <n v="1417374262"/>
    <n v="1414778662"/>
    <b v="0"/>
    <n v="63"/>
    <b v="1"/>
    <s v="theater/plays"/>
    <n v="1.0204444444444445"/>
    <n v="72.888888888888886"/>
    <x v="1"/>
    <x v="6"/>
  </r>
  <r>
    <n v="3724"/>
    <s v="Send 'Bin Laden: The One Man Show' to Hollywood!"/>
    <x v="3722"/>
    <n v="4300"/>
    <n v="4409.55"/>
    <x v="0"/>
    <x v="1"/>
    <s v="GBP"/>
    <n v="1462402800"/>
    <n v="1459856860"/>
    <b v="0"/>
    <n v="89"/>
    <b v="1"/>
    <s v="theater/plays"/>
    <n v="1.0254767441860466"/>
    <n v="49.545505617977533"/>
    <x v="1"/>
    <x v="6"/>
  </r>
  <r>
    <n v="3725"/>
    <s v="Mine by Polly Teale A Paper Parachutes Production"/>
    <x v="3723"/>
    <n v="300"/>
    <n v="381"/>
    <x v="0"/>
    <x v="1"/>
    <s v="GBP"/>
    <n v="1455831000"/>
    <n v="1454366467"/>
    <b v="0"/>
    <n v="15"/>
    <b v="1"/>
    <s v="theater/plays"/>
    <n v="1.27"/>
    <n v="25.4"/>
    <x v="1"/>
    <x v="6"/>
  </r>
  <r>
    <n v="3726"/>
    <s v="Howard's End 3.0"/>
    <x v="3724"/>
    <n v="850"/>
    <n v="2879"/>
    <x v="0"/>
    <x v="0"/>
    <s v="USD"/>
    <n v="1461963600"/>
    <n v="1459567371"/>
    <b v="0"/>
    <n v="46"/>
    <b v="1"/>
    <s v="theater/plays"/>
    <n v="3.3870588235294119"/>
    <n v="62.586956521739133"/>
    <x v="1"/>
    <x v="6"/>
  </r>
  <r>
    <n v="3727"/>
    <s v="Star-Spangled Sitcoms: Huzzah &amp; John Adams"/>
    <x v="3725"/>
    <n v="2000"/>
    <n v="2015"/>
    <x v="0"/>
    <x v="0"/>
    <s v="USD"/>
    <n v="1476939300"/>
    <n v="1474273294"/>
    <b v="0"/>
    <n v="33"/>
    <b v="1"/>
    <s v="theater/plays"/>
    <n v="1.0075000000000001"/>
    <n v="61.060606060606062"/>
    <x v="1"/>
    <x v="6"/>
  </r>
  <r>
    <n v="3728"/>
    <s v="Bare Bones Shakespeare 2015-16 Season"/>
    <x v="3726"/>
    <n v="20000"/>
    <n v="1862"/>
    <x v="2"/>
    <x v="0"/>
    <s v="USD"/>
    <n v="1439957176"/>
    <n v="1437365176"/>
    <b v="0"/>
    <n v="31"/>
    <b v="0"/>
    <s v="theater/plays"/>
    <n v="9.3100000000000002E-2"/>
    <n v="60.064516129032256"/>
    <x v="1"/>
    <x v="6"/>
  </r>
  <r>
    <n v="3729"/>
    <s v="Picasso at The Lapin Agile, a play by Steve Martin"/>
    <x v="3727"/>
    <n v="5000"/>
    <n v="362"/>
    <x v="2"/>
    <x v="0"/>
    <s v="USD"/>
    <n v="1427082912"/>
    <n v="1423198512"/>
    <b v="0"/>
    <n v="5"/>
    <b v="0"/>
    <s v="theater/plays"/>
    <n v="7.2400000000000006E-2"/>
    <n v="72.400000000000006"/>
    <x v="1"/>
    <x v="6"/>
  </r>
  <r>
    <n v="3730"/>
    <s v="Mark Twain is Hell for the Company - Original Play"/>
    <x v="3728"/>
    <n v="1000"/>
    <n v="100"/>
    <x v="2"/>
    <x v="0"/>
    <s v="USD"/>
    <n v="1439828159"/>
    <n v="1437236159"/>
    <b v="0"/>
    <n v="1"/>
    <b v="0"/>
    <s v="theater/plays"/>
    <n v="0.1"/>
    <n v="100"/>
    <x v="1"/>
    <x v="6"/>
  </r>
  <r>
    <n v="3731"/>
    <s v="The Rabbit on the Moon"/>
    <x v="3729"/>
    <n v="5500"/>
    <n v="620"/>
    <x v="2"/>
    <x v="0"/>
    <s v="USD"/>
    <n v="1420860180"/>
    <n v="1418234646"/>
    <b v="0"/>
    <n v="12"/>
    <b v="0"/>
    <s v="theater/plays"/>
    <n v="0.11272727272727273"/>
    <n v="51.666666666666664"/>
    <x v="1"/>
    <x v="6"/>
  </r>
  <r>
    <n v="3732"/>
    <s v="Elektra Bekent - Afstudeervoorstelling"/>
    <x v="3730"/>
    <n v="850"/>
    <n v="131"/>
    <x v="2"/>
    <x v="9"/>
    <s v="EUR"/>
    <n v="1422100800"/>
    <n v="1416932133"/>
    <b v="0"/>
    <n v="4"/>
    <b v="0"/>
    <s v="theater/plays"/>
    <n v="0.15411764705882353"/>
    <n v="32.75"/>
    <x v="1"/>
    <x v="6"/>
  </r>
  <r>
    <n v="3733"/>
    <s v="laughter in the hood"/>
    <x v="3731"/>
    <n v="1500"/>
    <n v="0"/>
    <x v="2"/>
    <x v="0"/>
    <s v="USD"/>
    <n v="1429396200"/>
    <n v="1428539708"/>
    <b v="0"/>
    <n v="0"/>
    <b v="0"/>
    <s v="theater/plays"/>
    <n v="0"/>
    <n v="0"/>
    <x v="1"/>
    <x v="6"/>
  </r>
  <r>
    <n v="3734"/>
    <s v="Shakespeare in Sarajevo"/>
    <x v="3732"/>
    <n v="1500"/>
    <n v="427"/>
    <x v="2"/>
    <x v="0"/>
    <s v="USD"/>
    <n v="1432589896"/>
    <n v="1427405896"/>
    <b v="0"/>
    <n v="7"/>
    <b v="0"/>
    <s v="theater/plays"/>
    <n v="0.28466666666666668"/>
    <n v="61"/>
    <x v="1"/>
    <x v="6"/>
  </r>
  <r>
    <n v="3735"/>
    <s v="Women Beware Women"/>
    <x v="3733"/>
    <n v="150"/>
    <n v="20"/>
    <x v="2"/>
    <x v="1"/>
    <s v="GBP"/>
    <n v="1432831089"/>
    <n v="1430239089"/>
    <b v="0"/>
    <n v="2"/>
    <b v="0"/>
    <s v="theater/plays"/>
    <n v="0.13333333333333333"/>
    <n v="10"/>
    <x v="1"/>
    <x v="6"/>
  </r>
  <r>
    <n v="3736"/>
    <s v="Hot Dogs a new play by Suhayla El-Bushra"/>
    <x v="3734"/>
    <n v="1500"/>
    <n v="10"/>
    <x v="2"/>
    <x v="1"/>
    <s v="GBP"/>
    <n v="1427133600"/>
    <n v="1423847093"/>
    <b v="0"/>
    <n v="1"/>
    <b v="0"/>
    <s v="theater/plays"/>
    <n v="6.6666666666666671E-3"/>
    <n v="10"/>
    <x v="1"/>
    <x v="6"/>
  </r>
  <r>
    <n v="3737"/>
    <s v="Measure For Measure"/>
    <x v="3735"/>
    <n v="700"/>
    <n v="150"/>
    <x v="2"/>
    <x v="0"/>
    <s v="USD"/>
    <n v="1447311540"/>
    <n v="1445358903"/>
    <b v="0"/>
    <n v="4"/>
    <b v="0"/>
    <s v="theater/plays"/>
    <n v="0.21428571428571427"/>
    <n v="37.5"/>
    <x v="1"/>
    <x v="6"/>
  </r>
  <r>
    <n v="3738"/>
    <s v="'GULF' - a new play by PIVOT THEATRE"/>
    <x v="3736"/>
    <n v="1500"/>
    <n v="270"/>
    <x v="2"/>
    <x v="1"/>
    <s v="GBP"/>
    <n v="1405461600"/>
    <n v="1403562705"/>
    <b v="0"/>
    <n v="6"/>
    <b v="0"/>
    <s v="theater/plays"/>
    <n v="0.18"/>
    <n v="45"/>
    <x v="1"/>
    <x v="6"/>
  </r>
  <r>
    <n v="3739"/>
    <s v="Verge of Strife - The life and poetry of Rupert Brooke"/>
    <x v="3737"/>
    <n v="4000"/>
    <n v="805"/>
    <x v="2"/>
    <x v="1"/>
    <s v="GBP"/>
    <n v="1468752468"/>
    <n v="1467024468"/>
    <b v="0"/>
    <n v="8"/>
    <b v="0"/>
    <s v="theater/plays"/>
    <n v="0.20125000000000001"/>
    <n v="100.625"/>
    <x v="1"/>
    <x v="6"/>
  </r>
  <r>
    <n v="3740"/>
    <s v="dasGROUP Theatre: Savage in Limbo"/>
    <x v="3738"/>
    <n v="2000"/>
    <n v="358"/>
    <x v="2"/>
    <x v="0"/>
    <s v="USD"/>
    <n v="1407808438"/>
    <n v="1405217355"/>
    <b v="0"/>
    <n v="14"/>
    <b v="0"/>
    <s v="theater/plays"/>
    <n v="0.17899999999999999"/>
    <n v="25.571428571428573"/>
    <x v="1"/>
    <x v="6"/>
  </r>
  <r>
    <n v="3741"/>
    <s v="Open House Theater"/>
    <x v="3739"/>
    <n v="20000"/>
    <n v="0"/>
    <x v="2"/>
    <x v="0"/>
    <s v="USD"/>
    <n v="1450389950"/>
    <n v="1447797950"/>
    <b v="0"/>
    <n v="0"/>
    <b v="0"/>
    <s v="theater/plays"/>
    <n v="0"/>
    <n v="0"/>
    <x v="1"/>
    <x v="6"/>
  </r>
  <r>
    <n v="3742"/>
    <s v="The Jennings Family Reunion"/>
    <x v="3740"/>
    <n v="5000"/>
    <n v="100"/>
    <x v="2"/>
    <x v="0"/>
    <s v="USD"/>
    <n v="1409980144"/>
    <n v="1407388144"/>
    <b v="0"/>
    <n v="4"/>
    <b v="0"/>
    <s v="theater/plays"/>
    <n v="0.02"/>
    <n v="25"/>
    <x v="1"/>
    <x v="6"/>
  </r>
  <r>
    <n v="3743"/>
    <s v="Down the Mississippi"/>
    <x v="3741"/>
    <n v="2200"/>
    <n v="0"/>
    <x v="2"/>
    <x v="0"/>
    <s v="USD"/>
    <n v="1404406964"/>
    <n v="1401814964"/>
    <b v="0"/>
    <n v="0"/>
    <b v="0"/>
    <s v="theater/plays"/>
    <n v="0"/>
    <n v="0"/>
    <x v="1"/>
    <x v="6"/>
  </r>
  <r>
    <n v="3744"/>
    <s v="The Game's Afoot - Spotlight"/>
    <x v="3742"/>
    <n v="1200"/>
    <n v="0"/>
    <x v="2"/>
    <x v="0"/>
    <s v="USD"/>
    <n v="1404532740"/>
    <n v="1401823952"/>
    <b v="0"/>
    <n v="0"/>
    <b v="0"/>
    <s v="theater/plays"/>
    <n v="0"/>
    <n v="0"/>
    <x v="1"/>
    <x v="6"/>
  </r>
  <r>
    <n v="3745"/>
    <s v="Tyke Theatre Web Show"/>
    <x v="3743"/>
    <n v="100"/>
    <n v="10"/>
    <x v="2"/>
    <x v="0"/>
    <s v="USD"/>
    <n v="1407689102"/>
    <n v="1405097102"/>
    <b v="0"/>
    <n v="1"/>
    <b v="0"/>
    <s v="theater/plays"/>
    <n v="0.1"/>
    <n v="10"/>
    <x v="1"/>
    <x v="6"/>
  </r>
  <r>
    <n v="3746"/>
    <s v="Stage Play Production - &quot;I Love You to Death&quot;"/>
    <x v="3744"/>
    <n v="8500"/>
    <n v="202"/>
    <x v="2"/>
    <x v="0"/>
    <s v="USD"/>
    <n v="1475918439"/>
    <n v="1473326439"/>
    <b v="0"/>
    <n v="1"/>
    <b v="0"/>
    <s v="theater/plays"/>
    <n v="2.3764705882352941E-2"/>
    <n v="202"/>
    <x v="1"/>
    <x v="6"/>
  </r>
  <r>
    <n v="3747"/>
    <s v="Counting Stars"/>
    <x v="3745"/>
    <n v="2500"/>
    <n v="25"/>
    <x v="2"/>
    <x v="1"/>
    <s v="GBP"/>
    <n v="1436137140"/>
    <n v="1433833896"/>
    <b v="0"/>
    <n v="1"/>
    <b v="0"/>
    <s v="theater/plays"/>
    <n v="0.01"/>
    <n v="25"/>
    <x v="1"/>
    <x v="6"/>
  </r>
  <r>
    <n v="3748"/>
    <s v="CAUCUS! THE MUSICAL"/>
    <x v="3746"/>
    <n v="5000"/>
    <n v="5176"/>
    <x v="0"/>
    <x v="0"/>
    <s v="USD"/>
    <n v="1455602340"/>
    <n v="1453827436"/>
    <b v="0"/>
    <n v="52"/>
    <b v="1"/>
    <s v="theater/musical"/>
    <n v="1.0351999999999999"/>
    <n v="99.538461538461533"/>
    <x v="1"/>
    <x v="40"/>
  </r>
  <r>
    <n v="3749"/>
    <s v="Dante's Capstone Project: Who am I?"/>
    <x v="3747"/>
    <n v="500"/>
    <n v="525"/>
    <x v="0"/>
    <x v="0"/>
    <s v="USD"/>
    <n v="1461902340"/>
    <n v="1459220588"/>
    <b v="0"/>
    <n v="7"/>
    <b v="1"/>
    <s v="theater/musical"/>
    <n v="1.05"/>
    <n v="75"/>
    <x v="1"/>
    <x v="40"/>
  </r>
  <r>
    <n v="3750"/>
    <s v="Stars on Stage, Kids be Heard!"/>
    <x v="3748"/>
    <n v="6000"/>
    <n v="6027"/>
    <x v="0"/>
    <x v="0"/>
    <s v="USD"/>
    <n v="1423555140"/>
    <n v="1421105608"/>
    <b v="0"/>
    <n v="28"/>
    <b v="1"/>
    <s v="theater/musical"/>
    <n v="1.0044999999999999"/>
    <n v="215.25"/>
    <x v="1"/>
    <x v="40"/>
  </r>
  <r>
    <n v="3751"/>
    <s v="GGC Productions 2016"/>
    <x v="3749"/>
    <n v="1000"/>
    <n v="1326"/>
    <x v="0"/>
    <x v="0"/>
    <s v="USD"/>
    <n v="1459641073"/>
    <n v="1454460673"/>
    <b v="0"/>
    <n v="11"/>
    <b v="1"/>
    <s v="theater/musical"/>
    <n v="1.3260000000000001"/>
    <n v="120.54545454545455"/>
    <x v="1"/>
    <x v="40"/>
  </r>
  <r>
    <n v="3752"/>
    <s v="POP! Community Cabaret Presents..."/>
    <x v="3750"/>
    <n v="500"/>
    <n v="565"/>
    <x v="0"/>
    <x v="1"/>
    <s v="GBP"/>
    <n v="1476651600"/>
    <n v="1473189335"/>
    <b v="0"/>
    <n v="15"/>
    <b v="1"/>
    <s v="theater/musical"/>
    <n v="1.1299999999999999"/>
    <n v="37.666666666666664"/>
    <x v="1"/>
    <x v="40"/>
  </r>
  <r>
    <n v="3753"/>
    <s v="Wagner in English"/>
    <x v="3751"/>
    <n v="5000"/>
    <n v="5167"/>
    <x v="0"/>
    <x v="0"/>
    <s v="USD"/>
    <n v="1433289600"/>
    <n v="1430768800"/>
    <b v="0"/>
    <n v="30"/>
    <b v="1"/>
    <s v="theater/musical"/>
    <n v="1.0334000000000001"/>
    <n v="172.23333333333332"/>
    <x v="1"/>
    <x v="40"/>
  </r>
  <r>
    <n v="3754"/>
    <s v="Little Shop of Horrors"/>
    <x v="3752"/>
    <n v="2500"/>
    <n v="3000"/>
    <x v="0"/>
    <x v="0"/>
    <s v="USD"/>
    <n v="1406350740"/>
    <n v="1403125737"/>
    <b v="0"/>
    <n v="27"/>
    <b v="1"/>
    <s v="theater/musical"/>
    <n v="1.2"/>
    <n v="111.11111111111111"/>
    <x v="1"/>
    <x v="40"/>
  </r>
  <r>
    <n v="3755"/>
    <s v="Retro Rhapsody"/>
    <x v="3753"/>
    <n v="550"/>
    <n v="713"/>
    <x v="0"/>
    <x v="1"/>
    <s v="GBP"/>
    <n v="1460753307"/>
    <n v="1458161307"/>
    <b v="0"/>
    <n v="28"/>
    <b v="1"/>
    <s v="theater/musical"/>
    <n v="1.2963636363636364"/>
    <n v="25.464285714285715"/>
    <x v="1"/>
    <x v="40"/>
  </r>
  <r>
    <n v="3756"/>
    <s v="the purple light theatre company's Into the Woods"/>
    <x v="3754"/>
    <n v="4500"/>
    <n v="4550"/>
    <x v="0"/>
    <x v="0"/>
    <s v="USD"/>
    <n v="1402515198"/>
    <n v="1399923198"/>
    <b v="0"/>
    <n v="17"/>
    <b v="1"/>
    <s v="theater/musical"/>
    <n v="1.0111111111111111"/>
    <n v="267.64705882352939"/>
    <x v="1"/>
    <x v="40"/>
  </r>
  <r>
    <n v="3757"/>
    <s v="Anti-Bullying Musicalâ€¦ &quot;It's Easy!&quot;"/>
    <x v="3755"/>
    <n v="3500"/>
    <n v="3798"/>
    <x v="0"/>
    <x v="0"/>
    <s v="USD"/>
    <n v="1417465515"/>
    <n v="1415737515"/>
    <b v="0"/>
    <n v="50"/>
    <b v="1"/>
    <s v="theater/musical"/>
    <n v="1.0851428571428572"/>
    <n v="75.959999999999994"/>
    <x v="1"/>
    <x v="40"/>
  </r>
  <r>
    <n v="3758"/>
    <s v="Luigi's Ladies"/>
    <x v="3756"/>
    <n v="1500"/>
    <n v="1535"/>
    <x v="0"/>
    <x v="0"/>
    <s v="USD"/>
    <n v="1400475600"/>
    <n v="1397819938"/>
    <b v="0"/>
    <n v="26"/>
    <b v="1"/>
    <s v="theater/musical"/>
    <n v="1.0233333333333334"/>
    <n v="59.03846153846154"/>
    <x v="1"/>
    <x v="40"/>
  </r>
  <r>
    <n v="3759"/>
    <s v="Pared Down Productions"/>
    <x v="3757"/>
    <n v="4000"/>
    <n v="4409.7700000000004"/>
    <x v="0"/>
    <x v="0"/>
    <s v="USD"/>
    <n v="1440556553"/>
    <n v="1435372553"/>
    <b v="0"/>
    <n v="88"/>
    <b v="1"/>
    <s v="theater/musical"/>
    <n v="1.1024425000000002"/>
    <n v="50.111022727272733"/>
    <x v="1"/>
    <x v="40"/>
  </r>
  <r>
    <n v="3760"/>
    <s v="Song of the Sea"/>
    <x v="3758"/>
    <n v="5000"/>
    <n v="5050.7700000000004"/>
    <x v="0"/>
    <x v="0"/>
    <s v="USD"/>
    <n v="1399293386"/>
    <n v="1397133386"/>
    <b v="0"/>
    <n v="91"/>
    <b v="1"/>
    <s v="theater/musical"/>
    <n v="1.010154"/>
    <n v="55.502967032967035"/>
    <x v="1"/>
    <x v="40"/>
  </r>
  <r>
    <n v="3761"/>
    <s v="MARSHA - a girl who does bad things"/>
    <x v="3759"/>
    <n v="500"/>
    <n v="500"/>
    <x v="0"/>
    <x v="1"/>
    <s v="GBP"/>
    <n v="1439247600"/>
    <n v="1434625937"/>
    <b v="0"/>
    <n v="3"/>
    <b v="1"/>
    <s v="theater/musical"/>
    <n v="1"/>
    <n v="166.66666666666666"/>
    <x v="1"/>
    <x v="40"/>
  </r>
  <r>
    <n v="3762"/>
    <s v="iolite the musical"/>
    <x v="3760"/>
    <n v="1250"/>
    <n v="1328"/>
    <x v="0"/>
    <x v="1"/>
    <s v="GBP"/>
    <n v="1438543889"/>
    <n v="1436383889"/>
    <b v="0"/>
    <n v="28"/>
    <b v="1"/>
    <s v="theater/musical"/>
    <n v="1.0624"/>
    <n v="47.428571428571431"/>
    <x v="1"/>
    <x v="40"/>
  </r>
  <r>
    <n v="3763"/>
    <s v="[title of show] â€” The Chicago Storefront Premiere"/>
    <x v="3761"/>
    <n v="5000"/>
    <n v="5000"/>
    <x v="0"/>
    <x v="0"/>
    <s v="USD"/>
    <n v="1427907626"/>
    <n v="1425319226"/>
    <b v="0"/>
    <n v="77"/>
    <b v="1"/>
    <s v="theater/musical"/>
    <n v="1"/>
    <n v="64.935064935064929"/>
    <x v="1"/>
    <x v="40"/>
  </r>
  <r>
    <n v="3764"/>
    <s v="Agape Performing Arts Company, a Ministry of OLG"/>
    <x v="3762"/>
    <n v="1500"/>
    <n v="1500"/>
    <x v="0"/>
    <x v="0"/>
    <s v="USD"/>
    <n v="1464482160"/>
    <n v="1462824832"/>
    <b v="0"/>
    <n v="27"/>
    <b v="1"/>
    <s v="theater/musical"/>
    <n v="1"/>
    <n v="55.555555555555557"/>
    <x v="1"/>
    <x v="40"/>
  </r>
  <r>
    <n v="3765"/>
    <s v="Before and After"/>
    <x v="3763"/>
    <n v="7000"/>
    <n v="7942"/>
    <x v="0"/>
    <x v="0"/>
    <s v="USD"/>
    <n v="1406745482"/>
    <n v="1404153482"/>
    <b v="0"/>
    <n v="107"/>
    <b v="1"/>
    <s v="theater/musical"/>
    <n v="1.1345714285714286"/>
    <n v="74.224299065420567"/>
    <x v="1"/>
    <x v="40"/>
  </r>
  <r>
    <n v="3766"/>
    <s v="Held Momentarily The Musical Takes FringeNYC"/>
    <x v="3764"/>
    <n v="10000"/>
    <n v="10265.01"/>
    <x v="0"/>
    <x v="0"/>
    <s v="USD"/>
    <n v="1404360045"/>
    <n v="1401336045"/>
    <b v="0"/>
    <n v="96"/>
    <b v="1"/>
    <s v="theater/musical"/>
    <n v="1.0265010000000001"/>
    <n v="106.9271875"/>
    <x v="1"/>
    <x v="40"/>
  </r>
  <r>
    <n v="3767"/>
    <s v="Accidental Artists Lab"/>
    <x v="3765"/>
    <n v="2000"/>
    <n v="2335"/>
    <x v="0"/>
    <x v="0"/>
    <s v="USD"/>
    <n v="1425185940"/>
    <n v="1423960097"/>
    <b v="0"/>
    <n v="56"/>
    <b v="1"/>
    <s v="theater/musical"/>
    <n v="1.1675"/>
    <n v="41.696428571428569"/>
    <x v="1"/>
    <x v="40"/>
  </r>
  <r>
    <n v="3768"/>
    <s v="Unexpected Stage's Dani Girl, A New Musical"/>
    <x v="3766"/>
    <n v="4000"/>
    <n v="4306.1099999999997"/>
    <x v="0"/>
    <x v="0"/>
    <s v="USD"/>
    <n v="1402594090"/>
    <n v="1400002090"/>
    <b v="0"/>
    <n v="58"/>
    <b v="1"/>
    <s v="theater/musical"/>
    <n v="1.0765274999999999"/>
    <n v="74.243275862068955"/>
    <x v="1"/>
    <x v="40"/>
  </r>
  <r>
    <n v="3769"/>
    <s v="The Last Five Years Distinction Project"/>
    <x v="3767"/>
    <n v="1100"/>
    <n v="1100"/>
    <x v="0"/>
    <x v="0"/>
    <s v="USD"/>
    <n v="1460730079"/>
    <n v="1458138079"/>
    <b v="0"/>
    <n v="15"/>
    <b v="1"/>
    <s v="theater/musical"/>
    <n v="1"/>
    <n v="73.333333333333329"/>
    <x v="1"/>
    <x v="40"/>
  </r>
  <r>
    <n v="3770"/>
    <s v="The White Feather: a new musical"/>
    <x v="3768"/>
    <n v="2000"/>
    <n v="2000"/>
    <x v="0"/>
    <x v="1"/>
    <s v="GBP"/>
    <n v="1434234010"/>
    <n v="1431642010"/>
    <b v="0"/>
    <n v="20"/>
    <b v="1"/>
    <s v="theater/musical"/>
    <n v="1"/>
    <n v="100"/>
    <x v="1"/>
    <x v="40"/>
  </r>
  <r>
    <n v="3771"/>
    <s v="COME OUT SWINGIN'!"/>
    <x v="3769"/>
    <n v="1000"/>
    <n v="1460"/>
    <x v="0"/>
    <x v="0"/>
    <s v="USD"/>
    <n v="1463529600"/>
    <n v="1462307652"/>
    <b v="0"/>
    <n v="38"/>
    <b v="1"/>
    <s v="theater/musical"/>
    <n v="1.46"/>
    <n v="38.421052631578945"/>
    <x v="1"/>
    <x v="40"/>
  </r>
  <r>
    <n v="3772"/>
    <s v="Make &quot;Tonya and Nancy&quot; a Rock Opera!"/>
    <x v="3770"/>
    <n v="5000"/>
    <n v="5510"/>
    <x v="0"/>
    <x v="0"/>
    <s v="USD"/>
    <n v="1480399200"/>
    <n v="1478616506"/>
    <b v="0"/>
    <n v="33"/>
    <b v="1"/>
    <s v="theater/musical"/>
    <n v="1.1020000000000001"/>
    <n v="166.96969696969697"/>
    <x v="1"/>
    <x v="40"/>
  </r>
  <r>
    <n v="3773"/>
    <s v="Dundee: A Hip-Hopera"/>
    <x v="3771"/>
    <n v="5000"/>
    <n v="5410"/>
    <x v="0"/>
    <x v="0"/>
    <s v="USD"/>
    <n v="1479175680"/>
    <n v="1476317247"/>
    <b v="0"/>
    <n v="57"/>
    <b v="1"/>
    <s v="theater/musical"/>
    <n v="1.0820000000000001"/>
    <n v="94.912280701754383"/>
    <x v="1"/>
    <x v="40"/>
  </r>
  <r>
    <n v="3774"/>
    <s v="Mabel Moon Goes to Earth!"/>
    <x v="3772"/>
    <n v="2500"/>
    <n v="2500"/>
    <x v="0"/>
    <x v="5"/>
    <s v="CAD"/>
    <n v="1428606055"/>
    <n v="1427223655"/>
    <b v="0"/>
    <n v="25"/>
    <b v="1"/>
    <s v="theater/musical"/>
    <n v="1"/>
    <n v="100"/>
    <x v="1"/>
    <x v="40"/>
  </r>
  <r>
    <n v="3775"/>
    <s v="TRAVIS KENT : MY FIRST TIME live and unprotected at 54 BELOW"/>
    <x v="3773"/>
    <n v="2000"/>
    <n v="2005"/>
    <x v="0"/>
    <x v="0"/>
    <s v="USD"/>
    <n v="1428552000"/>
    <n v="1426199843"/>
    <b v="0"/>
    <n v="14"/>
    <b v="1"/>
    <s v="theater/musical"/>
    <n v="1.0024999999999999"/>
    <n v="143.21428571428572"/>
    <x v="1"/>
    <x v="40"/>
  </r>
  <r>
    <n v="3776"/>
    <s v="Peter Pan is out of pixie dust &amp; can't fly without your help"/>
    <x v="3774"/>
    <n v="8000"/>
    <n v="8537"/>
    <x v="0"/>
    <x v="0"/>
    <s v="USD"/>
    <n v="1406854800"/>
    <n v="1403599778"/>
    <b v="0"/>
    <n v="94"/>
    <b v="1"/>
    <s v="theater/musical"/>
    <n v="1.0671250000000001"/>
    <n v="90.819148936170208"/>
    <x v="1"/>
    <x v="40"/>
  </r>
  <r>
    <n v="3777"/>
    <s v="The Musical Adventure of Mimi and the Ghosts"/>
    <x v="3775"/>
    <n v="2000"/>
    <n v="2864"/>
    <x v="0"/>
    <x v="0"/>
    <s v="USD"/>
    <n v="1411790400"/>
    <n v="1409884821"/>
    <b v="0"/>
    <n v="59"/>
    <b v="1"/>
    <s v="theater/musical"/>
    <n v="1.4319999999999999"/>
    <n v="48.542372881355931"/>
    <x v="1"/>
    <x v="40"/>
  </r>
  <r>
    <n v="3778"/>
    <s v="Give a Puppet a Hand"/>
    <x v="3776"/>
    <n v="2400"/>
    <n v="2521"/>
    <x v="0"/>
    <x v="0"/>
    <s v="USD"/>
    <n v="1423942780"/>
    <n v="1418758780"/>
    <b v="0"/>
    <n v="36"/>
    <b v="1"/>
    <s v="theater/musical"/>
    <n v="1.0504166666666668"/>
    <n v="70.027777777777771"/>
    <x v="1"/>
    <x v="40"/>
  </r>
  <r>
    <n v="3779"/>
    <s v="&quot;The Last Adam&quot; A New Musical, NYC reading"/>
    <x v="3777"/>
    <n v="15000"/>
    <n v="15597"/>
    <x v="0"/>
    <x v="0"/>
    <s v="USD"/>
    <n v="1459010340"/>
    <n v="1456421940"/>
    <b v="0"/>
    <n v="115"/>
    <b v="1"/>
    <s v="theater/musical"/>
    <n v="1.0398000000000001"/>
    <n v="135.62608695652173"/>
    <x v="1"/>
    <x v="40"/>
  </r>
  <r>
    <n v="3780"/>
    <s v="Melissa Youth OnSTAGE Season 5. Act Like you Mean it!"/>
    <x v="3778"/>
    <n v="2500"/>
    <n v="3000"/>
    <x v="0"/>
    <x v="0"/>
    <s v="USD"/>
    <n v="1436817960"/>
    <n v="1433999785"/>
    <b v="0"/>
    <n v="30"/>
    <b v="1"/>
    <s v="theater/musical"/>
    <n v="1.2"/>
    <n v="100"/>
    <x v="1"/>
    <x v="40"/>
  </r>
  <r>
    <n v="3781"/>
    <s v="I GOT FIRED - Keith and Jenny are back!"/>
    <x v="3779"/>
    <n v="4500"/>
    <n v="4935"/>
    <x v="0"/>
    <x v="0"/>
    <s v="USD"/>
    <n v="1410210685"/>
    <n v="1408050685"/>
    <b v="0"/>
    <n v="52"/>
    <b v="1"/>
    <s v="theater/musical"/>
    <n v="1.0966666666666667"/>
    <n v="94.90384615384616"/>
    <x v="1"/>
    <x v="40"/>
  </r>
  <r>
    <n v="3782"/>
    <s v="No Horizon - The forgotten story, told in a unique musical."/>
    <x v="3780"/>
    <n v="2000"/>
    <n v="2035"/>
    <x v="0"/>
    <x v="1"/>
    <s v="GBP"/>
    <n v="1469401200"/>
    <n v="1466887297"/>
    <b v="0"/>
    <n v="27"/>
    <b v="1"/>
    <s v="theater/musical"/>
    <n v="1.0175000000000001"/>
    <n v="75.370370370370367"/>
    <x v="1"/>
    <x v="40"/>
  </r>
  <r>
    <n v="3783"/>
    <s v="Help DORO &amp; DIEGA find their way to the Orlando FRINGE 2016"/>
    <x v="3781"/>
    <n v="1200"/>
    <n v="1547"/>
    <x v="0"/>
    <x v="0"/>
    <s v="USD"/>
    <n v="1458057600"/>
    <n v="1455938520"/>
    <b v="0"/>
    <n v="24"/>
    <b v="1"/>
    <s v="theater/musical"/>
    <n v="1.2891666666666666"/>
    <n v="64.458333333333329"/>
    <x v="1"/>
    <x v="40"/>
  </r>
  <r>
    <n v="3784"/>
    <s v="Whitehall Theatre Presents: Little Shop of Horrors"/>
    <x v="3782"/>
    <n v="1000"/>
    <n v="1150"/>
    <x v="0"/>
    <x v="5"/>
    <s v="CAD"/>
    <n v="1468193532"/>
    <n v="1465601532"/>
    <b v="0"/>
    <n v="10"/>
    <b v="1"/>
    <s v="theater/musical"/>
    <n v="1.1499999999999999"/>
    <n v="115"/>
    <x v="1"/>
    <x v="40"/>
  </r>
  <r>
    <n v="3785"/>
    <s v="Send &quot;Pawn&quot; to Edinburgh!"/>
    <x v="3783"/>
    <n v="2000"/>
    <n v="3015"/>
    <x v="0"/>
    <x v="1"/>
    <s v="GBP"/>
    <n v="1470132180"/>
    <n v="1467040769"/>
    <b v="0"/>
    <n v="30"/>
    <b v="1"/>
    <s v="theater/musical"/>
    <n v="1.5075000000000001"/>
    <n v="100.5"/>
    <x v="1"/>
    <x v="40"/>
  </r>
  <r>
    <n v="3786"/>
    <s v="Puberty the Musical: Original Cast Recording"/>
    <x v="3784"/>
    <n v="6000"/>
    <n v="6658"/>
    <x v="0"/>
    <x v="0"/>
    <s v="USD"/>
    <n v="1464310475"/>
    <n v="1461718475"/>
    <b v="0"/>
    <n v="71"/>
    <b v="1"/>
    <s v="theater/musical"/>
    <n v="1.1096666666666666"/>
    <n v="93.774647887323937"/>
    <x v="1"/>
    <x v="40"/>
  </r>
  <r>
    <n v="3787"/>
    <s v="Happiest Show On Earth Production Sponsor"/>
    <x v="3785"/>
    <n v="350"/>
    <n v="351"/>
    <x v="0"/>
    <x v="0"/>
    <s v="USD"/>
    <n v="1436587140"/>
    <n v="1434113406"/>
    <b v="0"/>
    <n v="10"/>
    <b v="1"/>
    <s v="theater/musical"/>
    <n v="1.0028571428571429"/>
    <n v="35.1"/>
    <x v="1"/>
    <x v="40"/>
  </r>
  <r>
    <n v="3788"/>
    <s v="WHAT'S A NICE JEWISH GIRL DOING IN A PLACE LIKE THIS?"/>
    <x v="3786"/>
    <n v="75000"/>
    <n v="500"/>
    <x v="2"/>
    <x v="0"/>
    <s v="USD"/>
    <n v="1450887480"/>
    <n v="1448469719"/>
    <b v="0"/>
    <n v="1"/>
    <b v="0"/>
    <s v="theater/musical"/>
    <n v="6.6666666666666671E-3"/>
    <n v="500"/>
    <x v="1"/>
    <x v="40"/>
  </r>
  <r>
    <n v="3789"/>
    <s v="Austen a New Musical Play"/>
    <x v="3787"/>
    <n v="3550"/>
    <n v="116"/>
    <x v="2"/>
    <x v="1"/>
    <s v="GBP"/>
    <n v="1434395418"/>
    <n v="1431630618"/>
    <b v="0"/>
    <n v="4"/>
    <b v="0"/>
    <s v="theater/musical"/>
    <n v="3.267605633802817E-2"/>
    <n v="29"/>
    <x v="1"/>
    <x v="40"/>
  </r>
  <r>
    <n v="3790"/>
    <s v="Funding a Performing Arts Theatre for Children and Adults"/>
    <x v="3788"/>
    <n v="15000"/>
    <n v="0"/>
    <x v="2"/>
    <x v="0"/>
    <s v="USD"/>
    <n v="1479834023"/>
    <n v="1477238423"/>
    <b v="0"/>
    <n v="0"/>
    <b v="0"/>
    <s v="theater/musical"/>
    <n v="0"/>
    <n v="0"/>
    <x v="1"/>
    <x v="40"/>
  </r>
  <r>
    <n v="3791"/>
    <s v="Spin! at The Cumming Playhouse"/>
    <x v="3789"/>
    <n v="1500"/>
    <n v="0"/>
    <x v="2"/>
    <x v="0"/>
    <s v="USD"/>
    <n v="1404664592"/>
    <n v="1399480592"/>
    <b v="0"/>
    <n v="0"/>
    <b v="0"/>
    <s v="theater/musical"/>
    <n v="0"/>
    <n v="0"/>
    <x v="1"/>
    <x v="40"/>
  </r>
  <r>
    <n v="3792"/>
    <s v="BorikÃ©n: The Show"/>
    <x v="3790"/>
    <n v="12500"/>
    <n v="35"/>
    <x v="2"/>
    <x v="0"/>
    <s v="USD"/>
    <n v="1436957022"/>
    <n v="1434365022"/>
    <b v="0"/>
    <n v="2"/>
    <b v="0"/>
    <s v="theater/musical"/>
    <n v="2.8E-3"/>
    <n v="17.5"/>
    <x v="1"/>
    <x v="40"/>
  </r>
  <r>
    <n v="3793"/>
    <s v="Carolyn German Songbook &quot;Go From Here&quot; Sheet Music &amp; Concert"/>
    <x v="3791"/>
    <n v="7000"/>
    <n v="4176"/>
    <x v="2"/>
    <x v="0"/>
    <s v="USD"/>
    <n v="1418769129"/>
    <n v="1416954729"/>
    <b v="0"/>
    <n v="24"/>
    <b v="0"/>
    <s v="theater/musical"/>
    <n v="0.59657142857142853"/>
    <n v="174"/>
    <x v="1"/>
    <x v="40"/>
  </r>
  <r>
    <n v="3794"/>
    <s v="Jack and the Beanstalk, The Family Pantomime December 2015"/>
    <x v="3792"/>
    <n v="5000"/>
    <n v="50"/>
    <x v="2"/>
    <x v="1"/>
    <s v="GBP"/>
    <n v="1433685354"/>
    <n v="1431093354"/>
    <b v="0"/>
    <n v="1"/>
    <b v="0"/>
    <s v="theater/musical"/>
    <n v="0.01"/>
    <n v="50"/>
    <x v="1"/>
    <x v="40"/>
  </r>
  <r>
    <n v="3795"/>
    <s v="Duodeca"/>
    <x v="3793"/>
    <n v="600"/>
    <n v="10"/>
    <x v="2"/>
    <x v="1"/>
    <s v="GBP"/>
    <n v="1440801000"/>
    <n v="1437042490"/>
    <b v="0"/>
    <n v="2"/>
    <b v="0"/>
    <s v="theater/musical"/>
    <n v="1.6666666666666666E-2"/>
    <n v="5"/>
    <x v="1"/>
    <x v="40"/>
  </r>
  <r>
    <n v="3796"/>
    <s v="A Staged Reading of &quot;CALL ME TANIA&quot;"/>
    <x v="3794"/>
    <n v="22500"/>
    <n v="1"/>
    <x v="2"/>
    <x v="0"/>
    <s v="USD"/>
    <n v="1484354556"/>
    <n v="1479170556"/>
    <b v="0"/>
    <n v="1"/>
    <b v="0"/>
    <s v="theater/musical"/>
    <n v="4.4444444444444447E-5"/>
    <n v="1"/>
    <x v="1"/>
    <x v="40"/>
  </r>
  <r>
    <n v="3797"/>
    <s v="FACING EAST: New LGBT Musical Eyes London Concert"/>
    <x v="3795"/>
    <n v="6000"/>
    <n v="5380"/>
    <x v="2"/>
    <x v="0"/>
    <s v="USD"/>
    <n v="1429564165"/>
    <n v="1426972165"/>
    <b v="0"/>
    <n v="37"/>
    <b v="0"/>
    <s v="theater/musical"/>
    <n v="0.89666666666666661"/>
    <n v="145.40540540540542"/>
    <x v="1"/>
    <x v="40"/>
  </r>
  <r>
    <n v="3798"/>
    <s v="&quot;Final Day,&quot; A Dramatic Musical Play (Broadway,Theater, NYC)"/>
    <x v="3796"/>
    <n v="70000"/>
    <n v="1025"/>
    <x v="2"/>
    <x v="0"/>
    <s v="USD"/>
    <n v="1407691248"/>
    <n v="1405099248"/>
    <b v="0"/>
    <n v="5"/>
    <b v="0"/>
    <s v="theater/musical"/>
    <n v="1.4642857142857143E-2"/>
    <n v="205"/>
    <x v="1"/>
    <x v="40"/>
  </r>
  <r>
    <n v="3799"/>
    <s v="A Story Once Told"/>
    <x v="3797"/>
    <n v="10000"/>
    <n v="402"/>
    <x v="2"/>
    <x v="0"/>
    <s v="USD"/>
    <n v="1457734843"/>
    <n v="1455142843"/>
    <b v="0"/>
    <n v="4"/>
    <b v="0"/>
    <s v="theater/musical"/>
    <n v="4.02E-2"/>
    <n v="100.5"/>
    <x v="1"/>
    <x v="40"/>
  </r>
  <r>
    <n v="3800"/>
    <s v="Be The Change ~ The Children's Campaign"/>
    <x v="3798"/>
    <n v="22000"/>
    <n v="881"/>
    <x v="2"/>
    <x v="0"/>
    <s v="USD"/>
    <n v="1420952340"/>
    <n v="1418146883"/>
    <b v="0"/>
    <n v="16"/>
    <b v="0"/>
    <s v="theater/musical"/>
    <n v="4.0045454545454544E-2"/>
    <n v="55.0625"/>
    <x v="1"/>
    <x v="40"/>
  </r>
  <r>
    <n v="3801"/>
    <s v="The Imaginary A Musical"/>
    <x v="3799"/>
    <n v="5000"/>
    <n v="426"/>
    <x v="2"/>
    <x v="0"/>
    <s v="USD"/>
    <n v="1420215216"/>
    <n v="1417536816"/>
    <b v="0"/>
    <n v="9"/>
    <b v="0"/>
    <s v="theater/musical"/>
    <n v="8.5199999999999998E-2"/>
    <n v="47.333333333333336"/>
    <x v="1"/>
    <x v="40"/>
  </r>
  <r>
    <n v="3802"/>
    <s v="The Lost Play of William Shakespeare"/>
    <x v="3800"/>
    <n v="3000"/>
    <n v="0"/>
    <x v="2"/>
    <x v="0"/>
    <s v="USD"/>
    <n v="1445482906"/>
    <n v="1442890906"/>
    <b v="0"/>
    <n v="0"/>
    <b v="0"/>
    <s v="theater/musical"/>
    <n v="0"/>
    <n v="0"/>
    <x v="1"/>
    <x v="40"/>
  </r>
  <r>
    <n v="3803"/>
    <s v="Benjamin Button the Musical Concept Album"/>
    <x v="3801"/>
    <n v="12000"/>
    <n v="2358"/>
    <x v="2"/>
    <x v="0"/>
    <s v="USD"/>
    <n v="1457133568"/>
    <n v="1454541568"/>
    <b v="0"/>
    <n v="40"/>
    <b v="0"/>
    <s v="theater/musical"/>
    <n v="0.19650000000000001"/>
    <n v="58.95"/>
    <x v="1"/>
    <x v="40"/>
  </r>
  <r>
    <n v="3804"/>
    <s v="Spring Awakening: The Hit Coming-of-Age Rock Musical"/>
    <x v="3802"/>
    <n v="8000"/>
    <n v="0"/>
    <x v="2"/>
    <x v="0"/>
    <s v="USD"/>
    <n v="1469948400"/>
    <n v="1465172024"/>
    <b v="0"/>
    <n v="0"/>
    <b v="0"/>
    <s v="theater/musical"/>
    <n v="0"/>
    <n v="0"/>
    <x v="1"/>
    <x v="40"/>
  </r>
  <r>
    <n v="3805"/>
    <s v="&quot;Sounds By The River&quot; ( Original Musical)"/>
    <x v="3803"/>
    <n v="150000"/>
    <n v="3"/>
    <x v="2"/>
    <x v="0"/>
    <s v="USD"/>
    <n v="1411852640"/>
    <n v="1406668640"/>
    <b v="0"/>
    <n v="2"/>
    <b v="0"/>
    <s v="theater/musical"/>
    <n v="2.0000000000000002E-5"/>
    <n v="1.5"/>
    <x v="1"/>
    <x v="40"/>
  </r>
  <r>
    <n v="3806"/>
    <s v="The Rhythm of Revolution - Charity Musical Production"/>
    <x v="3804"/>
    <n v="7500"/>
    <n v="5"/>
    <x v="2"/>
    <x v="2"/>
    <s v="AUD"/>
    <n v="1404022381"/>
    <n v="1402294381"/>
    <b v="0"/>
    <n v="1"/>
    <b v="0"/>
    <s v="theater/musical"/>
    <n v="6.6666666666666664E-4"/>
    <n v="5"/>
    <x v="1"/>
    <x v="40"/>
  </r>
  <r>
    <n v="3807"/>
    <s v="&quot;In the Heights&quot; at The University of Michigan"/>
    <x v="3805"/>
    <n v="1500"/>
    <n v="455"/>
    <x v="2"/>
    <x v="0"/>
    <s v="USD"/>
    <n v="1428097739"/>
    <n v="1427492939"/>
    <b v="0"/>
    <n v="9"/>
    <b v="0"/>
    <s v="theater/musical"/>
    <n v="0.30333333333333334"/>
    <n v="50.555555555555557"/>
    <x v="1"/>
    <x v="40"/>
  </r>
  <r>
    <n v="3808"/>
    <s v="Time at the Bar! The road to Edinburgh"/>
    <x v="3806"/>
    <n v="1000"/>
    <n v="1000"/>
    <x v="0"/>
    <x v="1"/>
    <s v="GBP"/>
    <n v="1429955619"/>
    <n v="1424775219"/>
    <b v="0"/>
    <n v="24"/>
    <b v="1"/>
    <s v="theater/plays"/>
    <n v="1"/>
    <n v="41.666666666666664"/>
    <x v="1"/>
    <x v="6"/>
  </r>
  <r>
    <n v="3809"/>
    <s v="15% of The Seagull Flies to Edinburgh"/>
    <x v="3807"/>
    <n v="2000"/>
    <n v="2025"/>
    <x v="0"/>
    <x v="1"/>
    <s v="GBP"/>
    <n v="1406761200"/>
    <n v="1402403907"/>
    <b v="0"/>
    <n v="38"/>
    <b v="1"/>
    <s v="theater/plays"/>
    <n v="1.0125"/>
    <n v="53.289473684210527"/>
    <x v="1"/>
    <x v="6"/>
  </r>
  <r>
    <n v="3810"/>
    <s v="Romeo &amp; Juliet"/>
    <x v="3808"/>
    <n v="1500"/>
    <n v="1826"/>
    <x v="0"/>
    <x v="0"/>
    <s v="USD"/>
    <n v="1426965758"/>
    <n v="1424377358"/>
    <b v="0"/>
    <n v="26"/>
    <b v="1"/>
    <s v="theater/plays"/>
    <n v="1.2173333333333334"/>
    <n v="70.230769230769226"/>
    <x v="1"/>
    <x v="6"/>
  </r>
  <r>
    <n v="3811"/>
    <s v="The Merchant of Venice"/>
    <x v="3809"/>
    <n v="250"/>
    <n v="825"/>
    <x v="0"/>
    <x v="1"/>
    <s v="GBP"/>
    <n v="1464692400"/>
    <n v="1461769373"/>
    <b v="0"/>
    <n v="19"/>
    <b v="1"/>
    <s v="theater/plays"/>
    <n v="3.3"/>
    <n v="43.421052631578945"/>
    <x v="1"/>
    <x v="6"/>
  </r>
  <r>
    <n v="3812"/>
    <s v="Save &quot;The Stage Door&quot;"/>
    <x v="3810"/>
    <n v="2000"/>
    <n v="2191"/>
    <x v="0"/>
    <x v="5"/>
    <s v="CAD"/>
    <n v="1433131140"/>
    <n v="1429120908"/>
    <b v="0"/>
    <n v="11"/>
    <b v="1"/>
    <s v="theater/plays"/>
    <n v="1.0954999999999999"/>
    <n v="199.18181818181819"/>
    <x v="1"/>
    <x v="6"/>
  </r>
  <r>
    <n v="3813"/>
    <s v="SUCKIN INJUN"/>
    <x v="3811"/>
    <n v="2100"/>
    <n v="2119.9899999999998"/>
    <x v="0"/>
    <x v="0"/>
    <s v="USD"/>
    <n v="1465940580"/>
    <n v="1462603021"/>
    <b v="0"/>
    <n v="27"/>
    <b v="1"/>
    <s v="theater/plays"/>
    <n v="1.0095190476190474"/>
    <n v="78.518148148148143"/>
    <x v="1"/>
    <x v="6"/>
  </r>
  <r>
    <n v="3814"/>
    <s v="Eyes Shut. Door Open - A New Play by Cassie M. Seinuk"/>
    <x v="3812"/>
    <n v="1500"/>
    <n v="2102"/>
    <x v="0"/>
    <x v="0"/>
    <s v="USD"/>
    <n v="1427860740"/>
    <n v="1424727712"/>
    <b v="0"/>
    <n v="34"/>
    <b v="1"/>
    <s v="theater/plays"/>
    <n v="1.4013333333333333"/>
    <n v="61.823529411764703"/>
    <x v="1"/>
    <x v="6"/>
  </r>
  <r>
    <n v="3815"/>
    <s v="The Canterbury Shakespeare Festival - first season"/>
    <x v="3813"/>
    <n v="1000"/>
    <n v="1000.01"/>
    <x v="0"/>
    <x v="1"/>
    <s v="GBP"/>
    <n v="1440111600"/>
    <n v="1437545657"/>
    <b v="0"/>
    <n v="20"/>
    <b v="1"/>
    <s v="theater/plays"/>
    <n v="1.0000100000000001"/>
    <n v="50.000500000000002"/>
    <x v="1"/>
    <x v="6"/>
  </r>
  <r>
    <n v="3816"/>
    <s v="AFTER LIFE: Minnesota Fringe Festival 2014"/>
    <x v="3814"/>
    <n v="1500"/>
    <n v="1788.57"/>
    <x v="0"/>
    <x v="0"/>
    <s v="USD"/>
    <n v="1405614823"/>
    <n v="1403022823"/>
    <b v="0"/>
    <n v="37"/>
    <b v="1"/>
    <s v="theater/plays"/>
    <n v="1.19238"/>
    <n v="48.339729729729726"/>
    <x v="1"/>
    <x v="6"/>
  </r>
  <r>
    <n v="3817"/>
    <s v="TWIST: adapted from the novel Oliver Twist"/>
    <x v="3815"/>
    <n v="2000"/>
    <n v="2145"/>
    <x v="0"/>
    <x v="0"/>
    <s v="USD"/>
    <n v="1445659140"/>
    <n v="1444236216"/>
    <b v="0"/>
    <n v="20"/>
    <b v="1"/>
    <s v="theater/plays"/>
    <n v="1.0725"/>
    <n v="107.25"/>
    <x v="1"/>
    <x v="6"/>
  </r>
  <r>
    <n v="3818"/>
    <s v="The AOA Presents: The Maiden of Orleans"/>
    <x v="3816"/>
    <n v="250"/>
    <n v="570"/>
    <x v="0"/>
    <x v="0"/>
    <s v="USD"/>
    <n v="1426187582"/>
    <n v="1423599182"/>
    <b v="0"/>
    <n v="10"/>
    <b v="1"/>
    <s v="theater/plays"/>
    <n v="2.2799999999999998"/>
    <n v="57"/>
    <x v="1"/>
    <x v="6"/>
  </r>
  <r>
    <n v="3819"/>
    <s v="A Kansas City Fringe Festival premiere: &quot;The Art is a Lie&quot;"/>
    <x v="3705"/>
    <n v="1000"/>
    <n v="1064"/>
    <x v="0"/>
    <x v="0"/>
    <s v="USD"/>
    <n v="1437166920"/>
    <n v="1435554104"/>
    <b v="0"/>
    <n v="26"/>
    <b v="1"/>
    <s v="theater/plays"/>
    <n v="1.0640000000000001"/>
    <n v="40.92307692307692"/>
    <x v="1"/>
    <x v="6"/>
  </r>
  <r>
    <n v="3820"/>
    <s v="TUSENTACK THEATRE"/>
    <x v="3817"/>
    <n v="300"/>
    <n v="430"/>
    <x v="0"/>
    <x v="1"/>
    <s v="GBP"/>
    <n v="1436110717"/>
    <n v="1433518717"/>
    <b v="0"/>
    <n v="20"/>
    <b v="1"/>
    <s v="theater/plays"/>
    <n v="1.4333333333333333"/>
    <n v="21.5"/>
    <x v="1"/>
    <x v="6"/>
  </r>
  <r>
    <n v="3821"/>
    <s v="Brooklyn Quartet, directed by reg e gaines. Spring of 2016"/>
    <x v="3818"/>
    <n v="3500"/>
    <n v="3659"/>
    <x v="0"/>
    <x v="0"/>
    <s v="USD"/>
    <n v="1451881207"/>
    <n v="1449116407"/>
    <b v="0"/>
    <n v="46"/>
    <b v="1"/>
    <s v="theater/plays"/>
    <n v="1.0454285714285714"/>
    <n v="79.543478260869563"/>
    <x v="1"/>
    <x v="6"/>
  </r>
  <r>
    <n v="3822"/>
    <s v="Geschichten sollen leben"/>
    <x v="3819"/>
    <n v="5000"/>
    <n v="5501"/>
    <x v="0"/>
    <x v="12"/>
    <s v="EUR"/>
    <n v="1453244340"/>
    <n v="1448136417"/>
    <b v="0"/>
    <n v="76"/>
    <b v="1"/>
    <s v="theater/plays"/>
    <n v="1.1002000000000001"/>
    <n v="72.381578947368425"/>
    <x v="1"/>
    <x v="6"/>
  </r>
  <r>
    <n v="3823"/>
    <s v="FEED"/>
    <x v="3820"/>
    <n v="2500"/>
    <n v="2650"/>
    <x v="0"/>
    <x v="0"/>
    <s v="USD"/>
    <n v="1437364740"/>
    <n v="1434405044"/>
    <b v="0"/>
    <n v="41"/>
    <b v="1"/>
    <s v="theater/plays"/>
    <n v="1.06"/>
    <n v="64.634146341463421"/>
    <x v="1"/>
    <x v="6"/>
  </r>
  <r>
    <n v="3824"/>
    <s v="Count Your Blessings - A Verbatim Performance"/>
    <x v="3821"/>
    <n v="250"/>
    <n v="270"/>
    <x v="0"/>
    <x v="1"/>
    <s v="GBP"/>
    <n v="1470058860"/>
    <n v="1469026903"/>
    <b v="0"/>
    <n v="7"/>
    <b v="1"/>
    <s v="theater/plays"/>
    <n v="1.08"/>
    <n v="38.571428571428569"/>
    <x v="1"/>
    <x v="6"/>
  </r>
  <r>
    <n v="3825"/>
    <s v="Help keep girls in school in Burkina Faso"/>
    <x v="3822"/>
    <n v="5000"/>
    <n v="5271"/>
    <x v="0"/>
    <x v="0"/>
    <s v="USD"/>
    <n v="1434505214"/>
    <n v="1432690814"/>
    <b v="0"/>
    <n v="49"/>
    <b v="1"/>
    <s v="theater/plays"/>
    <n v="1.0542"/>
    <n v="107.57142857142857"/>
    <x v="1"/>
    <x v="6"/>
  </r>
  <r>
    <n v="3826"/>
    <s v="DAY OF THE DOG by Blue Sparrow Theatre Company"/>
    <x v="3823"/>
    <n v="600"/>
    <n v="715"/>
    <x v="0"/>
    <x v="1"/>
    <s v="GBP"/>
    <n v="1430993394"/>
    <n v="1428401394"/>
    <b v="0"/>
    <n v="26"/>
    <b v="1"/>
    <s v="theater/plays"/>
    <n v="1.1916666666666667"/>
    <n v="27.5"/>
    <x v="1"/>
    <x v="6"/>
  </r>
  <r>
    <n v="3827"/>
    <s v="BROKEN BISCUITS EDINBURGH"/>
    <x v="3824"/>
    <n v="3000"/>
    <n v="4580"/>
    <x v="0"/>
    <x v="1"/>
    <s v="GBP"/>
    <n v="1427414400"/>
    <n v="1422656201"/>
    <b v="0"/>
    <n v="65"/>
    <b v="1"/>
    <s v="theater/plays"/>
    <n v="1.5266666666666666"/>
    <n v="70.461538461538467"/>
    <x v="1"/>
    <x v="6"/>
  </r>
  <r>
    <n v="3828"/>
    <s v="A Few Brave Men: The Chosen Few"/>
    <x v="3825"/>
    <n v="5000"/>
    <n v="5000"/>
    <x v="0"/>
    <x v="0"/>
    <s v="USD"/>
    <n v="1420033187"/>
    <n v="1414845587"/>
    <b v="0"/>
    <n v="28"/>
    <b v="1"/>
    <s v="theater/plays"/>
    <n v="1"/>
    <n v="178.57142857142858"/>
    <x v="1"/>
    <x v="6"/>
  </r>
  <r>
    <n v="3829"/>
    <s v="Returning Home."/>
    <x v="3826"/>
    <n v="500"/>
    <n v="501"/>
    <x v="0"/>
    <x v="0"/>
    <s v="USD"/>
    <n v="1472676371"/>
    <n v="1470948371"/>
    <b v="0"/>
    <n v="8"/>
    <b v="1"/>
    <s v="theater/plays"/>
    <n v="1.002"/>
    <n v="62.625"/>
    <x v="1"/>
    <x v="6"/>
  </r>
  <r>
    <n v="3830"/>
    <s v="Run Away"/>
    <x v="3827"/>
    <n v="100"/>
    <n v="225"/>
    <x v="0"/>
    <x v="0"/>
    <s v="USD"/>
    <n v="1464371211"/>
    <n v="1463161611"/>
    <b v="0"/>
    <n v="3"/>
    <b v="1"/>
    <s v="theater/plays"/>
    <n v="2.25"/>
    <n v="75"/>
    <x v="1"/>
    <x v="6"/>
  </r>
  <r>
    <n v="3831"/>
    <s v="Adopt a School for Shared Shakes Artists in the Schools"/>
    <x v="3828"/>
    <n v="500"/>
    <n v="530.11"/>
    <x v="0"/>
    <x v="0"/>
    <s v="USD"/>
    <n v="1415222545"/>
    <n v="1413404545"/>
    <b v="0"/>
    <n v="9"/>
    <b v="1"/>
    <s v="theater/plays"/>
    <n v="1.0602199999999999"/>
    <n v="58.901111111111113"/>
    <x v="1"/>
    <x v="6"/>
  </r>
  <r>
    <n v="3832"/>
    <s v="SBYET 2016 Hairspray at the Lobero Theatre!"/>
    <x v="3829"/>
    <n v="1200"/>
    <n v="1256"/>
    <x v="0"/>
    <x v="0"/>
    <s v="USD"/>
    <n v="1455936335"/>
    <n v="1452048335"/>
    <b v="0"/>
    <n v="9"/>
    <b v="1"/>
    <s v="theater/plays"/>
    <n v="1.0466666666666666"/>
    <n v="139.55555555555554"/>
    <x v="1"/>
    <x v="6"/>
  </r>
  <r>
    <n v="3833"/>
    <s v="Shakespeare is Boffo! Teachers' Edition"/>
    <x v="3830"/>
    <n v="1200"/>
    <n v="1400"/>
    <x v="0"/>
    <x v="5"/>
    <s v="CAD"/>
    <n v="1417460940"/>
    <n v="1416516972"/>
    <b v="0"/>
    <n v="20"/>
    <b v="1"/>
    <s v="theater/plays"/>
    <n v="1.1666666666666667"/>
    <n v="70"/>
    <x v="1"/>
    <x v="6"/>
  </r>
  <r>
    <n v="3834"/>
    <s v="Better to Have Loved...?"/>
    <x v="3831"/>
    <n v="3000"/>
    <n v="3271"/>
    <x v="0"/>
    <x v="1"/>
    <s v="GBP"/>
    <n v="1434624067"/>
    <n v="1432032067"/>
    <b v="0"/>
    <n v="57"/>
    <b v="1"/>
    <s v="theater/plays"/>
    <n v="1.0903333333333334"/>
    <n v="57.385964912280699"/>
    <x v="1"/>
    <x v="6"/>
  </r>
  <r>
    <n v="3835"/>
    <s v="Support new theatre piece IT DOESN'T MATTER"/>
    <x v="3832"/>
    <n v="200"/>
    <n v="320"/>
    <x v="0"/>
    <x v="1"/>
    <s v="GBP"/>
    <n v="1461278208"/>
    <n v="1459463808"/>
    <b v="0"/>
    <n v="8"/>
    <b v="1"/>
    <s v="theater/plays"/>
    <n v="1.6"/>
    <n v="40"/>
    <x v="1"/>
    <x v="6"/>
  </r>
  <r>
    <n v="3836"/>
    <s v="Home (The Place Where My Stuff Resides)"/>
    <x v="3833"/>
    <n v="800"/>
    <n v="900"/>
    <x v="0"/>
    <x v="0"/>
    <s v="USD"/>
    <n v="1470197340"/>
    <n v="1467497652"/>
    <b v="0"/>
    <n v="14"/>
    <b v="1"/>
    <s v="theater/plays"/>
    <n v="1.125"/>
    <n v="64.285714285714292"/>
    <x v="1"/>
    <x v="6"/>
  </r>
  <r>
    <n v="3837"/>
    <s v="Farcical Elements Presents Boeing-Boeing"/>
    <x v="3834"/>
    <n v="2000"/>
    <n v="2042"/>
    <x v="0"/>
    <x v="1"/>
    <s v="GBP"/>
    <n v="1435947758"/>
    <n v="1432837358"/>
    <b v="0"/>
    <n v="17"/>
    <b v="1"/>
    <s v="theater/plays"/>
    <n v="1.0209999999999999"/>
    <n v="120.11764705882354"/>
    <x v="1"/>
    <x v="6"/>
  </r>
  <r>
    <n v="3838"/>
    <s v="BlodsbrÃ¶llop pÃ¥ Fredriksdal / Blood Wedding at Fredriksdal"/>
    <x v="3835"/>
    <n v="100000"/>
    <n v="100824"/>
    <x v="0"/>
    <x v="11"/>
    <s v="SEK"/>
    <n v="1432314209"/>
    <n v="1429722209"/>
    <b v="0"/>
    <n v="100"/>
    <b v="1"/>
    <s v="theater/plays"/>
    <n v="1.00824"/>
    <n v="1008.24"/>
    <x v="1"/>
    <x v="6"/>
  </r>
  <r>
    <n v="3839"/>
    <s v="El Campanario: A place to &quot;rest&quot; in times of war..."/>
    <x v="3836"/>
    <n v="2000"/>
    <n v="2025"/>
    <x v="0"/>
    <x v="0"/>
    <s v="USD"/>
    <n v="1438226724"/>
    <n v="1433042724"/>
    <b v="0"/>
    <n v="32"/>
    <b v="1"/>
    <s v="theater/plays"/>
    <n v="1.0125"/>
    <n v="63.28125"/>
    <x v="1"/>
    <x v="6"/>
  </r>
  <r>
    <n v="3840"/>
    <s v="Tonight I'll be April"/>
    <x v="3837"/>
    <n v="1"/>
    <n v="65"/>
    <x v="0"/>
    <x v="1"/>
    <s v="GBP"/>
    <n v="1459180229"/>
    <n v="1457023829"/>
    <b v="0"/>
    <n v="3"/>
    <b v="1"/>
    <s v="theater/plays"/>
    <n v="65"/>
    <n v="21.666666666666668"/>
    <x v="1"/>
    <x v="6"/>
  </r>
  <r>
    <n v="3841"/>
    <s v="&quot;If They Come Back&quot;"/>
    <x v="3838"/>
    <n v="10000"/>
    <n v="872"/>
    <x v="2"/>
    <x v="0"/>
    <s v="USD"/>
    <n v="1405882287"/>
    <n v="1400698287"/>
    <b v="1"/>
    <n v="34"/>
    <b v="0"/>
    <s v="theater/plays"/>
    <n v="8.72E-2"/>
    <n v="25.647058823529413"/>
    <x v="1"/>
    <x v="6"/>
  </r>
  <r>
    <n v="3842"/>
    <s v="Shakespeare's The Tempest: In-The-Round"/>
    <x v="3839"/>
    <n v="5000"/>
    <n v="1097"/>
    <x v="2"/>
    <x v="1"/>
    <s v="GBP"/>
    <n v="1399809052"/>
    <n v="1397217052"/>
    <b v="1"/>
    <n v="23"/>
    <b v="0"/>
    <s v="theater/plays"/>
    <n v="0.21940000000000001"/>
    <n v="47.695652173913047"/>
    <x v="1"/>
    <x v="6"/>
  </r>
  <r>
    <n v="3843"/>
    <s v="Vengeance Can Wait"/>
    <x v="3840"/>
    <n v="5000"/>
    <n v="1065"/>
    <x v="2"/>
    <x v="0"/>
    <s v="USD"/>
    <n v="1401587064"/>
    <n v="1399427064"/>
    <b v="1"/>
    <n v="19"/>
    <b v="0"/>
    <s v="theater/plays"/>
    <n v="0.21299999999999999"/>
    <n v="56.05263157894737"/>
    <x v="1"/>
    <x v="6"/>
  </r>
  <r>
    <n v="3844"/>
    <s v="Get &quot;Walken in His Shoes&quot; to Capital Fringe Festival in DC!"/>
    <x v="3841"/>
    <n v="9800"/>
    <n v="4066"/>
    <x v="2"/>
    <x v="0"/>
    <s v="USD"/>
    <n v="1401778740"/>
    <n v="1399474134"/>
    <b v="1"/>
    <n v="50"/>
    <b v="0"/>
    <s v="theater/plays"/>
    <n v="0.41489795918367345"/>
    <n v="81.319999999999993"/>
    <x v="1"/>
    <x v="6"/>
  </r>
  <r>
    <n v="3845"/>
    <s v="Marilyn Madness &amp; Me"/>
    <x v="3842"/>
    <n v="40000"/>
    <n v="842"/>
    <x v="2"/>
    <x v="0"/>
    <s v="USD"/>
    <n v="1443711774"/>
    <n v="1441119774"/>
    <b v="1"/>
    <n v="12"/>
    <b v="0"/>
    <s v="theater/plays"/>
    <n v="2.1049999999999999E-2"/>
    <n v="70.166666666666671"/>
    <x v="1"/>
    <x v="6"/>
  </r>
  <r>
    <n v="3846"/>
    <s v="My Insane Shakespeare"/>
    <x v="3843"/>
    <n v="7000"/>
    <n v="189"/>
    <x v="2"/>
    <x v="0"/>
    <s v="USD"/>
    <n v="1412405940"/>
    <n v="1409721542"/>
    <b v="1"/>
    <n v="8"/>
    <b v="0"/>
    <s v="theater/plays"/>
    <n v="2.7E-2"/>
    <n v="23.625"/>
    <x v="1"/>
    <x v="6"/>
  </r>
  <r>
    <n v="3847"/>
    <s v="Madame X"/>
    <x v="3844"/>
    <n v="10500"/>
    <n v="1697"/>
    <x v="2"/>
    <x v="0"/>
    <s v="USD"/>
    <n v="1437283391"/>
    <n v="1433395391"/>
    <b v="1"/>
    <n v="9"/>
    <b v="0"/>
    <s v="theater/plays"/>
    <n v="0.16161904761904761"/>
    <n v="188.55555555555554"/>
    <x v="1"/>
    <x v="6"/>
  </r>
  <r>
    <n v="3848"/>
    <s v="'LETTERS FROM WAR' Losing loved ones to Alzheimer's Disease"/>
    <x v="3845"/>
    <n v="13000"/>
    <n v="2129"/>
    <x v="2"/>
    <x v="0"/>
    <s v="USD"/>
    <n v="1445196989"/>
    <n v="1442604989"/>
    <b v="1"/>
    <n v="43"/>
    <b v="0"/>
    <s v="theater/plays"/>
    <n v="0.16376923076923078"/>
    <n v="49.511627906976742"/>
    <x v="1"/>
    <x v="6"/>
  </r>
  <r>
    <n v="3849"/>
    <s v="Auf geht's beim Schichtl"/>
    <x v="3846"/>
    <n v="30000"/>
    <n v="2113"/>
    <x v="2"/>
    <x v="12"/>
    <s v="EUR"/>
    <n v="1434047084"/>
    <n v="1431455084"/>
    <b v="1"/>
    <n v="28"/>
    <b v="0"/>
    <s v="theater/plays"/>
    <n v="7.0433333333333334E-2"/>
    <n v="75.464285714285708"/>
    <x v="1"/>
    <x v="6"/>
  </r>
  <r>
    <n v="3850"/>
    <s v="The Vagina Monologues 2015"/>
    <x v="3847"/>
    <n v="1000"/>
    <n v="38"/>
    <x v="2"/>
    <x v="0"/>
    <s v="USD"/>
    <n v="1420081143"/>
    <n v="1417489143"/>
    <b v="1"/>
    <n v="4"/>
    <b v="0"/>
    <s v="theater/plays"/>
    <n v="3.7999999999999999E-2"/>
    <n v="9.5"/>
    <x v="1"/>
    <x v="6"/>
  </r>
  <r>
    <n v="3851"/>
    <s v="Waving Goodbye"/>
    <x v="3848"/>
    <n v="2500"/>
    <n v="852"/>
    <x v="2"/>
    <x v="1"/>
    <s v="GBP"/>
    <n v="1437129179"/>
    <n v="1434537179"/>
    <b v="1"/>
    <n v="24"/>
    <b v="0"/>
    <s v="theater/plays"/>
    <n v="0.34079999999999999"/>
    <n v="35.5"/>
    <x v="1"/>
    <x v="6"/>
  </r>
  <r>
    <n v="3852"/>
    <s v="Rob Base Presents Unequally Yoked The Stage Play"/>
    <x v="3849"/>
    <n v="10000"/>
    <n v="20"/>
    <x v="2"/>
    <x v="0"/>
    <s v="USD"/>
    <n v="1427427276"/>
    <n v="1425270876"/>
    <b v="0"/>
    <n v="2"/>
    <b v="0"/>
    <s v="theater/plays"/>
    <n v="2E-3"/>
    <n v="10"/>
    <x v="1"/>
    <x v="6"/>
  </r>
  <r>
    <n v="3853"/>
    <s v="The Original Laughter Therapist"/>
    <x v="3850"/>
    <n v="100000"/>
    <n v="26"/>
    <x v="2"/>
    <x v="0"/>
    <s v="USD"/>
    <n v="1409602178"/>
    <n v="1406578178"/>
    <b v="0"/>
    <n v="2"/>
    <b v="0"/>
    <s v="theater/plays"/>
    <n v="2.5999999999999998E-4"/>
    <n v="13"/>
    <x v="1"/>
    <x v="6"/>
  </r>
  <r>
    <n v="3854"/>
    <s v="The Case Of Soghomon Tehlirian"/>
    <x v="3851"/>
    <n v="11000"/>
    <n v="1788"/>
    <x v="2"/>
    <x v="0"/>
    <s v="USD"/>
    <n v="1431206058"/>
    <n v="1428614058"/>
    <b v="0"/>
    <n v="20"/>
    <b v="0"/>
    <s v="theater/plays"/>
    <n v="0.16254545454545455"/>
    <n v="89.4"/>
    <x v="1"/>
    <x v="6"/>
  </r>
  <r>
    <n v="3855"/>
    <s v="The Happy Family and Devoted Dreams new theater plays NYC"/>
    <x v="3852"/>
    <n v="1000"/>
    <n v="25"/>
    <x v="2"/>
    <x v="0"/>
    <s v="USD"/>
    <n v="1427408271"/>
    <n v="1424819871"/>
    <b v="0"/>
    <n v="1"/>
    <b v="0"/>
    <s v="theater/plays"/>
    <n v="2.5000000000000001E-2"/>
    <n v="25"/>
    <x v="1"/>
    <x v="6"/>
  </r>
  <r>
    <n v="3856"/>
    <s v="&quot;Trouble at the Gate&quot; play"/>
    <x v="3853"/>
    <n v="5000"/>
    <n v="1"/>
    <x v="2"/>
    <x v="0"/>
    <s v="USD"/>
    <n v="1425833403"/>
    <n v="1423245003"/>
    <b v="0"/>
    <n v="1"/>
    <b v="0"/>
    <s v="theater/plays"/>
    <n v="2.0000000000000001E-4"/>
    <n v="1"/>
    <x v="1"/>
    <x v="6"/>
  </r>
  <r>
    <n v="3857"/>
    <s v="I support Molding Heartz"/>
    <x v="3854"/>
    <n v="5000"/>
    <n v="260"/>
    <x v="2"/>
    <x v="0"/>
    <s v="USD"/>
    <n v="1406913120"/>
    <n v="1404927690"/>
    <b v="0"/>
    <n v="4"/>
    <b v="0"/>
    <s v="theater/plays"/>
    <n v="5.1999999999999998E-2"/>
    <n v="65"/>
    <x v="1"/>
    <x v="6"/>
  </r>
  <r>
    <n v="3858"/>
    <s v="Hamlet by CattyWhamPuss (with non-traditional casting)"/>
    <x v="3855"/>
    <n v="500"/>
    <n v="10"/>
    <x v="2"/>
    <x v="1"/>
    <s v="GBP"/>
    <n v="1432328400"/>
    <n v="1430734844"/>
    <b v="0"/>
    <n v="1"/>
    <b v="0"/>
    <s v="theater/plays"/>
    <n v="0.02"/>
    <n v="10"/>
    <x v="1"/>
    <x v="6"/>
  </r>
  <r>
    <n v="3859"/>
    <s v="What Dreams Were Made Of"/>
    <x v="3856"/>
    <n v="2500"/>
    <n v="1"/>
    <x v="2"/>
    <x v="0"/>
    <s v="USD"/>
    <n v="1403730000"/>
    <n v="1401485207"/>
    <b v="0"/>
    <n v="1"/>
    <b v="0"/>
    <s v="theater/plays"/>
    <n v="4.0000000000000002E-4"/>
    <n v="1"/>
    <x v="1"/>
    <x v="6"/>
  </r>
  <r>
    <n v="3860"/>
    <s v="Tennessee Williams' ONE ARM @ Minnesota Fringe"/>
    <x v="3857"/>
    <n v="6000"/>
    <n v="1060"/>
    <x v="2"/>
    <x v="0"/>
    <s v="USD"/>
    <n v="1407858710"/>
    <n v="1405266710"/>
    <b v="0"/>
    <n v="13"/>
    <b v="0"/>
    <s v="theater/plays"/>
    <n v="0.17666666666666667"/>
    <n v="81.538461538461533"/>
    <x v="1"/>
    <x v="6"/>
  </r>
  <r>
    <n v="3861"/>
    <s v="READY OR NOT HERE I COME"/>
    <x v="3858"/>
    <n v="2000"/>
    <n v="100"/>
    <x v="2"/>
    <x v="0"/>
    <s v="USD"/>
    <n v="1415828820"/>
    <n v="1412258977"/>
    <b v="0"/>
    <n v="1"/>
    <b v="0"/>
    <s v="theater/plays"/>
    <n v="0.05"/>
    <n v="100"/>
    <x v="1"/>
    <x v="6"/>
  </r>
  <r>
    <n v="3862"/>
    <s v="The Container Play"/>
    <x v="3859"/>
    <n v="7500"/>
    <n v="1"/>
    <x v="2"/>
    <x v="0"/>
    <s v="USD"/>
    <n v="1473699540"/>
    <n v="1472451356"/>
    <b v="0"/>
    <n v="1"/>
    <b v="0"/>
    <s v="theater/plays"/>
    <n v="1.3333333333333334E-4"/>
    <n v="1"/>
    <x v="1"/>
    <x v="6"/>
  </r>
  <r>
    <n v="3863"/>
    <s v="Umma Yemaya"/>
    <x v="3860"/>
    <n v="6000"/>
    <n v="0"/>
    <x v="2"/>
    <x v="0"/>
    <s v="USD"/>
    <n v="1446739905"/>
    <n v="1441552305"/>
    <b v="0"/>
    <n v="0"/>
    <b v="0"/>
    <s v="theater/plays"/>
    <n v="0"/>
    <n v="0"/>
    <x v="1"/>
    <x v="6"/>
  </r>
  <r>
    <n v="3864"/>
    <s v="Grammar Land Performances"/>
    <x v="3861"/>
    <n v="5000"/>
    <n v="60"/>
    <x v="2"/>
    <x v="0"/>
    <s v="USD"/>
    <n v="1447799054"/>
    <n v="1445203454"/>
    <b v="0"/>
    <n v="3"/>
    <b v="0"/>
    <s v="theater/plays"/>
    <n v="1.2E-2"/>
    <n v="20"/>
    <x v="1"/>
    <x v="6"/>
  </r>
  <r>
    <n v="3865"/>
    <s v="Fellatia's-Fantastic-Fun-Time-Show"/>
    <x v="3862"/>
    <n v="2413"/>
    <n v="650"/>
    <x v="2"/>
    <x v="5"/>
    <s v="CAD"/>
    <n v="1409376600"/>
    <n v="1405957098"/>
    <b v="0"/>
    <n v="14"/>
    <b v="0"/>
    <s v="theater/plays"/>
    <n v="0.26937422295897223"/>
    <n v="46.428571428571431"/>
    <x v="1"/>
    <x v="6"/>
  </r>
  <r>
    <n v="3866"/>
    <s v="a feminine ending, brought to you by the East End Theatre Co"/>
    <x v="3863"/>
    <n v="2000"/>
    <n v="11"/>
    <x v="2"/>
    <x v="0"/>
    <s v="USD"/>
    <n v="1458703740"/>
    <n v="1454453021"/>
    <b v="0"/>
    <n v="2"/>
    <b v="0"/>
    <s v="theater/plays"/>
    <n v="5.4999999999999997E-3"/>
    <n v="5.5"/>
    <x v="1"/>
    <x v="6"/>
  </r>
  <r>
    <n v="3867"/>
    <s v="RUSSIAN PLAY &quot;HOW TO BE BRAVE&quot;"/>
    <x v="3864"/>
    <n v="2000"/>
    <n v="251"/>
    <x v="2"/>
    <x v="0"/>
    <s v="USD"/>
    <n v="1466278339"/>
    <n v="1463686339"/>
    <b v="0"/>
    <n v="5"/>
    <b v="0"/>
    <s v="theater/plays"/>
    <n v="0.1255"/>
    <n v="50.2"/>
    <x v="1"/>
    <x v="6"/>
  </r>
  <r>
    <n v="3868"/>
    <s v="1000 words (Canceled)"/>
    <x v="3865"/>
    <n v="5000"/>
    <n v="10"/>
    <x v="1"/>
    <x v="1"/>
    <s v="GBP"/>
    <n v="1410191405"/>
    <n v="1408031405"/>
    <b v="0"/>
    <n v="1"/>
    <b v="0"/>
    <s v="theater/musical"/>
    <n v="2E-3"/>
    <n v="10"/>
    <x v="1"/>
    <x v="40"/>
  </r>
  <r>
    <n v="3869"/>
    <s v="The Masturbation Musical (Canceled)"/>
    <x v="3866"/>
    <n v="13111"/>
    <n v="452"/>
    <x v="1"/>
    <x v="0"/>
    <s v="USD"/>
    <n v="1426302660"/>
    <n v="1423761792"/>
    <b v="0"/>
    <n v="15"/>
    <b v="0"/>
    <s v="theater/musical"/>
    <n v="3.44748684310884E-2"/>
    <n v="30.133333333333333"/>
    <x v="1"/>
    <x v="40"/>
  </r>
  <r>
    <n v="3870"/>
    <s v="MARTIN, LOVE, SEX &amp; RHYTHM The Musical Performance"/>
    <x v="3867"/>
    <n v="10000"/>
    <n v="1500"/>
    <x v="1"/>
    <x v="0"/>
    <s v="USD"/>
    <n v="1404360478"/>
    <n v="1401768478"/>
    <b v="0"/>
    <n v="10"/>
    <b v="0"/>
    <s v="theater/musical"/>
    <n v="0.15"/>
    <n v="150"/>
    <x v="1"/>
    <x v="40"/>
  </r>
  <r>
    <n v="3871"/>
    <s v="Pocket Monsters: A Musical Parody (Canceled)"/>
    <x v="3868"/>
    <n v="1500"/>
    <n v="40"/>
    <x v="1"/>
    <x v="0"/>
    <s v="USD"/>
    <n v="1490809450"/>
    <n v="1485629050"/>
    <b v="0"/>
    <n v="3"/>
    <b v="0"/>
    <s v="theater/musical"/>
    <n v="2.6666666666666668E-2"/>
    <n v="13.333333333333334"/>
    <x v="1"/>
    <x v="40"/>
  </r>
  <r>
    <n v="3872"/>
    <s v="Shining Star Players (Canceled)"/>
    <x v="3869"/>
    <n v="15000"/>
    <n v="0"/>
    <x v="1"/>
    <x v="0"/>
    <s v="USD"/>
    <n v="1439522996"/>
    <n v="1435202996"/>
    <b v="0"/>
    <n v="0"/>
    <b v="0"/>
    <s v="theater/musical"/>
    <n v="0"/>
    <n v="0"/>
    <x v="1"/>
    <x v="40"/>
  </r>
  <r>
    <n v="3873"/>
    <s v="Dream Big, Work Hard Character Development Show Tour"/>
    <x v="3870"/>
    <n v="5500"/>
    <n v="0"/>
    <x v="1"/>
    <x v="0"/>
    <s v="USD"/>
    <n v="1444322535"/>
    <n v="1441730535"/>
    <b v="0"/>
    <n v="0"/>
    <b v="0"/>
    <s v="theater/musical"/>
    <n v="0"/>
    <n v="0"/>
    <x v="1"/>
    <x v="40"/>
  </r>
  <r>
    <n v="3874"/>
    <s v="HEAL event - Selfless Acts of Love - Musical Extravaganza"/>
    <x v="3871"/>
    <n v="620"/>
    <n v="0"/>
    <x v="1"/>
    <x v="4"/>
    <s v="NZD"/>
    <n v="1422061200"/>
    <n v="1420244622"/>
    <b v="0"/>
    <n v="0"/>
    <b v="0"/>
    <s v="theater/musical"/>
    <n v="0"/>
    <n v="0"/>
    <x v="1"/>
    <x v="40"/>
  </r>
  <r>
    <n v="3875"/>
    <s v="&quot;Sweeney Todd&quot; - NÃ¸rrebro Musicalteater (Canceled)"/>
    <x v="3872"/>
    <n v="30000"/>
    <n v="0"/>
    <x v="1"/>
    <x v="8"/>
    <s v="DKK"/>
    <n v="1472896800"/>
    <n v="1472804365"/>
    <b v="0"/>
    <n v="0"/>
    <b v="0"/>
    <s v="theater/musical"/>
    <n v="0"/>
    <n v="0"/>
    <x v="1"/>
    <x v="40"/>
  </r>
  <r>
    <n v="3876"/>
    <s v="Drinking with Angelika - Marlowe Studio Canterbury May 2016"/>
    <x v="3873"/>
    <n v="3900"/>
    <n v="2059"/>
    <x v="1"/>
    <x v="1"/>
    <s v="GBP"/>
    <n v="1454425128"/>
    <n v="1451833128"/>
    <b v="0"/>
    <n v="46"/>
    <b v="0"/>
    <s v="theater/musical"/>
    <n v="0.52794871794871789"/>
    <n v="44.760869565217391"/>
    <x v="1"/>
    <x v="40"/>
  </r>
  <r>
    <n v="3877"/>
    <s v="Does NY Heart Me? The Musical (Canceled)"/>
    <x v="3874"/>
    <n v="25000"/>
    <n v="1241"/>
    <x v="1"/>
    <x v="0"/>
    <s v="USD"/>
    <n v="1481213752"/>
    <n v="1478621752"/>
    <b v="0"/>
    <n v="14"/>
    <b v="0"/>
    <s v="theater/musical"/>
    <n v="4.9639999999999997E-2"/>
    <n v="88.642857142857139"/>
    <x v="1"/>
    <x v="40"/>
  </r>
  <r>
    <n v="3878"/>
    <s v="Boys In The Arts Scholarship Program (Canceled)"/>
    <x v="3875"/>
    <n v="18000"/>
    <n v="10"/>
    <x v="1"/>
    <x v="0"/>
    <s v="USD"/>
    <n v="1435636740"/>
    <n v="1433014746"/>
    <b v="0"/>
    <n v="1"/>
    <b v="0"/>
    <s v="theater/musical"/>
    <n v="5.5555555555555556E-4"/>
    <n v="10"/>
    <x v="1"/>
    <x v="40"/>
  </r>
  <r>
    <n v="3879"/>
    <s v="Theatre 'Portable' Royal (Canceled)"/>
    <x v="3876"/>
    <n v="15000"/>
    <n v="0"/>
    <x v="1"/>
    <x v="1"/>
    <s v="GBP"/>
    <n v="1422218396"/>
    <n v="1419626396"/>
    <b v="0"/>
    <n v="0"/>
    <b v="0"/>
    <s v="theater/musical"/>
    <n v="0"/>
    <n v="0"/>
    <x v="1"/>
    <x v="40"/>
  </r>
  <r>
    <n v="3880"/>
    <s v="Thoroughly Modern Millie (Canceled)"/>
    <x v="3877"/>
    <n v="7500"/>
    <n v="980"/>
    <x v="1"/>
    <x v="1"/>
    <s v="GBP"/>
    <n v="1406761200"/>
    <n v="1403724820"/>
    <b v="0"/>
    <n v="17"/>
    <b v="0"/>
    <s v="theater/musical"/>
    <n v="0.13066666666666665"/>
    <n v="57.647058823529413"/>
    <x v="1"/>
    <x v="40"/>
  </r>
  <r>
    <n v="3881"/>
    <s v="My Real Mother's Name is... (Canceled)"/>
    <x v="3878"/>
    <n v="500"/>
    <n v="25"/>
    <x v="1"/>
    <x v="0"/>
    <s v="USD"/>
    <n v="1487550399"/>
    <n v="1484958399"/>
    <b v="0"/>
    <n v="1"/>
    <b v="0"/>
    <s v="theater/musical"/>
    <n v="0.05"/>
    <n v="25"/>
    <x v="1"/>
    <x v="40"/>
  </r>
  <r>
    <n v="3882"/>
    <s v="Mephistopheles by R. Garth &amp; The S.O.L. (Canceled)"/>
    <x v="3879"/>
    <n v="30000"/>
    <n v="0"/>
    <x v="1"/>
    <x v="2"/>
    <s v="AUD"/>
    <n v="1454281380"/>
    <n v="1451950570"/>
    <b v="0"/>
    <n v="0"/>
    <b v="0"/>
    <s v="theater/musical"/>
    <n v="0"/>
    <n v="0"/>
    <x v="1"/>
    <x v="40"/>
  </r>
  <r>
    <n v="3883"/>
    <s v="CAGED - A New Musical (Canceled)"/>
    <x v="3880"/>
    <n v="15000"/>
    <n v="0"/>
    <x v="1"/>
    <x v="1"/>
    <s v="GBP"/>
    <n v="1409668069"/>
    <n v="1407076069"/>
    <b v="0"/>
    <n v="0"/>
    <b v="0"/>
    <s v="theater/musical"/>
    <n v="0"/>
    <n v="0"/>
    <x v="1"/>
    <x v="40"/>
  </r>
  <r>
    <n v="3884"/>
    <s v="Alive Portrait Of Christ in Pembroke Township, IL (Canceled)"/>
    <x v="3881"/>
    <n v="10000"/>
    <n v="0"/>
    <x v="1"/>
    <x v="0"/>
    <s v="USD"/>
    <n v="1427479192"/>
    <n v="1425322792"/>
    <b v="0"/>
    <n v="0"/>
    <b v="0"/>
    <s v="theater/musical"/>
    <n v="0"/>
    <n v="0"/>
    <x v="1"/>
    <x v="40"/>
  </r>
  <r>
    <n v="3885"/>
    <s v="THE SESSIONS - The Beatles at Abbey Road Studios (Canceled)"/>
    <x v="3882"/>
    <n v="375000"/>
    <n v="0"/>
    <x v="1"/>
    <x v="0"/>
    <s v="USD"/>
    <n v="1462834191"/>
    <n v="1460242191"/>
    <b v="0"/>
    <n v="0"/>
    <b v="0"/>
    <s v="theater/musical"/>
    <n v="0"/>
    <n v="0"/>
    <x v="1"/>
    <x v="40"/>
  </r>
  <r>
    <n v="3886"/>
    <s v="a (Canceled)"/>
    <x v="3883"/>
    <n v="10000"/>
    <n v="0"/>
    <x v="1"/>
    <x v="2"/>
    <s v="AUD"/>
    <n v="1418275702"/>
    <n v="1415683702"/>
    <b v="0"/>
    <n v="0"/>
    <b v="0"/>
    <s v="theater/musical"/>
    <n v="0"/>
    <n v="0"/>
    <x v="1"/>
    <x v="40"/>
  </r>
  <r>
    <n v="3887"/>
    <s v="SUPER!: An Original Musical (KC Fringe 2015) (Canceled)"/>
    <x v="3884"/>
    <n v="2000"/>
    <n v="35"/>
    <x v="1"/>
    <x v="0"/>
    <s v="USD"/>
    <n v="1430517600"/>
    <n v="1426538129"/>
    <b v="0"/>
    <n v="2"/>
    <b v="0"/>
    <s v="theater/musical"/>
    <n v="1.7500000000000002E-2"/>
    <n v="17.5"/>
    <x v="1"/>
    <x v="40"/>
  </r>
  <r>
    <n v="3888"/>
    <s v="Popinjay Productions' The Odyssey"/>
    <x v="3885"/>
    <n v="2000"/>
    <n v="542"/>
    <x v="2"/>
    <x v="1"/>
    <s v="GBP"/>
    <n v="1488114358"/>
    <n v="1485522358"/>
    <b v="0"/>
    <n v="14"/>
    <b v="0"/>
    <s v="theater/plays"/>
    <n v="0.27100000000000002"/>
    <n v="38.714285714285715"/>
    <x v="1"/>
    <x v="6"/>
  </r>
  <r>
    <n v="3889"/>
    <s v="Sherri's Playhouse Present's A Heavenly Hand!"/>
    <x v="3886"/>
    <n v="8000"/>
    <n v="118"/>
    <x v="2"/>
    <x v="0"/>
    <s v="USD"/>
    <n v="1420413960"/>
    <n v="1417651630"/>
    <b v="0"/>
    <n v="9"/>
    <b v="0"/>
    <s v="theater/plays"/>
    <n v="1.4749999999999999E-2"/>
    <n v="13.111111111111111"/>
    <x v="1"/>
    <x v="6"/>
  </r>
  <r>
    <n v="3890"/>
    <s v="Something Wicked This Way Comes"/>
    <x v="3887"/>
    <n v="15000"/>
    <n v="2524"/>
    <x v="2"/>
    <x v="0"/>
    <s v="USD"/>
    <n v="1439662344"/>
    <n v="1434478344"/>
    <b v="0"/>
    <n v="8"/>
    <b v="0"/>
    <s v="theater/plays"/>
    <n v="0.16826666666666668"/>
    <n v="315.5"/>
    <x v="1"/>
    <x v="6"/>
  </r>
  <r>
    <n v="3891"/>
    <s v="Out of the Box: A Mime Story"/>
    <x v="3888"/>
    <n v="800"/>
    <n v="260"/>
    <x v="2"/>
    <x v="0"/>
    <s v="USD"/>
    <n v="1427086740"/>
    <n v="1424488244"/>
    <b v="0"/>
    <n v="7"/>
    <b v="0"/>
    <s v="theater/plays"/>
    <n v="0.32500000000000001"/>
    <n v="37.142857142857146"/>
    <x v="1"/>
    <x v="6"/>
  </r>
  <r>
    <n v="3892"/>
    <s v="The Sea Horse, presented by Different Stages"/>
    <x v="3889"/>
    <n v="1000"/>
    <n v="0"/>
    <x v="2"/>
    <x v="0"/>
    <s v="USD"/>
    <n v="1408863600"/>
    <n v="1408203557"/>
    <b v="0"/>
    <n v="0"/>
    <b v="0"/>
    <s v="theater/plays"/>
    <n v="0"/>
    <n v="0"/>
    <x v="1"/>
    <x v="6"/>
  </r>
  <r>
    <n v="3893"/>
    <s v="MY PRIVATE REVOLUTION"/>
    <x v="3890"/>
    <n v="50000"/>
    <n v="10775"/>
    <x v="2"/>
    <x v="0"/>
    <s v="USD"/>
    <n v="1404194400"/>
    <n v="1400600840"/>
    <b v="0"/>
    <n v="84"/>
    <b v="0"/>
    <s v="theater/plays"/>
    <n v="0.2155"/>
    <n v="128.27380952380952"/>
    <x v="1"/>
    <x v="6"/>
  </r>
  <r>
    <n v="3894"/>
    <s v="MADE-UP: A Sitcom Theater Special"/>
    <x v="3891"/>
    <n v="15000"/>
    <n v="520"/>
    <x v="2"/>
    <x v="0"/>
    <s v="USD"/>
    <n v="1481000340"/>
    <n v="1478386812"/>
    <b v="0"/>
    <n v="11"/>
    <b v="0"/>
    <s v="theater/plays"/>
    <n v="3.4666666666666665E-2"/>
    <n v="47.272727272727273"/>
    <x v="1"/>
    <x v="6"/>
  </r>
  <r>
    <n v="3895"/>
    <s v="Vestige"/>
    <x v="3892"/>
    <n v="1000"/>
    <n v="50"/>
    <x v="2"/>
    <x v="0"/>
    <s v="USD"/>
    <n v="1425103218"/>
    <n v="1422424818"/>
    <b v="0"/>
    <n v="1"/>
    <b v="0"/>
    <s v="theater/plays"/>
    <n v="0.05"/>
    <n v="50"/>
    <x v="1"/>
    <x v="6"/>
  </r>
  <r>
    <n v="3896"/>
    <s v="Yorick and Company"/>
    <x v="3893"/>
    <n v="1600"/>
    <n v="170"/>
    <x v="2"/>
    <x v="0"/>
    <s v="USD"/>
    <n v="1402979778"/>
    <n v="1401770178"/>
    <b v="0"/>
    <n v="4"/>
    <b v="0"/>
    <s v="theater/plays"/>
    <n v="0.10625"/>
    <n v="42.5"/>
    <x v="1"/>
    <x v="6"/>
  </r>
  <r>
    <n v="3897"/>
    <s v="Terry Pratchett's Wyrd Sisters at Paeroa Little Theatre"/>
    <x v="3894"/>
    <n v="2500"/>
    <n v="440"/>
    <x v="2"/>
    <x v="4"/>
    <s v="NZD"/>
    <n v="1420750683"/>
    <n v="1418158683"/>
    <b v="0"/>
    <n v="10"/>
    <b v="0"/>
    <s v="theater/plays"/>
    <n v="0.17599999999999999"/>
    <n v="44"/>
    <x v="1"/>
    <x v="6"/>
  </r>
  <r>
    <n v="3898"/>
    <s v="The Return of The Walthamstow Mysteries"/>
    <x v="3895"/>
    <n v="2500"/>
    <n v="814"/>
    <x v="2"/>
    <x v="1"/>
    <s v="GBP"/>
    <n v="1439827200"/>
    <n v="1436355270"/>
    <b v="0"/>
    <n v="16"/>
    <b v="0"/>
    <s v="theater/plays"/>
    <n v="0.3256"/>
    <n v="50.875"/>
    <x v="1"/>
    <x v="6"/>
  </r>
  <r>
    <n v="3899"/>
    <s v="RAIN | a theatrical production of life-changing proportions"/>
    <x v="3896"/>
    <n v="10000"/>
    <n v="125"/>
    <x v="2"/>
    <x v="0"/>
    <s v="USD"/>
    <n v="1407868561"/>
    <n v="1406140561"/>
    <b v="0"/>
    <n v="2"/>
    <b v="0"/>
    <s v="theater/plays"/>
    <n v="1.2500000000000001E-2"/>
    <n v="62.5"/>
    <x v="1"/>
    <x v="6"/>
  </r>
  <r>
    <n v="3900"/>
    <s v="HUB Theatre Group presents John Logan's RED"/>
    <x v="3897"/>
    <n v="2500"/>
    <n v="135"/>
    <x v="2"/>
    <x v="0"/>
    <s v="USD"/>
    <n v="1433988791"/>
    <n v="1431396791"/>
    <b v="0"/>
    <n v="5"/>
    <b v="0"/>
    <s v="theater/plays"/>
    <n v="5.3999999999999999E-2"/>
    <n v="27"/>
    <x v="1"/>
    <x v="6"/>
  </r>
  <r>
    <n v="3901"/>
    <s v="De Lewe: A Youth Movement(Traveling Show)"/>
    <x v="3898"/>
    <n v="3000"/>
    <n v="25"/>
    <x v="2"/>
    <x v="0"/>
    <s v="USD"/>
    <n v="1450554599"/>
    <n v="1447098599"/>
    <b v="0"/>
    <n v="1"/>
    <b v="0"/>
    <s v="theater/plays"/>
    <n v="8.3333333333333332E-3"/>
    <n v="25"/>
    <x v="1"/>
    <x v="6"/>
  </r>
  <r>
    <n v="3902"/>
    <s v="Over Here Theatre/Scotchbonnet present: Love, Sex and Apps"/>
    <x v="3899"/>
    <n v="3000"/>
    <n v="1465"/>
    <x v="2"/>
    <x v="1"/>
    <s v="GBP"/>
    <n v="1479125642"/>
    <n v="1476962042"/>
    <b v="0"/>
    <n v="31"/>
    <b v="0"/>
    <s v="theater/plays"/>
    <n v="0.48833333333333334"/>
    <n v="47.258064516129032"/>
    <x v="1"/>
    <x v="6"/>
  </r>
  <r>
    <n v="3903"/>
    <s v="Know Thy Law"/>
    <x v="3900"/>
    <n v="1500"/>
    <n v="0"/>
    <x v="2"/>
    <x v="0"/>
    <s v="USD"/>
    <n v="1439581080"/>
    <n v="1435709765"/>
    <b v="0"/>
    <n v="0"/>
    <b v="0"/>
    <s v="theater/plays"/>
    <n v="0"/>
    <n v="0"/>
    <x v="1"/>
    <x v="6"/>
  </r>
  <r>
    <n v="3904"/>
    <s v="Black America from Prophets to Pimps"/>
    <x v="3901"/>
    <n v="10000"/>
    <n v="3"/>
    <x v="2"/>
    <x v="0"/>
    <s v="USD"/>
    <n v="1429074240"/>
    <n v="1427866200"/>
    <b v="0"/>
    <n v="2"/>
    <b v="0"/>
    <s v="theater/plays"/>
    <n v="2.9999999999999997E-4"/>
    <n v="1.5"/>
    <x v="1"/>
    <x v="6"/>
  </r>
  <r>
    <n v="3905"/>
    <s v="Antonym Theatre - &quot;STAIRCASES&quot;"/>
    <x v="3902"/>
    <n v="1500"/>
    <n v="173"/>
    <x v="2"/>
    <x v="1"/>
    <s v="GBP"/>
    <n v="1434063600"/>
    <n v="1430405903"/>
    <b v="0"/>
    <n v="7"/>
    <b v="0"/>
    <s v="theater/plays"/>
    <n v="0.11533333333333333"/>
    <n v="24.714285714285715"/>
    <x v="1"/>
    <x v="6"/>
  </r>
  <r>
    <n v="3906"/>
    <s v="First Draft Theatre"/>
    <x v="3903"/>
    <n v="1500"/>
    <n v="1010"/>
    <x v="2"/>
    <x v="1"/>
    <s v="GBP"/>
    <n v="1435325100"/>
    <n v="1432072893"/>
    <b v="0"/>
    <n v="16"/>
    <b v="0"/>
    <s v="theater/plays"/>
    <n v="0.67333333333333334"/>
    <n v="63.125"/>
    <x v="1"/>
    <x v="6"/>
  </r>
  <r>
    <n v="3907"/>
    <s v="Burqa&amp;Rifle: A Drama: Two Women, Two Cultues, Two Histories"/>
    <x v="3904"/>
    <n v="1000"/>
    <n v="153"/>
    <x v="2"/>
    <x v="0"/>
    <s v="USD"/>
    <n v="1414354080"/>
    <n v="1411587606"/>
    <b v="0"/>
    <n v="4"/>
    <b v="0"/>
    <s v="theater/plays"/>
    <n v="0.153"/>
    <n v="38.25"/>
    <x v="1"/>
    <x v="6"/>
  </r>
  <r>
    <n v="3908"/>
    <s v="Unconscious Subconscious"/>
    <x v="3905"/>
    <n v="750"/>
    <n v="65"/>
    <x v="2"/>
    <x v="0"/>
    <s v="USD"/>
    <n v="1406603696"/>
    <n v="1405307696"/>
    <b v="0"/>
    <n v="4"/>
    <b v="0"/>
    <s v="theater/plays"/>
    <n v="8.666666666666667E-2"/>
    <n v="16.25"/>
    <x v="1"/>
    <x v="6"/>
  </r>
  <r>
    <n v="3909"/>
    <s v="Woman2Woman"/>
    <x v="3906"/>
    <n v="60000"/>
    <n v="135"/>
    <x v="2"/>
    <x v="0"/>
    <s v="USD"/>
    <n v="1410424642"/>
    <n v="1407832642"/>
    <b v="0"/>
    <n v="4"/>
    <b v="0"/>
    <s v="theater/plays"/>
    <n v="2.2499999999999998E-3"/>
    <n v="33.75"/>
    <x v="1"/>
    <x v="6"/>
  </r>
  <r>
    <n v="3910"/>
    <s v="&quot;SHERLOCK HOLMES AND THE SCARLET AVENGER&quot;"/>
    <x v="3907"/>
    <n v="6000"/>
    <n v="185"/>
    <x v="2"/>
    <x v="0"/>
    <s v="USD"/>
    <n v="1441649397"/>
    <n v="1439057397"/>
    <b v="0"/>
    <n v="3"/>
    <b v="0"/>
    <s v="theater/plays"/>
    <n v="3.0833333333333334E-2"/>
    <n v="61.666666666666664"/>
    <x v="1"/>
    <x v="6"/>
  </r>
  <r>
    <n v="3911"/>
    <s v="Ministers of Grace"/>
    <x v="3908"/>
    <n v="8000"/>
    <n v="2993"/>
    <x v="2"/>
    <x v="0"/>
    <s v="USD"/>
    <n v="1417033777"/>
    <n v="1414438177"/>
    <b v="0"/>
    <n v="36"/>
    <b v="0"/>
    <s v="theater/plays"/>
    <n v="0.37412499999999999"/>
    <n v="83.138888888888886"/>
    <x v="1"/>
    <x v="6"/>
  </r>
  <r>
    <n v="3912"/>
    <s v="JoLee Productions"/>
    <x v="3909"/>
    <n v="15000"/>
    <n v="1"/>
    <x v="2"/>
    <x v="0"/>
    <s v="USD"/>
    <n v="1429936500"/>
    <n v="1424759330"/>
    <b v="0"/>
    <n v="1"/>
    <b v="0"/>
    <s v="theater/plays"/>
    <n v="6.666666666666667E-5"/>
    <n v="1"/>
    <x v="1"/>
    <x v="6"/>
  </r>
  <r>
    <n v="3913"/>
    <s v="The Great Gatsby at All-of-us Express Children's Theatre"/>
    <x v="3910"/>
    <n v="10000"/>
    <n v="1000"/>
    <x v="2"/>
    <x v="0"/>
    <s v="USD"/>
    <n v="1448863449"/>
    <n v="1446267849"/>
    <b v="0"/>
    <n v="7"/>
    <b v="0"/>
    <s v="theater/plays"/>
    <n v="0.1"/>
    <n v="142.85714285714286"/>
    <x v="1"/>
    <x v="6"/>
  </r>
  <r>
    <n v="3914"/>
    <s v="Support Catalan Drama: Skin in Flames, by Guillem Clua"/>
    <x v="3911"/>
    <n v="2500"/>
    <n v="909"/>
    <x v="2"/>
    <x v="1"/>
    <s v="GBP"/>
    <n v="1431298740"/>
    <n v="1429558756"/>
    <b v="0"/>
    <n v="27"/>
    <b v="0"/>
    <s v="theater/plays"/>
    <n v="0.36359999999999998"/>
    <n v="33.666666666666664"/>
    <x v="1"/>
    <x v="6"/>
  </r>
  <r>
    <n v="3915"/>
    <s v="Hardcross"/>
    <x v="3912"/>
    <n v="1500"/>
    <n v="5"/>
    <x v="2"/>
    <x v="1"/>
    <s v="GBP"/>
    <n v="1464824309"/>
    <n v="1462232309"/>
    <b v="0"/>
    <n v="1"/>
    <b v="0"/>
    <s v="theater/plays"/>
    <n v="3.3333333333333335E-3"/>
    <n v="5"/>
    <x v="1"/>
    <x v="6"/>
  </r>
  <r>
    <n v="3916"/>
    <s v="Final exam"/>
    <x v="3913"/>
    <n v="2000"/>
    <n v="0"/>
    <x v="2"/>
    <x v="8"/>
    <s v="DKK"/>
    <n v="1464952752"/>
    <n v="1462360752"/>
    <b v="0"/>
    <n v="0"/>
    <b v="0"/>
    <s v="theater/plays"/>
    <n v="0"/>
    <n v="0"/>
    <x v="1"/>
    <x v="6"/>
  </r>
  <r>
    <n v="3917"/>
    <s v="Romeo and Juliet by Cry of Curs"/>
    <x v="3914"/>
    <n v="3500"/>
    <n v="10"/>
    <x v="2"/>
    <x v="1"/>
    <s v="GBP"/>
    <n v="1410439161"/>
    <n v="1407847161"/>
    <b v="0"/>
    <n v="1"/>
    <b v="0"/>
    <s v="theater/plays"/>
    <n v="2.8571428571428571E-3"/>
    <n v="10"/>
    <x v="1"/>
    <x v="6"/>
  </r>
  <r>
    <n v="3918"/>
    <s v="The Singing Teacher"/>
    <x v="3915"/>
    <n v="60000"/>
    <n v="120"/>
    <x v="2"/>
    <x v="1"/>
    <s v="GBP"/>
    <n v="1407168000"/>
    <n v="1406131023"/>
    <b v="0"/>
    <n v="3"/>
    <b v="0"/>
    <s v="theater/plays"/>
    <n v="2E-3"/>
    <n v="40"/>
    <x v="1"/>
    <x v="6"/>
  </r>
  <r>
    <n v="3919"/>
    <s v="After The Blue"/>
    <x v="3916"/>
    <n v="5000"/>
    <n v="90"/>
    <x v="2"/>
    <x v="1"/>
    <s v="GBP"/>
    <n v="1453075200"/>
    <n v="1450628773"/>
    <b v="0"/>
    <n v="3"/>
    <b v="0"/>
    <s v="theater/plays"/>
    <n v="1.7999999999999999E-2"/>
    <n v="30"/>
    <x v="1"/>
    <x v="6"/>
  </r>
  <r>
    <n v="3920"/>
    <s v="'SCARAMOUCHE JONES'' by Justin Butcher"/>
    <x v="3917"/>
    <n v="2500"/>
    <n v="135"/>
    <x v="2"/>
    <x v="1"/>
    <s v="GBP"/>
    <n v="1479032260"/>
    <n v="1476436660"/>
    <b v="0"/>
    <n v="3"/>
    <b v="0"/>
    <s v="theater/plays"/>
    <n v="5.3999999999999999E-2"/>
    <n v="45"/>
    <x v="1"/>
    <x v="6"/>
  </r>
  <r>
    <n v="3921"/>
    <s v="Shakespeare's R&amp;J - Chapel Lane Theatre Company"/>
    <x v="3918"/>
    <n v="3000"/>
    <n v="0"/>
    <x v="2"/>
    <x v="1"/>
    <s v="GBP"/>
    <n v="1414346400"/>
    <n v="1413291655"/>
    <b v="0"/>
    <n v="0"/>
    <b v="0"/>
    <s v="theater/plays"/>
    <n v="0"/>
    <n v="0"/>
    <x v="1"/>
    <x v="6"/>
  </r>
  <r>
    <n v="3922"/>
    <s v="Truth, Dare, Promise to be Faithful Stage Play"/>
    <x v="3919"/>
    <n v="750"/>
    <n v="61"/>
    <x v="2"/>
    <x v="0"/>
    <s v="USD"/>
    <n v="1425337200"/>
    <n v="1421432810"/>
    <b v="0"/>
    <n v="6"/>
    <b v="0"/>
    <s v="theater/plays"/>
    <n v="8.1333333333333327E-2"/>
    <n v="10.166666666666666"/>
    <x v="1"/>
    <x v="6"/>
  </r>
  <r>
    <n v="3923"/>
    <s v="Mrs Roosevelt Flies to London UK tour"/>
    <x v="3920"/>
    <n v="11500"/>
    <n v="1384"/>
    <x v="2"/>
    <x v="1"/>
    <s v="GBP"/>
    <n v="1428622271"/>
    <n v="1426203071"/>
    <b v="0"/>
    <n v="17"/>
    <b v="0"/>
    <s v="theater/plays"/>
    <n v="0.12034782608695652"/>
    <n v="81.411764705882348"/>
    <x v="1"/>
    <x v="6"/>
  </r>
  <r>
    <n v="3924"/>
    <s v="THE MAGIC OF LAUGHTER WITH REGGIE RICE'S #TEAMDREAMERS"/>
    <x v="3921"/>
    <n v="15000"/>
    <n v="2290"/>
    <x v="2"/>
    <x v="0"/>
    <s v="USD"/>
    <n v="1403823722"/>
    <n v="1401231722"/>
    <b v="0"/>
    <n v="40"/>
    <b v="0"/>
    <s v="theater/plays"/>
    <n v="0.15266666666666667"/>
    <n v="57.25"/>
    <x v="1"/>
    <x v="6"/>
  </r>
  <r>
    <n v="3925"/>
    <s v="Help Save High School Theater"/>
    <x v="3922"/>
    <n v="150"/>
    <n v="15"/>
    <x v="2"/>
    <x v="0"/>
    <s v="USD"/>
    <n v="1406753639"/>
    <n v="1404161639"/>
    <b v="0"/>
    <n v="3"/>
    <b v="0"/>
    <s v="theater/plays"/>
    <n v="0.1"/>
    <n v="5"/>
    <x v="1"/>
    <x v="6"/>
  </r>
  <r>
    <n v="3926"/>
    <s v="Caryl Churchill's 'Top Girls' - NSW HSC Text"/>
    <x v="3923"/>
    <n v="5000"/>
    <n v="15"/>
    <x v="2"/>
    <x v="2"/>
    <s v="AUD"/>
    <n v="1419645748"/>
    <n v="1417053748"/>
    <b v="0"/>
    <n v="1"/>
    <b v="0"/>
    <s v="theater/plays"/>
    <n v="3.0000000000000001E-3"/>
    <n v="15"/>
    <x v="1"/>
    <x v="6"/>
  </r>
  <r>
    <n v="3927"/>
    <s v="'Journey's End' Tour of Dorset commemorating WW1"/>
    <x v="3924"/>
    <n v="2500"/>
    <n v="25"/>
    <x v="2"/>
    <x v="1"/>
    <s v="GBP"/>
    <n v="1407565504"/>
    <n v="1404973504"/>
    <b v="0"/>
    <n v="2"/>
    <b v="0"/>
    <s v="theater/plays"/>
    <n v="0.01"/>
    <n v="12.5"/>
    <x v="1"/>
    <x v="6"/>
  </r>
  <r>
    <n v="3928"/>
    <s v="CHARM by Philip Dawkins"/>
    <x v="3925"/>
    <n v="5000"/>
    <n v="651"/>
    <x v="2"/>
    <x v="0"/>
    <s v="USD"/>
    <n v="1444971540"/>
    <n v="1442593427"/>
    <b v="0"/>
    <n v="7"/>
    <b v="0"/>
    <s v="theater/plays"/>
    <n v="0.13020000000000001"/>
    <n v="93"/>
    <x v="1"/>
    <x v="6"/>
  </r>
  <r>
    <n v="3929"/>
    <s v="Comedy Of Errors: Antioch Community High School"/>
    <x v="3926"/>
    <n v="20000"/>
    <n v="453"/>
    <x v="2"/>
    <x v="0"/>
    <s v="USD"/>
    <n v="1474228265"/>
    <n v="1471636265"/>
    <b v="0"/>
    <n v="14"/>
    <b v="0"/>
    <s v="theater/plays"/>
    <n v="2.265E-2"/>
    <n v="32.357142857142854"/>
    <x v="1"/>
    <x v="6"/>
  </r>
  <r>
    <n v="3930"/>
    <s v="Foundry Theatre Brisbane"/>
    <x v="3927"/>
    <n v="10000"/>
    <n v="0"/>
    <x v="2"/>
    <x v="2"/>
    <s v="AUD"/>
    <n v="1459490400"/>
    <n v="1457078868"/>
    <b v="0"/>
    <n v="0"/>
    <b v="0"/>
    <s v="theater/plays"/>
    <n v="0"/>
    <n v="0"/>
    <x v="1"/>
    <x v="6"/>
  </r>
  <r>
    <n v="3931"/>
    <s v="Still I Weep"/>
    <x v="3928"/>
    <n v="8000"/>
    <n v="0"/>
    <x v="2"/>
    <x v="0"/>
    <s v="USD"/>
    <n v="1441510707"/>
    <n v="1439350707"/>
    <b v="0"/>
    <n v="0"/>
    <b v="0"/>
    <s v="theater/plays"/>
    <n v="0"/>
    <n v="0"/>
    <x v="1"/>
    <x v="6"/>
  </r>
  <r>
    <n v="3932"/>
    <s v="Improv Patrol &quot;The Gift of Your Story is Our Script&quot;"/>
    <x v="3929"/>
    <n v="12000"/>
    <n v="1"/>
    <x v="2"/>
    <x v="0"/>
    <s v="USD"/>
    <n v="1458097364"/>
    <n v="1455508964"/>
    <b v="0"/>
    <n v="1"/>
    <b v="0"/>
    <s v="theater/plays"/>
    <n v="8.3333333333333331E-5"/>
    <n v="1"/>
    <x v="1"/>
    <x v="6"/>
  </r>
  <r>
    <n v="3933"/>
    <s v="Three for 5: A King's Story"/>
    <x v="3930"/>
    <n v="7000"/>
    <n v="1102"/>
    <x v="2"/>
    <x v="0"/>
    <s v="USD"/>
    <n v="1468716180"/>
    <n v="1466205262"/>
    <b v="0"/>
    <n v="12"/>
    <b v="0"/>
    <s v="theater/plays"/>
    <n v="0.15742857142857142"/>
    <n v="91.833333333333329"/>
    <x v="1"/>
    <x v="6"/>
  </r>
  <r>
    <n v="3934"/>
    <s v="&quot;A Measure of Normalcy&quot;"/>
    <x v="3931"/>
    <n v="5000"/>
    <n v="550"/>
    <x v="2"/>
    <x v="0"/>
    <s v="USD"/>
    <n v="1443704400"/>
    <n v="1439827639"/>
    <b v="0"/>
    <n v="12"/>
    <b v="0"/>
    <s v="theater/plays"/>
    <n v="0.11"/>
    <n v="45.833333333333336"/>
    <x v="1"/>
    <x v="6"/>
  </r>
  <r>
    <n v="3935"/>
    <s v="Mr Mineshaft - A Play about Julius Eastman"/>
    <x v="3932"/>
    <n v="3000"/>
    <n v="1315"/>
    <x v="2"/>
    <x v="1"/>
    <s v="GBP"/>
    <n v="1443973546"/>
    <n v="1438789546"/>
    <b v="0"/>
    <n v="23"/>
    <b v="0"/>
    <s v="theater/plays"/>
    <n v="0.43833333333333335"/>
    <n v="57.173913043478258"/>
    <x v="1"/>
    <x v="6"/>
  </r>
  <r>
    <n v="3936"/>
    <s v="End Breast Cancer"/>
    <x v="3933"/>
    <n v="20000"/>
    <n v="0"/>
    <x v="2"/>
    <x v="0"/>
    <s v="USD"/>
    <n v="1480576720"/>
    <n v="1477981120"/>
    <b v="0"/>
    <n v="0"/>
    <b v="0"/>
    <s v="theater/plays"/>
    <n v="0"/>
    <n v="0"/>
    <x v="1"/>
    <x v="6"/>
  </r>
  <r>
    <n v="3937"/>
    <s v="Fever - a workshop production"/>
    <x v="3934"/>
    <n v="2885"/>
    <n v="2485"/>
    <x v="2"/>
    <x v="0"/>
    <s v="USD"/>
    <n v="1468249760"/>
    <n v="1465830560"/>
    <b v="0"/>
    <n v="10"/>
    <b v="0"/>
    <s v="theater/plays"/>
    <n v="0.86135181975736563"/>
    <n v="248.5"/>
    <x v="1"/>
    <x v="6"/>
  </r>
  <r>
    <n v="3938"/>
    <s v="Broken Alley â€”Â Year 3"/>
    <x v="3935"/>
    <n v="3255"/>
    <n v="397"/>
    <x v="2"/>
    <x v="0"/>
    <s v="USD"/>
    <n v="1435441454"/>
    <n v="1432763054"/>
    <b v="0"/>
    <n v="5"/>
    <b v="0"/>
    <s v="theater/plays"/>
    <n v="0.12196620583717357"/>
    <n v="79.400000000000006"/>
    <x v="1"/>
    <x v="6"/>
  </r>
  <r>
    <n v="3939"/>
    <s v="'Potter.' Funding 2015"/>
    <x v="3936"/>
    <n v="5000"/>
    <n v="5"/>
    <x v="2"/>
    <x v="2"/>
    <s v="AUD"/>
    <n v="1412656200"/>
    <n v="1412328979"/>
    <b v="0"/>
    <n v="1"/>
    <b v="0"/>
    <s v="theater/plays"/>
    <n v="1E-3"/>
    <n v="5"/>
    <x v="1"/>
    <x v="6"/>
  </r>
  <r>
    <n v="3940"/>
    <s v="Attraction"/>
    <x v="3937"/>
    <n v="5000"/>
    <n v="11"/>
    <x v="2"/>
    <x v="0"/>
    <s v="USD"/>
    <n v="1420199351"/>
    <n v="1416311351"/>
    <b v="0"/>
    <n v="2"/>
    <b v="0"/>
    <s v="theater/plays"/>
    <n v="2.2000000000000001E-3"/>
    <n v="5.5"/>
    <x v="1"/>
    <x v="6"/>
  </r>
  <r>
    <n v="3941"/>
    <s v="TWO for the PRICE OF ONE THEATRE"/>
    <x v="3938"/>
    <n v="5500"/>
    <n v="50"/>
    <x v="2"/>
    <x v="0"/>
    <s v="USD"/>
    <n v="1416877200"/>
    <n v="1414505137"/>
    <b v="0"/>
    <n v="2"/>
    <b v="0"/>
    <s v="theater/plays"/>
    <n v="9.0909090909090905E-3"/>
    <n v="25"/>
    <x v="1"/>
    <x v="6"/>
  </r>
  <r>
    <n v="3942"/>
    <s v="Epic Proportions"/>
    <x v="3939"/>
    <n v="1200"/>
    <n v="0"/>
    <x v="2"/>
    <x v="0"/>
    <s v="USD"/>
    <n v="1434490914"/>
    <n v="1429306914"/>
    <b v="0"/>
    <n v="0"/>
    <b v="0"/>
    <s v="theater/plays"/>
    <n v="0"/>
    <n v="0"/>
    <x v="1"/>
    <x v="6"/>
  </r>
  <r>
    <n v="3943"/>
    <s v="Alexandra Petri's &quot;The Scrum&quot;  - Field Trip Theatre"/>
    <x v="3940"/>
    <n v="5000"/>
    <n v="1782"/>
    <x v="2"/>
    <x v="0"/>
    <s v="USD"/>
    <n v="1446483000"/>
    <n v="1443811268"/>
    <b v="0"/>
    <n v="13"/>
    <b v="0"/>
    <s v="theater/plays"/>
    <n v="0.35639999999999999"/>
    <n v="137.07692307692307"/>
    <x v="1"/>
    <x v="6"/>
  </r>
  <r>
    <n v="3944"/>
    <s v="Shakespeare Shortened School Plays"/>
    <x v="3941"/>
    <n v="5000"/>
    <n v="0"/>
    <x v="2"/>
    <x v="0"/>
    <s v="USD"/>
    <n v="1440690875"/>
    <n v="1438098875"/>
    <b v="0"/>
    <n v="0"/>
    <b v="0"/>
    <s v="theater/plays"/>
    <n v="0"/>
    <n v="0"/>
    <x v="1"/>
    <x v="6"/>
  </r>
  <r>
    <n v="3945"/>
    <s v="Camp Curtain Call: Star Wars (A Parody)"/>
    <x v="3942"/>
    <n v="2000"/>
    <n v="5"/>
    <x v="2"/>
    <x v="0"/>
    <s v="USD"/>
    <n v="1431717268"/>
    <n v="1429125268"/>
    <b v="0"/>
    <n v="1"/>
    <b v="0"/>
    <s v="theater/plays"/>
    <n v="2.5000000000000001E-3"/>
    <n v="5"/>
    <x v="1"/>
    <x v="6"/>
  </r>
  <r>
    <n v="3946"/>
    <s v="DR. Mecurio's Mythical Marvels &amp; Beastiry"/>
    <x v="3943"/>
    <n v="6000"/>
    <n v="195"/>
    <x v="2"/>
    <x v="0"/>
    <s v="USD"/>
    <n v="1425110400"/>
    <n v="1422388822"/>
    <b v="0"/>
    <n v="5"/>
    <b v="0"/>
    <s v="theater/plays"/>
    <n v="3.2500000000000001E-2"/>
    <n v="39"/>
    <x v="1"/>
    <x v="6"/>
  </r>
  <r>
    <n v="3947"/>
    <s v="Tell'em I'm Gonna Make It"/>
    <x v="3944"/>
    <n v="3000"/>
    <n v="101"/>
    <x v="2"/>
    <x v="0"/>
    <s v="USD"/>
    <n v="1475378744"/>
    <n v="1472786744"/>
    <b v="0"/>
    <n v="2"/>
    <b v="0"/>
    <s v="theater/plays"/>
    <n v="3.3666666666666664E-2"/>
    <n v="50.5"/>
    <x v="1"/>
    <x v="6"/>
  </r>
  <r>
    <n v="3948"/>
    <s v="The Barbican Photography Trip 2015"/>
    <x v="3945"/>
    <n v="30000"/>
    <n v="0"/>
    <x v="2"/>
    <x v="2"/>
    <s v="AUD"/>
    <n v="1410076123"/>
    <n v="1404892123"/>
    <b v="0"/>
    <n v="0"/>
    <b v="0"/>
    <s v="theater/plays"/>
    <n v="0"/>
    <n v="0"/>
    <x v="1"/>
    <x v="6"/>
  </r>
  <r>
    <n v="3949"/>
    <s v="Various Unfortunate Deaths of Tâ€™Abbott and Rue Doch Juniors"/>
    <x v="3946"/>
    <n v="10000"/>
    <n v="1577"/>
    <x v="2"/>
    <x v="2"/>
    <s v="AUD"/>
    <n v="1423623221"/>
    <n v="1421031221"/>
    <b v="0"/>
    <n v="32"/>
    <b v="0"/>
    <s v="theater/plays"/>
    <n v="0.15770000000000001"/>
    <n v="49.28125"/>
    <x v="1"/>
    <x v="6"/>
  </r>
  <r>
    <n v="3950"/>
    <s v="The Great Elephant Repertory Company"/>
    <x v="3947"/>
    <n v="4000"/>
    <n v="25"/>
    <x v="2"/>
    <x v="0"/>
    <s v="USD"/>
    <n v="1460140500"/>
    <n v="1457628680"/>
    <b v="0"/>
    <n v="1"/>
    <b v="0"/>
    <s v="theater/plays"/>
    <n v="6.2500000000000003E-3"/>
    <n v="25"/>
    <x v="1"/>
    <x v="6"/>
  </r>
  <r>
    <n v="3951"/>
    <s v="&quot;The Divide&quot; A Great New Play To Tour the USA"/>
    <x v="2849"/>
    <n v="200000"/>
    <n v="1"/>
    <x v="2"/>
    <x v="17"/>
    <s v="EUR"/>
    <n v="1462301342"/>
    <n v="1457120942"/>
    <b v="0"/>
    <n v="1"/>
    <b v="0"/>
    <s v="theater/plays"/>
    <n v="5.0000000000000004E-6"/>
    <n v="1"/>
    <x v="1"/>
    <x v="6"/>
  </r>
  <r>
    <n v="3952"/>
    <s v="ThÃ©Ã¢tre Polichinelle Show &quot;Clown-Ballet&quot;"/>
    <x v="3948"/>
    <n v="26000"/>
    <n v="25"/>
    <x v="2"/>
    <x v="0"/>
    <s v="USD"/>
    <n v="1445885890"/>
    <n v="1440701890"/>
    <b v="0"/>
    <n v="1"/>
    <b v="0"/>
    <s v="theater/plays"/>
    <n v="9.6153846153846159E-4"/>
    <n v="25"/>
    <x v="1"/>
    <x v="6"/>
  </r>
  <r>
    <n v="3953"/>
    <s v="A Time Pirate's Love"/>
    <x v="3949"/>
    <n v="17600"/>
    <n v="0"/>
    <x v="2"/>
    <x v="0"/>
    <s v="USD"/>
    <n v="1469834940"/>
    <n v="1467162586"/>
    <b v="0"/>
    <n v="0"/>
    <b v="0"/>
    <s v="theater/plays"/>
    <n v="0"/>
    <n v="0"/>
    <x v="1"/>
    <x v="6"/>
  </r>
  <r>
    <n v="3954"/>
    <s v="City of Joy"/>
    <x v="3950"/>
    <n v="25000"/>
    <n v="0"/>
    <x v="2"/>
    <x v="5"/>
    <s v="CAD"/>
    <n v="1405352264"/>
    <n v="1400168264"/>
    <b v="0"/>
    <n v="0"/>
    <b v="0"/>
    <s v="theater/plays"/>
    <n v="0"/>
    <n v="0"/>
    <x v="1"/>
    <x v="6"/>
  </r>
  <r>
    <n v="3955"/>
    <s v="FHE High School Presents: Snow Queen and Once On This Island"/>
    <x v="3951"/>
    <n v="1750"/>
    <n v="425"/>
    <x v="2"/>
    <x v="0"/>
    <s v="USD"/>
    <n v="1448745741"/>
    <n v="1446150141"/>
    <b v="0"/>
    <n v="8"/>
    <b v="0"/>
    <s v="theater/plays"/>
    <n v="0.24285714285714285"/>
    <n v="53.125"/>
    <x v="1"/>
    <x v="6"/>
  </r>
  <r>
    <n v="3956"/>
    <s v="The Woman in Me"/>
    <x v="3952"/>
    <n v="5500"/>
    <n v="0"/>
    <x v="2"/>
    <x v="0"/>
    <s v="USD"/>
    <n v="1461543600"/>
    <n v="1459203727"/>
    <b v="0"/>
    <n v="0"/>
    <b v="0"/>
    <s v="theater/plays"/>
    <n v="0"/>
    <n v="0"/>
    <x v="1"/>
    <x v="6"/>
  </r>
  <r>
    <n v="3957"/>
    <s v="Yada.Yada.Yada. An Unauthorized Seinfeld Event. 9 in 90"/>
    <x v="3953"/>
    <n v="28000"/>
    <n v="7"/>
    <x v="2"/>
    <x v="0"/>
    <s v="USD"/>
    <n v="1468020354"/>
    <n v="1464045954"/>
    <b v="0"/>
    <n v="1"/>
    <b v="0"/>
    <s v="theater/plays"/>
    <n v="2.5000000000000001E-4"/>
    <n v="7"/>
    <x v="1"/>
    <x v="6"/>
  </r>
  <r>
    <n v="3958"/>
    <s v="Shakespeare with Noodles:  Henry IV"/>
    <x v="3954"/>
    <n v="2000"/>
    <n v="641"/>
    <x v="2"/>
    <x v="0"/>
    <s v="USD"/>
    <n v="1406988000"/>
    <n v="1403822912"/>
    <b v="0"/>
    <n v="16"/>
    <b v="0"/>
    <s v="theater/plays"/>
    <n v="0.32050000000000001"/>
    <n v="40.0625"/>
    <x v="1"/>
    <x v="6"/>
  </r>
  <r>
    <n v="3959"/>
    <s v="Central Coast Theatre Community Website - Plays &amp; Auditions"/>
    <x v="3955"/>
    <n v="1200"/>
    <n v="292"/>
    <x v="2"/>
    <x v="0"/>
    <s v="USD"/>
    <n v="1411930556"/>
    <n v="1409338556"/>
    <b v="0"/>
    <n v="12"/>
    <b v="0"/>
    <s v="theater/plays"/>
    <n v="0.24333333333333335"/>
    <n v="24.333333333333332"/>
    <x v="1"/>
    <x v="6"/>
  </r>
  <r>
    <n v="3960"/>
    <s v="In The Time of New York"/>
    <x v="3956"/>
    <n v="3000"/>
    <n v="45"/>
    <x v="2"/>
    <x v="0"/>
    <s v="USD"/>
    <n v="1451852256"/>
    <n v="1449260256"/>
    <b v="0"/>
    <n v="4"/>
    <b v="0"/>
    <s v="theater/plays"/>
    <n v="1.4999999999999999E-2"/>
    <n v="11.25"/>
    <x v="1"/>
    <x v="6"/>
  </r>
  <r>
    <n v="3961"/>
    <s v="New Edinburgh play"/>
    <x v="3957"/>
    <n v="5000"/>
    <n v="21"/>
    <x v="2"/>
    <x v="1"/>
    <s v="GBP"/>
    <n v="1399584210"/>
    <n v="1397683410"/>
    <b v="0"/>
    <n v="2"/>
    <b v="0"/>
    <s v="theater/plays"/>
    <n v="4.1999999999999997E-3"/>
    <n v="10.5"/>
    <x v="1"/>
    <x v="6"/>
  </r>
  <r>
    <n v="3962"/>
    <s v="The Story of the 1914 Christmas Truce is coming to America"/>
    <x v="3958"/>
    <n v="1400"/>
    <n v="45"/>
    <x v="2"/>
    <x v="1"/>
    <s v="GBP"/>
    <n v="1448722494"/>
    <n v="1446562494"/>
    <b v="0"/>
    <n v="3"/>
    <b v="0"/>
    <s v="theater/plays"/>
    <n v="3.214285714285714E-2"/>
    <n v="15"/>
    <x v="1"/>
    <x v="6"/>
  </r>
  <r>
    <n v="3963"/>
    <s v="Une minute de silence"/>
    <x v="3959"/>
    <n v="10000"/>
    <n v="0"/>
    <x v="2"/>
    <x v="5"/>
    <s v="CAD"/>
    <n v="1447821717"/>
    <n v="1445226117"/>
    <b v="0"/>
    <n v="0"/>
    <b v="0"/>
    <s v="theater/plays"/>
    <n v="0"/>
    <n v="0"/>
    <x v="1"/>
    <x v="6"/>
  </r>
  <r>
    <n v="3964"/>
    <s v="MAMA'Z BA-B: The StagePlay"/>
    <x v="3960"/>
    <n v="2000"/>
    <n v="126"/>
    <x v="2"/>
    <x v="0"/>
    <s v="USD"/>
    <n v="1429460386"/>
    <n v="1424279986"/>
    <b v="0"/>
    <n v="3"/>
    <b v="0"/>
    <s v="theater/plays"/>
    <n v="6.3E-2"/>
    <n v="42"/>
    <x v="1"/>
    <x v="6"/>
  </r>
  <r>
    <n v="3965"/>
    <s v="Fringe Fest: Take Comfort in Falling Forever"/>
    <x v="3961"/>
    <n v="2000"/>
    <n v="285"/>
    <x v="2"/>
    <x v="0"/>
    <s v="USD"/>
    <n v="1460608780"/>
    <n v="1455428380"/>
    <b v="0"/>
    <n v="4"/>
    <b v="0"/>
    <s v="theater/plays"/>
    <n v="0.14249999999999999"/>
    <n v="71.25"/>
    <x v="1"/>
    <x v="6"/>
  </r>
  <r>
    <n v="3966"/>
    <s v="Moroccan National Debate Team"/>
    <x v="3962"/>
    <n v="7500"/>
    <n v="45"/>
    <x v="2"/>
    <x v="0"/>
    <s v="USD"/>
    <n v="1406170740"/>
    <n v="1402506278"/>
    <b v="0"/>
    <n v="2"/>
    <b v="0"/>
    <s v="theater/plays"/>
    <n v="6.0000000000000001E-3"/>
    <n v="22.5"/>
    <x v="1"/>
    <x v="6"/>
  </r>
  <r>
    <n v="3967"/>
    <s v="Backdrops for Maplewood Barn Theatre Summer 2017 Production"/>
    <x v="3963"/>
    <n v="1700"/>
    <n v="410"/>
    <x v="2"/>
    <x v="0"/>
    <s v="USD"/>
    <n v="1488783507"/>
    <n v="1486191507"/>
    <b v="0"/>
    <n v="10"/>
    <b v="0"/>
    <s v="theater/plays"/>
    <n v="0.2411764705882353"/>
    <n v="41"/>
    <x v="1"/>
    <x v="6"/>
  </r>
  <r>
    <n v="3968"/>
    <s v="Scarlet Letters (a play with songs)"/>
    <x v="3964"/>
    <n v="5000"/>
    <n v="527"/>
    <x v="2"/>
    <x v="0"/>
    <s v="USD"/>
    <n v="1463945673"/>
    <n v="1458761673"/>
    <b v="0"/>
    <n v="11"/>
    <b v="0"/>
    <s v="theater/plays"/>
    <n v="0.10539999999999999"/>
    <n v="47.909090909090907"/>
    <x v="1"/>
    <x v="6"/>
  </r>
  <r>
    <n v="3969"/>
    <s v="Ghost Pirate Cruise on the Hudson Sept. 3rd"/>
    <x v="3965"/>
    <n v="2825"/>
    <n v="211"/>
    <x v="2"/>
    <x v="0"/>
    <s v="USD"/>
    <n v="1472442900"/>
    <n v="1471638646"/>
    <b v="0"/>
    <n v="6"/>
    <b v="0"/>
    <s v="theater/plays"/>
    <n v="7.4690265486725665E-2"/>
    <n v="35.166666666666664"/>
    <x v="1"/>
    <x v="6"/>
  </r>
  <r>
    <n v="3970"/>
    <s v="GCU Follow Your Dreams Production"/>
    <x v="3966"/>
    <n v="15000"/>
    <n v="11"/>
    <x v="2"/>
    <x v="0"/>
    <s v="USD"/>
    <n v="1460925811"/>
    <n v="1458333811"/>
    <b v="0"/>
    <n v="2"/>
    <b v="0"/>
    <s v="theater/plays"/>
    <n v="7.3333333333333334E-4"/>
    <n v="5.5"/>
    <x v="1"/>
    <x v="6"/>
  </r>
  <r>
    <n v="3971"/>
    <s v="The Sentinel &amp; The Showman"/>
    <x v="3967"/>
    <n v="14000"/>
    <n v="136"/>
    <x v="2"/>
    <x v="0"/>
    <s v="USD"/>
    <n v="1405947126"/>
    <n v="1403355126"/>
    <b v="0"/>
    <n v="6"/>
    <b v="0"/>
    <s v="theater/plays"/>
    <n v="9.7142857142857135E-3"/>
    <n v="22.666666666666668"/>
    <x v="1"/>
    <x v="6"/>
  </r>
  <r>
    <n v="3972"/>
    <s v="Valkyrie Theatre Company"/>
    <x v="3968"/>
    <n v="1000"/>
    <n v="211"/>
    <x v="2"/>
    <x v="0"/>
    <s v="USD"/>
    <n v="1423186634"/>
    <n v="1418002634"/>
    <b v="0"/>
    <n v="8"/>
    <b v="0"/>
    <s v="theater/plays"/>
    <n v="0.21099999999999999"/>
    <n v="26.375"/>
    <x v="1"/>
    <x v="6"/>
  </r>
  <r>
    <n v="3973"/>
    <s v="Staged Right Theatre First Season Campaign"/>
    <x v="3969"/>
    <n v="5000"/>
    <n v="3905"/>
    <x v="2"/>
    <x v="0"/>
    <s v="USD"/>
    <n v="1462766400"/>
    <n v="1460219110"/>
    <b v="0"/>
    <n v="37"/>
    <b v="0"/>
    <s v="theater/plays"/>
    <n v="0.78100000000000003"/>
    <n v="105.54054054054055"/>
    <x v="1"/>
    <x v="6"/>
  </r>
  <r>
    <n v="3974"/>
    <s v="The Taming of the Shrew"/>
    <x v="3970"/>
    <n v="1000"/>
    <n v="320"/>
    <x v="2"/>
    <x v="1"/>
    <s v="GBP"/>
    <n v="1464872848"/>
    <n v="1462280848"/>
    <b v="0"/>
    <n v="11"/>
    <b v="0"/>
    <s v="theater/plays"/>
    <n v="0.32"/>
    <n v="29.09090909090909"/>
    <x v="1"/>
    <x v="6"/>
  </r>
  <r>
    <n v="3975"/>
    <s v="Moon Over Mangroves"/>
    <x v="3971"/>
    <n v="678"/>
    <n v="0"/>
    <x v="2"/>
    <x v="0"/>
    <s v="USD"/>
    <n v="1468442898"/>
    <n v="1465850898"/>
    <b v="0"/>
    <n v="0"/>
    <b v="0"/>
    <s v="theater/plays"/>
    <n v="0"/>
    <n v="0"/>
    <x v="1"/>
    <x v="6"/>
  </r>
  <r>
    <n v="3976"/>
    <s v="R.U.R. at New Muses Theatre Company"/>
    <x v="3972"/>
    <n v="1300"/>
    <n v="620"/>
    <x v="2"/>
    <x v="0"/>
    <s v="USD"/>
    <n v="1406876400"/>
    <n v="1405024561"/>
    <b v="0"/>
    <n v="10"/>
    <b v="0"/>
    <s v="theater/plays"/>
    <n v="0.47692307692307695"/>
    <n v="62"/>
    <x v="1"/>
    <x v="6"/>
  </r>
  <r>
    <n v="3977"/>
    <s v="Tales of a Dragon KNIGHT"/>
    <x v="3973"/>
    <n v="90000"/>
    <n v="1305"/>
    <x v="2"/>
    <x v="0"/>
    <s v="USD"/>
    <n v="1469213732"/>
    <n v="1466621732"/>
    <b v="0"/>
    <n v="6"/>
    <b v="0"/>
    <s v="theater/plays"/>
    <n v="1.4500000000000001E-2"/>
    <n v="217.5"/>
    <x v="1"/>
    <x v="6"/>
  </r>
  <r>
    <n v="3978"/>
    <s v="For Colored Girl Play Production"/>
    <x v="3974"/>
    <n v="2000"/>
    <n v="214"/>
    <x v="2"/>
    <x v="0"/>
    <s v="USD"/>
    <n v="1422717953"/>
    <n v="1417533953"/>
    <b v="0"/>
    <n v="8"/>
    <b v="0"/>
    <s v="theater/plays"/>
    <n v="0.107"/>
    <n v="26.75"/>
    <x v="1"/>
    <x v="6"/>
  </r>
  <r>
    <n v="3979"/>
    <s v="What a Gay Play - back, bigger and longer"/>
    <x v="3975"/>
    <n v="6000"/>
    <n v="110"/>
    <x v="2"/>
    <x v="1"/>
    <s v="GBP"/>
    <n v="1427659200"/>
    <n v="1425678057"/>
    <b v="0"/>
    <n v="6"/>
    <b v="0"/>
    <s v="theater/plays"/>
    <n v="1.8333333333333333E-2"/>
    <n v="18.333333333333332"/>
    <x v="1"/>
    <x v="6"/>
  </r>
  <r>
    <n v="3980"/>
    <s v="Romeo and Juliet: A Mesh-n-Groove Production"/>
    <x v="3976"/>
    <n v="2500"/>
    <n v="450"/>
    <x v="2"/>
    <x v="0"/>
    <s v="USD"/>
    <n v="1404570147"/>
    <n v="1401978147"/>
    <b v="0"/>
    <n v="7"/>
    <b v="0"/>
    <s v="theater/plays"/>
    <n v="0.18"/>
    <n v="64.285714285714292"/>
    <x v="1"/>
    <x v="6"/>
  </r>
  <r>
    <n v="3981"/>
    <s v="BEIRUT, LADY OF LEBANON"/>
    <x v="3357"/>
    <n v="30000"/>
    <n v="1225"/>
    <x v="2"/>
    <x v="0"/>
    <s v="USD"/>
    <n v="1468729149"/>
    <n v="1463545149"/>
    <b v="0"/>
    <n v="7"/>
    <b v="0"/>
    <s v="theater/plays"/>
    <n v="4.0833333333333333E-2"/>
    <n v="175"/>
    <x v="1"/>
    <x v="6"/>
  </r>
  <r>
    <n v="3982"/>
    <s v="Flush - David Dipper - Break Point Theatre"/>
    <x v="3977"/>
    <n v="850"/>
    <n v="170"/>
    <x v="2"/>
    <x v="1"/>
    <s v="GBP"/>
    <n v="1436297180"/>
    <n v="1431113180"/>
    <b v="0"/>
    <n v="5"/>
    <b v="0"/>
    <s v="theater/plays"/>
    <n v="0.2"/>
    <n v="34"/>
    <x v="1"/>
    <x v="6"/>
  </r>
  <r>
    <n v="3983"/>
    <s v="A Season of Love and Music (Spring 2014)"/>
    <x v="3978"/>
    <n v="11140"/>
    <n v="3877"/>
    <x v="2"/>
    <x v="0"/>
    <s v="USD"/>
    <n v="1400569140"/>
    <n v="1397854356"/>
    <b v="0"/>
    <n v="46"/>
    <b v="0"/>
    <s v="theater/plays"/>
    <n v="0.34802513464991025"/>
    <n v="84.282608695652172"/>
    <x v="1"/>
    <x v="6"/>
  </r>
  <r>
    <n v="3984"/>
    <s v="Fantastic Mr Fox - Novus Theatre"/>
    <x v="3979"/>
    <n v="1500"/>
    <n v="95"/>
    <x v="2"/>
    <x v="1"/>
    <s v="GBP"/>
    <n v="1415404800"/>
    <n v="1412809644"/>
    <b v="0"/>
    <n v="10"/>
    <b v="0"/>
    <s v="theater/plays"/>
    <n v="6.3333333333333339E-2"/>
    <n v="9.5"/>
    <x v="1"/>
    <x v="6"/>
  </r>
  <r>
    <n v="3985"/>
    <s v="A Facelift for the Facade--Spring Garden Mill, Newtown, PA"/>
    <x v="3980"/>
    <n v="2000"/>
    <n v="641"/>
    <x v="2"/>
    <x v="0"/>
    <s v="USD"/>
    <n v="1456002300"/>
    <n v="1454173120"/>
    <b v="0"/>
    <n v="19"/>
    <b v="0"/>
    <s v="theater/plays"/>
    <n v="0.32050000000000001"/>
    <n v="33.736842105263158"/>
    <x v="1"/>
    <x v="6"/>
  </r>
  <r>
    <n v="3986"/>
    <s v="Hippolytos - Polish Tour"/>
    <x v="3981"/>
    <n v="5000"/>
    <n v="488"/>
    <x v="2"/>
    <x v="1"/>
    <s v="GBP"/>
    <n v="1462539840"/>
    <n v="1460034594"/>
    <b v="0"/>
    <n v="13"/>
    <b v="0"/>
    <s v="theater/plays"/>
    <n v="9.7600000000000006E-2"/>
    <n v="37.53846153846154"/>
    <x v="1"/>
    <x v="6"/>
  </r>
  <r>
    <n v="3987"/>
    <s v="Write Now 5"/>
    <x v="3982"/>
    <n v="400"/>
    <n v="151"/>
    <x v="2"/>
    <x v="1"/>
    <s v="GBP"/>
    <n v="1400278290"/>
    <n v="1399414290"/>
    <b v="0"/>
    <n v="13"/>
    <b v="0"/>
    <s v="theater/plays"/>
    <n v="0.3775"/>
    <n v="11.615384615384615"/>
    <x v="1"/>
    <x v="6"/>
  </r>
  <r>
    <n v="3988"/>
    <s v="Folk-Tales: What Stories Do Your Folks Tell?"/>
    <x v="3983"/>
    <n v="1500"/>
    <n v="32"/>
    <x v="2"/>
    <x v="0"/>
    <s v="USD"/>
    <n v="1440813413"/>
    <n v="1439517413"/>
    <b v="0"/>
    <n v="4"/>
    <b v="0"/>
    <s v="theater/plays"/>
    <n v="2.1333333333333333E-2"/>
    <n v="8"/>
    <x v="1"/>
    <x v="6"/>
  </r>
  <r>
    <n v="3989"/>
    <s v="A Gentleman, A Lady and A Thug"/>
    <x v="3984"/>
    <n v="3000"/>
    <n v="0"/>
    <x v="2"/>
    <x v="0"/>
    <s v="USD"/>
    <n v="1447009181"/>
    <n v="1444413581"/>
    <b v="0"/>
    <n v="0"/>
    <b v="0"/>
    <s v="theater/plays"/>
    <n v="0"/>
    <n v="0"/>
    <x v="1"/>
    <x v="6"/>
  </r>
  <r>
    <n v="3990"/>
    <s v="&quot;The Day That Shakespeare Died&quot; - The book and the play."/>
    <x v="3985"/>
    <n v="1650"/>
    <n v="69"/>
    <x v="2"/>
    <x v="1"/>
    <s v="GBP"/>
    <n v="1456934893"/>
    <n v="1454342893"/>
    <b v="0"/>
    <n v="3"/>
    <b v="0"/>
    <s v="theater/plays"/>
    <n v="4.1818181818181817E-2"/>
    <n v="23"/>
    <x v="1"/>
    <x v="6"/>
  </r>
  <r>
    <n v="3991"/>
    <s v="NTACTheatre - North Texas Actor's Collaborative Theatre"/>
    <x v="3986"/>
    <n v="500"/>
    <n v="100"/>
    <x v="2"/>
    <x v="0"/>
    <s v="USD"/>
    <n v="1433086082"/>
    <n v="1430494082"/>
    <b v="0"/>
    <n v="1"/>
    <b v="0"/>
    <s v="theater/plays"/>
    <n v="0.2"/>
    <n v="100"/>
    <x v="1"/>
    <x v="6"/>
  </r>
  <r>
    <n v="3992"/>
    <s v="Tearing Down Cabrini-Green, a dynamic social commentary."/>
    <x v="3987"/>
    <n v="10000"/>
    <n v="541"/>
    <x v="2"/>
    <x v="0"/>
    <s v="USD"/>
    <n v="1449876859"/>
    <n v="1444689259"/>
    <b v="0"/>
    <n v="9"/>
    <b v="0"/>
    <s v="theater/plays"/>
    <n v="5.4100000000000002E-2"/>
    <n v="60.111111111111114"/>
    <x v="1"/>
    <x v="6"/>
  </r>
  <r>
    <n v="3993"/>
    <s v="Invincible Diamonds: A Survivor's Guide"/>
    <x v="3988"/>
    <n v="50000"/>
    <n v="3"/>
    <x v="2"/>
    <x v="0"/>
    <s v="USD"/>
    <n v="1431549912"/>
    <n v="1428957912"/>
    <b v="0"/>
    <n v="1"/>
    <b v="0"/>
    <s v="theater/plays"/>
    <n v="6.0000000000000002E-5"/>
    <n v="3"/>
    <x v="1"/>
    <x v="6"/>
  </r>
  <r>
    <n v="3994"/>
    <s v="Poles Apart - A Play in 2 Acts"/>
    <x v="3989"/>
    <n v="2000"/>
    <n v="5"/>
    <x v="2"/>
    <x v="0"/>
    <s v="USD"/>
    <n v="1405761690"/>
    <n v="1403169690"/>
    <b v="0"/>
    <n v="1"/>
    <b v="0"/>
    <s v="theater/plays"/>
    <n v="2.5000000000000001E-3"/>
    <n v="5"/>
    <x v="1"/>
    <x v="6"/>
  </r>
  <r>
    <n v="3995"/>
    <s v="Headaches - a play exploring the topic of mental health"/>
    <x v="3990"/>
    <n v="200"/>
    <n v="70"/>
    <x v="2"/>
    <x v="1"/>
    <s v="GBP"/>
    <n v="1423913220"/>
    <n v="1421339077"/>
    <b v="0"/>
    <n v="4"/>
    <b v="0"/>
    <s v="theater/plays"/>
    <n v="0.35"/>
    <n v="17.5"/>
    <x v="1"/>
    <x v="6"/>
  </r>
  <r>
    <n v="3996"/>
    <s v="Anansi the Spider - An African Folktale"/>
    <x v="3991"/>
    <n v="3000"/>
    <n v="497"/>
    <x v="2"/>
    <x v="0"/>
    <s v="USD"/>
    <n v="1416499440"/>
    <n v="1415341464"/>
    <b v="0"/>
    <n v="17"/>
    <b v="0"/>
    <s v="theater/plays"/>
    <n v="0.16566666666666666"/>
    <n v="29.235294117647058"/>
    <x v="1"/>
    <x v="6"/>
  </r>
  <r>
    <n v="3997"/>
    <s v="'Working Play Title'"/>
    <x v="3992"/>
    <n v="3000"/>
    <n v="0"/>
    <x v="2"/>
    <x v="1"/>
    <s v="GBP"/>
    <n v="1428222221"/>
    <n v="1425633821"/>
    <b v="0"/>
    <n v="0"/>
    <b v="0"/>
    <s v="theater/plays"/>
    <n v="0"/>
    <n v="0"/>
    <x v="1"/>
    <x v="6"/>
  </r>
  <r>
    <n v="3998"/>
    <s v="Forsaken Angels-A New Play"/>
    <x v="3993"/>
    <n v="1250"/>
    <n v="715"/>
    <x v="2"/>
    <x v="0"/>
    <s v="USD"/>
    <n v="1427580426"/>
    <n v="1424992026"/>
    <b v="0"/>
    <n v="12"/>
    <b v="0"/>
    <s v="theater/plays"/>
    <n v="0.57199999999999995"/>
    <n v="59.583333333333336"/>
    <x v="1"/>
    <x v="6"/>
  </r>
  <r>
    <n v="3999"/>
    <s v="The Sins of Seven Tables at the Edinburgh Fringe Festival"/>
    <x v="3994"/>
    <n v="7000"/>
    <n v="1156"/>
    <x v="2"/>
    <x v="0"/>
    <s v="USD"/>
    <n v="1409514709"/>
    <n v="1406058798"/>
    <b v="0"/>
    <n v="14"/>
    <b v="0"/>
    <s v="theater/plays"/>
    <n v="0.16514285714285715"/>
    <n v="82.571428571428569"/>
    <x v="1"/>
    <x v="6"/>
  </r>
  <r>
    <n v="4000"/>
    <s v="The Escorts"/>
    <x v="3995"/>
    <n v="8000"/>
    <n v="10"/>
    <x v="2"/>
    <x v="0"/>
    <s v="USD"/>
    <n v="1462631358"/>
    <n v="1457450958"/>
    <b v="0"/>
    <n v="1"/>
    <b v="0"/>
    <s v="theater/plays"/>
    <n v="1.25E-3"/>
    <n v="10"/>
    <x v="1"/>
    <x v="6"/>
  </r>
  <r>
    <n v="4001"/>
    <s v="Help Launch LZA Theatre! The Eisteddfod + A Woman Alone"/>
    <x v="3996"/>
    <n v="1200"/>
    <n v="453"/>
    <x v="2"/>
    <x v="1"/>
    <s v="GBP"/>
    <n v="1488394800"/>
    <n v="1486681708"/>
    <b v="0"/>
    <n v="14"/>
    <b v="0"/>
    <s v="theater/plays"/>
    <n v="0.3775"/>
    <n v="32.357142857142854"/>
    <x v="1"/>
    <x v="6"/>
  </r>
  <r>
    <n v="4002"/>
    <s v="Terry Pratchett's Wyrd Sisters"/>
    <x v="3997"/>
    <n v="1250"/>
    <n v="23"/>
    <x v="2"/>
    <x v="0"/>
    <s v="USD"/>
    <n v="1411779761"/>
    <n v="1409187761"/>
    <b v="0"/>
    <n v="4"/>
    <b v="0"/>
    <s v="theater/plays"/>
    <n v="1.84E-2"/>
    <n v="5.75"/>
    <x v="1"/>
    <x v="6"/>
  </r>
  <r>
    <n v="4003"/>
    <s v="MAMA BA-B: The Stage Play"/>
    <x v="3960"/>
    <n v="2000"/>
    <n v="201"/>
    <x v="2"/>
    <x v="0"/>
    <s v="USD"/>
    <n v="1424009147"/>
    <n v="1421417147"/>
    <b v="0"/>
    <n v="2"/>
    <b v="0"/>
    <s v="theater/plays"/>
    <n v="0.10050000000000001"/>
    <n v="100.5"/>
    <x v="1"/>
    <x v="6"/>
  </r>
  <r>
    <n v="4004"/>
    <s v="South Florida Tours"/>
    <x v="3998"/>
    <n v="500"/>
    <n v="1"/>
    <x v="2"/>
    <x v="0"/>
    <s v="USD"/>
    <n v="1412740457"/>
    <n v="1410148457"/>
    <b v="0"/>
    <n v="1"/>
    <b v="0"/>
    <s v="theater/plays"/>
    <n v="2E-3"/>
    <n v="1"/>
    <x v="1"/>
    <x v="6"/>
  </r>
  <r>
    <n v="4005"/>
    <s v="Bringing more Art to the Community"/>
    <x v="3999"/>
    <n v="3000"/>
    <n v="40"/>
    <x v="2"/>
    <x v="0"/>
    <s v="USD"/>
    <n v="1413832985"/>
    <n v="1408648985"/>
    <b v="0"/>
    <n v="2"/>
    <b v="0"/>
    <s v="theater/plays"/>
    <n v="1.3333333333333334E-2"/>
    <n v="20"/>
    <x v="1"/>
    <x v="6"/>
  </r>
  <r>
    <n v="4006"/>
    <s v="&quot;The Norwegians&quot; Midwestern Tour"/>
    <x v="4000"/>
    <n v="30000"/>
    <n v="2"/>
    <x v="2"/>
    <x v="0"/>
    <s v="USD"/>
    <n v="1455647587"/>
    <n v="1453487587"/>
    <b v="0"/>
    <n v="1"/>
    <b v="0"/>
    <s v="theater/plays"/>
    <n v="6.666666666666667E-5"/>
    <n v="2"/>
    <x v="1"/>
    <x v="6"/>
  </r>
  <r>
    <n v="4007"/>
    <s v="POLES APART - A PLAY IN 2 ACTS"/>
    <x v="4001"/>
    <n v="2000"/>
    <n v="5"/>
    <x v="2"/>
    <x v="0"/>
    <s v="USD"/>
    <n v="1409070480"/>
    <n v="1406572381"/>
    <b v="0"/>
    <n v="1"/>
    <b v="0"/>
    <s v="theater/plays"/>
    <n v="2.5000000000000001E-3"/>
    <n v="5"/>
    <x v="1"/>
    <x v="6"/>
  </r>
  <r>
    <n v="4008"/>
    <s v="Lovers and Other Strangers at The Cockpit"/>
    <x v="4002"/>
    <n v="1000"/>
    <n v="60"/>
    <x v="2"/>
    <x v="1"/>
    <s v="GBP"/>
    <n v="1437606507"/>
    <n v="1435014507"/>
    <b v="0"/>
    <n v="4"/>
    <b v="0"/>
    <s v="theater/plays"/>
    <n v="0.06"/>
    <n v="15"/>
    <x v="1"/>
    <x v="6"/>
  </r>
  <r>
    <n v="4009"/>
    <s v="A play by Gabriel Kemlo about lost ideals, and new starts"/>
    <x v="4003"/>
    <n v="1930"/>
    <n v="75"/>
    <x v="2"/>
    <x v="1"/>
    <s v="GBP"/>
    <n v="1410281360"/>
    <n v="1406825360"/>
    <b v="0"/>
    <n v="3"/>
    <b v="0"/>
    <s v="theater/plays"/>
    <n v="3.8860103626943004E-2"/>
    <n v="25"/>
    <x v="1"/>
    <x v="6"/>
  </r>
  <r>
    <n v="4010"/>
    <s v="The Connection Play 2014"/>
    <x v="4004"/>
    <n v="7200"/>
    <n v="1742"/>
    <x v="2"/>
    <x v="0"/>
    <s v="USD"/>
    <n v="1414348166"/>
    <n v="1412879366"/>
    <b v="0"/>
    <n v="38"/>
    <b v="0"/>
    <s v="theater/plays"/>
    <n v="0.24194444444444443"/>
    <n v="45.842105263157897"/>
    <x v="1"/>
    <x v="6"/>
  </r>
  <r>
    <n v="4011"/>
    <s v="Just Bryan, a radio drama"/>
    <x v="4005"/>
    <n v="250"/>
    <n v="19"/>
    <x v="2"/>
    <x v="1"/>
    <s v="GBP"/>
    <n v="1422450278"/>
    <n v="1419858278"/>
    <b v="0"/>
    <n v="4"/>
    <b v="0"/>
    <s v="theater/plays"/>
    <n v="7.5999999999999998E-2"/>
    <n v="4.75"/>
    <x v="1"/>
    <x v="6"/>
  </r>
  <r>
    <n v="4012"/>
    <s v="The Butterfly Catcher"/>
    <x v="4006"/>
    <n v="575"/>
    <n v="0"/>
    <x v="2"/>
    <x v="1"/>
    <s v="GBP"/>
    <n v="1430571849"/>
    <n v="1427979849"/>
    <b v="0"/>
    <n v="0"/>
    <b v="0"/>
    <s v="theater/plays"/>
    <n v="0"/>
    <n v="0"/>
    <x v="1"/>
    <x v="6"/>
  </r>
  <r>
    <n v="4013"/>
    <s v="Harriet Tubman Woman Of Faith"/>
    <x v="4007"/>
    <n v="2000"/>
    <n v="26"/>
    <x v="2"/>
    <x v="0"/>
    <s v="USD"/>
    <n v="1424070823"/>
    <n v="1421478823"/>
    <b v="0"/>
    <n v="2"/>
    <b v="0"/>
    <s v="theater/plays"/>
    <n v="1.2999999999999999E-2"/>
    <n v="13"/>
    <x v="1"/>
    <x v="6"/>
  </r>
  <r>
    <n v="4014"/>
    <s v="Ministry theater"/>
    <x v="4008"/>
    <n v="9000"/>
    <n v="0"/>
    <x v="2"/>
    <x v="0"/>
    <s v="USD"/>
    <n v="1457157269"/>
    <n v="1455861269"/>
    <b v="0"/>
    <n v="0"/>
    <b v="0"/>
    <s v="theater/plays"/>
    <n v="0"/>
    <n v="0"/>
    <x v="1"/>
    <x v="6"/>
  </r>
  <r>
    <n v="4015"/>
    <s v="Shakespeare In The Park"/>
    <x v="4009"/>
    <n v="7000"/>
    <n v="1"/>
    <x v="2"/>
    <x v="0"/>
    <s v="USD"/>
    <n v="1437331463"/>
    <n v="1434739463"/>
    <b v="0"/>
    <n v="1"/>
    <b v="0"/>
    <s v="theater/plays"/>
    <n v="1.4285714285714287E-4"/>
    <n v="1"/>
    <x v="1"/>
    <x v="6"/>
  </r>
  <r>
    <n v="4016"/>
    <s v="MENTAL Play"/>
    <x v="4010"/>
    <n v="500"/>
    <n v="70"/>
    <x v="2"/>
    <x v="1"/>
    <s v="GBP"/>
    <n v="1410987400"/>
    <n v="1408395400"/>
    <b v="0"/>
    <n v="7"/>
    <b v="0"/>
    <s v="theater/plays"/>
    <n v="0.14000000000000001"/>
    <n v="10"/>
    <x v="1"/>
    <x v="6"/>
  </r>
  <r>
    <n v="4017"/>
    <s v="The Rights (and Wrongs) of Mary Wollstonecraft"/>
    <x v="4011"/>
    <n v="10000"/>
    <n v="105"/>
    <x v="2"/>
    <x v="0"/>
    <s v="USD"/>
    <n v="1409846874"/>
    <n v="1407254874"/>
    <b v="0"/>
    <n v="2"/>
    <b v="0"/>
    <s v="theater/plays"/>
    <n v="1.0500000000000001E-2"/>
    <n v="52.5"/>
    <x v="1"/>
    <x v="6"/>
  </r>
  <r>
    <n v="4018"/>
    <s v="Time Please Fringe"/>
    <x v="4012"/>
    <n v="1500"/>
    <n v="130"/>
    <x v="2"/>
    <x v="1"/>
    <s v="GBP"/>
    <n v="1475877108"/>
    <n v="1473285108"/>
    <b v="0"/>
    <n v="4"/>
    <b v="0"/>
    <s v="theater/plays"/>
    <n v="8.666666666666667E-2"/>
    <n v="32.5"/>
    <x v="1"/>
    <x v="6"/>
  </r>
  <r>
    <n v="4019"/>
    <s v="We Don't Play Fight"/>
    <x v="4013"/>
    <n v="3500"/>
    <n v="29"/>
    <x v="2"/>
    <x v="0"/>
    <s v="USD"/>
    <n v="1460737680"/>
    <n v="1455725596"/>
    <b v="0"/>
    <n v="4"/>
    <b v="0"/>
    <s v="theater/plays"/>
    <n v="8.2857142857142851E-3"/>
    <n v="7.25"/>
    <x v="1"/>
    <x v="6"/>
  </r>
  <r>
    <n v="4020"/>
    <s v="Those That Fly"/>
    <x v="4014"/>
    <n v="600"/>
    <n v="100"/>
    <x v="2"/>
    <x v="0"/>
    <s v="USD"/>
    <n v="1427168099"/>
    <n v="1424579699"/>
    <b v="0"/>
    <n v="3"/>
    <b v="0"/>
    <s v="theater/plays"/>
    <n v="0.16666666666666666"/>
    <n v="33.333333333333336"/>
    <x v="1"/>
    <x v="6"/>
  </r>
  <r>
    <n v="4021"/>
    <s v="Angels in Houston"/>
    <x v="4015"/>
    <n v="15000"/>
    <n v="125"/>
    <x v="2"/>
    <x v="0"/>
    <s v="USD"/>
    <n v="1414360358"/>
    <n v="1409176358"/>
    <b v="0"/>
    <n v="2"/>
    <b v="0"/>
    <s v="theater/plays"/>
    <n v="8.3333333333333332E-3"/>
    <n v="62.5"/>
    <x v="1"/>
    <x v="6"/>
  </r>
  <r>
    <n v="4022"/>
    <s v="The Merchant of Venice as Shakespeare Heard It"/>
    <x v="4016"/>
    <n v="18000"/>
    <n v="12521"/>
    <x v="2"/>
    <x v="0"/>
    <s v="USD"/>
    <n v="1422759240"/>
    <n v="1418824867"/>
    <b v="0"/>
    <n v="197"/>
    <b v="0"/>
    <s v="theater/plays"/>
    <n v="0.69561111111111107"/>
    <n v="63.558375634517766"/>
    <x v="1"/>
    <x v="6"/>
  </r>
  <r>
    <n v="4023"/>
    <s v="Forgive &amp; Forget"/>
    <x v="4017"/>
    <n v="7000"/>
    <n v="0"/>
    <x v="2"/>
    <x v="0"/>
    <s v="USD"/>
    <n v="1458860363"/>
    <n v="1454975963"/>
    <b v="0"/>
    <n v="0"/>
    <b v="0"/>
    <s v="theater/plays"/>
    <n v="0"/>
    <n v="0"/>
    <x v="1"/>
    <x v="6"/>
  </r>
  <r>
    <n v="4024"/>
    <s v="Super Date, The Dating Game Show for Superheroes"/>
    <x v="4018"/>
    <n v="800"/>
    <n v="10"/>
    <x v="2"/>
    <x v="0"/>
    <s v="USD"/>
    <n v="1441037097"/>
    <n v="1438445097"/>
    <b v="0"/>
    <n v="1"/>
    <b v="0"/>
    <s v="theater/plays"/>
    <n v="1.2500000000000001E-2"/>
    <n v="10"/>
    <x v="1"/>
    <x v="6"/>
  </r>
  <r>
    <n v="4025"/>
    <s v="Financement et aide Ã  la crÃ©ation"/>
    <x v="4019"/>
    <n v="5000"/>
    <n v="250"/>
    <x v="2"/>
    <x v="6"/>
    <s v="EUR"/>
    <n v="1437889336"/>
    <n v="1432705336"/>
    <b v="0"/>
    <n v="4"/>
    <b v="0"/>
    <s v="theater/plays"/>
    <n v="0.05"/>
    <n v="62.5"/>
    <x v="1"/>
    <x v="6"/>
  </r>
  <r>
    <n v="4026"/>
    <s v="Speak to my Soul: A Montage of Voices"/>
    <x v="4020"/>
    <n v="4000"/>
    <n v="0"/>
    <x v="2"/>
    <x v="0"/>
    <s v="USD"/>
    <n v="1449247439"/>
    <n v="1444059839"/>
    <b v="0"/>
    <n v="0"/>
    <b v="0"/>
    <s v="theater/plays"/>
    <n v="0"/>
    <n v="0"/>
    <x v="1"/>
    <x v="6"/>
  </r>
  <r>
    <n v="4027"/>
    <s v="Lincoln High School presents: Little Shop of Horrors"/>
    <x v="4021"/>
    <n v="3000"/>
    <n v="215"/>
    <x v="2"/>
    <x v="0"/>
    <s v="USD"/>
    <n v="1487811600"/>
    <n v="1486077481"/>
    <b v="0"/>
    <n v="7"/>
    <b v="0"/>
    <s v="theater/plays"/>
    <n v="7.166666666666667E-2"/>
    <n v="30.714285714285715"/>
    <x v="1"/>
    <x v="6"/>
  </r>
  <r>
    <n v="4028"/>
    <s v="The Last King of the I.D.A. (Minnesota Fringe)"/>
    <x v="4022"/>
    <n v="2000"/>
    <n v="561"/>
    <x v="2"/>
    <x v="0"/>
    <s v="USD"/>
    <n v="1402007500"/>
    <n v="1399415500"/>
    <b v="0"/>
    <n v="11"/>
    <b v="0"/>
    <s v="theater/plays"/>
    <n v="0.28050000000000003"/>
    <n v="51"/>
    <x v="1"/>
    <x v="6"/>
  </r>
  <r>
    <n v="4029"/>
    <s v="Next 2 the Stage"/>
    <x v="4023"/>
    <n v="20000"/>
    <n v="0"/>
    <x v="2"/>
    <x v="0"/>
    <s v="USD"/>
    <n v="1450053370"/>
    <n v="1447461370"/>
    <b v="0"/>
    <n v="0"/>
    <b v="0"/>
    <s v="theater/plays"/>
    <n v="0"/>
    <n v="0"/>
    <x v="1"/>
    <x v="6"/>
  </r>
  <r>
    <n v="4030"/>
    <s v="The Martin and Lewis Tribute Show"/>
    <x v="4024"/>
    <n v="2500"/>
    <n v="400"/>
    <x v="2"/>
    <x v="0"/>
    <s v="USD"/>
    <n v="1454525340"/>
    <n v="1452008599"/>
    <b v="0"/>
    <n v="6"/>
    <b v="0"/>
    <s v="theater/plays"/>
    <n v="0.16"/>
    <n v="66.666666666666671"/>
    <x v="1"/>
    <x v="6"/>
  </r>
  <r>
    <n v="4031"/>
    <s v="As You Like It in The Enchanted Forest Wildlife Sanctuary"/>
    <x v="4025"/>
    <n v="5000"/>
    <n v="0"/>
    <x v="2"/>
    <x v="0"/>
    <s v="USD"/>
    <n v="1418914964"/>
    <n v="1414591364"/>
    <b v="0"/>
    <n v="0"/>
    <b v="0"/>
    <s v="theater/plays"/>
    <n v="0"/>
    <n v="0"/>
    <x v="1"/>
    <x v="6"/>
  </r>
  <r>
    <n v="4032"/>
    <s v="The Modern Theater's 'Play It Forward' Fund"/>
    <x v="4026"/>
    <n v="6048"/>
    <n v="413"/>
    <x v="2"/>
    <x v="0"/>
    <s v="USD"/>
    <n v="1450211116"/>
    <n v="1445023516"/>
    <b v="0"/>
    <n v="7"/>
    <b v="0"/>
    <s v="theater/plays"/>
    <n v="6.8287037037037035E-2"/>
    <n v="59"/>
    <x v="1"/>
    <x v="6"/>
  </r>
  <r>
    <n v="4033"/>
    <s v="2020 Vision: a love story told over sixty years"/>
    <x v="4027"/>
    <n v="23900"/>
    <n v="6141.99"/>
    <x v="2"/>
    <x v="1"/>
    <s v="GBP"/>
    <n v="1475398800"/>
    <n v="1472711224"/>
    <b v="0"/>
    <n v="94"/>
    <b v="0"/>
    <s v="theater/plays"/>
    <n v="0.25698702928870293"/>
    <n v="65.340319148936175"/>
    <x v="1"/>
    <x v="6"/>
  </r>
  <r>
    <n v="4034"/>
    <s v="Technical Design for Liberty Lake Community Theatre"/>
    <x v="4028"/>
    <n v="13500"/>
    <n v="200"/>
    <x v="2"/>
    <x v="0"/>
    <s v="USD"/>
    <n v="1428097450"/>
    <n v="1425509050"/>
    <b v="0"/>
    <n v="2"/>
    <b v="0"/>
    <s v="theater/plays"/>
    <n v="1.4814814814814815E-2"/>
    <n v="100"/>
    <x v="1"/>
    <x v="6"/>
  </r>
  <r>
    <n v="4035"/>
    <s v="The Lost Boy"/>
    <x v="4029"/>
    <n v="10000"/>
    <n v="3685"/>
    <x v="2"/>
    <x v="0"/>
    <s v="USD"/>
    <n v="1413925887"/>
    <n v="1411333887"/>
    <b v="0"/>
    <n v="25"/>
    <b v="0"/>
    <s v="theater/plays"/>
    <n v="0.36849999999999999"/>
    <n v="147.4"/>
    <x v="1"/>
    <x v="6"/>
  </r>
  <r>
    <n v="4036"/>
    <s v="3 Days In Savannah"/>
    <x v="3326"/>
    <n v="6000"/>
    <n v="2823"/>
    <x v="2"/>
    <x v="0"/>
    <s v="USD"/>
    <n v="1404253800"/>
    <n v="1402784964"/>
    <b v="0"/>
    <n v="17"/>
    <b v="0"/>
    <s v="theater/plays"/>
    <n v="0.47049999999999997"/>
    <n v="166.05882352941177"/>
    <x v="1"/>
    <x v="6"/>
  </r>
  <r>
    <n v="4037"/>
    <s v="The Pelican, by August Strindberg"/>
    <x v="4030"/>
    <n v="700"/>
    <n v="80"/>
    <x v="2"/>
    <x v="0"/>
    <s v="USD"/>
    <n v="1464099900"/>
    <n v="1462585315"/>
    <b v="0"/>
    <n v="2"/>
    <b v="0"/>
    <s v="theater/plays"/>
    <n v="0.11428571428571428"/>
    <n v="40"/>
    <x v="1"/>
    <x v="6"/>
  </r>
  <r>
    <n v="4038"/>
    <s v="Take the Vagina Monologues to Main Street in Lexington, NC!"/>
    <x v="4031"/>
    <n v="2500"/>
    <n v="301"/>
    <x v="2"/>
    <x v="0"/>
    <s v="USD"/>
    <n v="1413573010"/>
    <n v="1408389010"/>
    <b v="0"/>
    <n v="4"/>
    <b v="0"/>
    <s v="theater/plays"/>
    <n v="0.12039999999999999"/>
    <n v="75.25"/>
    <x v="1"/>
    <x v="6"/>
  </r>
  <r>
    <n v="4039"/>
    <s v="Defiant Entertainment presents: The Park Bench"/>
    <x v="4032"/>
    <n v="500"/>
    <n v="300"/>
    <x v="2"/>
    <x v="0"/>
    <s v="USD"/>
    <n v="1448949540"/>
    <n v="1446048367"/>
    <b v="0"/>
    <n v="5"/>
    <b v="0"/>
    <s v="theater/plays"/>
    <n v="0.6"/>
    <n v="60"/>
    <x v="1"/>
    <x v="6"/>
  </r>
  <r>
    <n v="4040"/>
    <s v="The Last Encore Musical"/>
    <x v="4033"/>
    <n v="8000"/>
    <n v="2500"/>
    <x v="2"/>
    <x v="0"/>
    <s v="USD"/>
    <n v="1437188400"/>
    <n v="1432100004"/>
    <b v="0"/>
    <n v="2"/>
    <b v="0"/>
    <s v="theater/plays"/>
    <n v="0.3125"/>
    <n v="1250"/>
    <x v="1"/>
    <x v="6"/>
  </r>
  <r>
    <n v="4041"/>
    <s v="In the Land of Gold"/>
    <x v="4034"/>
    <n v="5000"/>
    <n v="21"/>
    <x v="2"/>
    <x v="1"/>
    <s v="GBP"/>
    <n v="1473160954"/>
    <n v="1467976954"/>
    <b v="0"/>
    <n v="2"/>
    <b v="0"/>
    <s v="theater/plays"/>
    <n v="4.1999999999999997E-3"/>
    <n v="10.5"/>
    <x v="1"/>
    <x v="6"/>
  </r>
  <r>
    <n v="4042"/>
    <s v="Messages"/>
    <x v="4035"/>
    <n v="10000"/>
    <n v="21"/>
    <x v="2"/>
    <x v="0"/>
    <s v="USD"/>
    <n v="1421781360"/>
    <n v="1419213664"/>
    <b v="0"/>
    <n v="3"/>
    <b v="0"/>
    <s v="theater/plays"/>
    <n v="2.0999999999999999E-3"/>
    <n v="7"/>
    <x v="1"/>
    <x v="6"/>
  </r>
  <r>
    <n v="4043"/>
    <s v="Not making potato salad here!"/>
    <x v="4036"/>
    <n v="300"/>
    <n v="0"/>
    <x v="2"/>
    <x v="5"/>
    <s v="CAD"/>
    <n v="1416524325"/>
    <n v="1415228325"/>
    <b v="0"/>
    <n v="0"/>
    <b v="0"/>
    <s v="theater/plays"/>
    <n v="0"/>
    <n v="0"/>
    <x v="1"/>
    <x v="6"/>
  </r>
  <r>
    <n v="4044"/>
    <s v="Cielito Lindo (Pretty Little One)"/>
    <x v="4037"/>
    <n v="600"/>
    <n v="225"/>
    <x v="2"/>
    <x v="0"/>
    <s v="USD"/>
    <n v="1428642000"/>
    <n v="1426050982"/>
    <b v="0"/>
    <n v="4"/>
    <b v="0"/>
    <s v="theater/plays"/>
    <n v="0.375"/>
    <n v="56.25"/>
    <x v="1"/>
    <x v="6"/>
  </r>
  <r>
    <n v="4045"/>
    <s v="The Hostages"/>
    <x v="4038"/>
    <n v="5000"/>
    <n v="1"/>
    <x v="2"/>
    <x v="2"/>
    <s v="AUD"/>
    <n v="1408596589"/>
    <n v="1406004589"/>
    <b v="0"/>
    <n v="1"/>
    <b v="0"/>
    <s v="theater/plays"/>
    <n v="2.0000000000000001E-4"/>
    <n v="1"/>
    <x v="1"/>
    <x v="6"/>
  </r>
  <r>
    <n v="4046"/>
    <s v="Glenn Herman's EXPRESSIONS: The UnKnown"/>
    <x v="4039"/>
    <n v="5600"/>
    <n v="460"/>
    <x v="2"/>
    <x v="0"/>
    <s v="USD"/>
    <n v="1413992210"/>
    <n v="1411400210"/>
    <b v="0"/>
    <n v="12"/>
    <b v="0"/>
    <s v="theater/plays"/>
    <n v="8.2142857142857142E-2"/>
    <n v="38.333333333333336"/>
    <x v="1"/>
    <x v="6"/>
  </r>
  <r>
    <n v="4047"/>
    <s v="The Bridge That Brought Us Over: The History of Gospel Music"/>
    <x v="4040"/>
    <n v="5000"/>
    <n v="110"/>
    <x v="2"/>
    <x v="0"/>
    <s v="USD"/>
    <n v="1420938000"/>
    <n v="1418862743"/>
    <b v="0"/>
    <n v="4"/>
    <b v="0"/>
    <s v="theater/plays"/>
    <n v="2.1999999999999999E-2"/>
    <n v="27.5"/>
    <x v="1"/>
    <x v="6"/>
  </r>
  <r>
    <n v="4048"/>
    <s v="Speechless"/>
    <x v="4041"/>
    <n v="17000"/>
    <n v="3001"/>
    <x v="2"/>
    <x v="1"/>
    <s v="GBP"/>
    <n v="1460373187"/>
    <n v="1457352787"/>
    <b v="0"/>
    <n v="91"/>
    <b v="0"/>
    <s v="theater/plays"/>
    <n v="0.17652941176470588"/>
    <n v="32.978021978021978"/>
    <x v="1"/>
    <x v="6"/>
  </r>
  <r>
    <n v="4049"/>
    <s v="The Hounds of Reservoir - A Shakesperian Heist film"/>
    <x v="4042"/>
    <n v="20000"/>
    <n v="16"/>
    <x v="2"/>
    <x v="0"/>
    <s v="USD"/>
    <n v="1436914815"/>
    <n v="1434322815"/>
    <b v="0"/>
    <n v="1"/>
    <b v="0"/>
    <s v="theater/plays"/>
    <n v="8.0000000000000004E-4"/>
    <n v="16"/>
    <x v="1"/>
    <x v="6"/>
  </r>
  <r>
    <n v="4050"/>
    <s v="Ø¢Ù…ÙŠÙ† (Amen)"/>
    <x v="4043"/>
    <n v="1500"/>
    <n v="1"/>
    <x v="2"/>
    <x v="0"/>
    <s v="USD"/>
    <n v="1414077391"/>
    <n v="1411485391"/>
    <b v="0"/>
    <n v="1"/>
    <b v="0"/>
    <s v="theater/plays"/>
    <n v="6.6666666666666664E-4"/>
    <n v="1"/>
    <x v="1"/>
    <x v="6"/>
  </r>
  <r>
    <n v="4051"/>
    <s v="Phantom of the Kun Opera"/>
    <x v="4044"/>
    <n v="500"/>
    <n v="0"/>
    <x v="2"/>
    <x v="0"/>
    <s v="USD"/>
    <n v="1399618380"/>
    <n v="1399058797"/>
    <b v="0"/>
    <n v="0"/>
    <b v="0"/>
    <s v="theater/plays"/>
    <n v="0"/>
    <n v="0"/>
    <x v="1"/>
    <x v="6"/>
  </r>
  <r>
    <n v="4052"/>
    <s v="Throw Like A Girl"/>
    <x v="4045"/>
    <n v="3000"/>
    <n v="1126"/>
    <x v="2"/>
    <x v="0"/>
    <s v="USD"/>
    <n v="1413234316"/>
    <n v="1408050316"/>
    <b v="0"/>
    <n v="13"/>
    <b v="0"/>
    <s v="theater/plays"/>
    <n v="0.37533333333333335"/>
    <n v="86.615384615384613"/>
    <x v="1"/>
    <x v="6"/>
  </r>
  <r>
    <n v="4053"/>
    <s v="'Time at the Bar!' - Written and directed by Kieran Mellish"/>
    <x v="4046"/>
    <n v="500"/>
    <n v="110"/>
    <x v="2"/>
    <x v="1"/>
    <s v="GBP"/>
    <n v="1416081600"/>
    <n v="1413477228"/>
    <b v="0"/>
    <n v="2"/>
    <b v="0"/>
    <s v="theater/plays"/>
    <n v="0.22"/>
    <n v="55"/>
    <x v="1"/>
    <x v="6"/>
  </r>
  <r>
    <n v="4054"/>
    <s v="Truth is..&quot;Real Love Ain't Suppose to Hurt&quot;"/>
    <x v="4047"/>
    <n v="8880"/>
    <n v="0"/>
    <x v="2"/>
    <x v="0"/>
    <s v="USD"/>
    <n v="1475294400"/>
    <n v="1472674285"/>
    <b v="0"/>
    <n v="0"/>
    <b v="0"/>
    <s v="theater/plays"/>
    <n v="0"/>
    <n v="0"/>
    <x v="1"/>
    <x v="6"/>
  </r>
  <r>
    <n v="4055"/>
    <s v="'The Tempest' at the Minack Theatre Cornwall, July 2014"/>
    <x v="4048"/>
    <n v="5000"/>
    <n v="881"/>
    <x v="2"/>
    <x v="1"/>
    <s v="GBP"/>
    <n v="1403192031"/>
    <n v="1400600031"/>
    <b v="0"/>
    <n v="21"/>
    <b v="0"/>
    <s v="theater/plays"/>
    <n v="0.1762"/>
    <n v="41.952380952380949"/>
    <x v="1"/>
    <x v="6"/>
  </r>
  <r>
    <n v="4056"/>
    <s v="American Pride"/>
    <x v="4049"/>
    <n v="1500"/>
    <n v="795"/>
    <x v="2"/>
    <x v="0"/>
    <s v="USD"/>
    <n v="1467575940"/>
    <n v="1465856639"/>
    <b v="0"/>
    <n v="9"/>
    <b v="0"/>
    <s v="theater/plays"/>
    <n v="0.53"/>
    <n v="88.333333333333329"/>
    <x v="1"/>
    <x v="6"/>
  </r>
  <r>
    <n v="4057"/>
    <s v="HOWARD BARKER DOUBLE BILL - Arcola Theatre 2015"/>
    <x v="4050"/>
    <n v="3500"/>
    <n v="775"/>
    <x v="2"/>
    <x v="1"/>
    <s v="GBP"/>
    <n v="1448492400"/>
    <n v="1446506080"/>
    <b v="0"/>
    <n v="6"/>
    <b v="0"/>
    <s v="theater/plays"/>
    <n v="0.22142857142857142"/>
    <n v="129.16666666666666"/>
    <x v="1"/>
    <x v="6"/>
  </r>
  <r>
    <n v="4058"/>
    <s v="Secret of Shahrazad (World Premier)"/>
    <x v="4051"/>
    <n v="3750"/>
    <n v="95"/>
    <x v="2"/>
    <x v="0"/>
    <s v="USD"/>
    <n v="1459483140"/>
    <n v="1458178044"/>
    <b v="0"/>
    <n v="4"/>
    <b v="0"/>
    <s v="theater/plays"/>
    <n v="2.5333333333333333E-2"/>
    <n v="23.75"/>
    <x v="1"/>
    <x v="6"/>
  </r>
  <r>
    <n v="4059"/>
    <s v="The Million Dollar Shot"/>
    <x v="4052"/>
    <n v="10000"/>
    <n v="250"/>
    <x v="2"/>
    <x v="5"/>
    <s v="CAD"/>
    <n v="1410836400"/>
    <n v="1408116152"/>
    <b v="0"/>
    <n v="7"/>
    <b v="0"/>
    <s v="theater/plays"/>
    <n v="2.5000000000000001E-2"/>
    <n v="35.714285714285715"/>
    <x v="1"/>
    <x v="6"/>
  </r>
  <r>
    <n v="4060"/>
    <s v="Good Evening, I'm Robert Service"/>
    <x v="4053"/>
    <n v="10000"/>
    <n v="285"/>
    <x v="2"/>
    <x v="5"/>
    <s v="CAD"/>
    <n v="1403539200"/>
    <n v="1400604056"/>
    <b v="0"/>
    <n v="5"/>
    <b v="0"/>
    <s v="theater/plays"/>
    <n v="2.8500000000000001E-2"/>
    <n v="57"/>
    <x v="1"/>
    <x v="6"/>
  </r>
  <r>
    <n v="4061"/>
    <s v="PRODUCE the Stage Play SKYLAR'S SYNDROME by Gavin Kayner"/>
    <x v="4054"/>
    <n v="525"/>
    <n v="0"/>
    <x v="2"/>
    <x v="0"/>
    <s v="USD"/>
    <n v="1461205423"/>
    <n v="1456025023"/>
    <b v="0"/>
    <n v="0"/>
    <b v="0"/>
    <s v="theater/plays"/>
    <n v="0"/>
    <n v="0"/>
    <x v="1"/>
    <x v="6"/>
  </r>
  <r>
    <n v="4062"/>
    <s v="Motorcycle MacBeth...NOT your grandmother's Shakespeare!"/>
    <x v="4055"/>
    <n v="20000"/>
    <n v="490"/>
    <x v="2"/>
    <x v="0"/>
    <s v="USD"/>
    <n v="1467481468"/>
    <n v="1464889468"/>
    <b v="0"/>
    <n v="3"/>
    <b v="0"/>
    <s v="theater/plays"/>
    <n v="2.4500000000000001E-2"/>
    <n v="163.33333333333334"/>
    <x v="1"/>
    <x v="6"/>
  </r>
  <r>
    <n v="4063"/>
    <s v="Whisper Me Happy Ever After (WMHEA)"/>
    <x v="4056"/>
    <n v="9500"/>
    <n v="135"/>
    <x v="2"/>
    <x v="1"/>
    <s v="GBP"/>
    <n v="1403886084"/>
    <n v="1401294084"/>
    <b v="0"/>
    <n v="9"/>
    <b v="0"/>
    <s v="theater/plays"/>
    <n v="1.4210526315789474E-2"/>
    <n v="15"/>
    <x v="1"/>
    <x v="6"/>
  </r>
  <r>
    <n v="4064"/>
    <s v="Help us make &quot;The Odd Couple&quot; a show to remember."/>
    <x v="4057"/>
    <n v="2000"/>
    <n v="385"/>
    <x v="2"/>
    <x v="2"/>
    <s v="AUD"/>
    <n v="1430316426"/>
    <n v="1427724426"/>
    <b v="0"/>
    <n v="6"/>
    <b v="0"/>
    <s v="theater/plays"/>
    <n v="0.1925"/>
    <n v="64.166666666666671"/>
    <x v="1"/>
    <x v="6"/>
  </r>
  <r>
    <n v="4065"/>
    <s v="A Midsummer's Night's Dream"/>
    <x v="4058"/>
    <n v="4000"/>
    <n v="27"/>
    <x v="2"/>
    <x v="0"/>
    <s v="USD"/>
    <n v="1407883811"/>
    <n v="1405291811"/>
    <b v="0"/>
    <n v="4"/>
    <b v="0"/>
    <s v="theater/plays"/>
    <n v="6.7499999999999999E-3"/>
    <n v="6.75"/>
    <x v="1"/>
    <x v="6"/>
  </r>
  <r>
    <n v="4066"/>
    <s v="Divine Connection Performing Arts Leadership Program"/>
    <x v="4059"/>
    <n v="15000"/>
    <n v="25"/>
    <x v="2"/>
    <x v="0"/>
    <s v="USD"/>
    <n v="1463619388"/>
    <n v="1461027388"/>
    <b v="0"/>
    <n v="1"/>
    <b v="0"/>
    <s v="theater/plays"/>
    <n v="1.6666666666666668E-3"/>
    <n v="25"/>
    <x v="1"/>
    <x v="6"/>
  </r>
  <r>
    <n v="4067"/>
    <s v="Help Shakespeare Troupe accept invite to perform in UK!"/>
    <x v="3887"/>
    <n v="5000"/>
    <n v="3045"/>
    <x v="2"/>
    <x v="0"/>
    <s v="USD"/>
    <n v="1443408550"/>
    <n v="1439952550"/>
    <b v="0"/>
    <n v="17"/>
    <b v="0"/>
    <s v="theater/plays"/>
    <n v="0.60899999999999999"/>
    <n v="179.11764705882354"/>
    <x v="1"/>
    <x v="6"/>
  </r>
  <r>
    <n v="4068"/>
    <s v="Produce BELLE DAME SANS MERCI a stage play"/>
    <x v="4060"/>
    <n v="3495"/>
    <n v="34.950000000000003"/>
    <x v="2"/>
    <x v="0"/>
    <s v="USD"/>
    <n v="1484348700"/>
    <n v="1481756855"/>
    <b v="0"/>
    <n v="1"/>
    <b v="0"/>
    <s v="theater/plays"/>
    <n v="0.01"/>
    <n v="34.950000000000003"/>
    <x v="1"/>
    <x v="6"/>
  </r>
  <r>
    <n v="4069"/>
    <s v="The Pendulum Swings"/>
    <x v="4061"/>
    <n v="1250"/>
    <n v="430"/>
    <x v="2"/>
    <x v="1"/>
    <s v="GBP"/>
    <n v="1425124800"/>
    <n v="1421596356"/>
    <b v="0"/>
    <n v="13"/>
    <b v="0"/>
    <s v="theater/plays"/>
    <n v="0.34399999999999997"/>
    <n v="33.07692307692308"/>
    <x v="1"/>
    <x v="6"/>
  </r>
  <r>
    <n v="4070"/>
    <s v="Southern Utah University: V-Day 2015"/>
    <x v="4062"/>
    <n v="1000"/>
    <n v="165"/>
    <x v="2"/>
    <x v="0"/>
    <s v="USD"/>
    <n v="1425178800"/>
    <n v="1422374420"/>
    <b v="0"/>
    <n v="6"/>
    <b v="0"/>
    <s v="theater/plays"/>
    <n v="0.16500000000000001"/>
    <n v="27.5"/>
    <x v="1"/>
    <x v="6"/>
  </r>
  <r>
    <n v="4071"/>
    <s v="ATEMPORAL"/>
    <x v="4063"/>
    <n v="20000"/>
    <n v="0"/>
    <x v="2"/>
    <x v="14"/>
    <s v="MXN"/>
    <n v="1482779931"/>
    <n v="1480187931"/>
    <b v="0"/>
    <n v="0"/>
    <b v="0"/>
    <s v="theater/plays"/>
    <n v="0"/>
    <n v="0"/>
    <x v="1"/>
    <x v="6"/>
  </r>
  <r>
    <n v="4072"/>
    <s v="Oh! What a Lovely War - Salute the Centenary"/>
    <x v="4064"/>
    <n v="1000"/>
    <n v="4"/>
    <x v="2"/>
    <x v="1"/>
    <s v="GBP"/>
    <n v="1408646111"/>
    <n v="1403462111"/>
    <b v="0"/>
    <n v="2"/>
    <b v="0"/>
    <s v="theater/plays"/>
    <n v="4.0000000000000001E-3"/>
    <n v="2"/>
    <x v="1"/>
    <x v="6"/>
  </r>
  <r>
    <n v="4073"/>
    <s v="OTHELLO, by William Shakespeare ( FUNDRAISER)"/>
    <x v="4065"/>
    <n v="3500"/>
    <n v="37"/>
    <x v="2"/>
    <x v="0"/>
    <s v="USD"/>
    <n v="1431144000"/>
    <n v="1426407426"/>
    <b v="0"/>
    <n v="2"/>
    <b v="0"/>
    <s v="theater/plays"/>
    <n v="1.0571428571428572E-2"/>
    <n v="18.5"/>
    <x v="1"/>
    <x v="6"/>
  </r>
  <r>
    <n v="4074"/>
    <s v="The Free Man - the story of Hurr"/>
    <x v="4066"/>
    <n v="2750"/>
    <n v="735"/>
    <x v="2"/>
    <x v="1"/>
    <s v="GBP"/>
    <n v="1446732975"/>
    <n v="1444137375"/>
    <b v="0"/>
    <n v="21"/>
    <b v="0"/>
    <s v="theater/plays"/>
    <n v="0.26727272727272727"/>
    <n v="35"/>
    <x v="1"/>
    <x v="6"/>
  </r>
  <r>
    <n v="4075"/>
    <s v="Julius Caesar - Which side will you choose?"/>
    <x v="4067"/>
    <n v="2000"/>
    <n v="576"/>
    <x v="2"/>
    <x v="1"/>
    <s v="GBP"/>
    <n v="1404149280"/>
    <n v="1400547969"/>
    <b v="0"/>
    <n v="13"/>
    <b v="0"/>
    <s v="theater/plays"/>
    <n v="0.28799999999999998"/>
    <n v="44.307692307692307"/>
    <x v="1"/>
    <x v="6"/>
  </r>
  <r>
    <n v="4076"/>
    <s v="The Walls of Jericho ( A Voice for Warrior Families)"/>
    <x v="4068"/>
    <n v="700"/>
    <n v="0"/>
    <x v="2"/>
    <x v="0"/>
    <s v="USD"/>
    <n v="1413921060"/>
    <n v="1411499149"/>
    <b v="0"/>
    <n v="0"/>
    <b v="0"/>
    <s v="theater/plays"/>
    <n v="0"/>
    <n v="0"/>
    <x v="1"/>
    <x v="6"/>
  </r>
  <r>
    <n v="4077"/>
    <s v="Citrus Heights Theatre In The Heights"/>
    <x v="4069"/>
    <n v="15000"/>
    <n v="1335"/>
    <x v="2"/>
    <x v="0"/>
    <s v="USD"/>
    <n v="1482339794"/>
    <n v="1479747794"/>
    <b v="0"/>
    <n v="6"/>
    <b v="0"/>
    <s v="theater/plays"/>
    <n v="8.8999999999999996E-2"/>
    <n v="222.5"/>
    <x v="1"/>
    <x v="6"/>
  </r>
  <r>
    <n v="4078"/>
    <s v="Theatre Memoire"/>
    <x v="4070"/>
    <n v="250"/>
    <n v="0"/>
    <x v="2"/>
    <x v="1"/>
    <s v="GBP"/>
    <n v="1485543242"/>
    <n v="1482951242"/>
    <b v="0"/>
    <n v="0"/>
    <b v="0"/>
    <s v="theater/plays"/>
    <n v="0"/>
    <n v="0"/>
    <x v="1"/>
    <x v="6"/>
  </r>
  <r>
    <n v="4079"/>
    <s v="Professor O'Hannigan's Time Machine (Student Directed)"/>
    <x v="4071"/>
    <n v="3000"/>
    <n v="5"/>
    <x v="2"/>
    <x v="0"/>
    <s v="USD"/>
    <n v="1466375521"/>
    <n v="1463783521"/>
    <b v="0"/>
    <n v="1"/>
    <b v="0"/>
    <s v="theater/plays"/>
    <n v="1.6666666666666668E-3"/>
    <n v="5"/>
    <x v="1"/>
    <x v="6"/>
  </r>
  <r>
    <n v="4080"/>
    <s v="Uncommonnotions"/>
    <x v="4072"/>
    <n v="3000"/>
    <n v="0"/>
    <x v="2"/>
    <x v="0"/>
    <s v="USD"/>
    <n v="1465930440"/>
    <n v="1463849116"/>
    <b v="0"/>
    <n v="0"/>
    <b v="0"/>
    <s v="theater/plays"/>
    <n v="0"/>
    <n v="0"/>
    <x v="1"/>
    <x v="6"/>
  </r>
  <r>
    <n v="4081"/>
    <s v="AU Theatre Wing (Pygmalion Sound and Lighting Fees)"/>
    <x v="4073"/>
    <n v="2224"/>
    <n v="350"/>
    <x v="2"/>
    <x v="0"/>
    <s v="USD"/>
    <n v="1425819425"/>
    <n v="1423231025"/>
    <b v="0"/>
    <n v="12"/>
    <b v="0"/>
    <s v="theater/plays"/>
    <n v="0.15737410071942445"/>
    <n v="29.166666666666668"/>
    <x v="1"/>
    <x v="6"/>
  </r>
  <r>
    <n v="4082"/>
    <s v="Blazed Donuts: An Orginial One Act"/>
    <x v="4074"/>
    <n v="150"/>
    <n v="3"/>
    <x v="2"/>
    <x v="0"/>
    <s v="USD"/>
    <n v="1447542000"/>
    <n v="1446179553"/>
    <b v="0"/>
    <n v="2"/>
    <b v="0"/>
    <s v="theater/plays"/>
    <n v="0.02"/>
    <n v="1.5"/>
    <x v="1"/>
    <x v="6"/>
  </r>
  <r>
    <n v="4083"/>
    <s v="Defendant Maurice Chevalier"/>
    <x v="4075"/>
    <n v="3500"/>
    <n v="759"/>
    <x v="2"/>
    <x v="0"/>
    <s v="USD"/>
    <n v="1452795416"/>
    <n v="1450203416"/>
    <b v="0"/>
    <n v="6"/>
    <b v="0"/>
    <s v="theater/plays"/>
    <n v="0.21685714285714286"/>
    <n v="126.5"/>
    <x v="1"/>
    <x v="6"/>
  </r>
  <r>
    <n v="4084"/>
    <s v="WANTS (We Are Not The Same)"/>
    <x v="4076"/>
    <n v="3000"/>
    <n v="10"/>
    <x v="2"/>
    <x v="13"/>
    <s v="EUR"/>
    <n v="1476008906"/>
    <n v="1473416906"/>
    <b v="0"/>
    <n v="1"/>
    <b v="0"/>
    <s v="theater/plays"/>
    <n v="3.3333333333333335E-3"/>
    <n v="10"/>
    <x v="1"/>
    <x v="6"/>
  </r>
  <r>
    <n v="4085"/>
    <s v="Age of Valor: Heritage - The Audio Drama"/>
    <x v="4077"/>
    <n v="3500"/>
    <n v="10"/>
    <x v="2"/>
    <x v="0"/>
    <s v="USD"/>
    <n v="1427169540"/>
    <n v="1424701775"/>
    <b v="0"/>
    <n v="1"/>
    <b v="0"/>
    <s v="theater/plays"/>
    <n v="2.8571428571428571E-3"/>
    <n v="10"/>
    <x v="1"/>
    <x v="6"/>
  </r>
  <r>
    <n v="4086"/>
    <s v="Carpe Diem Theater Troupe"/>
    <x v="4078"/>
    <n v="1000"/>
    <n v="47"/>
    <x v="2"/>
    <x v="0"/>
    <s v="USD"/>
    <n v="1448078400"/>
    <n v="1445985299"/>
    <b v="0"/>
    <n v="5"/>
    <b v="0"/>
    <s v="theater/plays"/>
    <n v="4.7E-2"/>
    <n v="9.4"/>
    <x v="1"/>
    <x v="6"/>
  </r>
  <r>
    <n v="4087"/>
    <s v="Stage Production &quot;The Nail Shop&quot;"/>
    <x v="4079"/>
    <n v="9600"/>
    <n v="0"/>
    <x v="2"/>
    <x v="0"/>
    <s v="USD"/>
    <n v="1468777786"/>
    <n v="1466185786"/>
    <b v="0"/>
    <n v="0"/>
    <b v="0"/>
    <s v="theater/plays"/>
    <n v="0"/>
    <n v="0"/>
    <x v="1"/>
    <x v="6"/>
  </r>
  <r>
    <n v="4088"/>
    <s v="Community Theatre Project-Children's Show (Arthur)"/>
    <x v="4080"/>
    <n v="2000"/>
    <n v="216"/>
    <x v="2"/>
    <x v="1"/>
    <s v="GBP"/>
    <n v="1421403960"/>
    <n v="1418827324"/>
    <b v="0"/>
    <n v="3"/>
    <b v="0"/>
    <s v="theater/plays"/>
    <n v="0.108"/>
    <n v="72"/>
    <x v="1"/>
    <x v="6"/>
  </r>
  <r>
    <n v="4089"/>
    <s v="THE SNAIL: a comedy play at Hollywood Fringe Festival 2015"/>
    <x v="4081"/>
    <n v="5000"/>
    <n v="240"/>
    <x v="2"/>
    <x v="0"/>
    <s v="USD"/>
    <n v="1433093700"/>
    <n v="1430242488"/>
    <b v="0"/>
    <n v="8"/>
    <b v="0"/>
    <s v="theater/plays"/>
    <n v="4.8000000000000001E-2"/>
    <n v="30"/>
    <x v="1"/>
    <x v="6"/>
  </r>
  <r>
    <n v="4090"/>
    <s v="&quot; Sweet O'l Mama &quot; Theater Production"/>
    <x v="4082"/>
    <n v="1000"/>
    <n v="32"/>
    <x v="2"/>
    <x v="0"/>
    <s v="USD"/>
    <n v="1438959600"/>
    <n v="1437754137"/>
    <b v="0"/>
    <n v="3"/>
    <b v="0"/>
    <s v="theater/plays"/>
    <n v="3.2000000000000001E-2"/>
    <n v="10.666666666666666"/>
    <x v="1"/>
    <x v="6"/>
  </r>
  <r>
    <n v="4091"/>
    <s v="The 'Theater of Community' Tour"/>
    <x v="4083"/>
    <n v="1600"/>
    <n v="204"/>
    <x v="2"/>
    <x v="0"/>
    <s v="USD"/>
    <n v="1421410151"/>
    <n v="1418818151"/>
    <b v="0"/>
    <n v="8"/>
    <b v="0"/>
    <s v="theater/plays"/>
    <n v="0.1275"/>
    <n v="25.5"/>
    <x v="1"/>
    <x v="6"/>
  </r>
  <r>
    <n v="4092"/>
    <s v="A CRY FOR HELP"/>
    <x v="4084"/>
    <n v="110000"/>
    <n v="20"/>
    <x v="2"/>
    <x v="0"/>
    <s v="USD"/>
    <n v="1428205247"/>
    <n v="1423024847"/>
    <b v="0"/>
    <n v="1"/>
    <b v="0"/>
    <s v="theater/plays"/>
    <n v="1.8181818181818181E-4"/>
    <n v="20"/>
    <x v="1"/>
    <x v="6"/>
  </r>
  <r>
    <n v="4093"/>
    <s v="The Grouch Who Couldn't Steal Christmas"/>
    <x v="4085"/>
    <n v="2500"/>
    <n v="60"/>
    <x v="2"/>
    <x v="1"/>
    <s v="GBP"/>
    <n v="1440272093"/>
    <n v="1435088093"/>
    <b v="0"/>
    <n v="4"/>
    <b v="0"/>
    <s v="theater/plays"/>
    <n v="2.4E-2"/>
    <n v="15"/>
    <x v="1"/>
    <x v="6"/>
  </r>
  <r>
    <n v="4094"/>
    <s v="Live at the Speakeasy with Ryan Anderson"/>
    <x v="4086"/>
    <n v="2000"/>
    <n v="730"/>
    <x v="2"/>
    <x v="0"/>
    <s v="USD"/>
    <n v="1413953940"/>
    <n v="1410141900"/>
    <b v="0"/>
    <n v="8"/>
    <b v="0"/>
    <s v="theater/plays"/>
    <n v="0.36499999999999999"/>
    <n v="91.25"/>
    <x v="1"/>
    <x v="6"/>
  </r>
  <r>
    <n v="4095"/>
    <s v="LOPE ENAMORADO"/>
    <x v="4087"/>
    <n v="30000"/>
    <n v="800"/>
    <x v="2"/>
    <x v="14"/>
    <s v="MXN"/>
    <n v="1482108350"/>
    <n v="1479516350"/>
    <b v="0"/>
    <n v="1"/>
    <b v="0"/>
    <s v="theater/plays"/>
    <n v="2.6666666666666668E-2"/>
    <n v="800"/>
    <x v="1"/>
    <x v="6"/>
  </r>
  <r>
    <n v="4096"/>
    <s v="Theatre for Life, Youth Theatre Company, Southampton UK"/>
    <x v="4088"/>
    <n v="3500"/>
    <n v="400"/>
    <x v="2"/>
    <x v="1"/>
    <s v="GBP"/>
    <n v="1488271860"/>
    <n v="1484484219"/>
    <b v="0"/>
    <n v="5"/>
    <b v="0"/>
    <s v="theater/plays"/>
    <n v="0.11428571428571428"/>
    <n v="80"/>
    <x v="1"/>
    <x v="6"/>
  </r>
  <r>
    <n v="4097"/>
    <s v="And There Was War! Major Theatre Production"/>
    <x v="4089"/>
    <n v="10000"/>
    <n v="0"/>
    <x v="2"/>
    <x v="1"/>
    <s v="GBP"/>
    <n v="1454284500"/>
    <n v="1449431237"/>
    <b v="0"/>
    <n v="0"/>
    <b v="0"/>
    <s v="theater/plays"/>
    <n v="0"/>
    <n v="0"/>
    <x v="1"/>
    <x v="6"/>
  </r>
  <r>
    <n v="4098"/>
    <s v="Life is simple"/>
    <x v="4090"/>
    <n v="75000"/>
    <n v="0"/>
    <x v="2"/>
    <x v="0"/>
    <s v="USD"/>
    <n v="1465060797"/>
    <n v="1462468797"/>
    <b v="0"/>
    <n v="0"/>
    <b v="0"/>
    <s v="theater/plays"/>
    <n v="0"/>
    <n v="0"/>
    <x v="1"/>
    <x v="6"/>
  </r>
  <r>
    <n v="4099"/>
    <s v="L.U.N.A. Theatre Company produces &quot;Steel Magnolias&quot;"/>
    <x v="4091"/>
    <n v="4500"/>
    <n v="50"/>
    <x v="2"/>
    <x v="0"/>
    <s v="USD"/>
    <n v="1472847873"/>
    <n v="1468959873"/>
    <b v="0"/>
    <n v="1"/>
    <b v="0"/>
    <s v="theater/plays"/>
    <n v="1.1111111111111112E-2"/>
    <n v="50"/>
    <x v="1"/>
    <x v="6"/>
  </r>
  <r>
    <n v="4100"/>
    <s v="America is at the Mall: A Play in Three Acts"/>
    <x v="4092"/>
    <n v="270"/>
    <n v="0"/>
    <x v="2"/>
    <x v="0"/>
    <s v="USD"/>
    <n v="1414205990"/>
    <n v="1413341990"/>
    <b v="0"/>
    <n v="0"/>
    <b v="0"/>
    <s v="theater/plays"/>
    <n v="0"/>
    <n v="0"/>
    <x v="1"/>
    <x v="6"/>
  </r>
  <r>
    <n v="4101"/>
    <s v="Meet The Claires - Valentine's Day Weekend Comedy Stage Play"/>
    <x v="4093"/>
    <n v="600"/>
    <n v="0"/>
    <x v="2"/>
    <x v="0"/>
    <s v="USD"/>
    <n v="1485380482"/>
    <n v="1482788482"/>
    <b v="0"/>
    <n v="0"/>
    <b v="0"/>
    <s v="theater/plays"/>
    <n v="0"/>
    <n v="0"/>
    <x v="1"/>
    <x v="6"/>
  </r>
  <r>
    <n v="4102"/>
    <s v="4th Wall Theatre Project"/>
    <x v="4094"/>
    <n v="500"/>
    <n v="137"/>
    <x v="2"/>
    <x v="0"/>
    <s v="USD"/>
    <n v="1463343673"/>
    <n v="1460751673"/>
    <b v="0"/>
    <n v="6"/>
    <b v="0"/>
    <s v="theater/plays"/>
    <n v="0.27400000000000002"/>
    <n v="22.833333333333332"/>
    <x v="1"/>
    <x v="6"/>
  </r>
  <r>
    <n v="4103"/>
    <s v="Weather Men"/>
    <x v="4095"/>
    <n v="1000"/>
    <n v="100"/>
    <x v="2"/>
    <x v="0"/>
    <s v="USD"/>
    <n v="1440613920"/>
    <n v="1435953566"/>
    <b v="0"/>
    <n v="6"/>
    <b v="0"/>
    <s v="theater/plays"/>
    <n v="0.1"/>
    <n v="16.666666666666668"/>
    <x v="1"/>
    <x v="6"/>
  </r>
  <r>
    <n v="4104"/>
    <s v="PETER PAN - a new play by Ebony Rattle"/>
    <x v="4096"/>
    <n v="3000"/>
    <n v="641"/>
    <x v="2"/>
    <x v="2"/>
    <s v="AUD"/>
    <n v="1477550434"/>
    <n v="1474958434"/>
    <b v="0"/>
    <n v="14"/>
    <b v="0"/>
    <s v="theater/plays"/>
    <n v="0.21366666666666667"/>
    <n v="45.785714285714285"/>
    <x v="1"/>
    <x v="6"/>
  </r>
  <r>
    <n v="4105"/>
    <s v="Â¡LlÃ©vame!"/>
    <x v="4097"/>
    <n v="33000"/>
    <n v="2300"/>
    <x v="2"/>
    <x v="14"/>
    <s v="MXN"/>
    <n v="1482711309"/>
    <n v="1479860109"/>
    <b v="0"/>
    <n v="6"/>
    <b v="0"/>
    <s v="theater/plays"/>
    <n v="6.9696969696969702E-2"/>
    <n v="383.33333333333331"/>
    <x v="1"/>
    <x v="6"/>
  </r>
  <r>
    <n v="4106"/>
    <s v="David Facer, Paradox Magic"/>
    <x v="4098"/>
    <n v="5000"/>
    <n v="3530"/>
    <x v="2"/>
    <x v="0"/>
    <s v="USD"/>
    <n v="1427936400"/>
    <n v="1424221866"/>
    <b v="0"/>
    <n v="33"/>
    <b v="0"/>
    <s v="theater/plays"/>
    <n v="0.70599999999999996"/>
    <n v="106.96969696969697"/>
    <x v="1"/>
    <x v="6"/>
  </r>
  <r>
    <n v="4107"/>
    <s v="Sacrifice"/>
    <x v="4099"/>
    <n v="2000"/>
    <n v="41"/>
    <x v="2"/>
    <x v="0"/>
    <s v="USD"/>
    <n v="1411596001"/>
    <n v="1409608801"/>
    <b v="0"/>
    <n v="4"/>
    <b v="0"/>
    <s v="theater/plays"/>
    <n v="2.0500000000000001E-2"/>
    <n v="10.25"/>
    <x v="1"/>
    <x v="6"/>
  </r>
  <r>
    <n v="4108"/>
    <s v="The Black Woman's Attitude Stage Play"/>
    <x v="4100"/>
    <n v="3000"/>
    <n v="59"/>
    <x v="2"/>
    <x v="0"/>
    <s v="USD"/>
    <n v="1488517200"/>
    <n v="1485909937"/>
    <b v="0"/>
    <n v="1"/>
    <b v="0"/>
    <s v="theater/plays"/>
    <n v="1.9666666666666666E-2"/>
    <n v="59"/>
    <x v="1"/>
    <x v="6"/>
  </r>
  <r>
    <n v="4109"/>
    <s v="Jack the Lad"/>
    <x v="4101"/>
    <n v="500"/>
    <n v="0"/>
    <x v="2"/>
    <x v="1"/>
    <s v="GBP"/>
    <n v="1448805404"/>
    <n v="1446209804"/>
    <b v="0"/>
    <n v="0"/>
    <b v="0"/>
    <s v="theater/plays"/>
    <n v="0"/>
    <n v="0"/>
    <x v="1"/>
    <x v="6"/>
  </r>
  <r>
    <n v="4110"/>
    <s v="Take Tartuffe to Edinburgh Fringe Festival!"/>
    <x v="4102"/>
    <n v="300"/>
    <n v="86"/>
    <x v="2"/>
    <x v="1"/>
    <s v="GBP"/>
    <n v="1469113351"/>
    <n v="1463929351"/>
    <b v="0"/>
    <n v="6"/>
    <b v="0"/>
    <s v="theater/plays"/>
    <n v="0.28666666666666668"/>
    <n v="14.333333333333334"/>
    <x v="1"/>
    <x v="6"/>
  </r>
  <r>
    <n v="4111"/>
    <s v="REBORN IN LOVE"/>
    <x v="4103"/>
    <n v="3000"/>
    <n v="94"/>
    <x v="2"/>
    <x v="0"/>
    <s v="USD"/>
    <n v="1424747740"/>
    <n v="1422155740"/>
    <b v="0"/>
    <n v="6"/>
    <b v="0"/>
    <s v="theater/plays"/>
    <n v="3.1333333333333331E-2"/>
    <n v="15.666666666666666"/>
    <x v="1"/>
    <x v="6"/>
  </r>
  <r>
    <n v="4112"/>
    <s v="A Great New Controversial Play - &quot;The Divide&quot;."/>
    <x v="2849"/>
    <n v="2500"/>
    <n v="1"/>
    <x v="2"/>
    <x v="17"/>
    <s v="EUR"/>
    <n v="1456617600"/>
    <n v="1454280186"/>
    <b v="0"/>
    <n v="1"/>
    <b v="0"/>
    <s v="theater/plays"/>
    <n v="4.0000000000000002E-4"/>
    <n v="1"/>
    <x v="1"/>
    <x v="6"/>
  </r>
  <r>
    <n v="4113"/>
    <s v="The Toy Box by Anthony H. Wallace"/>
    <x v="4104"/>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19: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6: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8: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4: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2: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1: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7: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7: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3: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18: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7: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19: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19: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2: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5: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2: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1: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0: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5: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1: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0: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7: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31T23: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7: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1: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6: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4: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0: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5: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8: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0T23: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1: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19: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08: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4T23: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6: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2: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8: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7: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4: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5: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7: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6: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18: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6: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5: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2: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4:00:00"/>
  </r>
  <r>
    <n v="49"/>
    <s v="Driving Jersey - Season Five"/>
    <s v="Driving Jersey is real people telling real stories."/>
    <n v="12000"/>
    <n v="12000"/>
    <x v="0"/>
    <s v="US"/>
    <s v="USD"/>
    <n v="1445660045"/>
    <n v="1443068045"/>
    <b v="0"/>
    <n v="87"/>
    <b v="1"/>
    <s v="film &amp; video/television"/>
    <n v="1"/>
    <n v="137.93103448275863"/>
    <x v="0"/>
    <s v="television"/>
    <x v="49"/>
    <d v="2015-10-23T20: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09: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4: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08: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09: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5: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8: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1: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0: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3: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6: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1: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1: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0: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6: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1: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2: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6: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5: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2: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3: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2: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6: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19: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3: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1: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09: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18: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09: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0: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8: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19: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1: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3: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0: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19: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6: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7: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7: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0: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1T23: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1: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3: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09: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6: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19: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19: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5: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3: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1: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0: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19: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1:20:30"/>
  </r>
  <r>
    <n v="104"/>
    <s v="Good 'Ol Trumpet"/>
    <s v="UCF short film about an old man, his love for music, and his misplaced trumpet.  "/>
    <n v="500"/>
    <n v="600"/>
    <x v="0"/>
    <s v="US"/>
    <s v="USD"/>
    <n v="1301792400"/>
    <n v="1299775266"/>
    <b v="0"/>
    <n v="10"/>
    <b v="1"/>
    <s v="film &amp; video/shorts"/>
    <n v="1.2"/>
    <n v="60"/>
    <x v="0"/>
    <s v="shorts"/>
    <x v="104"/>
    <d v="2011-04-02T17: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6:00:00"/>
  </r>
  <r>
    <n v="106"/>
    <s v="LOST WEEKEND"/>
    <s v="A Boy. A Girl. A Car. A Serial Killer."/>
    <n v="5000"/>
    <n v="5025"/>
    <x v="0"/>
    <s v="US"/>
    <s v="USD"/>
    <n v="1333391901"/>
    <n v="1332182301"/>
    <b v="0"/>
    <n v="27"/>
    <b v="1"/>
    <s v="film &amp; video/shorts"/>
    <n v="1.0049999999999999"/>
    <n v="186.11111111111111"/>
    <x v="0"/>
    <s v="shorts"/>
    <x v="106"/>
    <d v="2012-04-02T10: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5: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6: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6: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1: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0T23: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8: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7: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2:34:48"/>
  </r>
  <r>
    <n v="115"/>
    <s v="The World's Greatest Lover"/>
    <s v="Never judge a book (or a lover) by their cover."/>
    <n v="450"/>
    <n v="632"/>
    <x v="0"/>
    <s v="US"/>
    <s v="USD"/>
    <n v="1328377444"/>
    <n v="1326217444"/>
    <b v="0"/>
    <n v="22"/>
    <b v="1"/>
    <s v="film &amp; video/shorts"/>
    <n v="1.4044444444444444"/>
    <n v="28.727272727272727"/>
    <x v="0"/>
    <s v="shorts"/>
    <x v="115"/>
    <d v="2012-02-04T09: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2: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1: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7: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5: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7: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2: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2: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4: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4: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5: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18: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5: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1: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4: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2:16:00"/>
  </r>
  <r>
    <n v="131"/>
    <s v="I (Canceled)"/>
    <s v="I"/>
    <n v="1200"/>
    <n v="0"/>
    <x v="1"/>
    <s v="US"/>
    <s v="USD"/>
    <n v="1467763200"/>
    <n v="1466453161"/>
    <b v="0"/>
    <n v="0"/>
    <b v="0"/>
    <s v="film &amp; video/science fiction"/>
    <n v="0"/>
    <n v="0"/>
    <x v="0"/>
    <s v="science fiction"/>
    <x v="131"/>
    <d v="2016-07-05T16: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2: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09:31:00"/>
  </r>
  <r>
    <n v="134"/>
    <s v="MARLEY'S GHOST (AMBASSADORS OF STEAM) (Canceled)"/>
    <s v="steampunk  remake of &quot;a Christmas carol&quot;"/>
    <n v="5000"/>
    <n v="0"/>
    <x v="1"/>
    <s v="US"/>
    <s v="USD"/>
    <n v="1441386000"/>
    <n v="1438811418"/>
    <b v="0"/>
    <n v="0"/>
    <b v="0"/>
    <s v="film &amp; video/science fiction"/>
    <n v="0"/>
    <n v="0"/>
    <x v="0"/>
    <s v="science fiction"/>
    <x v="134"/>
    <d v="2015-09-04T0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1: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2: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5: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0: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4: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19: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19: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4: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2T21: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09: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5: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6:23:18"/>
  </r>
  <r>
    <n v="147"/>
    <s v="Consumed (Static Air) (Canceled)"/>
    <s v="Film makers catch live footage beyond their wildest dreams."/>
    <n v="7000"/>
    <n v="0"/>
    <x v="1"/>
    <s v="GB"/>
    <s v="GBP"/>
    <n v="1420741080"/>
    <n v="1417026340"/>
    <b v="0"/>
    <n v="0"/>
    <b v="0"/>
    <s v="film &amp; video/science fiction"/>
    <n v="0"/>
    <n v="0"/>
    <x v="0"/>
    <s v="science fiction"/>
    <x v="147"/>
    <d v="2015-01-08T10: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6T22: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19: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5: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7: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7: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5: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5: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18: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3: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17: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2: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3: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08: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5: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6: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0:18:21"/>
  </r>
  <r>
    <n v="165"/>
    <s v="NET"/>
    <s v="A teacher. A boy. The beach and a heatwave that drove them all insane."/>
    <n v="17000"/>
    <n v="0"/>
    <x v="2"/>
    <s v="GB"/>
    <s v="GBP"/>
    <n v="1452613724"/>
    <n v="1450021724"/>
    <b v="0"/>
    <n v="0"/>
    <b v="0"/>
    <s v="film &amp; video/drama"/>
    <n v="0"/>
    <n v="0"/>
    <x v="0"/>
    <s v="drama"/>
    <x v="165"/>
    <d v="2016-01-12T07: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7: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4: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1: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4: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1: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0: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0: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5: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0: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0: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1:46:39"/>
  </r>
  <r>
    <n v="177"/>
    <s v="The Good Samaritan"/>
    <s v="I'm making a modern day version of the bible story &quot; The Good Samaritan&quot;"/>
    <n v="450"/>
    <n v="180"/>
    <x v="2"/>
    <s v="US"/>
    <s v="USD"/>
    <n v="1427155726"/>
    <n v="1425690526"/>
    <b v="0"/>
    <n v="7"/>
    <b v="0"/>
    <s v="film &amp; video/drama"/>
    <n v="0.4"/>
    <n v="25.714285714285715"/>
    <x v="0"/>
    <s v="drama"/>
    <x v="177"/>
    <d v="2015-03-23T16:08:46"/>
  </r>
  <r>
    <n v="178"/>
    <s v="El viaje de LucÃ­a"/>
    <s v="El viaje de LucÃ­a es un largometraje de ficciÃ³n con temÃ¡tica sobre el cÃ¡ncer infantil."/>
    <n v="500000"/>
    <n v="0"/>
    <x v="2"/>
    <s v="ES"/>
    <s v="EUR"/>
    <n v="1448582145"/>
    <n v="1445986545"/>
    <b v="0"/>
    <n v="0"/>
    <b v="0"/>
    <s v="film &amp; video/drama"/>
    <n v="0"/>
    <n v="0"/>
    <x v="0"/>
    <s v="drama"/>
    <x v="178"/>
    <d v="2015-11-26T15:55:45"/>
  </r>
  <r>
    <n v="179"/>
    <s v="Sustain: A Film About Survival"/>
    <s v="A feature-length film about how three people survive in a diseased world."/>
    <n v="1000"/>
    <n v="200"/>
    <x v="2"/>
    <s v="US"/>
    <s v="USD"/>
    <n v="1457056555"/>
    <n v="1454464555"/>
    <b v="0"/>
    <n v="2"/>
    <b v="0"/>
    <s v="film &amp; video/drama"/>
    <n v="0.2"/>
    <n v="100"/>
    <x v="0"/>
    <s v="drama"/>
    <x v="179"/>
    <d v="2016-03-03T17: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1: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09: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6:17:12"/>
  </r>
  <r>
    <n v="183"/>
    <s v="Three Little Words"/>
    <s v="Don't kill me until I meet my Dad"/>
    <n v="12500"/>
    <n v="4482"/>
    <x v="2"/>
    <s v="GB"/>
    <s v="GBP"/>
    <n v="1417033610"/>
    <n v="1414438010"/>
    <b v="0"/>
    <n v="12"/>
    <b v="0"/>
    <s v="film &amp; video/drama"/>
    <n v="0.35855999999999999"/>
    <n v="373.5"/>
    <x v="0"/>
    <s v="drama"/>
    <x v="183"/>
    <d v="2014-11-26T12: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19:59:00"/>
  </r>
  <r>
    <n v="185"/>
    <s v="BLANK Short Movie"/>
    <s v="Love has no boundaries!"/>
    <n v="40000"/>
    <n v="2200"/>
    <x v="2"/>
    <s v="NO"/>
    <s v="NOK"/>
    <n v="1471557139"/>
    <n v="1468965139"/>
    <b v="0"/>
    <n v="10"/>
    <b v="0"/>
    <s v="film &amp; video/drama"/>
    <n v="5.5E-2"/>
    <n v="220"/>
    <x v="0"/>
    <s v="drama"/>
    <x v="185"/>
    <d v="2016-08-18T13: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2: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0T22: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0: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08:34:37"/>
  </r>
  <r>
    <n v="190"/>
    <s v="REGIONRAT, the movie"/>
    <s v="Because hope can be a 4 letter word"/>
    <n v="12000"/>
    <n v="50"/>
    <x v="2"/>
    <s v="US"/>
    <s v="USD"/>
    <n v="1466091446"/>
    <n v="1465227446"/>
    <b v="0"/>
    <n v="1"/>
    <b v="0"/>
    <s v="film &amp; video/drama"/>
    <n v="4.1666666666666666E-3"/>
    <n v="50"/>
    <x v="0"/>
    <s v="drama"/>
    <x v="190"/>
    <d v="2016-06-16T07: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2: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1: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5: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5: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08: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3: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3: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1: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18: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18: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1:38:49"/>
  </r>
  <r>
    <n v="202"/>
    <s v="Modern Gangsters"/>
    <s v="new web series created by jonney terry"/>
    <n v="6000"/>
    <n v="0"/>
    <x v="2"/>
    <s v="US"/>
    <s v="USD"/>
    <n v="1444337940"/>
    <n v="1441750564"/>
    <b v="0"/>
    <n v="0"/>
    <b v="0"/>
    <s v="film &amp; video/drama"/>
    <n v="0"/>
    <n v="0"/>
    <x v="0"/>
    <s v="drama"/>
    <x v="202"/>
    <d v="2015-10-08T12: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2: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6: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7:10:22"/>
  </r>
  <r>
    <n v="206"/>
    <s v="Blood Bond Movie Development"/>
    <s v="A love story featuring adoption,struggle,dysfunction,grace, healing, and restoration."/>
    <n v="12700"/>
    <n v="0"/>
    <x v="2"/>
    <s v="US"/>
    <s v="USD"/>
    <n v="1470441983"/>
    <n v="1468627583"/>
    <b v="0"/>
    <n v="0"/>
    <b v="0"/>
    <s v="film &amp; video/drama"/>
    <n v="0"/>
    <n v="0"/>
    <x v="0"/>
    <s v="drama"/>
    <x v="206"/>
    <d v="2016-08-05T16: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0: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0: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4: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1: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19: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2: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6: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7: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5: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4:00:37"/>
  </r>
  <r>
    <n v="217"/>
    <s v="Bitch"/>
    <s v="A roadmovie by paw"/>
    <n v="100000"/>
    <n v="11943"/>
    <x v="2"/>
    <s v="SE"/>
    <s v="SEK"/>
    <n v="1419780149"/>
    <n v="1417101749"/>
    <b v="0"/>
    <n v="38"/>
    <b v="0"/>
    <s v="film &amp; video/drama"/>
    <n v="0.11942999999999999"/>
    <n v="314.28947368421052"/>
    <x v="0"/>
    <s v="drama"/>
    <x v="217"/>
    <d v="2014-12-28T07: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7: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3-31T22: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2:06:00"/>
  </r>
  <r>
    <n v="221"/>
    <s v="Archetypes"/>
    <s v="Film about Schizophrenia with Surreal Twists!"/>
    <n v="50000"/>
    <n v="0"/>
    <x v="2"/>
    <s v="US"/>
    <s v="USD"/>
    <n v="1427569564"/>
    <n v="1422389164"/>
    <b v="0"/>
    <n v="0"/>
    <b v="0"/>
    <s v="film &amp; video/drama"/>
    <n v="0"/>
    <n v="0"/>
    <x v="0"/>
    <s v="drama"/>
    <x v="221"/>
    <d v="2015-03-28T11: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18: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17: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09T21: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4: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1: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3:27:21"/>
  </r>
  <r>
    <n v="228"/>
    <s v="Facets of a Geek life"/>
    <s v="I am making a film from one one of my books called facets of a Geek life."/>
    <n v="8000"/>
    <n v="0"/>
    <x v="2"/>
    <s v="GB"/>
    <s v="GBP"/>
    <n v="1433176105"/>
    <n v="1427992105"/>
    <b v="0"/>
    <n v="0"/>
    <b v="0"/>
    <s v="film &amp; video/drama"/>
    <n v="0"/>
    <n v="0"/>
    <x v="0"/>
    <s v="drama"/>
    <x v="228"/>
    <d v="2015-06-01T08: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4: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0: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5: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1: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3: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6: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3: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6:00:00"/>
  </r>
  <r>
    <n v="237"/>
    <s v="Making The Choice"/>
    <s v="Making The Choice is a christian short film series."/>
    <n v="15000"/>
    <n v="50"/>
    <x v="2"/>
    <s v="US"/>
    <s v="USD"/>
    <n v="1457445069"/>
    <n v="1452261069"/>
    <b v="0"/>
    <n v="1"/>
    <b v="0"/>
    <s v="film &amp; video/drama"/>
    <n v="3.3333333333333335E-3"/>
    <n v="50"/>
    <x v="0"/>
    <s v="drama"/>
    <x v="237"/>
    <d v="2016-03-08T05: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1: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09: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8: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3: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7: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5T23: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7: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1: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19: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09: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5: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1: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19: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7: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18: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3: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7: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7: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09: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1: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6: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1: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4: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6: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2: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19: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2: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0: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0: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0: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3: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2: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7: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6: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3: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6: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18: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6: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1: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4:00:00"/>
  </r>
  <r>
    <n v="283"/>
    <s v="SOLE SURVIVOR"/>
    <s v="What is the impact of survivorship on the human condition?"/>
    <n v="18000"/>
    <n v="20569.05"/>
    <x v="0"/>
    <s v="US"/>
    <s v="USD"/>
    <n v="1306904340"/>
    <n v="1305219744"/>
    <b v="1"/>
    <n v="202"/>
    <b v="1"/>
    <s v="film &amp; video/documentary"/>
    <n v="1.142725"/>
    <n v="101.8269801980198"/>
    <x v="0"/>
    <s v="documentary"/>
    <x v="283"/>
    <d v="2011-05-31T20: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09: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0: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0: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0: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2: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1T23: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6: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19: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08: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08: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6: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3: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19: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3: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6T22: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5: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8: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2: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7: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18: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7: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1:05:33"/>
  </r>
  <r>
    <n v="307"/>
    <s v="Grammar Revolution"/>
    <s v="Why is grammar important?"/>
    <n v="22000"/>
    <n v="24490"/>
    <x v="0"/>
    <s v="US"/>
    <s v="USD"/>
    <n v="1360276801"/>
    <n v="1357684801"/>
    <b v="1"/>
    <n v="576"/>
    <b v="1"/>
    <s v="film &amp; video/documentary"/>
    <n v="1.1131818181818183"/>
    <n v="42.517361111111114"/>
    <x v="0"/>
    <s v="documentary"/>
    <x v="307"/>
    <d v="2013-02-07T14: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8: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0: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8: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1-12-31T2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3: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7: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1: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0: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0: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8: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5: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1T23: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5: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3: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5: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0T2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7: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0: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4: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19: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5: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6: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1: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4: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7: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8: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7: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0: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3: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19: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0: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19: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8: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4: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4: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4: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6: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3: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19: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4: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0: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2: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0: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0: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0: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1: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7: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1: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7: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1: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19: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6: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1: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0: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5: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5: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1: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0: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8: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3: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3: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09: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2: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3T23: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5: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8: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09: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1: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09: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18: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0: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7: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4: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2: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7: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4: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6: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19: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09: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0: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3: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19: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1: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4: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19: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2: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5: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09T23: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5: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18: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1: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3: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0: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2: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5: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1: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09: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3: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7: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4: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1: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0: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2: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2: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0: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3: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0T22: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4: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0: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3: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09: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0: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0: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18: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2: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09: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07: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3: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09: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0: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7T23: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7T23: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0: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4: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1:03:16"/>
  </r>
  <r>
    <n v="442"/>
    <s v="The Paranormal Idiot"/>
    <s v="Doomsday is here"/>
    <n v="17000"/>
    <n v="6691"/>
    <x v="2"/>
    <s v="US"/>
    <s v="USD"/>
    <n v="1424380783"/>
    <n v="1421788783"/>
    <b v="0"/>
    <n v="17"/>
    <b v="0"/>
    <s v="film &amp; video/animation"/>
    <n v="0.39358823529411763"/>
    <n v="393.58823529411762"/>
    <x v="0"/>
    <s v="animation"/>
    <x v="442"/>
    <d v="2015-02-19T13: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6: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3: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0: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18: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4: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0: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5: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4: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09: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08: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1: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5: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6: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19: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0: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08: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08:22:07"/>
  </r>
  <r>
    <n v="460"/>
    <s v="Darwin's Kiss"/>
    <s v="An animated web series about biological evolution gone haywire."/>
    <n v="8500"/>
    <n v="25"/>
    <x v="2"/>
    <s v="US"/>
    <s v="USD"/>
    <n v="1401595200"/>
    <n v="1398862875"/>
    <b v="0"/>
    <n v="2"/>
    <b v="0"/>
    <s v="film &amp; video/animation"/>
    <n v="2.9411764705882353E-3"/>
    <n v="12.5"/>
    <x v="0"/>
    <s v="animation"/>
    <x v="460"/>
    <d v="2014-05-31T2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2: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19: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09: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2:22:15"/>
  </r>
  <r>
    <n v="465"/>
    <s v="&quot;Amp&quot; A Story About a Robot"/>
    <s v="&quot;Amp&quot; is a short film about a robot with needs."/>
    <n v="512"/>
    <n v="138"/>
    <x v="2"/>
    <s v="US"/>
    <s v="USD"/>
    <n v="1403837574"/>
    <n v="1402455174"/>
    <b v="0"/>
    <n v="8"/>
    <b v="0"/>
    <s v="film &amp; video/animation"/>
    <n v="0.26953125"/>
    <n v="17.25"/>
    <x v="0"/>
    <s v="animation"/>
    <x v="465"/>
    <d v="2014-06-26T18: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4: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08: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19: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5: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08: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4: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08: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6T23: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18: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19: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2: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2: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2: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4: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08: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6: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0: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5: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4: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4: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07: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17: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3:33:00"/>
  </r>
  <r>
    <n v="490"/>
    <s v="PROJECT IS CANCELLED"/>
    <s v="Cancelled"/>
    <n v="1000"/>
    <n v="0"/>
    <x v="2"/>
    <s v="US"/>
    <s v="USD"/>
    <n v="1345677285"/>
    <n v="1343085285"/>
    <b v="0"/>
    <n v="0"/>
    <b v="0"/>
    <s v="film &amp; video/animation"/>
    <n v="0"/>
    <n v="0"/>
    <x v="0"/>
    <s v="animation"/>
    <x v="490"/>
    <d v="2012-08-22T15: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5: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6: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09: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19: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1: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4:21:14"/>
  </r>
  <r>
    <n v="497"/>
    <s v="Galaxy Probe Kids"/>
    <s v="live-action/animated series pilot."/>
    <n v="4480"/>
    <n v="30"/>
    <x v="2"/>
    <s v="US"/>
    <s v="USD"/>
    <n v="1419483600"/>
    <n v="1414889665"/>
    <b v="0"/>
    <n v="3"/>
    <b v="0"/>
    <s v="film &amp; video/animation"/>
    <n v="6.6964285714285711E-3"/>
    <n v="10"/>
    <x v="0"/>
    <s v="animation"/>
    <x v="497"/>
    <d v="2014-12-24T21: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2: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4: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8T21: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4: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4: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4: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18: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5: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5: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6: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7: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0: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5T22: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0: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4T23: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6: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3:46:41"/>
  </r>
  <r>
    <n v="516"/>
    <s v="Shipmates"/>
    <s v="A big brother style comedy animation series starring famous seafarers"/>
    <n v="5000"/>
    <n v="0"/>
    <x v="2"/>
    <s v="GB"/>
    <s v="GBP"/>
    <n v="1432752080"/>
    <n v="1427568080"/>
    <b v="0"/>
    <n v="0"/>
    <b v="0"/>
    <s v="film &amp; video/animation"/>
    <n v="0"/>
    <n v="0"/>
    <x v="0"/>
    <s v="animation"/>
    <x v="516"/>
    <d v="2015-05-27T10: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6: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6: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1: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08: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0: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5: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19: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09: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1: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09: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8:05:00"/>
  </r>
  <r>
    <n v="528"/>
    <s v="Devastated No Matter What"/>
    <s v="A Festival Backed Production of a Full-Length Play."/>
    <n v="1150"/>
    <n v="1330"/>
    <x v="0"/>
    <s v="US"/>
    <s v="USD"/>
    <n v="1434921600"/>
    <n v="1433109907"/>
    <b v="0"/>
    <n v="30"/>
    <b v="1"/>
    <s v="theater/plays"/>
    <n v="1.1565217391304348"/>
    <n v="44.333333333333336"/>
    <x v="1"/>
    <s v="plays"/>
    <x v="528"/>
    <d v="2015-06-21T13: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1: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18: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6T22: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6: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2: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5: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5: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1: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1: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7: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1: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7: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08: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18: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7: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7: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08: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08: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3: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7: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1: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09: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6: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0: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08: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0:29:03"/>
  </r>
  <r>
    <n v="556"/>
    <s v="Braille Academy"/>
    <s v="An educational platform for learning Unified English Braille Code"/>
    <n v="8000"/>
    <n v="200"/>
    <x v="2"/>
    <s v="US"/>
    <s v="USD"/>
    <n v="1452112717"/>
    <n v="1449520717"/>
    <b v="0"/>
    <n v="1"/>
    <b v="0"/>
    <s v="technology/web"/>
    <n v="2.5000000000000001E-2"/>
    <n v="200"/>
    <x v="2"/>
    <s v="web"/>
    <x v="556"/>
    <d v="2016-01-06T12: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5: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2: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2T22: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0: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7: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1: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7: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4: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0: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08: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2: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3: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2:20:12"/>
  </r>
  <r>
    <n v="570"/>
    <s v="Relaunching in May"/>
    <s v="Humans have AM/FM/Satellite radio, kids have radio Disney, pets have DogCatRadio."/>
    <n v="85000"/>
    <n v="142"/>
    <x v="2"/>
    <s v="US"/>
    <s v="USD"/>
    <n v="1455822569"/>
    <n v="1453230569"/>
    <b v="0"/>
    <n v="1"/>
    <b v="0"/>
    <s v="technology/web"/>
    <n v="1.6705882352941177E-3"/>
    <n v="142"/>
    <x v="2"/>
    <s v="web"/>
    <x v="570"/>
    <d v="2016-02-18T11: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19: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0: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7: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2: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08: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2: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6:08:22"/>
  </r>
  <r>
    <n v="578"/>
    <s v="weBuy Crowdsourced Shopping"/>
    <s v="weBuy trade built on technology and Crowd Sourced Power"/>
    <n v="125000"/>
    <n v="14"/>
    <x v="2"/>
    <s v="GB"/>
    <s v="GBP"/>
    <n v="1441633993"/>
    <n v="1439560393"/>
    <b v="0"/>
    <n v="7"/>
    <b v="0"/>
    <s v="technology/web"/>
    <n v="1.12E-4"/>
    <n v="2"/>
    <x v="2"/>
    <s v="web"/>
    <x v="578"/>
    <d v="2015-09-07T05: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2: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3: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6: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0: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3: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08:11:56"/>
  </r>
  <r>
    <n v="585"/>
    <s v="Link Card"/>
    <s v="SAVE UP TO 40% WHEN YOU SPEND!_x000a__x000a_PRE-ORDER YOUR LINK CARD TODAY"/>
    <n v="9000"/>
    <n v="0"/>
    <x v="2"/>
    <s v="GB"/>
    <s v="GBP"/>
    <n v="1448928000"/>
    <n v="1444123377"/>
    <b v="0"/>
    <n v="0"/>
    <b v="0"/>
    <s v="technology/web"/>
    <n v="0"/>
    <n v="0"/>
    <x v="2"/>
    <s v="web"/>
    <x v="585"/>
    <d v="2015-11-30T16: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2: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0: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1:28:06"/>
  </r>
  <r>
    <n v="589"/>
    <s v="Get Neighborly"/>
    <s v="Services closer than you think..."/>
    <n v="7500"/>
    <n v="1"/>
    <x v="2"/>
    <s v="US"/>
    <s v="USD"/>
    <n v="1436366699"/>
    <n v="1435070699"/>
    <b v="0"/>
    <n v="1"/>
    <b v="0"/>
    <s v="technology/web"/>
    <n v="1.3333333333333334E-4"/>
    <n v="1"/>
    <x v="2"/>
    <s v="web"/>
    <x v="589"/>
    <d v="2015-07-08T06: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5: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5: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1: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7:15:45"/>
  </r>
  <r>
    <n v="594"/>
    <s v="Unleashed Fitness"/>
    <s v="Creating a fitness site that will change the fitness game forever!"/>
    <n v="25000"/>
    <n v="26"/>
    <x v="2"/>
    <s v="US"/>
    <s v="USD"/>
    <n v="1460832206"/>
    <n v="1458240206"/>
    <b v="0"/>
    <n v="2"/>
    <b v="0"/>
    <s v="technology/web"/>
    <n v="1.0399999999999999E-3"/>
    <n v="13"/>
    <x v="2"/>
    <s v="web"/>
    <x v="594"/>
    <d v="2016-04-16T10: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7: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3: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08:00:00"/>
  </r>
  <r>
    <n v="598"/>
    <s v="Goals not creeds"/>
    <s v="This is a project to create a crowd-funding site for Urantia Book readers worldwide."/>
    <n v="2500"/>
    <n v="850"/>
    <x v="2"/>
    <s v="US"/>
    <s v="USD"/>
    <n v="1417737781"/>
    <n v="1415145781"/>
    <b v="0"/>
    <n v="7"/>
    <b v="0"/>
    <s v="technology/web"/>
    <n v="0.34"/>
    <n v="121.42857142857143"/>
    <x v="2"/>
    <s v="web"/>
    <x v="598"/>
    <d v="2014-12-04T16: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7: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1: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2: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1: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7: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6:50:56"/>
  </r>
  <r>
    <n v="605"/>
    <s v="Teach Your Parents iPad (Canceled)"/>
    <s v="An iPad support care package for your parents / seniors."/>
    <n v="5000"/>
    <n v="131"/>
    <x v="1"/>
    <s v="US"/>
    <s v="USD"/>
    <n v="1440318908"/>
    <n v="1436430908"/>
    <b v="0"/>
    <n v="8"/>
    <b v="0"/>
    <s v="technology/web"/>
    <n v="2.6200000000000001E-2"/>
    <n v="16.375"/>
    <x v="2"/>
    <s v="web"/>
    <x v="605"/>
    <d v="2015-08-23T00: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7: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2: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4: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7: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1: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5:27:17"/>
  </r>
  <r>
    <n v="612"/>
    <s v="Web Streaming 2.0 (Canceled)"/>
    <s v="A Fast and Reliable new Web platform to stream videos from Internet"/>
    <n v="10000"/>
    <n v="0"/>
    <x v="1"/>
    <s v="IT"/>
    <s v="EUR"/>
    <n v="1472777146"/>
    <n v="1470185146"/>
    <b v="0"/>
    <n v="0"/>
    <b v="0"/>
    <s v="technology/web"/>
    <n v="0"/>
    <n v="0"/>
    <x v="2"/>
    <s v="web"/>
    <x v="612"/>
    <d v="2016-09-01T16: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0: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17: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18: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1: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0: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1:26:43"/>
  </r>
  <r>
    <n v="619"/>
    <s v="Big Data (Canceled)"/>
    <s v="Big Data Sets for researchers interested in improving the quality of life."/>
    <n v="2500000"/>
    <n v="1"/>
    <x v="1"/>
    <s v="US"/>
    <s v="USD"/>
    <n v="1416933390"/>
    <n v="1411745790"/>
    <b v="0"/>
    <n v="1"/>
    <b v="0"/>
    <s v="technology/web"/>
    <n v="3.9999999999999998E-7"/>
    <n v="1"/>
    <x v="2"/>
    <s v="web"/>
    <x v="619"/>
    <d v="2014-11-25T08: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09: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5: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0: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6: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5: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2: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5: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5: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08: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7: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1: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0: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08: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5:00:00"/>
  </r>
  <r>
    <n v="634"/>
    <s v="pitchtograndma (Canceled)"/>
    <s v="We help companies to explain what they do in simple, grandma-would-understand terms."/>
    <n v="5000"/>
    <n v="1"/>
    <x v="1"/>
    <s v="US"/>
    <s v="USD"/>
    <n v="1424989029"/>
    <n v="1422397029"/>
    <b v="0"/>
    <n v="1"/>
    <b v="0"/>
    <s v="technology/web"/>
    <n v="2.0000000000000001E-4"/>
    <n v="1"/>
    <x v="2"/>
    <s v="web"/>
    <x v="634"/>
    <d v="2015-02-26T14:17:09"/>
  </r>
  <r>
    <n v="635"/>
    <s v="Pleero, A Technology Team Building Website (Canceled)"/>
    <s v="Network used for building technology development teams."/>
    <n v="25000"/>
    <n v="2"/>
    <x v="1"/>
    <s v="US"/>
    <s v="USD"/>
    <n v="1428804762"/>
    <n v="1426212762"/>
    <b v="0"/>
    <n v="1"/>
    <b v="0"/>
    <s v="technology/web"/>
    <n v="8.0000000000000007E-5"/>
    <n v="2"/>
    <x v="2"/>
    <s v="web"/>
    <x v="635"/>
    <d v="2015-04-11T18:12:42"/>
  </r>
  <r>
    <n v="636"/>
    <s v="Keto Advice (Canceled)"/>
    <s v="With no central location for keto knowledge, keto advice will be a community run knowledge base."/>
    <n v="2000"/>
    <n v="4"/>
    <x v="1"/>
    <s v="GB"/>
    <s v="GBP"/>
    <n v="1433587620"/>
    <n v="1430996150"/>
    <b v="0"/>
    <n v="1"/>
    <b v="0"/>
    <s v="technology/web"/>
    <n v="2E-3"/>
    <n v="4"/>
    <x v="2"/>
    <s v="web"/>
    <x v="636"/>
    <d v="2015-06-06T02: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5:04:00"/>
  </r>
  <r>
    <n v="638"/>
    <s v="W (Canceled)"/>
    <s v="O0"/>
    <n v="200000"/>
    <n v="18"/>
    <x v="1"/>
    <s v="DE"/>
    <s v="EUR"/>
    <n v="1490447662"/>
    <n v="1485267262"/>
    <b v="0"/>
    <n v="6"/>
    <b v="0"/>
    <s v="technology/web"/>
    <n v="9.0000000000000006E-5"/>
    <n v="3"/>
    <x v="2"/>
    <s v="web"/>
    <x v="638"/>
    <d v="2017-03-25T05: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5: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5: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5: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7: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7: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7: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6: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2: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09:25:49"/>
  </r>
  <r>
    <n v="648"/>
    <s v="Audio Jacket"/>
    <s v="Get ready for the next product that you canâ€™t live without"/>
    <n v="35000"/>
    <n v="44388"/>
    <x v="0"/>
    <s v="US"/>
    <s v="USD"/>
    <n v="1413304708"/>
    <n v="1410280708"/>
    <b v="0"/>
    <n v="27"/>
    <b v="1"/>
    <s v="technology/wearables"/>
    <n v="1.2682285714285715"/>
    <n v="1644"/>
    <x v="2"/>
    <s v="wearables"/>
    <x v="648"/>
    <d v="2014-10-14T08: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3: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7: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6: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09: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6: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4: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3: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0: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2: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0:00:00"/>
  </r>
  <r>
    <n v="659"/>
    <s v="Lulu Watch Designs - Apple Watch"/>
    <s v="Sync up your lifestyle"/>
    <n v="3000"/>
    <n v="3017"/>
    <x v="0"/>
    <s v="US"/>
    <s v="USD"/>
    <n v="1440339295"/>
    <n v="1437747295"/>
    <b v="0"/>
    <n v="21"/>
    <b v="1"/>
    <s v="technology/wearables"/>
    <n v="1.0056666666666667"/>
    <n v="143.66666666666666"/>
    <x v="2"/>
    <s v="wearables"/>
    <x v="659"/>
    <d v="2015-08-23T06: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0: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7: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2: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2: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7: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09: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1: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0: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1: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7: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0: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0: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2: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18: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31T22: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0: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1: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1: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08: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4: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1: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09: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3: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19: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2: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08: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0: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18: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0: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8T22: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6: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1: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1: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7: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4:30:20"/>
  </r>
  <r>
    <n v="696"/>
    <s v="trustee"/>
    <s v="Show your fidelity by wearing the Trustee rings! Show where you are (at)!"/>
    <n v="175000"/>
    <n v="1"/>
    <x v="2"/>
    <s v="NL"/>
    <s v="EUR"/>
    <n v="1406326502"/>
    <n v="1403734502"/>
    <b v="0"/>
    <n v="1"/>
    <b v="0"/>
    <s v="technology/wearables"/>
    <n v="5.7142857142857145E-6"/>
    <n v="1"/>
    <x v="2"/>
    <s v="wearables"/>
    <x v="696"/>
    <d v="2014-07-25T14: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4: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18: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08: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08: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7: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0: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5: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0:37:48"/>
  </r>
  <r>
    <n v="705"/>
    <s v="SomnoScope"/>
    <s v="The closest thing ever to the Holy Grail of wearables technology"/>
    <n v="100000"/>
    <n v="977"/>
    <x v="2"/>
    <s v="NL"/>
    <s v="EUR"/>
    <n v="1484999278"/>
    <n v="1482407278"/>
    <b v="0"/>
    <n v="5"/>
    <b v="0"/>
    <s v="technology/wearables"/>
    <n v="9.7699999999999992E-3"/>
    <n v="195.4"/>
    <x v="2"/>
    <s v="wearables"/>
    <x v="705"/>
    <d v="2017-01-21T03: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0: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7: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5:56:40"/>
  </r>
  <r>
    <n v="709"/>
    <s v="lumiglove"/>
    <s v="A &quot;handheld&quot; light, which eases the way you illuminate objects and/or paths."/>
    <n v="15000"/>
    <n v="61"/>
    <x v="2"/>
    <s v="US"/>
    <s v="USD"/>
    <n v="1417741159"/>
    <n v="1415149159"/>
    <b v="0"/>
    <n v="2"/>
    <b v="0"/>
    <s v="technology/wearables"/>
    <n v="4.0666666666666663E-3"/>
    <n v="30.5"/>
    <x v="2"/>
    <s v="wearables"/>
    <x v="709"/>
    <d v="2014-12-04T16:59:19"/>
  </r>
  <r>
    <n v="710"/>
    <s v="Hate York Shirt 2.0"/>
    <s v="Shirts, so technologically advanced, they connect mentally to their audience upon sight."/>
    <n v="1200"/>
    <n v="0"/>
    <x v="2"/>
    <s v="CA"/>
    <s v="CAD"/>
    <n v="1408495440"/>
    <n v="1405640302"/>
    <b v="0"/>
    <n v="0"/>
    <b v="0"/>
    <s v="technology/wearables"/>
    <n v="0"/>
    <n v="0"/>
    <x v="2"/>
    <s v="wearables"/>
    <x v="710"/>
    <d v="2014-08-19T16: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4: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08: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4: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0: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19: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6:00:00"/>
  </r>
  <r>
    <n v="717"/>
    <s v="cool air belt"/>
    <s v="Cool air flowing under clothing keeps you cool."/>
    <n v="100000"/>
    <n v="305"/>
    <x v="2"/>
    <s v="US"/>
    <s v="USD"/>
    <n v="1409949002"/>
    <n v="1407357002"/>
    <b v="0"/>
    <n v="4"/>
    <b v="0"/>
    <s v="technology/wearables"/>
    <n v="3.0500000000000002E-3"/>
    <n v="76.25"/>
    <x v="2"/>
    <s v="wearables"/>
    <x v="717"/>
    <d v="2014-09-05T12: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1: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6: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7: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5: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0: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19: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7: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7: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7: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3: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2: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0: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09: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2: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2: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1: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6: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0: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2: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0: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4: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19: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7: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3: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3: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4: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5: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19: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2: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2: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4: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3: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7: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6: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09: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6: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09: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7: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2: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8T23: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1: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0: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3T22: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2: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0: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5: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0: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19: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0: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5: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5: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1: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19: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5: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0: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7: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1: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5: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08: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8: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6: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0: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8: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6: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7: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7: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19: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0T23: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7: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1: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3: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0: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09: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0: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3: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6: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8: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2: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1: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0: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7: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19: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5:00:00"/>
  </r>
  <r>
    <n v="806"/>
    <s v="Golden Animals NEW Album!"/>
    <s v="Help Golden Animals finish their NEW Album!"/>
    <n v="8000"/>
    <n v="8355"/>
    <x v="0"/>
    <s v="US"/>
    <s v="USD"/>
    <n v="1315413339"/>
    <n v="1312821339"/>
    <b v="0"/>
    <n v="71"/>
    <b v="1"/>
    <s v="music/rock"/>
    <n v="1.0443750000000001"/>
    <n v="117.67605633802818"/>
    <x v="4"/>
    <s v="rock"/>
    <x v="806"/>
    <d v="2011-09-07T08:35:39"/>
  </r>
  <r>
    <n v="807"/>
    <s v="Sic Vita - New EP Release - 2017"/>
    <s v="Join the Sic Vita family and lend a hand as we create a new album!"/>
    <n v="4000"/>
    <n v="4205"/>
    <x v="0"/>
    <s v="US"/>
    <s v="USD"/>
    <n v="1488333600"/>
    <n v="1485270311"/>
    <b v="0"/>
    <n v="57"/>
    <b v="1"/>
    <s v="music/rock"/>
    <n v="1.05125"/>
    <n v="73.771929824561397"/>
    <x v="4"/>
    <s v="rock"/>
    <x v="807"/>
    <d v="2017-02-28T18: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0: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2: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7:21:02"/>
  </r>
  <r>
    <n v="811"/>
    <s v="Love Water Tour"/>
    <s v="We need your financial support to cover the tour costs!  (Sound, lights, travel, stage design)"/>
    <n v="1000"/>
    <n v="1040"/>
    <x v="0"/>
    <s v="US"/>
    <s v="USD"/>
    <n v="1373475120"/>
    <n v="1371569202"/>
    <b v="0"/>
    <n v="12"/>
    <b v="1"/>
    <s v="music/rock"/>
    <n v="1.04"/>
    <n v="86.666666666666671"/>
    <x v="4"/>
    <s v="rock"/>
    <x v="811"/>
    <d v="2013-07-10T08: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5: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5: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0:04:00"/>
  </r>
  <r>
    <n v="815"/>
    <s v="Some Late Help for The Early Reset"/>
    <s v="Be a part of helping The Early Reset finish their new 7 song EP."/>
    <n v="4000"/>
    <n v="4280"/>
    <x v="0"/>
    <s v="US"/>
    <s v="USD"/>
    <n v="1414879303"/>
    <n v="1412287303"/>
    <b v="0"/>
    <n v="43"/>
    <b v="1"/>
    <s v="music/rock"/>
    <n v="1.07"/>
    <n v="99.534883720930239"/>
    <x v="4"/>
    <s v="rock"/>
    <x v="815"/>
    <d v="2014-11-01T14: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2: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0: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09:01:00"/>
  </r>
  <r>
    <n v="819"/>
    <s v="Winter Tour"/>
    <s v="We are touring the Southeast in support of our new EP"/>
    <n v="400"/>
    <n v="435"/>
    <x v="0"/>
    <s v="US"/>
    <s v="USD"/>
    <n v="1387601040"/>
    <n v="1386806254"/>
    <b v="0"/>
    <n v="14"/>
    <b v="1"/>
    <s v="music/rock"/>
    <n v="1.0874999999999999"/>
    <n v="31.071428571428573"/>
    <x v="4"/>
    <s v="rock"/>
    <x v="819"/>
    <d v="2013-12-20T20: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0: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4: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4: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2: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8T23: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5: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1: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8: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1: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3: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7: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0:13:00"/>
  </r>
  <r>
    <n v="833"/>
    <s v="Ragman Rolls"/>
    <s v="This is an American rock album."/>
    <n v="6000"/>
    <n v="6100"/>
    <x v="0"/>
    <s v="US"/>
    <s v="USD"/>
    <n v="1397941475"/>
    <n v="1395349475"/>
    <b v="0"/>
    <n v="41"/>
    <b v="1"/>
    <s v="music/rock"/>
    <n v="1.0166666666666666"/>
    <n v="148.78048780487805"/>
    <x v="4"/>
    <s v="rock"/>
    <x v="833"/>
    <d v="2014-04-19T13: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19: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19:00:00"/>
  </r>
  <r>
    <n v="836"/>
    <s v="DESMADRE Full Album + Press Kit"/>
    <s v="An album you can bring home to mom."/>
    <n v="5000"/>
    <n v="5046.5200000000004"/>
    <x v="0"/>
    <s v="US"/>
    <s v="USD"/>
    <n v="1381108918"/>
    <n v="1378516918"/>
    <b v="0"/>
    <n v="46"/>
    <b v="1"/>
    <s v="music/rock"/>
    <n v="1.009304"/>
    <n v="109.70695652173914"/>
    <x v="4"/>
    <s v="rock"/>
    <x v="836"/>
    <d v="2013-10-06T17: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5: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3: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0: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1: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3: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19: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0: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19: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6:00:00"/>
  </r>
  <r>
    <n v="847"/>
    <s v="CENTROPYMUSIC"/>
    <s v="MUSIC WITH MEANING!  MUSIC THAT MATTERS!!!"/>
    <n v="10"/>
    <n v="10"/>
    <x v="0"/>
    <s v="US"/>
    <s v="USD"/>
    <n v="1436555376"/>
    <n v="1433963376"/>
    <b v="0"/>
    <n v="1"/>
    <b v="1"/>
    <s v="music/metal"/>
    <n v="1"/>
    <n v="10"/>
    <x v="4"/>
    <s v="metal"/>
    <x v="847"/>
    <d v="2015-07-10T11: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1: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18: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0: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1: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3: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1: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1: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19: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1:00:00"/>
  </r>
  <r>
    <n v="857"/>
    <s v="A Reason To Breathe - DEBUT ALBUM"/>
    <s v="Modern Post-Hardcore/Electro music (Hardstyle, EDM, Trap, Dubstep, Dembow, House)."/>
    <n v="1200"/>
    <n v="1200"/>
    <x v="0"/>
    <s v="ES"/>
    <s v="EUR"/>
    <n v="1448463431"/>
    <n v="1444831031"/>
    <b v="0"/>
    <n v="24"/>
    <b v="1"/>
    <s v="music/metal"/>
    <n v="1"/>
    <n v="50"/>
    <x v="4"/>
    <s v="metal"/>
    <x v="857"/>
    <d v="2015-11-25T06: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4: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6: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4: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5: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6: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18: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1: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0: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7: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0: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6: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1: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6: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6: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1: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1: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6: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09:22:11"/>
  </r>
  <r>
    <n v="876"/>
    <s v="Sound Of Dobells"/>
    <s v="What was the greatest record shop ever?  DOBELLS!"/>
    <n v="3152"/>
    <n v="1286"/>
    <x v="2"/>
    <s v="GB"/>
    <s v="GBP"/>
    <n v="1359978927"/>
    <n v="1357127727"/>
    <b v="0"/>
    <n v="45"/>
    <b v="0"/>
    <s v="music/jazz"/>
    <n v="0.40799492385786801"/>
    <n v="28.577777777777779"/>
    <x v="4"/>
    <s v="jazz"/>
    <x v="876"/>
    <d v="2013-02-04T03: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0: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1: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1: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29T23: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3T22: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2: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4: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18: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4: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2: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5: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8-31T22: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0: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09: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6: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0: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2: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5: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19: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09: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0: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18: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1: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7: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18: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7: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1:45:26"/>
  </r>
  <r>
    <n v="906"/>
    <s v="24th Music Presents Channeling Motown (Live)"/>
    <s v="The DMV's most respected saxophonist pay tribute to Motown."/>
    <n v="15000"/>
    <n v="0"/>
    <x v="2"/>
    <s v="US"/>
    <s v="USD"/>
    <n v="1394681590"/>
    <n v="1392093190"/>
    <b v="0"/>
    <n v="0"/>
    <b v="0"/>
    <s v="music/jazz"/>
    <n v="0"/>
    <n v="0"/>
    <x v="4"/>
    <s v="jazz"/>
    <x v="906"/>
    <d v="2014-03-12T19:33:10"/>
  </r>
  <r>
    <n v="907"/>
    <s v="Greg Chambers Saxophone CD"/>
    <s v="Greg Chambers' self-titled CD needs support for post production, replication, and promotion."/>
    <n v="2900"/>
    <n v="0"/>
    <x v="2"/>
    <s v="US"/>
    <s v="USD"/>
    <n v="1315715823"/>
    <n v="1313123823"/>
    <b v="0"/>
    <n v="0"/>
    <b v="0"/>
    <s v="music/jazz"/>
    <n v="0"/>
    <n v="0"/>
    <x v="4"/>
    <s v="jazz"/>
    <x v="907"/>
    <d v="2011-09-10T20: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0: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0: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5: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6: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19: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19: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0: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0: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1T21: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18: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4:59:21"/>
  </r>
  <r>
    <n v="919"/>
    <s v="Jazz CD:  Out of The Blue"/>
    <s v="Cool jazz with a New Orleans flavor."/>
    <n v="20000"/>
    <n v="100"/>
    <x v="2"/>
    <s v="US"/>
    <s v="USD"/>
    <n v="1355930645"/>
    <n v="1352906645"/>
    <b v="0"/>
    <n v="1"/>
    <b v="0"/>
    <s v="music/jazz"/>
    <n v="5.0000000000000001E-3"/>
    <n v="100"/>
    <x v="4"/>
    <s v="jazz"/>
    <x v="919"/>
    <d v="2012-12-19T07: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09: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1: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4: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6: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4: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4:40:00"/>
  </r>
  <r>
    <n v="927"/>
    <s v="JETRO DA SILVA FUNK PROJECT"/>
    <s v="Studio CD/DVD Solo project of Pianist &amp; Keyboardist Jetro da Silva"/>
    <n v="20000"/>
    <n v="0"/>
    <x v="2"/>
    <s v="US"/>
    <s v="USD"/>
    <n v="1337024695"/>
    <n v="1334432695"/>
    <b v="0"/>
    <n v="0"/>
    <b v="0"/>
    <s v="music/jazz"/>
    <n v="0"/>
    <n v="0"/>
    <x v="4"/>
    <s v="jazz"/>
    <x v="927"/>
    <d v="2012-05-14T11: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6: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0: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3: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4: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4: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0: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3T22: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0: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2: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3: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1: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6: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18: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2: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09: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6: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5: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0: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0: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1: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7: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0:01:01"/>
  </r>
  <r>
    <n v="951"/>
    <s v="Smart Harness"/>
    <s v="Revolutionizing the way we walk our dogs!"/>
    <n v="50000"/>
    <n v="19195"/>
    <x v="2"/>
    <s v="US"/>
    <s v="USD"/>
    <n v="1465054872"/>
    <n v="1461166872"/>
    <b v="0"/>
    <n v="121"/>
    <b v="0"/>
    <s v="technology/wearables"/>
    <n v="0.38390000000000002"/>
    <n v="158.63636363636363"/>
    <x v="2"/>
    <s v="wearables"/>
    <x v="951"/>
    <d v="2016-06-04T07: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7: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19: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2: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2T23: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2: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6: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0: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0: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6: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1: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09: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7: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7: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19: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7: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1: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2: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8T23: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0: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09: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3T22: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7: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08: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08: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7: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4: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4T23: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0: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4: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4: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0: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2: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7: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5: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6: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2T23: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0:33:45"/>
  </r>
  <r>
    <n v="989"/>
    <s v="Power Rope"/>
    <s v="The most useful phone charger you will ever buy"/>
    <n v="10000"/>
    <n v="1677"/>
    <x v="2"/>
    <s v="US"/>
    <s v="USD"/>
    <n v="1475101495"/>
    <n v="1472509495"/>
    <b v="0"/>
    <n v="32"/>
    <b v="0"/>
    <s v="technology/wearables"/>
    <n v="0.16769999999999999"/>
    <n v="52.40625"/>
    <x v="2"/>
    <s v="wearables"/>
    <x v="989"/>
    <d v="2016-09-28T14: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0: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0: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3: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4: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08: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7:27:00"/>
  </r>
  <r>
    <n v="997"/>
    <s v="iPhanny"/>
    <s v="The iPhanny keeps your iPhone 6 safe from bending in those dangerous pants pockets."/>
    <n v="5000"/>
    <n v="65"/>
    <x v="2"/>
    <s v="US"/>
    <s v="USD"/>
    <n v="1417145297"/>
    <n v="1414549697"/>
    <b v="0"/>
    <n v="8"/>
    <b v="0"/>
    <s v="technology/wearables"/>
    <n v="1.2999999999999999E-2"/>
    <n v="8.125"/>
    <x v="2"/>
    <s v="wearables"/>
    <x v="997"/>
    <d v="2014-11-27T19: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1: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0: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09: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1: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08: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09: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6: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1T23: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7: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1: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6: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18: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3: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2: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2: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6: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4: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7: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09: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3: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5: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6: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7: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4: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5: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1: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0: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6: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2: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3: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3: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0: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08: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09: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19: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7: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1: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2T23: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09: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17: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2: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19T22: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2: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2: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2: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2: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7:16:29"/>
  </r>
  <r>
    <n v="1049"/>
    <s v="J1 (Canceled)"/>
    <s v="------"/>
    <n v="12000"/>
    <n v="0"/>
    <x v="1"/>
    <s v="US"/>
    <s v="USD"/>
    <n v="1455272445"/>
    <n v="1452680445"/>
    <b v="0"/>
    <n v="0"/>
    <b v="0"/>
    <s v="journalism/audio"/>
    <n v="0"/>
    <n v="0"/>
    <x v="5"/>
    <s v="audio"/>
    <x v="1049"/>
    <d v="2016-02-12T02:20:45"/>
  </r>
  <r>
    <n v="1050"/>
    <s v="The (Secular) Barbershop Podcast (Canceled)"/>
    <s v="Secularism is on the rise and I hear you.Talk to me."/>
    <n v="2500"/>
    <n v="0"/>
    <x v="1"/>
    <s v="US"/>
    <s v="USD"/>
    <n v="1442257677"/>
    <n v="1439665677"/>
    <b v="0"/>
    <n v="0"/>
    <b v="0"/>
    <s v="journalism/audio"/>
    <n v="0"/>
    <n v="0"/>
    <x v="5"/>
    <s v="audio"/>
    <x v="1050"/>
    <d v="2015-09-14T11: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6: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2: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0: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5: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08: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3: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6:00:00"/>
  </r>
  <r>
    <n v="1059"/>
    <s v="Voice Over Artist (Canceled)"/>
    <s v="Turning myself into a vocal artist."/>
    <n v="1100"/>
    <n v="0"/>
    <x v="1"/>
    <s v="US"/>
    <s v="USD"/>
    <n v="1426269456"/>
    <n v="1423681056"/>
    <b v="0"/>
    <n v="0"/>
    <b v="0"/>
    <s v="journalism/audio"/>
    <n v="0"/>
    <n v="0"/>
    <x v="5"/>
    <s v="audio"/>
    <x v="1059"/>
    <d v="2015-03-13T09: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3:54:53"/>
  </r>
  <r>
    <n v="1061"/>
    <s v="Chat Box 23 (Canceled)"/>
    <s v="T.O., Adi &amp; Mercedes discuss their point of views, women's issues &amp; Hollywood Hotties."/>
    <n v="4000"/>
    <n v="0"/>
    <x v="1"/>
    <s v="US"/>
    <s v="USD"/>
    <n v="1462150800"/>
    <n v="1456987108"/>
    <b v="0"/>
    <n v="0"/>
    <b v="0"/>
    <s v="journalism/audio"/>
    <n v="0"/>
    <n v="0"/>
    <x v="5"/>
    <s v="audio"/>
    <x v="1061"/>
    <d v="2016-05-01T17:00:00"/>
  </r>
  <r>
    <n v="1062"/>
    <s v="RETURNING AT A LATER DATE"/>
    <s v="SEE US ON PATREON www.badgirlartwork.com"/>
    <n v="199"/>
    <n v="190"/>
    <x v="1"/>
    <s v="US"/>
    <s v="USD"/>
    <n v="1468351341"/>
    <n v="1467746541"/>
    <b v="0"/>
    <n v="4"/>
    <b v="0"/>
    <s v="journalism/audio"/>
    <n v="0.95477386934673369"/>
    <n v="47.5"/>
    <x v="5"/>
    <s v="audio"/>
    <x v="1062"/>
    <d v="2016-07-12T11: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6: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1: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1: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5: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2: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09T23: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5T22: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6: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1: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1: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5: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0: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3: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1: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0: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0: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5: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19: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4: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3: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7:49:43"/>
  </r>
  <r>
    <n v="1084"/>
    <s v="My own channel"/>
    <s v="I want to start my own channel for gaming"/>
    <n v="550"/>
    <n v="0"/>
    <x v="2"/>
    <s v="US"/>
    <s v="USD"/>
    <n v="1407534804"/>
    <n v="1404942804"/>
    <b v="0"/>
    <n v="0"/>
    <b v="0"/>
    <s v="games/video games"/>
    <n v="0"/>
    <n v="0"/>
    <x v="6"/>
    <s v="video games"/>
    <x v="1084"/>
    <d v="2014-08-08T13: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7:06:15"/>
  </r>
  <r>
    <n v="1086"/>
    <s v="Cyber Universe Online"/>
    <s v="Humanity's future in the Galaxy"/>
    <n v="18000"/>
    <n v="15"/>
    <x v="2"/>
    <s v="US"/>
    <s v="USD"/>
    <n v="1408913291"/>
    <n v="1406321291"/>
    <b v="0"/>
    <n v="2"/>
    <b v="0"/>
    <s v="games/video games"/>
    <n v="8.3333333333333339E-4"/>
    <n v="7.5"/>
    <x v="6"/>
    <s v="video games"/>
    <x v="1086"/>
    <d v="2014-08-24T12: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09: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1: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0: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0: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0: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6: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5: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09: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4: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19: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1: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0: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2: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18: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0: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1: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1: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1: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18: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08: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2: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6: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1: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4: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0: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0: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5: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0: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7: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2: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6: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18: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1: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2: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3: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08: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4: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08: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6: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3T23: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3:30:00"/>
  </r>
  <r>
    <n v="1128"/>
    <s v="Flying Turds"/>
    <s v="#havingfunFTW"/>
    <n v="1000"/>
    <n v="1"/>
    <x v="2"/>
    <s v="GB"/>
    <s v="GBP"/>
    <n v="1407425717"/>
    <n v="1404833717"/>
    <b v="0"/>
    <n v="1"/>
    <b v="0"/>
    <s v="games/mobile games"/>
    <n v="1E-3"/>
    <n v="1"/>
    <x v="6"/>
    <s v="mobile games"/>
    <x v="1128"/>
    <d v="2014-08-07T07: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4T22: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6: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3: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18: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1: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0: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5: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08: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1: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3: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0: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3:05:21"/>
  </r>
  <r>
    <n v="1141"/>
    <s v="Arena Z - Zombie Survival"/>
    <s v="I think this will be a great game!"/>
    <n v="500"/>
    <n v="0"/>
    <x v="2"/>
    <s v="DE"/>
    <s v="EUR"/>
    <n v="1436460450"/>
    <n v="1433868450"/>
    <b v="0"/>
    <n v="0"/>
    <b v="0"/>
    <s v="games/mobile games"/>
    <n v="0"/>
    <n v="0"/>
    <x v="6"/>
    <s v="mobile games"/>
    <x v="1141"/>
    <d v="2015-07-09T08: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6: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0: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0: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09: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4: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5: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1:06:21"/>
  </r>
  <r>
    <n v="1149"/>
    <s v="The Floridian Food Truck"/>
    <s v="Bringing culturally diverse Floridian cuisine to the people!"/>
    <n v="50000"/>
    <n v="75"/>
    <x v="2"/>
    <s v="US"/>
    <s v="USD"/>
    <n v="1466096566"/>
    <n v="1463504566"/>
    <b v="0"/>
    <n v="2"/>
    <b v="0"/>
    <s v="food/food trucks"/>
    <n v="1.5E-3"/>
    <n v="37.5"/>
    <x v="7"/>
    <s v="food trucks"/>
    <x v="1149"/>
    <d v="2016-06-16T09:02:46"/>
  </r>
  <r>
    <n v="1150"/>
    <s v="Chef Po's Food Truck"/>
    <s v="Bringing delicious authentic and fusion Taiwanese Food to the West Coast."/>
    <n v="2500"/>
    <n v="252"/>
    <x v="2"/>
    <s v="US"/>
    <s v="USD"/>
    <n v="1452293675"/>
    <n v="1447109675"/>
    <b v="0"/>
    <n v="6"/>
    <b v="0"/>
    <s v="food/food trucks"/>
    <n v="0.1008"/>
    <n v="42"/>
    <x v="7"/>
    <s v="food trucks"/>
    <x v="1150"/>
    <d v="2016-01-08T14: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18:27:43"/>
  </r>
  <r>
    <n v="1152"/>
    <s v="Peruvian King Food Truck"/>
    <s v="Peruvian food truck with an LA twist."/>
    <n v="16000"/>
    <n v="911"/>
    <x v="2"/>
    <s v="US"/>
    <s v="USD"/>
    <n v="1431709312"/>
    <n v="1429117312"/>
    <b v="0"/>
    <n v="15"/>
    <b v="0"/>
    <s v="food/food trucks"/>
    <n v="5.6937500000000002E-2"/>
    <n v="60.733333333333334"/>
    <x v="7"/>
    <s v="food trucks"/>
    <x v="1152"/>
    <d v="2015-05-15T09: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09: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18: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0: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17: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08: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18: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07: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18: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07: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08: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09: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09: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1: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0: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09: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7: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0: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3: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2:18:47"/>
  </r>
  <r>
    <n v="1172"/>
    <s v="let your dayz take you to the dogs."/>
    <s v="Bringing YOUR favorite dog recipes to the streets."/>
    <n v="9000"/>
    <n v="0"/>
    <x v="2"/>
    <s v="US"/>
    <s v="USD"/>
    <n v="1408551752"/>
    <n v="1405959752"/>
    <b v="0"/>
    <n v="0"/>
    <b v="0"/>
    <s v="food/food trucks"/>
    <n v="0"/>
    <n v="0"/>
    <x v="7"/>
    <s v="food trucks"/>
    <x v="1172"/>
    <d v="2014-08-20T08: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0: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2: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09: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5: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07: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3: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09: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1: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0: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08: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19: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6: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4: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0: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08: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5: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7: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5: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09: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3: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1: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1: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1: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19: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0: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3: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6: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2: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6: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4: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5: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08: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2: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3: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2: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7: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0: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2: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4: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5: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1: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19: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3: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7: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6: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1: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5: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3: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6T23: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09: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08: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5: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17: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2: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4: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0: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19:14:59"/>
  </r>
  <r>
    <n v="1236"/>
    <s v="&quot;Volando&quot; CD Release (Canceled)"/>
    <s v="Raising money to give the musicians their due."/>
    <n v="2500"/>
    <n v="0"/>
    <x v="1"/>
    <s v="US"/>
    <s v="USD"/>
    <n v="1343491200"/>
    <n v="1342801164"/>
    <b v="0"/>
    <n v="0"/>
    <b v="0"/>
    <s v="music/world music"/>
    <n v="0"/>
    <n v="0"/>
    <x v="4"/>
    <s v="world music"/>
    <x v="1236"/>
    <d v="2012-07-28T08: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3T22: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6:38:56"/>
  </r>
  <r>
    <n v="1239"/>
    <s v="Help Calmenco! finance new CD and Tour (Canceled)"/>
    <s v="Please consider helping us with our new CD and Riverdance Tour"/>
    <n v="2500"/>
    <n v="0"/>
    <x v="1"/>
    <s v="US"/>
    <s v="USD"/>
    <n v="1325804767"/>
    <n v="1323212767"/>
    <b v="0"/>
    <n v="0"/>
    <b v="0"/>
    <s v="music/world music"/>
    <n v="0"/>
    <n v="0"/>
    <x v="4"/>
    <s v="world music"/>
    <x v="1239"/>
    <d v="2012-01-05T15: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3: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1: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5: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3: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3: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6: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8: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5T23: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2T22: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09: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7: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1: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5: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0: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0: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4: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7: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6: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19: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2: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0: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0: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7: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7: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7: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3: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6: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2: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6: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1: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09: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09: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08: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2: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5: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18: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7: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0: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09: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0: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8: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5: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6: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19:14:05"/>
  </r>
  <r>
    <n v="1290"/>
    <s v="I Died... I Came Back, ... Whatever"/>
    <s v="Sometimes your Heart has to STOP for your Life to START."/>
    <n v="3500"/>
    <n v="3800"/>
    <x v="0"/>
    <s v="US"/>
    <s v="USD"/>
    <n v="1429772340"/>
    <n v="1427121931"/>
    <b v="0"/>
    <n v="86"/>
    <b v="1"/>
    <s v="theater/plays"/>
    <n v="1.0857142857142856"/>
    <n v="44.186046511627907"/>
    <x v="1"/>
    <s v="plays"/>
    <x v="1290"/>
    <d v="2015-04-22T22: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6T23: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4: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09: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3: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09: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6: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09: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8: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1: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0: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19: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18:23:31"/>
  </r>
  <r>
    <n v="1303"/>
    <s v="Forward Arena Theatre Company: Summer Season"/>
    <s v="Groundbreaking queer theatre."/>
    <n v="3500"/>
    <n v="4559.13"/>
    <x v="0"/>
    <s v="GB"/>
    <s v="GBP"/>
    <n v="1469962800"/>
    <n v="1468578920"/>
    <b v="0"/>
    <n v="108"/>
    <b v="1"/>
    <s v="theater/plays"/>
    <n v="1.3026085714285716"/>
    <n v="42.214166666666671"/>
    <x v="1"/>
    <s v="plays"/>
    <x v="1303"/>
    <d v="2016-07-31T0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19: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09: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2: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4: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6: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3: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08: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2: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08: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09: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08: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7: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5: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6: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7: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08: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5: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09: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7: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5T22: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7: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18: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1: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08: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7: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1T22: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4: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17: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18: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0: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4: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2: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5: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1: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08: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6: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6: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1: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19: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0: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1: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7: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7: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4: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5T22: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6: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09: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19: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1: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2: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6: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1: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5: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1: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3: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09: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4: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8: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08:35:52"/>
  </r>
  <r>
    <n v="1366"/>
    <s v="Kick It! A Tribute to the A.K.s"/>
    <s v="A musical memorial for Alexi Petersen."/>
    <n v="7500"/>
    <n v="9486.69"/>
    <x v="0"/>
    <s v="US"/>
    <s v="USD"/>
    <n v="1417049663"/>
    <n v="1413158063"/>
    <b v="0"/>
    <n v="147"/>
    <b v="1"/>
    <s v="music/rock"/>
    <n v="1.2648920000000001"/>
    <n v="64.535306122448986"/>
    <x v="4"/>
    <s v="rock"/>
    <x v="1366"/>
    <d v="2014-11-26T16: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7: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0: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6: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6: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0:12:22"/>
  </r>
  <r>
    <n v="1372"/>
    <s v="Ted Lukas &amp; the Misled new CD - &quot;FEED&quot;"/>
    <s v="Please help us raise funds to press our new CD!"/>
    <n v="500"/>
    <n v="620"/>
    <x v="0"/>
    <s v="US"/>
    <s v="USD"/>
    <n v="1342115132"/>
    <n v="1339523132"/>
    <b v="0"/>
    <n v="16"/>
    <b v="1"/>
    <s v="music/rock"/>
    <n v="1.24"/>
    <n v="38.75"/>
    <x v="4"/>
    <s v="rock"/>
    <x v="1372"/>
    <d v="2012-07-12T09: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4: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8: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7: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09: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0:11:00"/>
  </r>
  <r>
    <n v="1378"/>
    <s v="SIX BY SEVEN"/>
    <s v="A psychedelic post rock masterpiece!"/>
    <n v="2000"/>
    <n v="4067"/>
    <x v="0"/>
    <s v="GB"/>
    <s v="GBP"/>
    <n v="1470075210"/>
    <n v="1468779210"/>
    <b v="0"/>
    <n v="133"/>
    <b v="1"/>
    <s v="music/rock"/>
    <n v="2.0335000000000001"/>
    <n v="30.578947368421051"/>
    <x v="4"/>
    <s v="rock"/>
    <x v="1378"/>
    <d v="2016-08-01T10:13:30"/>
  </r>
  <r>
    <n v="1379"/>
    <s v="J. Walter Makes a Record"/>
    <s v="---------The long-awaited debut full-length from Justin Ruddy--------"/>
    <n v="10000"/>
    <n v="11160"/>
    <x v="0"/>
    <s v="US"/>
    <s v="USD"/>
    <n v="1433504876"/>
    <n v="1430912876"/>
    <b v="0"/>
    <n v="151"/>
    <b v="1"/>
    <s v="music/rock"/>
    <n v="1.1160000000000001"/>
    <n v="73.907284768211923"/>
    <x v="4"/>
    <s v="rock"/>
    <x v="1379"/>
    <d v="2015-06-05T03:47:56"/>
  </r>
  <r>
    <n v="1380"/>
    <s v="BARNFEST 2015"/>
    <s v="A DIY MUSIC FESTIVAL FROM ST. LOUIS MO! Bands make their own festival, help make it legit!"/>
    <n v="25"/>
    <n v="106"/>
    <x v="0"/>
    <s v="US"/>
    <s v="USD"/>
    <n v="1433815200"/>
    <n v="1431886706"/>
    <b v="0"/>
    <n v="5"/>
    <b v="1"/>
    <s v="music/rock"/>
    <n v="4.24"/>
    <n v="21.2"/>
    <x v="4"/>
    <s v="rock"/>
    <x v="1380"/>
    <d v="2015-06-08T18: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1: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1: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7: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09: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4:11:00"/>
  </r>
  <r>
    <n v="1386"/>
    <s v="MALTESE CROSS: The First Album"/>
    <s v="We are a classic hard rock/heavy metal band just trying to keep rock alive!"/>
    <n v="400"/>
    <n v="875"/>
    <x v="0"/>
    <s v="US"/>
    <s v="USD"/>
    <n v="1438183889"/>
    <n v="1435591889"/>
    <b v="0"/>
    <n v="14"/>
    <b v="1"/>
    <s v="music/rock"/>
    <n v="2.1875"/>
    <n v="62.5"/>
    <x v="4"/>
    <s v="rock"/>
    <x v="1386"/>
    <d v="2015-07-29T07: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0: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8: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3: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09: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0: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19:43:06"/>
  </r>
  <r>
    <n v="1393"/>
    <s v="WolfHunt | Social Commentary Rock Project"/>
    <s v="Rock n' Roll tales of our times"/>
    <n v="10000"/>
    <n v="10235"/>
    <x v="0"/>
    <s v="US"/>
    <s v="USD"/>
    <n v="1470068523"/>
    <n v="1467476523"/>
    <b v="0"/>
    <n v="52"/>
    <b v="1"/>
    <s v="music/rock"/>
    <n v="1.0235000000000001"/>
    <n v="196.82692307692307"/>
    <x v="4"/>
    <s v="rock"/>
    <x v="1393"/>
    <d v="2016-08-01T08: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19:00:00"/>
  </r>
  <r>
    <n v="1395"/>
    <s v="Quiet Oaks Full Length Album"/>
    <s v="Help Quiet Oaks record their debut album!!!"/>
    <n v="3500"/>
    <n v="3916"/>
    <x v="0"/>
    <s v="US"/>
    <s v="USD"/>
    <n v="1484430481"/>
    <n v="1481838481"/>
    <b v="0"/>
    <n v="82"/>
    <b v="1"/>
    <s v="music/rock"/>
    <n v="1.1188571428571428"/>
    <n v="47.756097560975611"/>
    <x v="4"/>
    <s v="rock"/>
    <x v="1395"/>
    <d v="2017-01-14T13: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5: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3: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2: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6: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5: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6: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7: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4: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09:20:01"/>
  </r>
  <r>
    <n v="1406"/>
    <s v="Man Down! Translation project"/>
    <s v="The White coat and the battle dress uniform"/>
    <n v="12000"/>
    <n v="15"/>
    <x v="2"/>
    <s v="IT"/>
    <s v="EUR"/>
    <n v="1449914400"/>
    <n v="1445336607"/>
    <b v="0"/>
    <n v="3"/>
    <b v="0"/>
    <s v="publishing/translations"/>
    <n v="1.25E-3"/>
    <n v="5"/>
    <x v="3"/>
    <s v="translations"/>
    <x v="1406"/>
    <d v="2015-12-12T02: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4: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3: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0: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2T23: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7: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7: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2: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2T22: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08: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5: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3: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2: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2: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08: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1: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0: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0: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19: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1: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2: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0: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17: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1: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5T22: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0: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3: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7: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0: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0: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0: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5: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1: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09: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0: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07: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4: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2: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5: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2:44:38"/>
  </r>
  <r>
    <n v="1447"/>
    <s v="Indian Language Dictionary"/>
    <s v="I'm creating a dictionary of multiple Indian languages."/>
    <n v="500000"/>
    <n v="75"/>
    <x v="2"/>
    <s v="US"/>
    <s v="USD"/>
    <n v="1467999134"/>
    <n v="1465407134"/>
    <b v="0"/>
    <n v="3"/>
    <b v="0"/>
    <s v="publishing/translations"/>
    <n v="1.4999999999999999E-4"/>
    <n v="25"/>
    <x v="3"/>
    <s v="translations"/>
    <x v="1447"/>
    <d v="2016-07-08T09: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1T21: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1: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0: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6: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07: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3: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5: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08: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4: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0: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09: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5: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6: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7: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2:52:18"/>
  </r>
  <r>
    <n v="1464"/>
    <s v="Science Studio"/>
    <s v="The Best Science Media on the Web"/>
    <n v="5000"/>
    <n v="8160"/>
    <x v="0"/>
    <s v="US"/>
    <s v="USD"/>
    <n v="1361029958"/>
    <n v="1358437958"/>
    <b v="1"/>
    <n v="234"/>
    <b v="1"/>
    <s v="publishing/radio &amp; podcasts"/>
    <n v="1.6319999999999999"/>
    <n v="34.871794871794869"/>
    <x v="3"/>
    <s v="radio &amp; podcasts"/>
    <x v="1464"/>
    <d v="2013-02-16T07: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19: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1: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0: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6: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6: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1: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4: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5:01:43"/>
  </r>
  <r>
    <n v="1473"/>
    <s v="ONE LOVES ONLY FORM"/>
    <s v="Public Radio Project"/>
    <n v="1500"/>
    <n v="1807.74"/>
    <x v="0"/>
    <s v="US"/>
    <s v="USD"/>
    <n v="1330644639"/>
    <n v="1328052639"/>
    <b v="1"/>
    <n v="47"/>
    <b v="1"/>
    <s v="publishing/radio &amp; podcasts"/>
    <n v="1.20516"/>
    <n v="38.462553191489363"/>
    <x v="3"/>
    <s v="radio &amp; podcasts"/>
    <x v="1473"/>
    <d v="2012-03-01T15: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09: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0: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7: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19: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2: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19: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09: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4: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6T23: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0:37:55"/>
  </r>
  <r>
    <n v="1484"/>
    <s v="a book called filtered down thru the stars"/>
    <s v="The mussings of an old wizard"/>
    <n v="2000"/>
    <n v="0"/>
    <x v="2"/>
    <s v="US"/>
    <s v="USD"/>
    <n v="1342882260"/>
    <n v="1337834963"/>
    <b v="0"/>
    <n v="0"/>
    <b v="0"/>
    <s v="publishing/fiction"/>
    <n v="0"/>
    <n v="0"/>
    <x v="3"/>
    <s v="fiction"/>
    <x v="1484"/>
    <d v="2012-07-21T06: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1: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0: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4: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5: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07: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5: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7: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3: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2: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7: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0: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3: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1: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5: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6: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3: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6: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4: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0: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0: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2: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0: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0: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6: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1: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7: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08: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7: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6: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1: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2: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1: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3: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0: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1: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6: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4: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08: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8T22: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5: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6: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6: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0: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7: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19: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08: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1: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0: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4: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7: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09: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5: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5: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6: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3: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1: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2: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4: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0: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2: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1: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19: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1T22: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1T22: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09: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19: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7: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4: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7: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7: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6: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08: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2: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09: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4: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6: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7:29:45"/>
  </r>
  <r>
    <n v="1569"/>
    <s v="to be removed (Canceled)"/>
    <s v="to be removed"/>
    <n v="30000"/>
    <n v="0"/>
    <x v="1"/>
    <s v="US"/>
    <s v="USD"/>
    <n v="1369498714"/>
    <n v="1366906714"/>
    <b v="0"/>
    <n v="0"/>
    <b v="0"/>
    <s v="publishing/art books"/>
    <n v="0"/>
    <n v="0"/>
    <x v="3"/>
    <s v="art books"/>
    <x v="1569"/>
    <d v="2013-05-25T08: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0: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0: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19: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4: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4: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3: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2: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18: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5: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17: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2:46:30"/>
  </r>
  <r>
    <n v="1582"/>
    <s v="Scenes from New Orleans"/>
    <s v="I create canvas prints of images from in and around New Orleans"/>
    <n v="1000"/>
    <n v="93"/>
    <x v="2"/>
    <s v="US"/>
    <s v="USD"/>
    <n v="1445894400"/>
    <n v="1440961053"/>
    <b v="0"/>
    <n v="3"/>
    <b v="0"/>
    <s v="photography/places"/>
    <n v="9.2999999999999999E-2"/>
    <n v="31"/>
    <x v="8"/>
    <s v="places"/>
    <x v="1582"/>
    <d v="2015-10-26T13: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3: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07: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3:00:00"/>
  </r>
  <r>
    <n v="1586"/>
    <s v="Missouri In Pictures"/>
    <s v="Show the world the beauty that is in all of our back yards!"/>
    <n v="1500"/>
    <n v="0"/>
    <x v="2"/>
    <s v="US"/>
    <s v="USD"/>
    <n v="1428197422"/>
    <n v="1425609022"/>
    <b v="0"/>
    <n v="0"/>
    <b v="0"/>
    <s v="photography/places"/>
    <n v="0"/>
    <n v="0"/>
    <x v="8"/>
    <s v="places"/>
    <x v="1586"/>
    <d v="2015-04-04T17: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4:49:25"/>
  </r>
  <r>
    <n v="1588"/>
    <s v="The Right Side of Texas"/>
    <s v="Southeast Texas as seen through the lens of a cell phone camera"/>
    <n v="516"/>
    <n v="0"/>
    <x v="2"/>
    <s v="US"/>
    <s v="USD"/>
    <n v="1422735120"/>
    <n v="1420091999"/>
    <b v="0"/>
    <n v="0"/>
    <b v="0"/>
    <s v="photography/places"/>
    <n v="0"/>
    <n v="0"/>
    <x v="8"/>
    <s v="places"/>
    <x v="1588"/>
    <d v="2015-01-31T12: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5:38:06"/>
  </r>
  <r>
    <n v="1590"/>
    <s v="An Italian Adventure"/>
    <s v="Discover Italy through photography."/>
    <n v="60000"/>
    <n v="1020"/>
    <x v="2"/>
    <s v="IT"/>
    <s v="EUR"/>
    <n v="1443040464"/>
    <n v="1440448464"/>
    <b v="0"/>
    <n v="2"/>
    <b v="0"/>
    <s v="photography/places"/>
    <n v="1.7000000000000001E-2"/>
    <n v="510"/>
    <x v="8"/>
    <s v="places"/>
    <x v="1590"/>
    <d v="2015-09-23T12: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08:25:41"/>
  </r>
  <r>
    <n v="1592"/>
    <s v="The Views of Pittsburgh"/>
    <s v="A portfolio collage of beautiful pictures of authentic Pittsburgh locations and scenery."/>
    <n v="25"/>
    <n v="0"/>
    <x v="2"/>
    <s v="US"/>
    <s v="USD"/>
    <n v="1427503485"/>
    <n v="1423619085"/>
    <b v="0"/>
    <n v="0"/>
    <b v="0"/>
    <s v="photography/places"/>
    <n v="0"/>
    <n v="0"/>
    <x v="8"/>
    <s v="places"/>
    <x v="1592"/>
    <d v="2015-03-27T16: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2: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08: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2: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3: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0: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08: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3: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1: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8: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5: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0: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1: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7-31T23: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7: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1: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1: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0: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4:11:50"/>
  </r>
  <r>
    <n v="1611"/>
    <s v="Skelton-Luns CD/7&quot;             No Big Deal."/>
    <s v="Skelton-Luns CD/7&quot; No Big Deal."/>
    <n v="800"/>
    <n v="1001"/>
    <x v="0"/>
    <s v="US"/>
    <s v="USD"/>
    <n v="1370390432"/>
    <n v="1368576032"/>
    <b v="0"/>
    <n v="27"/>
    <b v="1"/>
    <s v="music/rock"/>
    <n v="1.25125"/>
    <n v="37.074074074074076"/>
    <x v="4"/>
    <s v="rock"/>
    <x v="1611"/>
    <d v="2013-06-04T16: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2: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7: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09: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8: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4: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1: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7: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0: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0: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19: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6T23: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8: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0: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08: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3: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0:59:00"/>
  </r>
  <r>
    <n v="1628"/>
    <s v="&quot;Songs for Tsippora&quot; Byronâ€™s DEBUT EP"/>
    <s v="Original Jewish rock music on human relationships and identity"/>
    <n v="4000"/>
    <n v="4037"/>
    <x v="0"/>
    <s v="US"/>
    <s v="USD"/>
    <n v="1403026882"/>
    <n v="1400175682"/>
    <b v="0"/>
    <n v="88"/>
    <b v="1"/>
    <s v="music/rock"/>
    <n v="1.00925"/>
    <n v="45.875"/>
    <x v="4"/>
    <s v="rock"/>
    <x v="1628"/>
    <d v="2014-06-17T09: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2: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1T22: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2: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0: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1: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1: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2: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5:39:00"/>
  </r>
  <r>
    <n v="1638"/>
    <s v="Avenues EP 2013"/>
    <s v="Avenues will be going in to the studio to record a new EP with Matt Allison!"/>
    <n v="1000"/>
    <n v="1050"/>
    <x v="0"/>
    <s v="US"/>
    <s v="USD"/>
    <n v="1362086700"/>
    <n v="1358180968"/>
    <b v="0"/>
    <n v="27"/>
    <b v="1"/>
    <s v="music/rock"/>
    <n v="1.05"/>
    <n v="38.888888888888886"/>
    <x v="4"/>
    <s v="rock"/>
    <x v="1638"/>
    <d v="2013-02-28T13: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7: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7:59:00"/>
  </r>
  <r>
    <n v="1641"/>
    <s v="Tanya Dartson- Run for Your Life music video"/>
    <s v="Music Video For Upbeat and Inspiring Song - Run For Your Life"/>
    <n v="2500"/>
    <n v="2535"/>
    <x v="0"/>
    <s v="US"/>
    <s v="USD"/>
    <n v="1418998744"/>
    <n v="1416406744"/>
    <b v="0"/>
    <n v="26"/>
    <b v="1"/>
    <s v="music/pop"/>
    <n v="1.014"/>
    <n v="97.5"/>
    <x v="4"/>
    <s v="pop"/>
    <x v="1641"/>
    <d v="2014-12-19T06: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6: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1: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8: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6: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0: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1: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7: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8: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2: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5T22: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4: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2: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3: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0: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4: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0: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6: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4: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3: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3: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1: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6: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19: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19: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1: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0: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3: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0: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5: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7: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3: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7T22: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4: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19: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1: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2: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7:39:05"/>
  </r>
  <r>
    <n v="1680"/>
    <s v="Kick Out a Record"/>
    <s v="Working Musician dilemma #164: how the taxman put Kick the Record 2.0 on hold"/>
    <n v="1000"/>
    <n v="1175"/>
    <x v="0"/>
    <s v="US"/>
    <s v="USD"/>
    <n v="1405188667"/>
    <n v="1402596667"/>
    <b v="0"/>
    <n v="25"/>
    <b v="1"/>
    <s v="music/pop"/>
    <n v="1.175"/>
    <n v="47"/>
    <x v="4"/>
    <s v="pop"/>
    <x v="1680"/>
    <d v="2014-07-12T10: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8: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0: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0: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0: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1: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1: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2: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3:49:54"/>
  </r>
  <r>
    <n v="1689"/>
    <s v="Fly Away"/>
    <s v="Praising the Living God in the second half of life."/>
    <n v="2400"/>
    <n v="2400"/>
    <x v="3"/>
    <s v="US"/>
    <s v="USD"/>
    <n v="1489700230"/>
    <n v="1487111830"/>
    <b v="0"/>
    <n v="14"/>
    <b v="0"/>
    <s v="music/faith"/>
    <n v="1"/>
    <n v="171.42857142857142"/>
    <x v="4"/>
    <s v="faith"/>
    <x v="1689"/>
    <d v="2017-03-16T13: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1: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7: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5: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2: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0: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7: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6: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5: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19: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2: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7:56:45"/>
  </r>
  <r>
    <n v="1702"/>
    <s v="lyndale lewis and new vision prosper cd release"/>
    <s v="I can do all things through christ jesus"/>
    <n v="16500"/>
    <n v="1"/>
    <x v="2"/>
    <s v="US"/>
    <s v="USD"/>
    <n v="1427745150"/>
    <n v="1425156750"/>
    <b v="0"/>
    <n v="1"/>
    <b v="0"/>
    <s v="music/faith"/>
    <n v="6.0606060606060605E-5"/>
    <n v="1"/>
    <x v="4"/>
    <s v="faith"/>
    <x v="1702"/>
    <d v="2015-03-30T11: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0T22: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19: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08: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2T23: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08: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2: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1: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5: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7: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3: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1: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4: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19: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6: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0:00:00"/>
  </r>
  <r>
    <n v="1718"/>
    <s v="The Prodigal Son"/>
    <s v="A melody for the galaxy."/>
    <n v="35000"/>
    <n v="75"/>
    <x v="2"/>
    <s v="US"/>
    <s v="USD"/>
    <n v="1463201940"/>
    <n v="1459435149"/>
    <b v="0"/>
    <n v="2"/>
    <b v="0"/>
    <s v="music/faith"/>
    <n v="2.142857142857143E-3"/>
    <n v="37.5"/>
    <x v="4"/>
    <s v="faith"/>
    <x v="1718"/>
    <d v="2016-05-13T20: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4: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1: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3: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6: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6-30T22: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4: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5: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4: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3: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7: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17: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18:06:23"/>
  </r>
  <r>
    <n v="1731"/>
    <s v="Sam Cox Band First Christian Tour"/>
    <s v="We are a Christin Worship band looking to midwest tour. God Bless!"/>
    <n v="1000"/>
    <n v="0"/>
    <x v="2"/>
    <s v="US"/>
    <s v="USD"/>
    <n v="1434034800"/>
    <n v="1432849552"/>
    <b v="0"/>
    <n v="0"/>
    <b v="0"/>
    <s v="music/faith"/>
    <n v="0"/>
    <n v="0"/>
    <x v="4"/>
    <s v="faith"/>
    <x v="1731"/>
    <d v="2015-06-11T07: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5T21: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3: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6: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1: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3: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4:46:32"/>
  </r>
  <r>
    <n v="1738"/>
    <s v="The Flashing Lights"/>
    <s v="Music that inspires and gives hope for overcoming and change. And it is good music."/>
    <n v="5000"/>
    <n v="20"/>
    <x v="2"/>
    <s v="US"/>
    <s v="USD"/>
    <n v="1412283542"/>
    <n v="1409691542"/>
    <b v="0"/>
    <n v="1"/>
    <b v="0"/>
    <s v="music/faith"/>
    <n v="4.0000000000000001E-3"/>
    <n v="20"/>
    <x v="4"/>
    <s v="faith"/>
    <x v="1738"/>
    <d v="2014-10-02T12: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1: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1: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7: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19: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5: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8: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18: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7: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4: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1: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2: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09: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3T22: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8: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2: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0: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0: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1: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4:56:32"/>
  </r>
  <r>
    <n v="1759"/>
    <s v="Death Valley"/>
    <s v="Death Valley will be the first photo book of Andi State"/>
    <n v="5000"/>
    <n v="5330"/>
    <x v="0"/>
    <s v="US"/>
    <s v="USD"/>
    <n v="1427309629"/>
    <n v="1425585229"/>
    <b v="0"/>
    <n v="49"/>
    <b v="1"/>
    <s v="photography/photobooks"/>
    <n v="1.0660000000000001"/>
    <n v="108.77551020408163"/>
    <x v="8"/>
    <s v="photobooks"/>
    <x v="1759"/>
    <d v="2015-03-25T10: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08: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5:37:40"/>
  </r>
  <r>
    <n v="1762"/>
    <s v="&quot;The Naked Pixel&quot; Ali Pakele"/>
    <s v="Project rewards $25 gets you 190+ digital images"/>
    <n v="100"/>
    <n v="885"/>
    <x v="0"/>
    <s v="US"/>
    <s v="USD"/>
    <n v="1457739245"/>
    <n v="1455147245"/>
    <b v="0"/>
    <n v="25"/>
    <b v="1"/>
    <s v="photography/photobooks"/>
    <n v="8.85"/>
    <n v="35.4"/>
    <x v="8"/>
    <s v="photobooks"/>
    <x v="1762"/>
    <d v="2016-03-11T15: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2: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3: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5: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2: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7: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5: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0: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5: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09: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0: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6: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5: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4: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0: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1: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08: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6: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6: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5: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4: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19: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6: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5: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6: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4: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1T22: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08: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09: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09T22: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4: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5: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08: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2: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5: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3T23: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3: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6: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4: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3: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7: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09: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0: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7:19:09"/>
  </r>
  <r>
    <n v="1807"/>
    <s v="Anywhere but Here"/>
    <s v="I want to explore alternative cultures and lifestyles in America."/>
    <n v="5000"/>
    <n v="553"/>
    <x v="2"/>
    <s v="US"/>
    <s v="USD"/>
    <n v="1411868313"/>
    <n v="1409276313"/>
    <b v="1"/>
    <n v="8"/>
    <b v="0"/>
    <s v="photography/photobooks"/>
    <n v="0.1106"/>
    <n v="69.125"/>
    <x v="8"/>
    <s v="photobooks"/>
    <x v="1807"/>
    <d v="2014-09-27T17: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08: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3: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3: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2T23: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3: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7T23: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3: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1: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29T22: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0: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0: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7: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2T23: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1: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8:26:16"/>
  </r>
  <r>
    <n v="1824"/>
    <s v="Tin Man's Broken Wisdom Fund"/>
    <s v="cd fund raiser"/>
    <n v="3000"/>
    <n v="3002"/>
    <x v="0"/>
    <s v="US"/>
    <s v="USD"/>
    <n v="1389146880"/>
    <n v="1387403967"/>
    <b v="0"/>
    <n v="40"/>
    <b v="1"/>
    <s v="music/rock"/>
    <n v="1.0006666666666666"/>
    <n v="75.05"/>
    <x v="4"/>
    <s v="rock"/>
    <x v="1824"/>
    <d v="2014-01-07T18: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2:01:43"/>
  </r>
  <r>
    <n v="1826"/>
    <s v="BEAR GHOST! Professional Recording! Yay!"/>
    <s v="Hear your favorite Bear Ghost in eargasmic quality!"/>
    <n v="2000"/>
    <n v="2020"/>
    <x v="0"/>
    <s v="US"/>
    <s v="USD"/>
    <n v="1392675017"/>
    <n v="1390083017"/>
    <b v="0"/>
    <n v="38"/>
    <b v="1"/>
    <s v="music/rock"/>
    <n v="1.01"/>
    <n v="53.157894736842103"/>
    <x v="4"/>
    <s v="rock"/>
    <x v="1826"/>
    <d v="2014-02-17T14: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2T23: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4: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08: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5: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4: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1T23:59:00"/>
  </r>
  <r>
    <n v="1834"/>
    <s v="TDJ - All Part of the Plan EP/Tour"/>
    <s v="Help us fund our first tour and promote our new EP!"/>
    <n v="10000"/>
    <n v="11805"/>
    <x v="0"/>
    <s v="US"/>
    <s v="USD"/>
    <n v="1422140895"/>
    <n v="1418684895"/>
    <b v="0"/>
    <n v="90"/>
    <b v="1"/>
    <s v="music/rock"/>
    <n v="1.1805000000000001"/>
    <n v="131.16666666666666"/>
    <x v="4"/>
    <s v="rock"/>
    <x v="1834"/>
    <d v="2015-01-24T15: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7:51:11"/>
  </r>
  <r>
    <n v="1836"/>
    <s v="KICKSTART OUR &lt;+3"/>
    <s v="Help fund our 2013 Sound &amp; Lighting Touring rig!"/>
    <n v="5000"/>
    <n v="10017"/>
    <x v="0"/>
    <s v="US"/>
    <s v="USD"/>
    <n v="1361129129"/>
    <n v="1359660329"/>
    <b v="0"/>
    <n v="55"/>
    <b v="1"/>
    <s v="music/rock"/>
    <n v="2.0034000000000001"/>
    <n v="182.12727272727273"/>
    <x v="4"/>
    <s v="rock"/>
    <x v="1836"/>
    <d v="2013-02-17T11: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6: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19: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09: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0: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0: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5: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19: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0: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7: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1: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0T22: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2: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5: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7: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6: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8: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6: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4: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2: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0: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1:48:41"/>
  </r>
  <r>
    <n v="1859"/>
    <s v="Queen Kwong Tour to London and Paris"/>
    <s v="Queen Kwong is going ON TOUR to London and Paris!"/>
    <n v="3000"/>
    <n v="3955"/>
    <x v="0"/>
    <s v="US"/>
    <s v="USD"/>
    <n v="1316716129"/>
    <n v="1314124129"/>
    <b v="0"/>
    <n v="56"/>
    <b v="1"/>
    <s v="music/rock"/>
    <n v="1.3183333333333334"/>
    <n v="70.625"/>
    <x v="4"/>
    <s v="rock"/>
    <x v="1859"/>
    <d v="2011-09-22T10: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09: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5T23: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7T23: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1: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09: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1: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0: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4: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4T23: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6: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0: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1: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19: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08: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5: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3: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5T22: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6: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6: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6: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4: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18: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5: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3: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4: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4: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0: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0: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2: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7: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19:59:00"/>
  </r>
  <r>
    <n v="1894"/>
    <s v="Help me release my first 3 song EP!!"/>
    <s v="Im trying to raise $1000 for a 3 song EP in a studio!"/>
    <n v="1000"/>
    <n v="1145"/>
    <x v="0"/>
    <s v="US"/>
    <s v="USD"/>
    <n v="1329082983"/>
    <n v="1326404583"/>
    <b v="0"/>
    <n v="20"/>
    <b v="1"/>
    <s v="music/indie rock"/>
    <n v="1.145"/>
    <n v="57.25"/>
    <x v="4"/>
    <s v="indie rock"/>
    <x v="1894"/>
    <d v="2012-02-12T13: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09: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09: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3: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1: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5: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0: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0: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08: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4: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08: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6: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4: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2: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4: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6: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1: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4: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19: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7: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0: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09T22: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0: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3: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5: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1: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2: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0: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1: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6: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6:26:00"/>
  </r>
  <r>
    <n v="1927"/>
    <s v="GBS Detroit Presents Hampshire"/>
    <s v="Hampshire is headed to GBS Detroit."/>
    <n v="600"/>
    <n v="620"/>
    <x v="0"/>
    <s v="US"/>
    <s v="USD"/>
    <n v="1331182740"/>
    <n v="1329856839"/>
    <b v="0"/>
    <n v="11"/>
    <b v="1"/>
    <s v="music/indie rock"/>
    <n v="1.0333333333333334"/>
    <n v="56.363636363636367"/>
    <x v="4"/>
    <s v="indie rock"/>
    <x v="1927"/>
    <d v="2012-03-07T20: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7: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6: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5: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19: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1: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19: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1: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0: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1: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19: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1: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4: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19: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2: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1: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6: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1T22: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8: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1: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09: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2: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0: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3: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6: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19: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1: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1: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3: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18: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4: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6: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0: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19: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0: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2: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1T22: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7: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4: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7: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7: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1: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19: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7: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5T23: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0: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0: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3: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8T2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1T23: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0: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4: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09: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07: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1T23: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1: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5: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1: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7:21:16"/>
  </r>
  <r>
    <n v="1988"/>
    <s v="Phillip Michael Photography"/>
    <s v="Expressing art in an image!"/>
    <n v="6000"/>
    <n v="25"/>
    <x v="2"/>
    <s v="US"/>
    <s v="USD"/>
    <n v="1440094742"/>
    <n v="1437502742"/>
    <b v="0"/>
    <n v="1"/>
    <b v="0"/>
    <s v="photography/people"/>
    <n v="4.1666666666666666E-3"/>
    <n v="25"/>
    <x v="8"/>
    <s v="people"/>
    <x v="1988"/>
    <d v="2015-08-20T10: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08: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0: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3: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19: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6: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17: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3: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1: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4: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18: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4: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4: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09: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5: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6: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19: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6: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0: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5: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5: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1: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5: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0: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3: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3: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0: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09: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5: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7: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5: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2: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19: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0: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19: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0: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3: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6: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5: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7: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1: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6T22: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7: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2: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29T22: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0: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5: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5: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08: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0: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8: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18: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0: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6: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7: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4: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7: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6: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18: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7: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4: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0: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3: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3: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7: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0: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0: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09: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0: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0: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2: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2: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5: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7: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1T22: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5: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08: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1: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8: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3: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3: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0: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1: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5: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0: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19: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09: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2: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2: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0: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19: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7: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1: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8: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3: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19: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09: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19: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7: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8:43:55"/>
  </r>
  <r>
    <n v="2099"/>
    <s v="Roosevelt Died."/>
    <s v="Our tour van died, we need help!"/>
    <n v="3000"/>
    <n v="3971"/>
    <x v="0"/>
    <s v="US"/>
    <s v="USD"/>
    <n v="1435808400"/>
    <n v="1434650084"/>
    <b v="0"/>
    <n v="63"/>
    <b v="1"/>
    <s v="music/indie rock"/>
    <n v="1.3236666666666668"/>
    <n v="63.031746031746032"/>
    <x v="4"/>
    <s v="indie rock"/>
    <x v="2099"/>
    <d v="2015-07-01T19: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19: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19: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2: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1: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6: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1: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0: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19: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09: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0: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7: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4: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2: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0: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7: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0: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0: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2: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19: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5: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09: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4T22: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1: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6: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5: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3: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0: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6: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18: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0: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3: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3T22: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3: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5: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4: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0: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7: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0: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2: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3T22: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1: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5: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6T22: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08:18:30"/>
  </r>
  <r>
    <n v="2147"/>
    <s v="Johnny Rocketfingers 3"/>
    <s v="A Point and Click Adventure on Steroids."/>
    <n v="390000"/>
    <n v="2716"/>
    <x v="2"/>
    <s v="US"/>
    <s v="USD"/>
    <n v="1416125148"/>
    <n v="1413356748"/>
    <b v="0"/>
    <n v="55"/>
    <b v="0"/>
    <s v="games/video games"/>
    <n v="6.9641025641025639E-3"/>
    <n v="49.381818181818183"/>
    <x v="6"/>
    <s v="video games"/>
    <x v="2147"/>
    <d v="2014-11-16T00: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08: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6:00:00"/>
  </r>
  <r>
    <n v="2150"/>
    <s v="The Unknown Door"/>
    <s v="A pixel styled open world detective game."/>
    <n v="50000"/>
    <n v="405"/>
    <x v="2"/>
    <s v="NO"/>
    <s v="NOK"/>
    <n v="1468392599"/>
    <n v="1465800599"/>
    <b v="0"/>
    <n v="4"/>
    <b v="0"/>
    <s v="games/video games"/>
    <n v="8.0999999999999996E-3"/>
    <n v="101.25"/>
    <x v="6"/>
    <s v="video games"/>
    <x v="2150"/>
    <d v="2016-07-12T22: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2: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0: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09T23: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7: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08: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2:30:06"/>
  </r>
  <r>
    <n v="2157"/>
    <s v="Nin"/>
    <s v="Gamers and 90's fans unite in this small tale of epic proportions!"/>
    <n v="75000"/>
    <n v="21144"/>
    <x v="2"/>
    <s v="US"/>
    <s v="USD"/>
    <n v="1482479940"/>
    <n v="1479684783"/>
    <b v="0"/>
    <n v="57"/>
    <b v="0"/>
    <s v="games/video games"/>
    <n v="0.28192"/>
    <n v="370.94736842105266"/>
    <x v="6"/>
    <s v="video games"/>
    <x v="2157"/>
    <d v="2016-12-22T23: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2: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09: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09:05:05"/>
  </r>
  <r>
    <n v="2161"/>
    <s v="CallMeGhost DEBUT ALBUM preorder!"/>
    <s v="We're trying to fund hard copies of our debut album!"/>
    <n v="400"/>
    <n v="463"/>
    <x v="0"/>
    <s v="US"/>
    <s v="USD"/>
    <n v="1443040059"/>
    <n v="1440448059"/>
    <b v="0"/>
    <n v="13"/>
    <b v="1"/>
    <s v="music/rock"/>
    <n v="1.1575"/>
    <n v="35.615384615384613"/>
    <x v="4"/>
    <s v="rock"/>
    <x v="2161"/>
    <d v="2015-09-23T12: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0: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19:50:00"/>
  </r>
  <r>
    <n v="2164"/>
    <s v="Rosaline debut record"/>
    <s v="South Florida roots country/rock outfit's long awaited debut record"/>
    <n v="5500"/>
    <n v="5645"/>
    <x v="0"/>
    <s v="US"/>
    <s v="USD"/>
    <n v="1466827140"/>
    <n v="1464196414"/>
    <b v="0"/>
    <n v="83"/>
    <b v="1"/>
    <s v="music/rock"/>
    <n v="1.0263636363636364"/>
    <n v="68.01204819277109"/>
    <x v="4"/>
    <s v="rock"/>
    <x v="2164"/>
    <d v="2016-06-24T19: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7: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3: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7: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1: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08: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0: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1: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5: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19: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5: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6: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7: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5T22: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7: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0: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09: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6: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3: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1: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08: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0: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18: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19: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09: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2T22: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2: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0: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09: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0: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1T23: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6: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5: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1: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19: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2: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2: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2: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8T23: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1: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2: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1: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0: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5: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09: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2: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7: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1: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1: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2: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0: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6: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09: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7: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0: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7: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1: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1: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0: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5T22: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3: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1: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19: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6: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1: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5: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6: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1T23: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6: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0: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1: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1: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19: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2: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1: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7: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3: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7: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7: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0: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5T23: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08: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7: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4: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5: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0: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1: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5: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09: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6: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1: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19: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2: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18: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7: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1: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3: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6: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8: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4: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4: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6: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7: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8: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4: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6: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2: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0: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8: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0: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19: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08: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0: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5: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09: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8: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19: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09: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4: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09:33:46"/>
  </r>
  <r>
    <n v="2297"/>
    <s v="Company Company: Debut EP"/>
    <s v="New Jersey Alternative Rock band COCO needs YOUR help self-releasing debut EP!"/>
    <n v="1000"/>
    <n v="1006"/>
    <x v="0"/>
    <s v="US"/>
    <s v="USD"/>
    <n v="1331697540"/>
    <n v="1328749249"/>
    <b v="0"/>
    <n v="19"/>
    <b v="1"/>
    <s v="music/rock"/>
    <n v="1.006"/>
    <n v="52.94736842105263"/>
    <x v="4"/>
    <s v="rock"/>
    <x v="2297"/>
    <d v="2012-03-13T19: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1: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6: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09: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19: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0T23: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19: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0: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0: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1: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7: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5: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0: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6: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5: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5: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5: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0: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1: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19: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7: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0: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1: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2: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0: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2: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5: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09: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4: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0: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6: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6: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6: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7: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09: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09: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5: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4: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7: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3: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8T23: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7: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1: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5T21: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1: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09: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5: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1: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6: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4: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0: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2: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18: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07: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08: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09: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4:02:16"/>
  </r>
  <r>
    <n v="2356"/>
    <s v="HardstyleUnited.com (Canceled)"/>
    <s v="HardstyleUnited.com The Global Hardstyle community. Your Hardstyle community."/>
    <n v="10000"/>
    <n v="0"/>
    <x v="1"/>
    <s v="NL"/>
    <s v="EUR"/>
    <n v="1433530104"/>
    <n v="1430938104"/>
    <b v="0"/>
    <n v="0"/>
    <b v="0"/>
    <s v="technology/web"/>
    <n v="0"/>
    <n v="0"/>
    <x v="2"/>
    <s v="web"/>
    <x v="2356"/>
    <d v="2015-06-05T10: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6: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6: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7: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08: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4: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08: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6: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4: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5: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4: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4: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08: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1: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0: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0: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7:39:31"/>
  </r>
  <r>
    <n v="2373"/>
    <s v="Cykelauktion.com (Canceled)"/>
    <s v="We want to create a safe marketplace for buying and selling bicycles."/>
    <n v="850000"/>
    <n v="50"/>
    <x v="1"/>
    <s v="SE"/>
    <s v="SEK"/>
    <n v="1440863624"/>
    <n v="1438271624"/>
    <b v="0"/>
    <n v="1"/>
    <b v="0"/>
    <s v="technology/web"/>
    <n v="5.8823529411764708E-5"/>
    <n v="50"/>
    <x v="2"/>
    <s v="web"/>
    <x v="2373"/>
    <d v="2015-08-29T07: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2: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2: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4: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3:53:03"/>
  </r>
  <r>
    <n v="2378"/>
    <s v="KEEPUP INC (Canceled)"/>
    <s v="KEEPUP allows you to extend your social circle by introducing you to new people via your friends."/>
    <n v="110000"/>
    <n v="0"/>
    <x v="1"/>
    <s v="US"/>
    <s v="USD"/>
    <n v="1440548330"/>
    <n v="1438042730"/>
    <b v="0"/>
    <n v="0"/>
    <b v="0"/>
    <s v="technology/web"/>
    <n v="0"/>
    <n v="0"/>
    <x v="2"/>
    <s v="web"/>
    <x v="2378"/>
    <d v="2015-08-25T16:18:50"/>
  </r>
  <r>
    <n v="2379"/>
    <s v="SelectCooks.com (Canceled)"/>
    <s v="Selectcooks.com is a community marketplace for people to list, find and hire chefs."/>
    <n v="30000"/>
    <n v="0"/>
    <x v="1"/>
    <s v="US"/>
    <s v="USD"/>
    <n v="1444004616"/>
    <n v="1440116616"/>
    <b v="0"/>
    <n v="0"/>
    <b v="0"/>
    <s v="technology/web"/>
    <n v="0"/>
    <n v="0"/>
    <x v="2"/>
    <s v="web"/>
    <x v="2379"/>
    <d v="2015-10-04T16: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1: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4: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0: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7: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18: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08: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2: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7: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1: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3: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3T22: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0: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18: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7: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0: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0: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2: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3: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3: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2: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3T22: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1:44:56"/>
  </r>
  <r>
    <n v="2402"/>
    <s v="Cupcake Truck Unite"/>
    <s v="Small town, delicious treats, and a mobile truck"/>
    <n v="12000"/>
    <n v="52"/>
    <x v="2"/>
    <s v="US"/>
    <s v="USD"/>
    <n v="1431533931"/>
    <n v="1428941931"/>
    <b v="0"/>
    <n v="1"/>
    <b v="0"/>
    <s v="food/food trucks"/>
    <n v="4.3333333333333331E-3"/>
    <n v="52"/>
    <x v="7"/>
    <s v="food trucks"/>
    <x v="2402"/>
    <d v="2015-05-13T08: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2: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6: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6: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18: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0T22: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0: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3: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1: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09: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0: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5: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19: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2: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7: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3:13:07"/>
  </r>
  <r>
    <n v="2418"/>
    <s v="Mexican food truck"/>
    <s v="I want to start my food truck business."/>
    <n v="25000"/>
    <n v="5"/>
    <x v="2"/>
    <s v="US"/>
    <s v="USD"/>
    <n v="1427225644"/>
    <n v="1422045244"/>
    <b v="0"/>
    <n v="5"/>
    <b v="0"/>
    <s v="food/food trucks"/>
    <n v="2.0000000000000001E-4"/>
    <n v="1"/>
    <x v="7"/>
    <s v="food trucks"/>
    <x v="2418"/>
    <d v="2015-03-24T11: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09: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7:41:35"/>
  </r>
  <r>
    <n v="2421"/>
    <s v="hot dog cart"/>
    <s v="help me start Merrill's first hot dog cart in this empty lot"/>
    <n v="6000"/>
    <n v="1"/>
    <x v="2"/>
    <s v="US"/>
    <s v="USD"/>
    <n v="1424536196"/>
    <n v="1421944196"/>
    <b v="0"/>
    <n v="1"/>
    <b v="0"/>
    <s v="food/food trucks"/>
    <n v="1.6666666666666666E-4"/>
    <n v="1"/>
    <x v="7"/>
    <s v="food trucks"/>
    <x v="2421"/>
    <d v="2015-02-21T08:29:56"/>
  </r>
  <r>
    <n v="2422"/>
    <s v="Help starting a family owned food truck"/>
    <s v="Family owned business serving BBQ and seafood to the public"/>
    <n v="500"/>
    <n v="1"/>
    <x v="2"/>
    <s v="US"/>
    <s v="USD"/>
    <n v="1426091036"/>
    <n v="1423502636"/>
    <b v="0"/>
    <n v="1"/>
    <b v="0"/>
    <s v="food/food trucks"/>
    <n v="2E-3"/>
    <n v="1"/>
    <x v="7"/>
    <s v="food trucks"/>
    <x v="2422"/>
    <d v="2015-03-11T08: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08:54:50"/>
  </r>
  <r>
    <n v="2424"/>
    <s v="Lily and Memphs"/>
    <s v="Great and creative food from the heart in the form of a sweet food truck!"/>
    <n v="25000"/>
    <n v="310"/>
    <x v="2"/>
    <s v="US"/>
    <s v="USD"/>
    <n v="1414445108"/>
    <n v="1411853108"/>
    <b v="0"/>
    <n v="9"/>
    <b v="0"/>
    <s v="food/food trucks"/>
    <n v="1.24E-2"/>
    <n v="34.444444444444443"/>
    <x v="7"/>
    <s v="food trucks"/>
    <x v="2424"/>
    <d v="2014-10-27T13: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4: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0: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2T22:38:53"/>
  </r>
  <r>
    <n v="2428"/>
    <s v="Premium Burgers"/>
    <s v="From Moo 2 You! We want to offer premium burgers to a taco flooded environment."/>
    <n v="35000"/>
    <n v="1"/>
    <x v="2"/>
    <s v="US"/>
    <s v="USD"/>
    <n v="1426182551"/>
    <n v="1423594151"/>
    <b v="0"/>
    <n v="1"/>
    <b v="0"/>
    <s v="food/food trucks"/>
    <n v="2.8571428571428571E-5"/>
    <n v="1"/>
    <x v="7"/>
    <s v="food trucks"/>
    <x v="2428"/>
    <d v="2015-03-12T09: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08: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19:08:24"/>
  </r>
  <r>
    <n v="2431"/>
    <s v="Murphy's good eatin'"/>
    <s v="Go to Colorado and run a food truck with homemade food of all kinds."/>
    <n v="100000"/>
    <n v="2"/>
    <x v="2"/>
    <s v="US"/>
    <s v="USD"/>
    <n v="1467080613"/>
    <n v="1461896613"/>
    <b v="0"/>
    <n v="2"/>
    <b v="0"/>
    <s v="food/food trucks"/>
    <n v="2.0000000000000002E-5"/>
    <n v="1"/>
    <x v="7"/>
    <s v="food trucks"/>
    <x v="2431"/>
    <d v="2016-06-27T18: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1: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3: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0: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4T22: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6: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0: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4: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1: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3:35:13"/>
  </r>
  <r>
    <n v="2441"/>
    <s v="Bring Alchemy Pops to the People!"/>
    <s v="YOU can help Alchemy Pops POP up on a street near you!"/>
    <n v="7500"/>
    <n v="8091"/>
    <x v="0"/>
    <s v="US"/>
    <s v="USD"/>
    <n v="1437627540"/>
    <n v="1435806054"/>
    <b v="0"/>
    <n v="109"/>
    <b v="1"/>
    <s v="food/small batch"/>
    <n v="1.0788"/>
    <n v="74.22935779816514"/>
    <x v="7"/>
    <s v="small batch"/>
    <x v="2441"/>
    <d v="2015-07-22T20: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7: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7: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0: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0: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7: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1: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0: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19: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3: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5: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8: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0: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0: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5: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5: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1: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6: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0: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19: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0:28:16"/>
  </r>
  <r>
    <n v="2463"/>
    <s v="Emma Ate the Lion &quot;Songs Two Count Too&quot;"/>
    <s v="Emma Ate The Lion's debut full length album"/>
    <n v="2000"/>
    <n v="2325"/>
    <x v="0"/>
    <s v="US"/>
    <s v="USD"/>
    <n v="1366138800"/>
    <n v="1362710425"/>
    <b v="0"/>
    <n v="75"/>
    <b v="1"/>
    <s v="music/indie rock"/>
    <n v="1.1625000000000001"/>
    <n v="31"/>
    <x v="4"/>
    <s v="indie rock"/>
    <x v="2463"/>
    <d v="2013-04-16T11: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1: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09: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18: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09: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2: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7: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5: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7: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0: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6: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4: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0: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8: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4: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18: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4: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7: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0: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4: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5: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08: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7: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8: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08: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1: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7:51:00"/>
  </r>
  <r>
    <n v="2492"/>
    <s v="SUPER NICE EP 2012"/>
    <s v="We're a band from Hawaii trying to produce our first EP and we need help!"/>
    <n v="600"/>
    <n v="750"/>
    <x v="0"/>
    <s v="US"/>
    <s v="USD"/>
    <n v="1339840740"/>
    <n v="1335397188"/>
    <b v="0"/>
    <n v="27"/>
    <b v="1"/>
    <s v="music/indie rock"/>
    <n v="1.25"/>
    <n v="27.777777777777779"/>
    <x v="4"/>
    <s v="indie rock"/>
    <x v="2492"/>
    <d v="2012-06-16T01: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0: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7: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4: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4: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3: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5: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0: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0: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1: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3: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17: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6: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3:00:00"/>
  </r>
  <r>
    <n v="2507"/>
    <s v="Help Cafe Talavera get a New Kitchen!"/>
    <s v="Unique dishes for a unique city!."/>
    <n v="42850"/>
    <n v="0"/>
    <x v="2"/>
    <s v="US"/>
    <s v="USD"/>
    <n v="1431308704"/>
    <n v="1428716704"/>
    <b v="0"/>
    <n v="0"/>
    <b v="0"/>
    <s v="food/restaurants"/>
    <n v="0"/>
    <n v="0"/>
    <x v="7"/>
    <s v="restaurants"/>
    <x v="2507"/>
    <d v="2015-05-10T17: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4: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0: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5: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2: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3: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6: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1: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2: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08: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0: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09: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19: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5: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6: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6: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0: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2: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0: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19: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3:00:00"/>
  </r>
  <r>
    <n v="2529"/>
    <s v="UrbanArias is DC's Contemporary Opera Company"/>
    <s v="Opera. Short. New."/>
    <n v="6000"/>
    <n v="6257"/>
    <x v="0"/>
    <s v="US"/>
    <s v="USD"/>
    <n v="1332636975"/>
    <n v="1328752575"/>
    <b v="0"/>
    <n v="76"/>
    <b v="1"/>
    <s v="music/classical music"/>
    <n v="1.0428333333333333"/>
    <n v="82.328947368421055"/>
    <x v="4"/>
    <s v="classical music"/>
    <x v="2529"/>
    <d v="2012-03-24T16: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0: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19: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2: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2:00:00"/>
  </r>
  <r>
    <n v="2535"/>
    <s v="Mark Hayes Requiem Recording"/>
    <s v="Mark Hayes: Requiem Recording"/>
    <n v="20000"/>
    <n v="20755"/>
    <x v="0"/>
    <s v="US"/>
    <s v="USD"/>
    <n v="1417463945"/>
    <n v="1414781945"/>
    <b v="0"/>
    <n v="78"/>
    <b v="1"/>
    <s v="music/classical music"/>
    <n v="1.03775"/>
    <n v="266.08974358974359"/>
    <x v="4"/>
    <s v="classical music"/>
    <x v="2535"/>
    <d v="2014-12-01T11: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8: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7: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0: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3: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8: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2: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19: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19: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4: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6: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09: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0: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19: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2: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1: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0: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19: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7: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5: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09: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5: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1: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4: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4: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4:35:39"/>
  </r>
  <r>
    <n v="2563"/>
    <s v="Phoenix Pearl Boba Tea Truck (Canceled)"/>
    <s v="Michigan based bubble tea and specialty ice cream food truck"/>
    <n v="20000"/>
    <n v="0"/>
    <x v="1"/>
    <s v="US"/>
    <s v="USD"/>
    <n v="1438226451"/>
    <n v="1433042451"/>
    <b v="0"/>
    <n v="0"/>
    <b v="0"/>
    <s v="food/food trucks"/>
    <n v="0"/>
    <n v="0"/>
    <x v="7"/>
    <s v="food trucks"/>
    <x v="2563"/>
    <d v="2015-07-29T19: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6: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2: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5: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3: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7: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18: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3: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0: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18: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6: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1: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18:36:34"/>
  </r>
  <r>
    <n v="2576"/>
    <s v="2 Go Fast Food (Canceled)"/>
    <s v="A New Twist with an American and Philippine fast food Mobile Trailer."/>
    <n v="10000"/>
    <n v="0"/>
    <x v="1"/>
    <s v="US"/>
    <s v="USD"/>
    <n v="1428707647"/>
    <n v="1424823247"/>
    <b v="0"/>
    <n v="0"/>
    <b v="0"/>
    <s v="food/food trucks"/>
    <n v="0"/>
    <n v="0"/>
    <x v="7"/>
    <s v="food trucks"/>
    <x v="2576"/>
    <d v="2015-04-10T15: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1: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09: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1: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19: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08:04:58"/>
  </r>
  <r>
    <n v="2582"/>
    <s v="Drunken Wings"/>
    <s v="The place where chicken meets liquor for the first time!"/>
    <n v="90000"/>
    <n v="1"/>
    <x v="2"/>
    <s v="US"/>
    <s v="USD"/>
    <n v="1477784634"/>
    <n v="1475192634"/>
    <b v="0"/>
    <n v="1"/>
    <b v="0"/>
    <s v="food/food trucks"/>
    <n v="1.1111111111111112E-5"/>
    <n v="1"/>
    <x v="7"/>
    <s v="food trucks"/>
    <x v="2582"/>
    <d v="2016-10-29T15: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09: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0: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5: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4T23: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08: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5: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3: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6: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2: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1: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2: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5: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1: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7: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0: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2: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0: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2: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19: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3: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3: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7: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4: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09: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8: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1: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1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4: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19: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1: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1: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4: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5: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2: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2: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3: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7: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09: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09: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2: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2: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2: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7: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2: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5: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4: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2: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0: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7: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5: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7: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3: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7: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5: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3: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2: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19: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2: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0T23: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1: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3: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8T23: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3T22: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09: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5: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6: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1: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19: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5:25:26"/>
  </r>
  <r>
    <n v="2655"/>
    <s v="Balloons (Canceled)"/>
    <s v="Thank you for your support!"/>
    <n v="15000"/>
    <n v="3155"/>
    <x v="1"/>
    <s v="US"/>
    <s v="USD"/>
    <n v="1455048000"/>
    <n v="1452631647"/>
    <b v="0"/>
    <n v="43"/>
    <b v="0"/>
    <s v="technology/space exploration"/>
    <n v="0.21033333333333334"/>
    <n v="73.372093023255815"/>
    <x v="2"/>
    <s v="space exploration"/>
    <x v="2655"/>
    <d v="2016-02-09T12: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1: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7: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3:13:14"/>
  </r>
  <r>
    <n v="2659"/>
    <s v="test (Canceled)"/>
    <s v="test"/>
    <n v="49000"/>
    <n v="1333"/>
    <x v="1"/>
    <s v="US"/>
    <s v="USD"/>
    <n v="1429321210"/>
    <n v="1426729210"/>
    <b v="0"/>
    <n v="10"/>
    <b v="0"/>
    <s v="technology/space exploration"/>
    <n v="2.720408163265306E-2"/>
    <n v="133.30000000000001"/>
    <x v="2"/>
    <s v="space exploration"/>
    <x v="2659"/>
    <d v="2015-04-17T17: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0: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5: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09: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7: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2: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3: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3: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4: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6: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6: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6: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1: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7T22: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4: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0: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3: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6: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6: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1: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6:01:34"/>
  </r>
  <r>
    <n v="2680"/>
    <s v="iHeart Pillow"/>
    <s v="iHeartPillow, Connecting loved ones"/>
    <n v="32000"/>
    <n v="276"/>
    <x v="2"/>
    <s v="ES"/>
    <s v="EUR"/>
    <n v="1459915491"/>
    <n v="1457327091"/>
    <b v="0"/>
    <n v="4"/>
    <b v="0"/>
    <s v="technology/makerspaces"/>
    <n v="8.6250000000000007E-3"/>
    <n v="69"/>
    <x v="2"/>
    <s v="makerspaces"/>
    <x v="2680"/>
    <d v="2016-04-05T20: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3: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1: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0: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3: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7: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5: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07:21:58"/>
  </r>
  <r>
    <n v="2688"/>
    <s v="Mac N Cheez Food Truck"/>
    <s v="The amazing gourmet Mac N Cheez Food Truck Campaigne!"/>
    <n v="50000"/>
    <n v="74"/>
    <x v="2"/>
    <s v="US"/>
    <s v="USD"/>
    <n v="1424746800"/>
    <n v="1422067870"/>
    <b v="0"/>
    <n v="14"/>
    <b v="0"/>
    <s v="food/food trucks"/>
    <n v="1.48E-3"/>
    <n v="5.2857142857142856"/>
    <x v="7"/>
    <s v="food trucks"/>
    <x v="2688"/>
    <d v="2015-02-23T19: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5: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18:31:16"/>
  </r>
  <r>
    <n v="2691"/>
    <s v="Cook"/>
    <s v="A Great New local Food Truck serving up ethnic fusion inspired eats in Ottawa."/>
    <n v="65000"/>
    <n v="35"/>
    <x v="2"/>
    <s v="CA"/>
    <s v="CAD"/>
    <n v="1431278557"/>
    <n v="1427390557"/>
    <b v="0"/>
    <n v="2"/>
    <b v="0"/>
    <s v="food/food trucks"/>
    <n v="5.3846153846153844E-4"/>
    <n v="17.5"/>
    <x v="7"/>
    <s v="food trucks"/>
    <x v="2691"/>
    <d v="2015-05-10T09: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4T23: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19: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19: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19: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2: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4: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3: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3: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2: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09: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0: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7: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1:41:54"/>
  </r>
  <r>
    <n v="2705"/>
    <s v="Fischer Theatre Marquee"/>
    <s v="Help light the lights at the historic Fischer Theatre in Danville, IL."/>
    <n v="16500"/>
    <n v="1739"/>
    <x v="3"/>
    <s v="US"/>
    <s v="USD"/>
    <n v="1490389158"/>
    <n v="1486504758"/>
    <b v="0"/>
    <n v="8"/>
    <b v="0"/>
    <s v="theater/spaces"/>
    <n v="0.10539393939393939"/>
    <n v="217.375"/>
    <x v="1"/>
    <s v="spaces"/>
    <x v="2705"/>
    <d v="2017-03-24T12: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5T22: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6T22: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8: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19: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18: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4: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7: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5: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1: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7T23: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4: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5: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5: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4: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1: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2: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3: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4T23: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09:52:15"/>
  </r>
  <r>
    <n v="2726"/>
    <s v="Krimston TWO - Dual SIM case for iPhone"/>
    <s v="Krimston TWO: iPhone Dual SIM Case"/>
    <n v="100000"/>
    <n v="105745"/>
    <x v="0"/>
    <s v="US"/>
    <s v="USD"/>
    <n v="1461333311"/>
    <n v="1458741311"/>
    <b v="0"/>
    <n v="404"/>
    <b v="1"/>
    <s v="technology/hardware"/>
    <n v="1.05745"/>
    <n v="261.74504950495049"/>
    <x v="2"/>
    <s v="hardware"/>
    <x v="2726"/>
    <d v="2016-04-22T05: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08: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6: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1: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4: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6: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1: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7: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19: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3: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5: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18: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09: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8T23: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7: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5: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0: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19: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09: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0: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3: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0: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3: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07: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0: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3:36:41"/>
  </r>
  <r>
    <n v="2757"/>
    <s v="C is for Crooked"/>
    <s v="A children's letter book that Lampoons Hillary Clinton"/>
    <n v="1500"/>
    <n v="10"/>
    <x v="2"/>
    <s v="US"/>
    <s v="USD"/>
    <n v="1470498332"/>
    <n v="1469202332"/>
    <b v="0"/>
    <n v="2"/>
    <b v="0"/>
    <s v="publishing/children's books"/>
    <n v="6.6666666666666671E-3"/>
    <n v="5"/>
    <x v="3"/>
    <s v="children's books"/>
    <x v="2757"/>
    <d v="2016-08-06T07: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2: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0: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3: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7: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5: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5: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1: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5: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08: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5: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5: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1: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7: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09: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2: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2: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19: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6: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1T23: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08: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5: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7: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2: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1T23: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0: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4: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0: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3:00:00"/>
  </r>
  <r>
    <n v="2786"/>
    <s v="Fierce"/>
    <s v="A heart-melting farce about sex, art and the lovelorn lay-abouts of London-town."/>
    <n v="2500"/>
    <n v="2946"/>
    <x v="0"/>
    <s v="GB"/>
    <s v="GBP"/>
    <n v="1404913180"/>
    <n v="1403703580"/>
    <b v="0"/>
    <n v="74"/>
    <b v="1"/>
    <s v="theater/plays"/>
    <n v="1.1783999999999999"/>
    <n v="39.810810810810814"/>
    <x v="1"/>
    <s v="plays"/>
    <x v="2786"/>
    <d v="2014-07-09T05: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0: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8:50:43"/>
  </r>
  <r>
    <n v="2789"/>
    <s v="The Adventurers Club"/>
    <s v="BNT's Biggest Adventure So Far: Our 2015 full length production!"/>
    <n v="3000"/>
    <n v="3035"/>
    <x v="0"/>
    <s v="US"/>
    <s v="USD"/>
    <n v="1426132800"/>
    <n v="1424477934"/>
    <b v="0"/>
    <n v="24"/>
    <b v="1"/>
    <s v="theater/plays"/>
    <n v="1.0116666666666667"/>
    <n v="126.45833333333333"/>
    <x v="1"/>
    <s v="plays"/>
    <x v="2789"/>
    <d v="2015-03-11T2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4: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1: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2: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1: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5: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4: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4: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8: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08: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5: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3: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7: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6: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2: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4: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3:00:00"/>
  </r>
  <r>
    <n v="2807"/>
    <s v="The Commission Theatre Co."/>
    <s v="Bringing Shakespeare back to the Playwrights"/>
    <n v="5000"/>
    <n v="6300"/>
    <x v="0"/>
    <s v="US"/>
    <s v="USD"/>
    <n v="1435611438"/>
    <n v="1433019438"/>
    <b v="0"/>
    <n v="93"/>
    <b v="1"/>
    <s v="theater/plays"/>
    <n v="1.26"/>
    <n v="67.741935483870961"/>
    <x v="1"/>
    <s v="plays"/>
    <x v="2807"/>
    <d v="2015-06-29T12: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2: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6: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19: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3: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09: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1: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0: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8: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7: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6: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4: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6: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4: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7: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4: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7: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1: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09T23: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8: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5: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2: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19: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1: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4:00:00"/>
  </r>
  <r>
    <n v="2833"/>
    <s v="Star Man Rocket Man"/>
    <s v="A new play about exploring outer space"/>
    <n v="2700"/>
    <n v="2923"/>
    <x v="0"/>
    <s v="US"/>
    <s v="USD"/>
    <n v="1444528800"/>
    <n v="1442804633"/>
    <b v="0"/>
    <n v="35"/>
    <b v="1"/>
    <s v="theater/plays"/>
    <n v="1.0825925925925926"/>
    <n v="83.51428571428572"/>
    <x v="1"/>
    <s v="plays"/>
    <x v="2833"/>
    <d v="2015-10-10T18: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5: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6: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0: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4: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4: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0: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09: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0: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3: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5: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6: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08: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1: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7: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2: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6: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5: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7: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0: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09: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5: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3: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0: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3: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0: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1: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6: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0: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08:12:03"/>
  </r>
  <r>
    <n v="2864"/>
    <s v="'Haunting Julia' by Alan Ayckbourn"/>
    <s v="Accessible, original theatre for all!"/>
    <n v="2500"/>
    <n v="40"/>
    <x v="2"/>
    <s v="GB"/>
    <s v="GBP"/>
    <n v="1437139080"/>
    <n v="1434552207"/>
    <b v="0"/>
    <n v="3"/>
    <b v="0"/>
    <s v="theater/plays"/>
    <n v="1.6E-2"/>
    <n v="13.333333333333334"/>
    <x v="1"/>
    <s v="plays"/>
    <x v="2864"/>
    <d v="2015-07-17T05: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18: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4: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1: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6: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0: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09:43:33"/>
  </r>
  <r>
    <n v="2872"/>
    <s v="Loud Arts"/>
    <s v="Local Theatre group in Loudoun County, Virginia. Looking for funds to start producing shows!"/>
    <n v="3000"/>
    <n v="0"/>
    <x v="2"/>
    <s v="US"/>
    <s v="USD"/>
    <n v="1434768438"/>
    <n v="1429584438"/>
    <b v="0"/>
    <n v="0"/>
    <b v="0"/>
    <s v="theater/plays"/>
    <n v="0"/>
    <n v="0"/>
    <x v="1"/>
    <s v="plays"/>
    <x v="2872"/>
    <d v="2015-06-19T18: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1: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2: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19: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09: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09: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6: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09: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09: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07: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6: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0: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09:27:15"/>
  </r>
  <r>
    <n v="2885"/>
    <s v="The Wedding"/>
    <s v="An historic and proud work of Polish nationalistic literature performed on stage."/>
    <n v="400"/>
    <n v="130"/>
    <x v="2"/>
    <s v="US"/>
    <s v="USD"/>
    <n v="1426294201"/>
    <n v="1423705801"/>
    <b v="0"/>
    <n v="5"/>
    <b v="0"/>
    <s v="theater/plays"/>
    <n v="0.32500000000000001"/>
    <n v="26"/>
    <x v="1"/>
    <s v="plays"/>
    <x v="2885"/>
    <d v="2015-03-13T16: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19: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2: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0: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2: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19: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2: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3:00:00"/>
  </r>
  <r>
    <n v="2893"/>
    <s v="REDISCOVERING KIA THE PLAY"/>
    <s v="Fundraising for REDISCOVERING KIA THE PLAY"/>
    <n v="5000"/>
    <n v="25"/>
    <x v="2"/>
    <s v="US"/>
    <s v="USD"/>
    <n v="1420768800"/>
    <n v="1415644395"/>
    <b v="0"/>
    <n v="2"/>
    <b v="0"/>
    <s v="theater/plays"/>
    <n v="5.0000000000000001E-3"/>
    <n v="12.5"/>
    <x v="1"/>
    <s v="plays"/>
    <x v="2893"/>
    <d v="2015-01-08T18:00:00"/>
  </r>
  <r>
    <n v="2894"/>
    <s v="How Could You Do This To Me (The Stage Play)"/>
    <s v="This Is A Story About A Woman A Man And A Woman"/>
    <n v="50000"/>
    <n v="0"/>
    <x v="2"/>
    <s v="US"/>
    <s v="USD"/>
    <n v="1428100815"/>
    <n v="1422920415"/>
    <b v="0"/>
    <n v="0"/>
    <b v="0"/>
    <s v="theater/plays"/>
    <n v="0"/>
    <n v="0"/>
    <x v="1"/>
    <s v="plays"/>
    <x v="2894"/>
    <d v="2015-04-03T14: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3: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1T22: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7: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7: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17: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1: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3: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2: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0: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4: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7: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7: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3: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09: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1: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2: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0: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19: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4:08:59"/>
  </r>
  <r>
    <n v="2914"/>
    <s v="Hercules the Panto"/>
    <s v="Hercules must complete four challenges in order to meet the father he never knew"/>
    <n v="25000"/>
    <n v="1"/>
    <x v="2"/>
    <s v="GB"/>
    <s v="GBP"/>
    <n v="1426365994"/>
    <n v="1421185594"/>
    <b v="0"/>
    <n v="1"/>
    <b v="0"/>
    <s v="theater/plays"/>
    <n v="4.0000000000000003E-5"/>
    <n v="1"/>
    <x v="1"/>
    <s v="plays"/>
    <x v="2914"/>
    <d v="2015-03-14T12: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0: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3: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1: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7: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6: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0: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3: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2: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19: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19: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6: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0: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1: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5: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5: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6: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2: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4: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7: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09: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0: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2: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08: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7: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0: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5: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2: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19: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3: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19: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4: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09: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7: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2: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0: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1: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0: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1: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5: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09: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5: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5: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09: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6: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0: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2: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3: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3: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09: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09: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19: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19: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4: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8: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7: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7: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19: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4: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8: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1: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2: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8: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5: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8: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08: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2: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0: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3: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6: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0:41:21"/>
  </r>
  <r>
    <n v="2989"/>
    <s v="Let's Light Up The Gem!"/>
    <s v="Bring the movies back to Bethel, Maine."/>
    <n v="20000"/>
    <n v="35307"/>
    <x v="0"/>
    <s v="US"/>
    <s v="USD"/>
    <n v="1450673940"/>
    <n v="1448756962"/>
    <b v="0"/>
    <n v="364"/>
    <b v="1"/>
    <s v="theater/spaces"/>
    <n v="1.76535"/>
    <n v="96.997252747252745"/>
    <x v="1"/>
    <s v="spaces"/>
    <x v="2989"/>
    <d v="2015-12-20T20: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5: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2: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0:25:10"/>
  </r>
  <r>
    <n v="2993"/>
    <s v="TRUE WEST: Think, Dog! Productions"/>
    <s v="Help us build the Kitchen from Hell!"/>
    <n v="1000"/>
    <n v="1003"/>
    <x v="0"/>
    <s v="US"/>
    <s v="USD"/>
    <n v="1455998867"/>
    <n v="1453406867"/>
    <b v="0"/>
    <n v="22"/>
    <b v="1"/>
    <s v="theater/spaces"/>
    <n v="1.0029999999999999"/>
    <n v="45.590909090909093"/>
    <x v="1"/>
    <s v="spaces"/>
    <x v="2993"/>
    <d v="2016-02-20T12: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3: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7: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3: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0: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0: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8: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3: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2: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1: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4: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8: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0:09:51"/>
  </r>
  <r>
    <n v="3007"/>
    <s v="Bethlem"/>
    <s v="Consuite for 2015 CoreCon.  An adventure into insanity."/>
    <n v="600"/>
    <n v="1080"/>
    <x v="0"/>
    <s v="US"/>
    <s v="USD"/>
    <n v="1429938683"/>
    <n v="1428124283"/>
    <b v="0"/>
    <n v="20"/>
    <b v="1"/>
    <s v="theater/spaces"/>
    <n v="1.8"/>
    <n v="54"/>
    <x v="1"/>
    <s v="spaces"/>
    <x v="3007"/>
    <d v="2015-04-24T21: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1: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6: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1: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4: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8: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2: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1: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5: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2: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4: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19: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2: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1: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4: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8: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5: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08: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3: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7: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4T22: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0: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09: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3: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7: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18: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19: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5: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0: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2: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8T23: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5: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2: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8: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8: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09: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19: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0: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5: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3: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6: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0: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1: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7: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19: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17: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4: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07: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6: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0: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4: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7T22:35:34"/>
  </r>
  <r>
    <n v="3061"/>
    <s v="Help Save Parkway Cinemas!"/>
    <s v="Save a historic Local theater."/>
    <n v="1000000"/>
    <n v="0"/>
    <x v="2"/>
    <s v="US"/>
    <s v="USD"/>
    <n v="1407955748"/>
    <n v="1405363748"/>
    <b v="0"/>
    <n v="0"/>
    <b v="0"/>
    <s v="theater/spaces"/>
    <n v="0"/>
    <n v="0"/>
    <x v="1"/>
    <s v="spaces"/>
    <x v="3061"/>
    <d v="2014-08-13T10: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0: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4: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1T22: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7: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1: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4: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08: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2: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09: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1: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7: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1: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5: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18:27:20"/>
  </r>
  <r>
    <n v="3076"/>
    <s v="10,000 Hours"/>
    <s v="Helping female comedians get in their 10,000 Hours of practice!"/>
    <n v="10000"/>
    <n v="1506"/>
    <x v="2"/>
    <s v="US"/>
    <s v="USD"/>
    <n v="1444405123"/>
    <n v="1439221123"/>
    <b v="0"/>
    <n v="50"/>
    <b v="0"/>
    <s v="theater/spaces"/>
    <n v="0.15060000000000001"/>
    <n v="30.12"/>
    <x v="1"/>
    <s v="spaces"/>
    <x v="3076"/>
    <d v="2015-10-09T07: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4: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19: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08: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7: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0: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5: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1: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0: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3: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08: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0: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5: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7: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0: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4: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4: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19: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1: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6: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1: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6: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6: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0: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6: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5T23: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0: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19: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8: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1: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4: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1:32:31"/>
  </r>
  <r>
    <n v="3108"/>
    <s v="Funding a home for our Children's Theater"/>
    <s v="We need a permanent home for the theater!"/>
    <n v="50000"/>
    <n v="26"/>
    <x v="2"/>
    <s v="US"/>
    <s v="USD"/>
    <n v="1430234394"/>
    <n v="1425053994"/>
    <b v="0"/>
    <n v="2"/>
    <b v="0"/>
    <s v="theater/spaces"/>
    <n v="5.1999999999999995E-4"/>
    <n v="13"/>
    <x v="1"/>
    <s v="spaces"/>
    <x v="3108"/>
    <d v="2015-04-28T07: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19: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6: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6: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18: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09: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07: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2: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4: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5: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7: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6: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3: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08:18:55"/>
  </r>
  <r>
    <n v="3122"/>
    <s v="be back soon (Canceled)"/>
    <s v="cancelled until further notice"/>
    <n v="199"/>
    <n v="116"/>
    <x v="1"/>
    <s v="US"/>
    <s v="USD"/>
    <n v="1478733732"/>
    <n v="1478298132"/>
    <b v="0"/>
    <n v="2"/>
    <b v="0"/>
    <s v="theater/spaces"/>
    <n v="0.58291457286432158"/>
    <n v="58"/>
    <x v="1"/>
    <s v="spaces"/>
    <x v="3122"/>
    <d v="2016-11-09T15: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5: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0:43:21"/>
  </r>
  <r>
    <n v="3125"/>
    <s v="N/A (Canceled)"/>
    <s v="N/A"/>
    <n v="1500000"/>
    <n v="0"/>
    <x v="1"/>
    <s v="US"/>
    <s v="USD"/>
    <n v="1452142672"/>
    <n v="1449550672"/>
    <b v="0"/>
    <n v="0"/>
    <b v="0"/>
    <s v="theater/spaces"/>
    <n v="0"/>
    <n v="0"/>
    <x v="1"/>
    <s v="spaces"/>
    <x v="3125"/>
    <d v="2016-01-06T20: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5: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2: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0: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1: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0:59:00"/>
  </r>
  <r>
    <n v="3131"/>
    <s v="SNAKE EYES"/>
    <s v="A Staged Reading of &quot;Snake Eyes,&quot; a new play by Alex Rafala"/>
    <n v="4100"/>
    <n v="645"/>
    <x v="3"/>
    <s v="US"/>
    <s v="USD"/>
    <n v="1491656045"/>
    <n v="1489067645"/>
    <b v="0"/>
    <n v="12"/>
    <b v="0"/>
    <s v="theater/plays"/>
    <n v="0.15731707317073171"/>
    <n v="53.75"/>
    <x v="1"/>
    <s v="plays"/>
    <x v="3131"/>
    <d v="2017-04-08T04:54:05"/>
  </r>
  <r>
    <n v="3132"/>
    <s v="A Bite of a Snake Play"/>
    <s v="Smells Like Money, Drips Like Honey, Taste Like Mocha, Better Run AWAY"/>
    <n v="30000"/>
    <n v="10"/>
    <x v="3"/>
    <s v="US"/>
    <s v="USD"/>
    <n v="1492759460"/>
    <n v="1487579060"/>
    <b v="0"/>
    <n v="1"/>
    <b v="0"/>
    <s v="theater/plays"/>
    <n v="3.3333333333333332E-4"/>
    <n v="10"/>
    <x v="1"/>
    <s v="plays"/>
    <x v="3132"/>
    <d v="2017-04-20T23: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4: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08: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19: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4: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1: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07: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0: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08: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3: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0: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8T22: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5:58:54"/>
  </r>
  <r>
    <n v="3146"/>
    <s v="SoÃ±Ã© una ciudad amurallada"/>
    <s v="Somos... Podemos... Amamos... Nuestra muralla, nuestra utopÃ­a. Que el amor sea el lÃ­mite"/>
    <n v="50000"/>
    <n v="5250"/>
    <x v="3"/>
    <s v="MX"/>
    <s v="MXN"/>
    <n v="1492356166"/>
    <n v="1488471766"/>
    <b v="0"/>
    <n v="12"/>
    <b v="0"/>
    <s v="theater/plays"/>
    <n v="0.105"/>
    <n v="437.5"/>
    <x v="1"/>
    <s v="plays"/>
    <x v="3146"/>
    <d v="2017-04-16T07: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6: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2: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2: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0: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2: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3: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4:52:24"/>
  </r>
  <r>
    <n v="3157"/>
    <s v="Summer FourPlay"/>
    <s v="Four Directors.  Four One Acts.  Four Genres.  For You."/>
    <n v="4000"/>
    <n v="4040"/>
    <x v="0"/>
    <s v="US"/>
    <s v="USD"/>
    <n v="1405746000"/>
    <n v="1404932105"/>
    <b v="1"/>
    <n v="41"/>
    <b v="1"/>
    <s v="theater/plays"/>
    <n v="1.01"/>
    <n v="98.536585365853654"/>
    <x v="1"/>
    <s v="plays"/>
    <x v="3157"/>
    <d v="2014-07-18T21:00:00"/>
  </r>
  <r>
    <n v="3158"/>
    <s v="Nursery Crimes"/>
    <s v="A 40s crime-noir play using nursery rhyme characters."/>
    <n v="5000"/>
    <n v="5700"/>
    <x v="0"/>
    <s v="US"/>
    <s v="USD"/>
    <n v="1374523752"/>
    <n v="1371931752"/>
    <b v="1"/>
    <n v="69"/>
    <b v="1"/>
    <s v="theater/plays"/>
    <n v="1.1399999999999999"/>
    <n v="82.608695652173907"/>
    <x v="1"/>
    <s v="plays"/>
    <x v="3158"/>
    <d v="2013-07-22T12: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5: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0: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4: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18: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0: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1: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19: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5T23: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0: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4:00:00"/>
  </r>
  <r>
    <n v="3169"/>
    <s v="The Window"/>
    <s v="We're bringing The Window to the Cherry Lane Theater in January 2014."/>
    <n v="8000"/>
    <n v="8241"/>
    <x v="0"/>
    <s v="US"/>
    <s v="USD"/>
    <n v="1386910740"/>
    <n v="1384364561"/>
    <b v="1"/>
    <n v="82"/>
    <b v="1"/>
    <s v="theater/plays"/>
    <n v="1.030125"/>
    <n v="100.5"/>
    <x v="1"/>
    <s v="plays"/>
    <x v="3169"/>
    <d v="2013-12-12T20: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6: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09: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3: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2: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3: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7: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8: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6: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8: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1: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8: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09: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1: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5: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5: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3: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7: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1: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0: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0: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0: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4: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5: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17: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6: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6: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3: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2: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3: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1: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0: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1: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5: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08: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0: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8T22: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1: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6: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5: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19: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18:00:00"/>
  </r>
  <r>
    <n v="3212"/>
    <s v="Campo Maldito"/>
    <s v="Help us bring our production of Campo Maldito to New York AND San Francisco!"/>
    <n v="4000"/>
    <n v="5050"/>
    <x v="0"/>
    <s v="US"/>
    <s v="USD"/>
    <n v="1407524751"/>
    <n v="1404932751"/>
    <b v="1"/>
    <n v="94"/>
    <b v="1"/>
    <s v="theater/plays"/>
    <n v="1.2625"/>
    <n v="53.723404255319146"/>
    <x v="1"/>
    <s v="plays"/>
    <x v="3212"/>
    <d v="2014-08-08T11: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0: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5: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19: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6: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5: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6: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4:35:47"/>
  </r>
  <r>
    <n v="3220"/>
    <s v="Burners"/>
    <s v="A sci-fi thriller for the stage opening March 10 in Los Angeles."/>
    <n v="15000"/>
    <n v="15126"/>
    <x v="0"/>
    <s v="US"/>
    <s v="USD"/>
    <n v="1489352400"/>
    <n v="1486411204"/>
    <b v="1"/>
    <n v="59"/>
    <b v="1"/>
    <s v="theater/plays"/>
    <n v="1.0084"/>
    <n v="256.37288135593218"/>
    <x v="1"/>
    <s v="plays"/>
    <x v="3220"/>
    <d v="2017-03-12T1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08: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3: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2: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6: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3: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0: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19T23: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19: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4: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19: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1: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5: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0: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4: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19: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4: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5: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2: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0: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6: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09: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8: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19: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2: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2: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09: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0: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09: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3: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19: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7: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0: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19: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5: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3: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19: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09: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09: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3: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4: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09: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3: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0: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3: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4:47:45"/>
  </r>
  <r>
    <n v="3271"/>
    <s v="Saxon Court at Southwark Playhouse"/>
    <s v="A razor sharp satire to darken your Christmas."/>
    <n v="1500"/>
    <n v="1950"/>
    <x v="0"/>
    <s v="GB"/>
    <s v="GBP"/>
    <n v="1414927775"/>
    <n v="1412332175"/>
    <b v="1"/>
    <n v="51"/>
    <b v="1"/>
    <s v="theater/plays"/>
    <n v="1.3"/>
    <n v="38.235294117647058"/>
    <x v="1"/>
    <s v="plays"/>
    <x v="3271"/>
    <d v="2014-11-02T03: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5: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3: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0: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19: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09: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2: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7: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1: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6: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0: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3: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1:59:00"/>
  </r>
  <r>
    <n v="3285"/>
    <s v="By Morning"/>
    <s v="A new play by Matthew Gasda"/>
    <n v="4999"/>
    <n v="5604"/>
    <x v="0"/>
    <s v="US"/>
    <s v="USD"/>
    <n v="1488258000"/>
    <n v="1485556626"/>
    <b v="0"/>
    <n v="81"/>
    <b v="1"/>
    <s v="theater/plays"/>
    <n v="1.1210242048409682"/>
    <n v="69.18518518518519"/>
    <x v="1"/>
    <s v="plays"/>
    <x v="3285"/>
    <d v="2017-02-27T21: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2: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0: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5: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0: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4: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19: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1: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2: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4: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2: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4: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4: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6: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4: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09: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2:59:00"/>
  </r>
  <r>
    <n v="3302"/>
    <s v="El muro de BorÃ­s KiÃ©n"/>
    <s v="FilosofÃ­a de los anÃ³nimos"/>
    <n v="8400"/>
    <n v="8685"/>
    <x v="0"/>
    <s v="ES"/>
    <s v="EUR"/>
    <n v="1481099176"/>
    <n v="1478507176"/>
    <b v="0"/>
    <n v="50"/>
    <b v="1"/>
    <s v="theater/plays"/>
    <n v="1.0339285714285715"/>
    <n v="173.7"/>
    <x v="1"/>
    <s v="plays"/>
    <x v="3302"/>
    <d v="2016-12-07T00: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6: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6: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2: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19: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7: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3:02:45"/>
  </r>
  <r>
    <n v="3309"/>
    <s v="Collision Course"/>
    <s v="Two unlikely friends, a garage, tinned beans &amp; the end of the world."/>
    <n v="350"/>
    <n v="558"/>
    <x v="0"/>
    <s v="GB"/>
    <s v="GBP"/>
    <n v="1476632178"/>
    <n v="1473953778"/>
    <b v="0"/>
    <n v="31"/>
    <b v="1"/>
    <s v="theater/plays"/>
    <n v="1.5942857142857143"/>
    <n v="18"/>
    <x v="1"/>
    <s v="plays"/>
    <x v="3309"/>
    <d v="2016-10-16T07: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4: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6T23: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4: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7: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2: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5T23: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5: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6:57:04"/>
  </r>
  <r>
    <n v="3318"/>
    <s v="ROOMIES - Atlantic Canada Tour 2016-17"/>
    <s v="Help us strengthen and inspire disability arts in Atlantic Canada"/>
    <n v="2000"/>
    <n v="2512"/>
    <x v="0"/>
    <s v="CA"/>
    <s v="CAD"/>
    <n v="1460341800"/>
    <n v="1456902893"/>
    <b v="0"/>
    <n v="32"/>
    <b v="1"/>
    <s v="theater/plays"/>
    <n v="1.256"/>
    <n v="78.5"/>
    <x v="1"/>
    <s v="plays"/>
    <x v="3318"/>
    <d v="2016-04-10T18: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6: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7: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19: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19: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0: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5: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09: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08: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0: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7: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5: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2: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08: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2: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8: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4: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5: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0: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3: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5: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7: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5: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09: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0: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5: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0: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6: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6: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3: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19: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09: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5: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5: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5: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0: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3: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1: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2: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0: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7:22:14"/>
  </r>
  <r>
    <n v="3360"/>
    <s v="Pretty Butch"/>
    <s v="World Premiere, an M1 Singapore Fringe Festival 2017 commission."/>
    <n v="9000"/>
    <n v="9124"/>
    <x v="0"/>
    <s v="SG"/>
    <s v="SGD"/>
    <n v="1481731140"/>
    <n v="1479866343"/>
    <b v="0"/>
    <n v="72"/>
    <b v="1"/>
    <s v="theater/plays"/>
    <n v="1.0137777777777779"/>
    <n v="126.72222222222223"/>
    <x v="1"/>
    <s v="plays"/>
    <x v="3360"/>
    <d v="2016-12-14T07: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7: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0: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08: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8: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7: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4: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1: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6: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2: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0: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08: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09: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6: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7: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8: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5: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5: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5: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19: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4: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0: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19: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2: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7: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0: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3: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5: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0: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4: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2: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6: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6:17:25"/>
  </r>
  <r>
    <n v="3395"/>
    <s v="MIRAMAR"/>
    <s v="Miramar is a a darkly funny play exploring what it is we call â€˜homeâ€™."/>
    <n v="500"/>
    <n v="920"/>
    <x v="0"/>
    <s v="GB"/>
    <s v="GBP"/>
    <n v="1433009400"/>
    <n v="1431795944"/>
    <b v="0"/>
    <n v="38"/>
    <b v="1"/>
    <s v="theater/plays"/>
    <n v="1.84"/>
    <n v="24.210526315789473"/>
    <x v="1"/>
    <s v="plays"/>
    <x v="3395"/>
    <d v="2015-05-30T10: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19: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4: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09: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4: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4: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09: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18: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3: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4: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5: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3: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2: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5: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2: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5T23: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6: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5: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0: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1-30T23: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5: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0: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6: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2: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3: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6: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0: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6: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3: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2: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6: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8: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7: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09: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6: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4: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09: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4: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19: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1: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19: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8: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09: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3: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0: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8: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2: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2: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4: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5: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4: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4:20:00"/>
  </r>
  <r>
    <n v="3447"/>
    <s v="The Vagabond Halfback"/>
    <s v="&quot;He was a poet, a vagrant, a philosopher, a lady's man and a hard drinker&quot;"/>
    <n v="1000"/>
    <n v="1078"/>
    <x v="0"/>
    <s v="US"/>
    <s v="USD"/>
    <n v="1458332412"/>
    <n v="1454448012"/>
    <b v="0"/>
    <n v="14"/>
    <b v="1"/>
    <s v="theater/plays"/>
    <n v="1.0780000000000001"/>
    <n v="77"/>
    <x v="1"/>
    <s v="plays"/>
    <x v="3447"/>
    <d v="2016-03-18T12: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8: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7: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09: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19: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5: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0: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2: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1: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0: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3: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4: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19: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19: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19: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8: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5:27:30"/>
  </r>
  <r>
    <n v="3467"/>
    <s v="Venus in Fur, Los Angeles."/>
    <s v="Venus in Fur, By David Ives."/>
    <n v="3000"/>
    <n v="3030"/>
    <x v="0"/>
    <s v="US"/>
    <s v="USD"/>
    <n v="1426864032"/>
    <n v="1424275632"/>
    <b v="0"/>
    <n v="47"/>
    <b v="1"/>
    <s v="theater/plays"/>
    <n v="1.01"/>
    <n v="64.468085106382972"/>
    <x v="1"/>
    <s v="plays"/>
    <x v="3467"/>
    <d v="2015-03-20T07: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19: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7: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3: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1: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2: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4: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19: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19: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3: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2: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3: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1: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0: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8: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0: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8: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2T22: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4: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8: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3: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1: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1: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6: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1: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5T2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09: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2: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4: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3: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6-30T22: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0: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0: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19: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3: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0: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09: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4: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3: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0: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6: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0: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3: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0: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0: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0: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19: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3: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6: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6: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5: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0: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2: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5: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8: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1: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19: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4: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7: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2:00:00"/>
  </r>
  <r>
    <n v="3531"/>
    <s v="The Reinvention of Lily Johnson"/>
    <s v="A political comedy for a crazy election year"/>
    <n v="1000"/>
    <n v="1280"/>
    <x v="0"/>
    <s v="US"/>
    <s v="USD"/>
    <n v="1467301334"/>
    <n v="1464709334"/>
    <b v="0"/>
    <n v="26"/>
    <b v="1"/>
    <s v="theater/plays"/>
    <n v="1.28"/>
    <n v="49.230769230769234"/>
    <x v="1"/>
    <s v="plays"/>
    <x v="3531"/>
    <d v="2016-06-30T07: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19: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1: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7: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3: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6T23: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2: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0: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6: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09: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6: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0: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1: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1: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19: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19: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7: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1: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3: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4: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6: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6: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09: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3: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7: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2: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3: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0: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8: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0: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4: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1: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8: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09: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4: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1: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09: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8: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0T23: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2:36:53"/>
  </r>
  <r>
    <n v="3572"/>
    <s v="Monster"/>
    <s v="A darkly comic one woman show by Abram Rooney as part of The Camden Fringe 2015."/>
    <n v="500"/>
    <n v="500"/>
    <x v="0"/>
    <s v="GB"/>
    <s v="GBP"/>
    <n v="1434894082"/>
    <n v="1432302082"/>
    <b v="0"/>
    <n v="9"/>
    <b v="1"/>
    <s v="theater/plays"/>
    <n v="1"/>
    <n v="55.555555555555557"/>
    <x v="1"/>
    <s v="plays"/>
    <x v="3572"/>
    <d v="2015-06-21T05: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2: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5: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19: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6: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5T22: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09: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09: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0: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3: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8: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1: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2T23: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09:11:30"/>
  </r>
  <r>
    <n v="3586"/>
    <s v="Actors &amp; Musicians who are Blind or Autistic"/>
    <s v="See Theatre In A New Light"/>
    <n v="7500"/>
    <n v="8207"/>
    <x v="0"/>
    <s v="US"/>
    <s v="USD"/>
    <n v="1474649070"/>
    <n v="1469465070"/>
    <b v="0"/>
    <n v="54"/>
    <b v="1"/>
    <s v="theater/plays"/>
    <n v="1.0942666666666667"/>
    <n v="151.9814814814815"/>
    <x v="1"/>
    <s v="plays"/>
    <x v="3586"/>
    <d v="2016-09-23T08: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1: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5: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7: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0: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0: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0: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2: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7:36:22"/>
  </r>
  <r>
    <n v="3595"/>
    <s v="The Flu Season"/>
    <s v="A new theatre company staging Will Eno's The Flu Season in Seattle"/>
    <n v="2600"/>
    <n v="3081"/>
    <x v="0"/>
    <s v="US"/>
    <s v="USD"/>
    <n v="1426229940"/>
    <n v="1423959123"/>
    <b v="0"/>
    <n v="62"/>
    <b v="1"/>
    <s v="theater/plays"/>
    <n v="1.1850000000000001"/>
    <n v="49.693548387096776"/>
    <x v="1"/>
    <s v="plays"/>
    <x v="3595"/>
    <d v="2015-03-12T22: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09: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1: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0: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6:00:00"/>
  </r>
  <r>
    <n v="3600"/>
    <s v="Pariah"/>
    <s v="The First Play From The Man Who Brought You The Black James Bond!"/>
    <n v="10"/>
    <n v="13"/>
    <x v="0"/>
    <s v="US"/>
    <s v="USD"/>
    <n v="1476390164"/>
    <n v="1473970964"/>
    <b v="0"/>
    <n v="4"/>
    <b v="1"/>
    <s v="theater/plays"/>
    <n v="1.3"/>
    <n v="3.25"/>
    <x v="1"/>
    <s v="plays"/>
    <x v="3600"/>
    <d v="2016-10-13T12: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5: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3: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3: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2: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1: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6: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6: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6: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4: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2: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0: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09: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6: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7: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6: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3: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6: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7: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0: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3: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19: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5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0: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7: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08: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19: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2: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09: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3: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19: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4: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7: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19:59:00"/>
  </r>
  <r>
    <n v="3635"/>
    <s v="Mary's Son"/>
    <s v="Mary's Son is a pop opera about Jesus and the hope he brings to all people."/>
    <n v="3500"/>
    <n v="1276"/>
    <x v="2"/>
    <s v="US"/>
    <s v="USD"/>
    <n v="1461186676"/>
    <n v="1458594676"/>
    <b v="0"/>
    <n v="10"/>
    <b v="0"/>
    <s v="theater/musical"/>
    <n v="0.36457142857142855"/>
    <n v="127.6"/>
    <x v="1"/>
    <s v="musical"/>
    <x v="3635"/>
    <d v="2016-04-20T13: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08: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08: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7: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7: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0: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4T21: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09: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0: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0: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6: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5: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09: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4T23: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09: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3: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7: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19: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0: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09: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7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4: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3:42:00"/>
  </r>
  <r>
    <n v="3658"/>
    <s v="Mr. Marmalade"/>
    <s v="Life is hard when your own imaginary friend can't make time for you."/>
    <n v="1500"/>
    <n v="1510"/>
    <x v="0"/>
    <s v="US"/>
    <s v="USD"/>
    <n v="1404273540"/>
    <n v="1400272580"/>
    <b v="0"/>
    <n v="20"/>
    <b v="1"/>
    <s v="theater/plays"/>
    <n v="1.0066666666666666"/>
    <n v="75.5"/>
    <x v="1"/>
    <s v="plays"/>
    <x v="3658"/>
    <d v="2014-07-01T19: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6: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3: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0: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3: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1: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1:54:00"/>
  </r>
  <r>
    <n v="3666"/>
    <s v="Israel LÃ³pez @ Ojai Playwrights Conference"/>
    <s v="Artistic Internship @ Ojai Playwrights Conference"/>
    <n v="1200"/>
    <n v="1200"/>
    <x v="0"/>
    <s v="US"/>
    <s v="USD"/>
    <n v="1406185200"/>
    <n v="1404337382"/>
    <b v="0"/>
    <n v="38"/>
    <b v="1"/>
    <s v="theater/plays"/>
    <n v="1"/>
    <n v="31.578947368421051"/>
    <x v="1"/>
    <s v="plays"/>
    <x v="3666"/>
    <d v="2014-07-23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5: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0: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8: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5: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19: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4: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4: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2: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5: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1: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19: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4: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0: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2: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7: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2: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18: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0: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19: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1: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0: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4: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7: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0:59:00"/>
  </r>
  <r>
    <n v="3692"/>
    <s v="An Evening With Durang"/>
    <s v="Help us independently produce two great comedies by Christopher Durang."/>
    <n v="1000"/>
    <n v="1260"/>
    <x v="0"/>
    <s v="US"/>
    <s v="USD"/>
    <n v="1411084800"/>
    <n v="1410304179"/>
    <b v="0"/>
    <n v="17"/>
    <b v="1"/>
    <s v="theater/plays"/>
    <n v="1.26"/>
    <n v="74.117647058823536"/>
    <x v="1"/>
    <s v="plays"/>
    <x v="3692"/>
    <d v="2014-09-18T16: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4: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8: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2: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6: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3: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1: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6:26:56"/>
  </r>
  <r>
    <n v="3700"/>
    <s v="Generations (Senior Project)"/>
    <s v="Help me produce the play I have written for my senior project!"/>
    <n v="500"/>
    <n v="606"/>
    <x v="0"/>
    <s v="US"/>
    <s v="USD"/>
    <n v="1412092800"/>
    <n v="1409493800"/>
    <b v="0"/>
    <n v="18"/>
    <b v="1"/>
    <s v="theater/plays"/>
    <n v="1.212"/>
    <n v="33.666666666666664"/>
    <x v="1"/>
    <s v="plays"/>
    <x v="3700"/>
    <d v="2014-09-30T08: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4: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4: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08: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3: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1: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19: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8: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5: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8: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0T22: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09: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19: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4: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3: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2: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09:11:15"/>
  </r>
  <r>
    <n v="3719"/>
    <s v="Corium"/>
    <s v="A new piece of physical theatre about love, regret and longing."/>
    <n v="200"/>
    <n v="420"/>
    <x v="0"/>
    <s v="GB"/>
    <s v="GBP"/>
    <n v="1434994266"/>
    <n v="1432402266"/>
    <b v="0"/>
    <n v="4"/>
    <b v="1"/>
    <s v="theater/plays"/>
    <n v="2.1"/>
    <n v="105"/>
    <x v="1"/>
    <s v="plays"/>
    <x v="3719"/>
    <d v="2015-06-22T09: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5: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5: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4:59:00"/>
  </r>
  <r>
    <n v="3723"/>
    <s v="Beauty and the Beast"/>
    <s v="Saltmine Theatre Company present Beauty and the Beast:"/>
    <n v="4500"/>
    <n v="4592"/>
    <x v="0"/>
    <s v="GB"/>
    <s v="GBP"/>
    <n v="1417374262"/>
    <n v="1414778662"/>
    <b v="0"/>
    <n v="63"/>
    <b v="1"/>
    <s v="theater/plays"/>
    <n v="1.0204444444444445"/>
    <n v="72.888888888888886"/>
    <x v="1"/>
    <s v="plays"/>
    <x v="3723"/>
    <d v="2014-11-30T11: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5: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3: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3: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0: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0: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19: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08: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19: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4: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4: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3:38:16"/>
  </r>
  <r>
    <n v="3735"/>
    <s v="Women Beware Women"/>
    <s v="Young Actor's taking on a Jacobean tragedy. Family, betrayal, love, lust, sex and death."/>
    <n v="150"/>
    <n v="20"/>
    <x v="2"/>
    <s v="GB"/>
    <s v="GBP"/>
    <n v="1432831089"/>
    <n v="1430239089"/>
    <b v="0"/>
    <n v="2"/>
    <b v="0"/>
    <s v="theater/plays"/>
    <n v="0.13333333333333333"/>
    <n v="10"/>
    <x v="1"/>
    <s v="plays"/>
    <x v="3735"/>
    <d v="2015-05-28T08: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0: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1T22: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4: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2: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7: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4: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1:09:04"/>
  </r>
  <r>
    <n v="3743"/>
    <s v="Down the Mississippi"/>
    <s v="I'm taking the Adventures of Huckleberry Finn puppet show down the Mississippi River!"/>
    <n v="2200"/>
    <n v="0"/>
    <x v="2"/>
    <s v="US"/>
    <s v="USD"/>
    <n v="1404406964"/>
    <n v="1401814964"/>
    <b v="0"/>
    <n v="0"/>
    <b v="0"/>
    <s v="theater/plays"/>
    <n v="0"/>
    <n v="0"/>
    <x v="1"/>
    <s v="plays"/>
    <x v="3743"/>
    <d v="2014-07-03T09: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19: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08:45:02"/>
  </r>
  <r>
    <n v="3746"/>
    <s v="Stage Play Production - &quot;I Love You to Death&quot;"/>
    <s v="Generational curses CAN be broken...right?"/>
    <n v="8500"/>
    <n v="202"/>
    <x v="2"/>
    <s v="US"/>
    <s v="USD"/>
    <n v="1475918439"/>
    <n v="1473326439"/>
    <b v="0"/>
    <n v="1"/>
    <b v="0"/>
    <s v="theater/plays"/>
    <n v="2.3764705882352941E-2"/>
    <n v="202"/>
    <x v="1"/>
    <s v="plays"/>
    <x v="3746"/>
    <d v="2016-10-08T01:20:39"/>
  </r>
  <r>
    <n v="3747"/>
    <s v="Counting Stars"/>
    <s v="The world premiere of an astonishing new play by acclaimed writer Atiha Sen Gupta."/>
    <n v="2500"/>
    <n v="25"/>
    <x v="2"/>
    <s v="GB"/>
    <s v="GBP"/>
    <n v="1436137140"/>
    <n v="1433833896"/>
    <b v="0"/>
    <n v="1"/>
    <b v="0"/>
    <s v="theater/plays"/>
    <n v="0.01"/>
    <n v="25"/>
    <x v="1"/>
    <s v="plays"/>
    <x v="3747"/>
    <d v="2015-07-05T14: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1: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19: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09T23: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5: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3: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6: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0: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2: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1: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2:25:15"/>
  </r>
  <r>
    <n v="3758"/>
    <s v="Luigi's Ladies"/>
    <s v="LUIGI'S LADIES: an original one-woman musical comedy"/>
    <n v="1500"/>
    <n v="1535"/>
    <x v="0"/>
    <s v="US"/>
    <s v="USD"/>
    <n v="1400475600"/>
    <n v="1397819938"/>
    <b v="0"/>
    <n v="26"/>
    <b v="1"/>
    <s v="theater/musical"/>
    <n v="1.0233333333333334"/>
    <n v="59.03846153846154"/>
    <x v="1"/>
    <s v="musical"/>
    <x v="3758"/>
    <d v="2014-05-18T21: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8: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4: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5: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1: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09: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6: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0: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0: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0: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09: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6: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4:20:10"/>
  </r>
  <r>
    <n v="3771"/>
    <s v="COME OUT SWINGIN'!"/>
    <s v="I would like to make a demo recording of six songs from COME OUT SWINGIN'!"/>
    <n v="1000"/>
    <n v="1460"/>
    <x v="0"/>
    <s v="US"/>
    <s v="USD"/>
    <n v="1463529600"/>
    <n v="1462307652"/>
    <b v="0"/>
    <n v="38"/>
    <b v="1"/>
    <s v="theater/musical"/>
    <n v="1.46"/>
    <n v="38.421052631578945"/>
    <x v="1"/>
    <s v="musical"/>
    <x v="3771"/>
    <d v="2016-05-17T16: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8T22: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18: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1: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7: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0: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1: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08: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2: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3: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5: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8: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5: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2: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6: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19: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08: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1: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09:00:23"/>
  </r>
  <r>
    <n v="3791"/>
    <s v="Spin! at The Cumming Playhouse"/>
    <s v="Spin! is an original musical comedy-drama presented by Blue Palm Productions."/>
    <n v="1500"/>
    <n v="0"/>
    <x v="2"/>
    <s v="US"/>
    <s v="USD"/>
    <n v="1404664592"/>
    <n v="1399480592"/>
    <b v="0"/>
    <n v="0"/>
    <b v="0"/>
    <s v="theater/musical"/>
    <n v="0"/>
    <n v="0"/>
    <x v="1"/>
    <s v="musical"/>
    <x v="3791"/>
    <d v="2014-07-06T08:36:32"/>
  </r>
  <r>
    <n v="3792"/>
    <s v="BorikÃ©n: The Show"/>
    <s v="A cultural and historic journey through Puerto Rico's music and dance!"/>
    <n v="12500"/>
    <n v="35"/>
    <x v="2"/>
    <s v="US"/>
    <s v="USD"/>
    <n v="1436957022"/>
    <n v="1434365022"/>
    <b v="0"/>
    <n v="2"/>
    <b v="0"/>
    <s v="theater/musical"/>
    <n v="2.8E-3"/>
    <n v="17.5"/>
    <x v="1"/>
    <s v="musical"/>
    <x v="3792"/>
    <d v="2015-07-15T02: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4: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5: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4: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6: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3: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09: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4: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0: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08: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19: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5: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0T23: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3: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8T22: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3: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1: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5: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1: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3: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19: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3: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19: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5: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8: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19: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1: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3: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7: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0: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4: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19: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5: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7: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2: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6: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5: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2: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09: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3: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8: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1: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2: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4: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0: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09: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19: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7: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0: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3: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7: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2T22: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7: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3T22: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1: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1: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0:24:44"/>
  </r>
  <r>
    <n v="3850"/>
    <s v="The Vagina Monologues 2015"/>
    <s v="V-Day is a global activist movement to end violence against women and girls."/>
    <n v="1000"/>
    <n v="38"/>
    <x v="2"/>
    <s v="US"/>
    <s v="USD"/>
    <n v="1420081143"/>
    <n v="1417489143"/>
    <b v="1"/>
    <n v="4"/>
    <b v="0"/>
    <s v="theater/plays"/>
    <n v="3.7999999999999999E-2"/>
    <n v="9.5"/>
    <x v="1"/>
    <s v="plays"/>
    <x v="3850"/>
    <d v="2014-12-31T18: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2: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19: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2: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3: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4: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08: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09: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3: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3: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7:51:50"/>
  </r>
  <r>
    <n v="3861"/>
    <s v="READY OR NOT HERE I COME"/>
    <s v="THE COMING OF THE LORD!"/>
    <n v="2000"/>
    <n v="100"/>
    <x v="2"/>
    <s v="US"/>
    <s v="USD"/>
    <n v="1415828820"/>
    <n v="1412258977"/>
    <b v="0"/>
    <n v="1"/>
    <b v="0"/>
    <s v="theater/plays"/>
    <n v="0.05"/>
    <n v="100"/>
    <x v="1"/>
    <s v="plays"/>
    <x v="3861"/>
    <d v="2014-11-12T13:47:00"/>
  </r>
  <r>
    <n v="3862"/>
    <s v="The Container Play"/>
    <s v="The hit immersive theatre experience of England comes to Corpus Christi!"/>
    <n v="7500"/>
    <n v="1"/>
    <x v="2"/>
    <s v="US"/>
    <s v="USD"/>
    <n v="1473699540"/>
    <n v="1472451356"/>
    <b v="0"/>
    <n v="1"/>
    <b v="0"/>
    <s v="theater/plays"/>
    <n v="1.3333333333333334E-4"/>
    <n v="1"/>
    <x v="1"/>
    <s v="plays"/>
    <x v="3862"/>
    <d v="2016-09-12T08: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08: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4: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1: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19: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1:32:19"/>
  </r>
  <r>
    <n v="3868"/>
    <s v="1000 words (Canceled)"/>
    <s v="New collection of music by Scott Evan Davis!"/>
    <n v="5000"/>
    <n v="10"/>
    <x v="1"/>
    <s v="GB"/>
    <s v="GBP"/>
    <n v="1410191405"/>
    <n v="1408031405"/>
    <b v="0"/>
    <n v="1"/>
    <b v="0"/>
    <s v="theater/musical"/>
    <n v="2E-3"/>
    <n v="10"/>
    <x v="1"/>
    <s v="musical"/>
    <x v="3868"/>
    <d v="2014-09-08T07: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19: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0: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09: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19: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08: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17: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2: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6: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08: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19: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2: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5:00:00"/>
  </r>
  <r>
    <n v="3881"/>
    <s v="My Real Mother's Name is... (Canceled)"/>
    <s v="A musical journey coming to the Blue Venue at the 2017 Orlando Fringe Festival!"/>
    <n v="500"/>
    <n v="25"/>
    <x v="1"/>
    <s v="US"/>
    <s v="USD"/>
    <n v="1487550399"/>
    <n v="1484958399"/>
    <b v="0"/>
    <n v="1"/>
    <b v="0"/>
    <s v="theater/musical"/>
    <n v="0.05"/>
    <n v="25"/>
    <x v="1"/>
    <s v="musical"/>
    <x v="3881"/>
    <d v="2017-02-19T16: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5: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6: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09: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4:49:51"/>
  </r>
  <r>
    <n v="3886"/>
    <s v="a (Canceled)"/>
    <n v="1"/>
    <n v="10000"/>
    <n v="0"/>
    <x v="1"/>
    <s v="AU"/>
    <s v="AUD"/>
    <n v="1418275702"/>
    <n v="1415683702"/>
    <b v="0"/>
    <n v="0"/>
    <b v="0"/>
    <s v="theater/musical"/>
    <n v="0"/>
    <n v="0"/>
    <x v="1"/>
    <s v="musical"/>
    <x v="3886"/>
    <d v="2014-12-10T21: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4: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5: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5: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0: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0: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3T23: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6-30T22: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0: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7T22: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0: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2: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08: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0: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18: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1: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4: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1:38:00"/>
  </r>
  <r>
    <n v="3904"/>
    <s v="Black America from Prophets to Pimps"/>
    <s v="A play that will cover 4000 years of black history."/>
    <n v="10000"/>
    <n v="3"/>
    <x v="2"/>
    <s v="US"/>
    <s v="USD"/>
    <n v="1429074240"/>
    <n v="1427866200"/>
    <b v="0"/>
    <n v="2"/>
    <b v="0"/>
    <s v="theater/plays"/>
    <n v="2.9999999999999997E-4"/>
    <n v="1.5"/>
    <x v="1"/>
    <s v="plays"/>
    <x v="3904"/>
    <d v="2015-04-14T21: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5: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5: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2: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19: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0: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0: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2: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0: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29T22: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4: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5: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3: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4: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08: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6: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2: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5: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5: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5: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2: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18: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8T22: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0: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1: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3-31T22: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19: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19: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6: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7: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1-30T23: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7: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3: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0: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3: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7: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3: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08: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07: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1: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19: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6T23: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18: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0: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0: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0: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5: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07: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3: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6: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5: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6: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0: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2: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3: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6: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0: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08: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0: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18: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5T22: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1: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19: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2: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4: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7: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0: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5: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2: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7-31T23: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0: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7: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6: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0: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1: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19T22: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3: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5: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4:11:30"/>
  </r>
  <r>
    <n v="3988"/>
    <s v="Folk-Tales: What Stories Do Your Folks Tell?"/>
    <s v="An evening of of stories based both in myth and truth."/>
    <n v="1500"/>
    <n v="32"/>
    <x v="2"/>
    <s v="US"/>
    <s v="USD"/>
    <n v="1440813413"/>
    <n v="1439517413"/>
    <b v="0"/>
    <n v="4"/>
    <b v="0"/>
    <s v="theater/plays"/>
    <n v="2.1333333333333333E-2"/>
    <n v="8"/>
    <x v="1"/>
    <s v="plays"/>
    <x v="3988"/>
    <d v="2015-08-28T17: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0: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08:08:13"/>
  </r>
  <r>
    <n v="3991"/>
    <s v="NTACTheatre - North Texas Actor's Collaborative Theatre"/>
    <s v="North Texas first actor-driven theatre company needs your help"/>
    <n v="500"/>
    <n v="100"/>
    <x v="2"/>
    <s v="US"/>
    <s v="USD"/>
    <n v="1433086082"/>
    <n v="1430494082"/>
    <b v="0"/>
    <n v="1"/>
    <b v="0"/>
    <s v="theater/plays"/>
    <n v="0.2"/>
    <n v="100"/>
    <x v="1"/>
    <s v="plays"/>
    <x v="3991"/>
    <d v="2015-05-31T07: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5: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2: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1: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3: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08: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0: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4: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1:51:49"/>
  </r>
  <r>
    <n v="4000"/>
    <s v="The Escorts"/>
    <s v="An Enticing Trip into the World of Assisted Dying"/>
    <n v="8000"/>
    <n v="10"/>
    <x v="2"/>
    <s v="US"/>
    <s v="USD"/>
    <n v="1462631358"/>
    <n v="1457450958"/>
    <b v="0"/>
    <n v="1"/>
    <b v="0"/>
    <s v="theater/plays"/>
    <n v="1.25E-3"/>
    <n v="10"/>
    <x v="1"/>
    <s v="plays"/>
    <x v="4000"/>
    <d v="2016-05-07T06: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1: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7: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6:05:47"/>
  </r>
  <r>
    <n v="4004"/>
    <s v="South Florida Tours"/>
    <s v="Help Launch The Queen Into South Florida!"/>
    <n v="500"/>
    <n v="1"/>
    <x v="2"/>
    <s v="US"/>
    <s v="USD"/>
    <n v="1412740457"/>
    <n v="1410148457"/>
    <b v="0"/>
    <n v="1"/>
    <b v="0"/>
    <s v="theater/plays"/>
    <n v="2E-3"/>
    <n v="1"/>
    <x v="1"/>
    <s v="plays"/>
    <x v="4004"/>
    <d v="2014-10-07T19: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1: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0: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08: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5: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08: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0: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5: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5: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5T23: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4T21: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0: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2: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08:07:54"/>
  </r>
  <r>
    <n v="4018"/>
    <s v="Time Please Fringe"/>
    <s v="Funding for a production of Time Please at the Brighton Fringe 2017... and beyond."/>
    <n v="1500"/>
    <n v="130"/>
    <x v="2"/>
    <s v="GB"/>
    <s v="GBP"/>
    <n v="1475877108"/>
    <n v="1473285108"/>
    <b v="0"/>
    <n v="4"/>
    <b v="0"/>
    <s v="theater/plays"/>
    <n v="8.666666666666667E-2"/>
    <n v="32.5"/>
    <x v="1"/>
    <s v="plays"/>
    <x v="4018"/>
    <d v="2016-10-07T13: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08: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19: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3: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18: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4: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08: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1: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08: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7: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4: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6: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0: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07: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2: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1: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3: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3: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4: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6: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1: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1: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19: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3: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1: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4: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1: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0: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7: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7: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3: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5: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7: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8T22: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3: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7: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1: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5: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19: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19: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08: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18: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09: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08: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6: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4: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6: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18: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5: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4: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19: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1: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0: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6: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09: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1: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09: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0: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4: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0: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4: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5: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0: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2: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19: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0:00:00"/>
  </r>
  <r>
    <n v="4087"/>
    <s v="Stage Production &quot;The Nail Shop&quot;"/>
    <s v="Comedy Stage Play"/>
    <n v="9600"/>
    <n v="0"/>
    <x v="2"/>
    <s v="US"/>
    <s v="USD"/>
    <n v="1468777786"/>
    <n v="1466185786"/>
    <b v="0"/>
    <n v="0"/>
    <b v="0"/>
    <s v="theater/plays"/>
    <n v="0"/>
    <n v="0"/>
    <x v="1"/>
    <s v="plays"/>
    <x v="4087"/>
    <d v="2016-07-17T09: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2: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09: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7: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4: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19: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1: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0: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6: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0: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5:55:00"/>
  </r>
  <r>
    <n v="4098"/>
    <s v="Life is simple"/>
    <s v="Community Youth play, written by and performed by the youth about finding joy in the simple things in life"/>
    <n v="75000"/>
    <n v="0"/>
    <x v="2"/>
    <s v="US"/>
    <s v="USD"/>
    <n v="1465060797"/>
    <n v="1462468797"/>
    <b v="0"/>
    <n v="0"/>
    <b v="0"/>
    <s v="theater/plays"/>
    <n v="0"/>
    <n v="0"/>
    <x v="1"/>
    <s v="plays"/>
    <x v="4098"/>
    <d v="2016-06-04T09: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2: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18: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3: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2: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0: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6T22: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6: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7: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4: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1: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5: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7: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19: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6: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 tabId="3" name="PivotTable2"/>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PivotTable3"/>
  </pivotTables>
  <data>
    <tabular pivotCacheId="2">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3" name="PivotTable2"/>
  </pivotTables>
  <data>
    <tabular pivotCacheId="1">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85750"/>
  <slicer name="Years" cache="Slicer_Years" caption="Years" rowHeight="285750"/>
  <slicer name="state" cache="Slicer_state" caption="state" rowHeight="2857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15"/>
  <sheetViews>
    <sheetView zoomScale="55" zoomScaleNormal="55" workbookViewId="0">
      <selection activeCell="O224" sqref="O224"/>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109375" bestFit="1" customWidth="1"/>
    <col min="16" max="16" width="21.77734375" bestFit="1" customWidth="1"/>
    <col min="17" max="17" width="28.21875" bestFit="1" customWidth="1"/>
    <col min="18" max="18" width="18.109375" bestFit="1" customWidth="1"/>
    <col min="19" max="19" width="30.21875" style="11" bestFit="1" customWidth="1"/>
    <col min="20" max="20" width="28.44140625" style="11"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8365</v>
      </c>
      <c r="T1" s="10"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IFERROR(E2/L2,0)</f>
        <v>63.917582417582416</v>
      </c>
      <c r="Q2" t="str">
        <f>LEFT(N2,FIND("/",N2)-1)</f>
        <v>film &amp; video</v>
      </c>
      <c r="R2" t="str">
        <f>RIGHT(N2,LEN(N2) - FIND("/",N2))</f>
        <v>television</v>
      </c>
      <c r="S2" s="11">
        <f>(((J2/60)/60)/24)+DATE(1970,1,1)+(-8/24)</f>
        <v>42176.673738425925</v>
      </c>
      <c r="T2" s="11">
        <f>(((I2/60)/60)/24)+DATE(1970,1,1)+(-8/24)</f>
        <v>42207.791666666664</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IFERROR(E3/L3,0)</f>
        <v>185.48101265822785</v>
      </c>
      <c r="Q3" t="str">
        <f t="shared" ref="Q3:Q66" si="2">LEFT(N3,FIND("/",N3)-1)</f>
        <v>film &amp; video</v>
      </c>
      <c r="R3" t="str">
        <f t="shared" ref="R3:R66" si="3">RIGHT(N3,LEN(N3) - FIND("/",N3))</f>
        <v>television</v>
      </c>
      <c r="S3" s="11">
        <f t="shared" ref="S3:S66" si="4">(((J3/60)/60)/24)+DATE(1970,1,1)+(-8/24)</f>
        <v>42766.267164351848</v>
      </c>
      <c r="T3" s="11">
        <f t="shared" ref="T3:T66" si="5">(((I3/60)/60)/24)+DATE(1970,1,1)+(-8/24)</f>
        <v>42796.267164351848</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42405.369016203702</v>
      </c>
      <c r="T4" s="11">
        <f t="shared" si="5"/>
        <v>42415.369016203702</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4"/>
        <v>41828.181793981479</v>
      </c>
      <c r="T5" s="11">
        <f t="shared" si="5"/>
        <v>41858.181793981479</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4"/>
        <v>42327.500914351847</v>
      </c>
      <c r="T6" s="11">
        <f t="shared" si="5"/>
        <v>42357.500914351847</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4"/>
        <v>42563.599618055552</v>
      </c>
      <c r="T7" s="11">
        <f t="shared" si="5"/>
        <v>42579.899305555555</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4"/>
        <v>41793.739004629628</v>
      </c>
      <c r="T8" s="11">
        <f t="shared" si="5"/>
        <v>41803.739004629628</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4"/>
        <v>42515.713738425926</v>
      </c>
      <c r="T9" s="11">
        <f t="shared" si="5"/>
        <v>42555.713738425926</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4"/>
        <v>42468.611249999994</v>
      </c>
      <c r="T10" s="11">
        <f t="shared" si="5"/>
        <v>42475.541666666664</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4"/>
        <v>42446.770185185182</v>
      </c>
      <c r="T11" s="11">
        <f t="shared" si="5"/>
        <v>42476.770185185182</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4"/>
        <v>41779.734710648147</v>
      </c>
      <c r="T12" s="11">
        <f t="shared" si="5"/>
        <v>41814.734710648147</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4"/>
        <v>42572.445162037031</v>
      </c>
      <c r="T13" s="11">
        <f t="shared" si="5"/>
        <v>42603.791666666664</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4"/>
        <v>41791.379918981482</v>
      </c>
      <c r="T14" s="11">
        <f t="shared" si="5"/>
        <v>41835.791666666664</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4"/>
        <v>42508.343854166662</v>
      </c>
      <c r="T15" s="11">
        <f t="shared" si="5"/>
        <v>42544.518749999996</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4"/>
        <v>41807.693148148144</v>
      </c>
      <c r="T16" s="11">
        <f t="shared" si="5"/>
        <v>41833.249305555553</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4"/>
        <v>42256.058541666665</v>
      </c>
      <c r="T17" s="11">
        <f t="shared" si="5"/>
        <v>42274.509722222218</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4"/>
        <v>41760.463090277779</v>
      </c>
      <c r="T18" s="11">
        <f t="shared" si="5"/>
        <v>41805.895833333328</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4"/>
        <v>41917.398402777777</v>
      </c>
      <c r="T19" s="11">
        <f t="shared" si="5"/>
        <v>41947.440069444441</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4"/>
        <v>41869.208981481483</v>
      </c>
      <c r="T20" s="11">
        <f t="shared" si="5"/>
        <v>41899.208981481483</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4"/>
        <v>42175.483032407406</v>
      </c>
      <c r="T21" s="11">
        <f t="shared" si="5"/>
        <v>42205.483032407406</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42200.424907407411</v>
      </c>
      <c r="T22" s="11">
        <f t="shared" si="5"/>
        <v>42260.424907407411</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4"/>
        <v>41878.293854166666</v>
      </c>
      <c r="T23" s="11">
        <f t="shared" si="5"/>
        <v>41908.293854166666</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4"/>
        <v>41989.578009259254</v>
      </c>
      <c r="T24" s="11">
        <f t="shared" si="5"/>
        <v>42004.999305555553</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4"/>
        <v>42097.445613425924</v>
      </c>
      <c r="T25" s="11">
        <f t="shared" si="5"/>
        <v>42124.305555555555</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4"/>
        <v>42229.486840277772</v>
      </c>
      <c r="T26" s="11">
        <f t="shared" si="5"/>
        <v>42262.48541666667</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4"/>
        <v>42317.691678240742</v>
      </c>
      <c r="T27" s="11">
        <f t="shared" si="5"/>
        <v>42377.691678240742</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4"/>
        <v>41828.182222222218</v>
      </c>
      <c r="T28" s="11">
        <f t="shared" si="5"/>
        <v>41868.182222222218</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4"/>
        <v>41928.831400462957</v>
      </c>
      <c r="T29" s="11">
        <f t="shared" si="5"/>
        <v>41958.873067129629</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4"/>
        <v>42324.630601851844</v>
      </c>
      <c r="T30" s="11">
        <f t="shared" si="5"/>
        <v>42354.630601851844</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4"/>
        <v>41812.339907407404</v>
      </c>
      <c r="T31" s="11">
        <f t="shared" si="5"/>
        <v>41842.339907407404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4"/>
        <v>41841.959664351853</v>
      </c>
      <c r="T32" s="11">
        <f t="shared" si="5"/>
        <v>41871.959664351853</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4"/>
        <v>42376.458726851844</v>
      </c>
      <c r="T33" s="11">
        <f t="shared" si="5"/>
        <v>42394.458726851844</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4"/>
        <v>42461.294178240736</v>
      </c>
      <c r="T34" s="11">
        <f t="shared" si="5"/>
        <v>42502.832638888889</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4"/>
        <v>42286.327557870369</v>
      </c>
      <c r="T35" s="11">
        <f t="shared" si="5"/>
        <v>42316.36922453704</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4"/>
        <v>41840.988437499997</v>
      </c>
      <c r="T36" s="11">
        <f t="shared" si="5"/>
        <v>41855.988437499997</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4"/>
        <v>42097.958495370367</v>
      </c>
      <c r="T37" s="11">
        <f t="shared" si="5"/>
        <v>42121.666666666664</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4"/>
        <v>42067.973668981482</v>
      </c>
      <c r="T38" s="11">
        <f t="shared" si="5"/>
        <v>42097.93200231481</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4"/>
        <v>42032.359710648147</v>
      </c>
      <c r="T39" s="11">
        <f t="shared" si="5"/>
        <v>42062.359710648147</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4"/>
        <v>41374.723888888882</v>
      </c>
      <c r="T40" s="11">
        <f t="shared" si="5"/>
        <v>41404.723888888882</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4"/>
        <v>41753.713749999995</v>
      </c>
      <c r="T41" s="11">
        <f t="shared" si="5"/>
        <v>41784.624305555553</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4"/>
        <v>41788.880648148144</v>
      </c>
      <c r="T42" s="11">
        <f t="shared" si="5"/>
        <v>41808.833333333328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4"/>
        <v>41887.235578703701</v>
      </c>
      <c r="T43" s="11">
        <f t="shared" si="5"/>
        <v>41917.235578703701</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4"/>
        <v>41971.305856481478</v>
      </c>
      <c r="T44" s="11">
        <f t="shared" si="5"/>
        <v>42001.305856481478</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4"/>
        <v>41802.457013888888</v>
      </c>
      <c r="T45" s="11">
        <f t="shared" si="5"/>
        <v>41832.666666666664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4"/>
        <v>41873.765474537038</v>
      </c>
      <c r="T46" s="11">
        <f t="shared" si="5"/>
        <v>41918.765474537038</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4"/>
        <v>42457.290590277778</v>
      </c>
      <c r="T47" s="11">
        <f t="shared" si="5"/>
        <v>42487.290590277778</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4"/>
        <v>42323.631643518522</v>
      </c>
      <c r="T48" s="11">
        <f t="shared" si="5"/>
        <v>42353.631643518522</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4"/>
        <v>41932.486192129625</v>
      </c>
      <c r="T49" s="11">
        <f t="shared" si="5"/>
        <v>41992.527858796289</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4"/>
        <v>42033.183564814812</v>
      </c>
      <c r="T50" s="11">
        <f t="shared" si="5"/>
        <v>42064.166666666664</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4"/>
        <v>42270.843113425923</v>
      </c>
      <c r="T51" s="11">
        <f t="shared" si="5"/>
        <v>42300.843113425923</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4"/>
        <v>41995.419652777775</v>
      </c>
      <c r="T52" s="11">
        <f t="shared" si="5"/>
        <v>42034.374999999993</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4"/>
        <v>42196.595335648148</v>
      </c>
      <c r="T53" s="11">
        <f t="shared" si="5"/>
        <v>42226.595335648148</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4"/>
        <v>41807.368587962963</v>
      </c>
      <c r="T54" s="11">
        <f t="shared" si="5"/>
        <v>41837.368587962963</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4"/>
        <v>41719.215798611105</v>
      </c>
      <c r="T55" s="11">
        <f t="shared" si="5"/>
        <v>41733.583333333328</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4"/>
        <v>42333.379872685182</v>
      </c>
      <c r="T56" s="11">
        <f t="shared" si="5"/>
        <v>42363.379872685182</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4"/>
        <v>42496.635601851849</v>
      </c>
      <c r="T57" s="11">
        <f t="shared" si="5"/>
        <v>42517.635601851849</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4"/>
        <v>42149.215555555551</v>
      </c>
      <c r="T58" s="11">
        <f t="shared" si="5"/>
        <v>42163.333333333336</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4"/>
        <v>42089.499560185184</v>
      </c>
      <c r="T59" s="11">
        <f t="shared" si="5"/>
        <v>42119.499560185184</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4"/>
        <v>41932.411712962959</v>
      </c>
      <c r="T60" s="11">
        <f t="shared" si="5"/>
        <v>41962.453379629624</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4"/>
        <v>42229.902500000004</v>
      </c>
      <c r="T61" s="11">
        <f t="shared" si="5"/>
        <v>42261.541666666664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4"/>
        <v>41701.568483796291</v>
      </c>
      <c r="T62" s="11">
        <f t="shared" si="5"/>
        <v>41720.666666666664</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4"/>
        <v>41409.480983796297</v>
      </c>
      <c r="T63" s="11">
        <f t="shared" si="5"/>
        <v>41431.480983796297</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4"/>
        <v>41311.466180555552</v>
      </c>
      <c r="T64" s="11">
        <f t="shared" si="5"/>
        <v>41336.466180555552</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4"/>
        <v>41612.578854166662</v>
      </c>
      <c r="T65" s="11">
        <f t="shared" si="5"/>
        <v>41635.874305555553</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1">
        <f t="shared" si="4"/>
        <v>41432.684965277775</v>
      </c>
      <c r="T66" s="11">
        <f t="shared" si="5"/>
        <v>41462.684965277775</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IFERROR(E67/L67,0)</f>
        <v>132.05263157894737</v>
      </c>
      <c r="Q67" t="str">
        <f t="shared" ref="Q67:Q130" si="8">LEFT(N67,FIND("/",N67)-1)</f>
        <v>film &amp; video</v>
      </c>
      <c r="R67" t="str">
        <f t="shared" ref="R67:R130" si="9">RIGHT(N67,LEN(N67) - FIND("/",N67))</f>
        <v>shorts</v>
      </c>
      <c r="S67" s="11">
        <f t="shared" ref="S67:S130" si="10">(((J67/60)/60)/24)+DATE(1970,1,1)+(-8/24)</f>
        <v>41835.487893518519</v>
      </c>
      <c r="T67" s="11">
        <f t="shared" ref="T67:T130" si="11">(((I67/60)/60)/24)+DATE(1970,1,1)+(-8/24)</f>
        <v>41861.915972222218</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si="10"/>
        <v>42539.516435185178</v>
      </c>
      <c r="T68" s="11">
        <f t="shared" si="11"/>
        <v>42569.516435185178</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0"/>
        <v>41075.250046296293</v>
      </c>
      <c r="T69" s="11">
        <f t="shared" si="11"/>
        <v>41105.250046296293</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0"/>
        <v>41663.23600694444</v>
      </c>
      <c r="T70" s="11">
        <f t="shared" si="11"/>
        <v>41693.23600694444</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0"/>
        <v>40785.854456018518</v>
      </c>
      <c r="T71" s="11">
        <f t="shared" si="11"/>
        <v>40817.957638888889</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0"/>
        <v>40730.563020833331</v>
      </c>
      <c r="T72" s="11">
        <f t="shared" si="11"/>
        <v>40790.563020833331</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0"/>
        <v>40996.938159722216</v>
      </c>
      <c r="T73" s="11">
        <f t="shared" si="11"/>
        <v>41056.938159722216</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0"/>
        <v>41207.676863425921</v>
      </c>
      <c r="T74" s="11">
        <f t="shared" si="11"/>
        <v>41227.666666666664</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0"/>
        <v>40587.423425925925</v>
      </c>
      <c r="T75" s="11">
        <f t="shared" si="11"/>
        <v>40665.832638888889</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0"/>
        <v>42360.153877314813</v>
      </c>
      <c r="T76" s="11">
        <f t="shared" si="11"/>
        <v>42390.153877314813</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0"/>
        <v>41356.875833333332</v>
      </c>
      <c r="T77" s="11">
        <f t="shared" si="11"/>
        <v>41386.875833333332</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0"/>
        <v>40844.358310185184</v>
      </c>
      <c r="T78" s="11">
        <f t="shared" si="11"/>
        <v>40904.399976851848</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RIGHT(N79,LEN(N79) - FIND("/",N79))</f>
        <v>shorts</v>
      </c>
      <c r="S79" s="11">
        <f t="shared" si="10"/>
        <v>40996.811539351853</v>
      </c>
      <c r="T79" s="11">
        <f t="shared" si="11"/>
        <v>41049.790972222218</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42604.397233796299</v>
      </c>
      <c r="T80" s="11">
        <f t="shared" si="11"/>
        <v>42614.397233796299</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0"/>
        <v>41724.443206018514</v>
      </c>
      <c r="T81" s="11">
        <f t="shared" si="11"/>
        <v>41754.443206018514</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0"/>
        <v>41582.750648148147</v>
      </c>
      <c r="T82" s="11">
        <f t="shared" si="11"/>
        <v>41617.750648148147</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0"/>
        <v>41099.825543981482</v>
      </c>
      <c r="T83" s="11">
        <f t="shared" si="11"/>
        <v>41103.79305555555</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0"/>
        <v>40795.486817129626</v>
      </c>
      <c r="T84" s="11">
        <f t="shared" si="11"/>
        <v>40825.486817129626</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0"/>
        <v>42042.282280092586</v>
      </c>
      <c r="T85" s="11">
        <f t="shared" si="11"/>
        <v>42057.145833333336</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0"/>
        <v>40648.42460648148</v>
      </c>
      <c r="T86" s="11">
        <f t="shared" si="11"/>
        <v>40678.42460648148</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0"/>
        <v>40778.792094907403</v>
      </c>
      <c r="T87" s="11">
        <f t="shared" si="11"/>
        <v>40808.792094907403</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0"/>
        <v>42291.222743055558</v>
      </c>
      <c r="T88" s="11">
        <f t="shared" si="11"/>
        <v>42365.264409722215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40322.206053240734</v>
      </c>
      <c r="T89" s="11">
        <f t="shared" si="11"/>
        <v>40331.736805555556</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0"/>
        <v>41786.325590277775</v>
      </c>
      <c r="T90" s="11">
        <f t="shared" si="11"/>
        <v>41812.325590277775</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0"/>
        <v>41402.418888888889</v>
      </c>
      <c r="T91" s="11">
        <f t="shared" si="11"/>
        <v>41427.418888888889</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0"/>
        <v>40705.964108796295</v>
      </c>
      <c r="T92" s="11">
        <f t="shared" si="11"/>
        <v>40735.964108796295</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0"/>
        <v>40619.069027777776</v>
      </c>
      <c r="T93" s="11">
        <f t="shared" si="11"/>
        <v>40680.069027777776</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0"/>
        <v>42720.865543981483</v>
      </c>
      <c r="T94" s="11">
        <f t="shared" si="11"/>
        <v>42766.999999999993</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0"/>
        <v>41065.524733796294</v>
      </c>
      <c r="T95" s="11">
        <f t="shared" si="11"/>
        <v>41093.541666666664</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0"/>
        <v>41716.384513888886</v>
      </c>
      <c r="T96" s="11">
        <f t="shared" si="11"/>
        <v>41736.384513888886</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0"/>
        <v>40934.671770833331</v>
      </c>
      <c r="T97" s="11">
        <f t="shared" si="11"/>
        <v>40964.671770833331</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0"/>
        <v>40324.32917824074</v>
      </c>
      <c r="T98" s="11">
        <f t="shared" si="11"/>
        <v>40390.791666666664</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0"/>
        <v>40705.801874999997</v>
      </c>
      <c r="T99" s="11">
        <f t="shared" si="11"/>
        <v>40735.801874999997</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0"/>
        <v>41214.461504629624</v>
      </c>
      <c r="T100" s="11">
        <f t="shared" si="11"/>
        <v>41250.645833333328</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0"/>
        <v>41631.569432870368</v>
      </c>
      <c r="T101" s="11">
        <f t="shared" si="11"/>
        <v>41661.569432870368</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0"/>
        <v>41197.419976851852</v>
      </c>
      <c r="T102" s="11">
        <f t="shared" si="11"/>
        <v>41217.461643518516</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0"/>
        <v>41274.443402777775</v>
      </c>
      <c r="T103" s="11">
        <f t="shared" si="11"/>
        <v>41298.443402777775</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0"/>
        <v>40504.797835648147</v>
      </c>
      <c r="T104" s="11">
        <f t="shared" si="11"/>
        <v>40534.797835648147</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0"/>
        <v>41682.472569444442</v>
      </c>
      <c r="T105" s="11">
        <f t="shared" si="11"/>
        <v>41705.472569444442</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0"/>
        <v>40612.361874999995</v>
      </c>
      <c r="T106" s="11">
        <f t="shared" si="11"/>
        <v>40635.708333333328</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0"/>
        <v>42485.391435185178</v>
      </c>
      <c r="T107" s="11">
        <f t="shared" si="11"/>
        <v>42503.666666666664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0"/>
        <v>40987.443298611113</v>
      </c>
      <c r="T108" s="11">
        <f t="shared" si="11"/>
        <v>41001.443298611113</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0"/>
        <v>40635.649155092593</v>
      </c>
      <c r="T109" s="11">
        <f t="shared" si="11"/>
        <v>40657.649155092593</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0"/>
        <v>41365.279745370368</v>
      </c>
      <c r="T110" s="11">
        <f t="shared" si="11"/>
        <v>41425.279745370368</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0"/>
        <v>40569.692476851851</v>
      </c>
      <c r="T111" s="11">
        <f t="shared" si="11"/>
        <v>40599.692476851851</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0"/>
        <v>41557.616354166668</v>
      </c>
      <c r="T112" s="11">
        <f t="shared" si="11"/>
        <v>41591.915972222218</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0"/>
        <v>42124.999849537031</v>
      </c>
      <c r="T113" s="11">
        <f t="shared" si="11"/>
        <v>42154.999849537031</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0"/>
        <v>41717.709699074068</v>
      </c>
      <c r="T114" s="11">
        <f t="shared" si="11"/>
        <v>41741.75</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0"/>
        <v>40753.425092592588</v>
      </c>
      <c r="T115" s="11">
        <f t="shared" si="11"/>
        <v>40761.291666666664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0"/>
        <v>40860.940833333334</v>
      </c>
      <c r="T116" s="11">
        <f t="shared" si="11"/>
        <v>40920.940833333334</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0"/>
        <v>40918.405601851846</v>
      </c>
      <c r="T117" s="11">
        <f t="shared" si="11"/>
        <v>40943.405601851846</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0"/>
        <v>40595.163831018515</v>
      </c>
      <c r="T118" s="11">
        <f t="shared" si="11"/>
        <v>40641.122164351851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0"/>
        <v>40248.501666666663</v>
      </c>
      <c r="T119" s="11">
        <f t="shared" si="11"/>
        <v>40338.458333333328</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0"/>
        <v>40722.720324074071</v>
      </c>
      <c r="T120" s="11">
        <f t="shared" si="11"/>
        <v>40752.720324074071</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0"/>
        <v>40738.735949074071</v>
      </c>
      <c r="T121" s="11">
        <f t="shared" si="11"/>
        <v>40768.625</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0"/>
        <v>42615.716516203705</v>
      </c>
      <c r="T122" s="11">
        <f t="shared" si="11"/>
        <v>42645.716516203705</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0"/>
        <v>42096.371643518512</v>
      </c>
      <c r="T123" s="11">
        <f t="shared" si="11"/>
        <v>42112.094444444439</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1">
        <f t="shared" si="10"/>
        <v>42593.098460648143</v>
      </c>
      <c r="T124" s="11">
        <f t="shared" si="11"/>
        <v>42653.098460648143</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0"/>
        <v>41904.448657407404</v>
      </c>
      <c r="T125" s="11">
        <f t="shared" si="11"/>
        <v>41940.583333333328</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1">
        <f t="shared" si="10"/>
        <v>42114.595393518517</v>
      </c>
      <c r="T126" s="11">
        <f t="shared" si="11"/>
        <v>42139.595393518517</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0"/>
        <v>42709.66064814815</v>
      </c>
      <c r="T127" s="11">
        <f t="shared" si="11"/>
        <v>42769.66064814815</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0"/>
        <v>42135.256215277775</v>
      </c>
      <c r="T128" s="11">
        <f t="shared" si="11"/>
        <v>42165.749999999993</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0"/>
        <v>42067.290983796294</v>
      </c>
      <c r="T129" s="11">
        <f t="shared" si="11"/>
        <v>42097.24931712963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1">
        <f t="shared" si="10"/>
        <v>42627.894594907404</v>
      </c>
      <c r="T130" s="11">
        <f t="shared" si="11"/>
        <v>42662.894594907404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f t="shared" ref="P131:P194" si="13">IFERROR(E131/L131,0)</f>
        <v>0</v>
      </c>
      <c r="Q131" t="str">
        <f t="shared" ref="Q131:Q194" si="14">LEFT(N131,FIND("/",N131)-1)</f>
        <v>film &amp; video</v>
      </c>
      <c r="R131" t="str">
        <f t="shared" ref="R131:R194" si="15">RIGHT(N131,LEN(N131) - FIND("/",N131))</f>
        <v>science fiction</v>
      </c>
      <c r="S131" s="11">
        <f t="shared" ref="S131:S194" si="16">(((J131/60)/60)/24)+DATE(1970,1,1)+(-8/24)</f>
        <v>41882.603969907403</v>
      </c>
      <c r="T131" s="11">
        <f t="shared" ref="T131:T194" si="17">(((I131/60)/60)/24)+DATE(1970,1,1)+(-8/24)</f>
        <v>41942.603969907403</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1">
        <f t="shared" si="16"/>
        <v>41778.582083333327</v>
      </c>
      <c r="T132" s="11">
        <f t="shared" si="17"/>
        <v>41806.511111111111</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1">
        <f t="shared" si="16"/>
        <v>42541.504178240742</v>
      </c>
      <c r="T133" s="11">
        <f t="shared" si="17"/>
        <v>42556.666666666664</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6"/>
        <v>41905.47924768518</v>
      </c>
      <c r="T134" s="11">
        <f t="shared" si="17"/>
        <v>41950.520914351851</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1">
        <f t="shared" si="16"/>
        <v>42491.474351851844</v>
      </c>
      <c r="T135" s="11">
        <f t="shared" si="17"/>
        <v>42521.396527777775</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1">
        <f t="shared" si="16"/>
        <v>42221.576597222222</v>
      </c>
      <c r="T136" s="11">
        <f t="shared" si="17"/>
        <v>42251.374999999993</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6"/>
        <v>41788.048576388886</v>
      </c>
      <c r="T137" s="11">
        <f t="shared" si="17"/>
        <v>41821.458333333328</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1">
        <f t="shared" si="16"/>
        <v>42096.076782407406</v>
      </c>
      <c r="T138" s="11">
        <f t="shared" si="17"/>
        <v>42140.094444444439</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1">
        <f t="shared" si="16"/>
        <v>42239.240659722222</v>
      </c>
      <c r="T139" s="11">
        <f t="shared" si="17"/>
        <v>42289.240659722222</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6"/>
        <v>42185.924085648141</v>
      </c>
      <c r="T140" s="11">
        <f t="shared" si="17"/>
        <v>42216.874305555553</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6"/>
        <v>42187.587638888886</v>
      </c>
      <c r="T141" s="11">
        <f t="shared" si="17"/>
        <v>42197.587638888886</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1">
        <f t="shared" si="16"/>
        <v>42052.864953703705</v>
      </c>
      <c r="T142" s="11">
        <f t="shared" si="17"/>
        <v>42082.823287037034</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6"/>
        <v>42109.819710648146</v>
      </c>
      <c r="T143" s="11">
        <f t="shared" si="17"/>
        <v>42154.819710648146</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6"/>
        <v>41938.559930555552</v>
      </c>
      <c r="T144" s="11">
        <f t="shared" si="17"/>
        <v>41959.601597222216</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1">
        <f t="shared" si="16"/>
        <v>42558.730810185189</v>
      </c>
      <c r="T145" s="11">
        <f t="shared" si="17"/>
        <v>42615.913194444445</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6"/>
        <v>42047.429074074076</v>
      </c>
      <c r="T146" s="11">
        <f t="shared" si="17"/>
        <v>42107.387407407405</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6"/>
        <v>42200.208935185183</v>
      </c>
      <c r="T147" s="11">
        <f t="shared" si="17"/>
        <v>42227.208935185183</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6"/>
        <v>42692.682847222219</v>
      </c>
      <c r="T148" s="11">
        <f t="shared" si="17"/>
        <v>42752.682847222219</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1">
        <f t="shared" si="16"/>
        <v>41969.434490740743</v>
      </c>
      <c r="T149" s="11">
        <f t="shared" si="17"/>
        <v>42012.429166666661</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6"/>
        <v>42396.948333333326</v>
      </c>
      <c r="T150" s="11">
        <f t="shared" si="17"/>
        <v>42426.948333333326</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6"/>
        <v>41967.838773148142</v>
      </c>
      <c r="T151" s="11">
        <f t="shared" si="17"/>
        <v>41997.999999999993</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6"/>
        <v>42089.82849537037</v>
      </c>
      <c r="T152" s="11">
        <f t="shared" si="17"/>
        <v>42149.82849537037</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6"/>
        <v>42113.217488425922</v>
      </c>
      <c r="T153" s="11">
        <f t="shared" si="17"/>
        <v>42173.217488425922</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6"/>
        <v>41874.744212962964</v>
      </c>
      <c r="T154" s="11">
        <f t="shared" si="17"/>
        <v>41904.744212962964</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6"/>
        <v>41933.252824074072</v>
      </c>
      <c r="T155" s="11">
        <f t="shared" si="17"/>
        <v>41975.294490740744</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6"/>
        <v>42115.214062499996</v>
      </c>
      <c r="T156" s="11">
        <f t="shared" si="17"/>
        <v>42158.214062499996</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6"/>
        <v>42168.226099537038</v>
      </c>
      <c r="T157" s="11">
        <f t="shared" si="17"/>
        <v>42208.226099537038</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6"/>
        <v>41793.791620370372</v>
      </c>
      <c r="T158" s="11">
        <f t="shared" si="17"/>
        <v>41853.791620370372</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6"/>
        <v>42396.578379629624</v>
      </c>
      <c r="T159" s="11">
        <f t="shared" si="17"/>
        <v>42426.578379629624</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1">
        <f t="shared" si="16"/>
        <v>41903.743379629625</v>
      </c>
      <c r="T160" s="11">
        <f t="shared" si="17"/>
        <v>41933.743379629625</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6"/>
        <v>42514.101215277777</v>
      </c>
      <c r="T161" s="11">
        <f t="shared" si="17"/>
        <v>42554.101215277777</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1">
        <f t="shared" si="16"/>
        <v>42171.579756944448</v>
      </c>
      <c r="T162" s="11">
        <f t="shared" si="17"/>
        <v>42231.579756944448</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6"/>
        <v>41792.354108796295</v>
      </c>
      <c r="T163" s="11">
        <f t="shared" si="17"/>
        <v>41822.354108796295</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6"/>
        <v>41834.79347222222</v>
      </c>
      <c r="T164" s="11">
        <f t="shared" si="17"/>
        <v>41867.654166666667</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1">
        <f t="shared" si="16"/>
        <v>42243.627939814811</v>
      </c>
      <c r="T165" s="11">
        <f t="shared" si="17"/>
        <v>42277.666666666664</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6"/>
        <v>41841.429409722223</v>
      </c>
      <c r="T166" s="11">
        <f t="shared" si="17"/>
        <v>41901.429409722223</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1">
        <f t="shared" si="16"/>
        <v>42351.325509259252</v>
      </c>
      <c r="T167" s="11">
        <f t="shared" si="17"/>
        <v>42381.325509259252</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6"/>
        <v>42720.742615740739</v>
      </c>
      <c r="T168" s="11">
        <f t="shared" si="17"/>
        <v>42750.742615740739</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6"/>
        <v>42160.594155092585</v>
      </c>
      <c r="T169" s="11">
        <f t="shared" si="17"/>
        <v>42220.594155092585</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6"/>
        <v>42052.501967592594</v>
      </c>
      <c r="T170" s="11">
        <f t="shared" si="17"/>
        <v>42082.460300925923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6"/>
        <v>41900.171979166662</v>
      </c>
      <c r="T171" s="11">
        <f t="shared" si="17"/>
        <v>41930.171979166662</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6"/>
        <v>42216.644479166665</v>
      </c>
      <c r="T172" s="11">
        <f t="shared" si="17"/>
        <v>42245.894444444442</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6"/>
        <v>42533.847384259258</v>
      </c>
      <c r="T173" s="11">
        <f t="shared" si="17"/>
        <v>42593.847384259258</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1">
        <f t="shared" si="16"/>
        <v>42047.061608796292</v>
      </c>
      <c r="T174" s="11">
        <f t="shared" si="17"/>
        <v>42082.01994212962</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1">
        <f t="shared" si="16"/>
        <v>42033.239675925921</v>
      </c>
      <c r="T175" s="11">
        <f t="shared" si="17"/>
        <v>42063.239675925921</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1">
        <f t="shared" si="16"/>
        <v>42072.42564814815</v>
      </c>
      <c r="T176" s="11">
        <f t="shared" si="17"/>
        <v>42132.42564814815</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6"/>
        <v>41855.444571759253</v>
      </c>
      <c r="T177" s="11">
        <f t="shared" si="17"/>
        <v>41880.444571759253</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1">
        <f t="shared" si="16"/>
        <v>42191.490729166668</v>
      </c>
      <c r="T178" s="11">
        <f t="shared" si="17"/>
        <v>42221.490729166668</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6"/>
        <v>42069.714421296296</v>
      </c>
      <c r="T179" s="11">
        <f t="shared" si="17"/>
        <v>42086.672754629624</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1">
        <f t="shared" si="16"/>
        <v>42304.622048611105</v>
      </c>
      <c r="T180" s="11">
        <f t="shared" si="17"/>
        <v>42334.663715277777</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6"/>
        <v>42402.747164351851</v>
      </c>
      <c r="T181" s="11">
        <f t="shared" si="17"/>
        <v>42432.747164351851</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6"/>
        <v>42067.657905092587</v>
      </c>
      <c r="T182" s="11">
        <f t="shared" si="17"/>
        <v>42107.458333333336</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6"/>
        <v>42147.408506944441</v>
      </c>
      <c r="T183" s="11">
        <f t="shared" si="17"/>
        <v>42177.408506944441</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1">
        <f t="shared" si="16"/>
        <v>42711.678611111107</v>
      </c>
      <c r="T184" s="11">
        <f t="shared" si="17"/>
        <v>42741.678611111107</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6"/>
        <v>41939.476967592593</v>
      </c>
      <c r="T185" s="11">
        <f t="shared" si="17"/>
        <v>41969.518634259257</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6"/>
        <v>41825.45789351852</v>
      </c>
      <c r="T186" s="11">
        <f t="shared" si="17"/>
        <v>41882.832638888889</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6"/>
        <v>42570.577997685185</v>
      </c>
      <c r="T187" s="11">
        <f t="shared" si="17"/>
        <v>42600.577997685185</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1">
        <f t="shared" si="16"/>
        <v>42767.479560185187</v>
      </c>
      <c r="T188" s="11">
        <f t="shared" si="17"/>
        <v>42797.499999999993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6"/>
        <v>42181.90112268518</v>
      </c>
      <c r="T189" s="11">
        <f t="shared" si="17"/>
        <v>42205.957638888889</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1">
        <f t="shared" si="16"/>
        <v>41856.849710648145</v>
      </c>
      <c r="T190" s="11">
        <f t="shared" si="17"/>
        <v>41886.849710648145</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6"/>
        <v>42556.357372685183</v>
      </c>
      <c r="T191" s="11">
        <f t="shared" si="17"/>
        <v>42616.357372685183</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6"/>
        <v>42527.317662037036</v>
      </c>
      <c r="T192" s="11">
        <f t="shared" si="17"/>
        <v>42537.317662037036</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6"/>
        <v>42239.108078703699</v>
      </c>
      <c r="T193" s="11">
        <f t="shared" si="17"/>
        <v>42279.108078703699</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1">
        <f t="shared" si="16"/>
        <v>41899.458703703705</v>
      </c>
      <c r="T194" s="11">
        <f t="shared" si="17"/>
        <v>41929.458703703705</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f t="shared" ref="P195:P258" si="19">IFERROR(E195/L195,0)</f>
        <v>0</v>
      </c>
      <c r="Q195" t="str">
        <f t="shared" ref="Q195:Q258" si="20">LEFT(N195,FIND("/",N195)-1)</f>
        <v>film &amp; video</v>
      </c>
      <c r="R195" t="str">
        <f t="shared" ref="R195:R258" si="21">RIGHT(N195,LEN(N195) - FIND("/",N195))</f>
        <v>drama</v>
      </c>
      <c r="S195" s="11">
        <f t="shared" ref="S195:S258" si="22">(((J195/60)/60)/24)+DATE(1970,1,1)+(-8/24)</f>
        <v>41911.601458333331</v>
      </c>
      <c r="T195" s="11">
        <f t="shared" ref="T195:T258" si="23">(((I195/60)/60)/24)+DATE(1970,1,1)+(-8/24)</f>
        <v>41971.643124999995</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si="22"/>
        <v>42375.663553240738</v>
      </c>
      <c r="T196" s="11">
        <f t="shared" si="23"/>
        <v>42435.663553240738</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1">
        <f t="shared" si="22"/>
        <v>42135.337175925924</v>
      </c>
      <c r="T197" s="11">
        <f t="shared" si="23"/>
        <v>42195.337175925924</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2"/>
        <v>42259.209467592591</v>
      </c>
      <c r="T198" s="11">
        <f t="shared" si="23"/>
        <v>42287.541666666664</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2"/>
        <v>42741.515046296299</v>
      </c>
      <c r="T199" s="11">
        <f t="shared" si="23"/>
        <v>42783.541666666664</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2"/>
        <v>41887.050023148149</v>
      </c>
      <c r="T200" s="11">
        <f t="shared" si="23"/>
        <v>41917.050023148149</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1">
        <f t="shared" si="22"/>
        <v>42583.790532407402</v>
      </c>
      <c r="T201" s="11">
        <f t="shared" si="23"/>
        <v>42613.790532407402</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2"/>
        <v>41866.750034722223</v>
      </c>
      <c r="T202" s="11">
        <f t="shared" si="23"/>
        <v>41896.750034722223</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2"/>
        <v>42023.485289351847</v>
      </c>
      <c r="T203" s="11">
        <f t="shared" si="23"/>
        <v>42043.485289351847</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1">
        <f t="shared" si="22"/>
        <v>42255.594490740739</v>
      </c>
      <c r="T204" s="11">
        <f t="shared" si="23"/>
        <v>42285.540972222218</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2"/>
        <v>41973.514629629623</v>
      </c>
      <c r="T205" s="11">
        <f t="shared" si="23"/>
        <v>42033.514629629623</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2"/>
        <v>42556.250034722216</v>
      </c>
      <c r="T206" s="11">
        <f t="shared" si="23"/>
        <v>42586.250034722216</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2"/>
        <v>42248.298865740733</v>
      </c>
      <c r="T207" s="11">
        <f t="shared" si="23"/>
        <v>42283.298865740733</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1">
        <f t="shared" si="22"/>
        <v>42566.67109953703</v>
      </c>
      <c r="T208" s="11">
        <f t="shared" si="23"/>
        <v>42587.67109953703</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2"/>
        <v>41977.863865740735</v>
      </c>
      <c r="T209" s="11">
        <f t="shared" si="23"/>
        <v>42007.863865740735</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1">
        <f t="shared" si="22"/>
        <v>41959.03665509259</v>
      </c>
      <c r="T210" s="11">
        <f t="shared" si="23"/>
        <v>41989.03665509259</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1">
        <f t="shared" si="22"/>
        <v>42165.589525462965</v>
      </c>
      <c r="T211" s="11">
        <f t="shared" si="23"/>
        <v>42195.589525462965</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2"/>
        <v>42248.731388888882</v>
      </c>
      <c r="T212" s="11">
        <f t="shared" si="23"/>
        <v>42277.874999999993</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2"/>
        <v>42235.826585648152</v>
      </c>
      <c r="T213" s="11">
        <f t="shared" si="23"/>
        <v>42265.826585648152</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2"/>
        <v>42416.547685185178</v>
      </c>
      <c r="T214" s="11">
        <f t="shared" si="23"/>
        <v>42476.506018518521</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2"/>
        <v>42202.260960648149</v>
      </c>
      <c r="T215" s="11">
        <f t="shared" si="23"/>
        <v>42232.254641203697</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2"/>
        <v>42009.307280092595</v>
      </c>
      <c r="T216" s="11">
        <f t="shared" si="23"/>
        <v>42069.307280092595</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2"/>
        <v>42374.896782407406</v>
      </c>
      <c r="T217" s="11">
        <f t="shared" si="23"/>
        <v>42417.665972222218</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2"/>
        <v>42066.625428240739</v>
      </c>
      <c r="T218" s="11">
        <f t="shared" si="23"/>
        <v>42116.583761574067</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2"/>
        <v>41970.307280092595</v>
      </c>
      <c r="T219" s="11">
        <f t="shared" si="23"/>
        <v>42001.307280092595</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2"/>
        <v>42079.295011574075</v>
      </c>
      <c r="T220" s="11">
        <f t="shared" si="23"/>
        <v>42139.295011574075</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2"/>
        <v>42428.993344907409</v>
      </c>
      <c r="T221" s="11">
        <f t="shared" si="23"/>
        <v>42460.957638888889</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2"/>
        <v>42195.310532407406</v>
      </c>
      <c r="T222" s="11">
        <f t="shared" si="23"/>
        <v>42236.504166666658</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1">
        <f t="shared" si="22"/>
        <v>42031.504212962966</v>
      </c>
      <c r="T223" s="11">
        <f t="shared" si="23"/>
        <v>42091.462546296294</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2"/>
        <v>42031.436550925922</v>
      </c>
      <c r="T224" s="11">
        <f t="shared" si="23"/>
        <v>42089.777083333327</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1">
        <f t="shared" si="22"/>
        <v>42481.714699074073</v>
      </c>
      <c r="T225" s="11">
        <f t="shared" si="23"/>
        <v>42511.711805555555</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1">
        <f t="shared" si="22"/>
        <v>42134.901921296296</v>
      </c>
      <c r="T226" s="11">
        <f t="shared" si="23"/>
        <v>42194.901921296296</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1">
        <f t="shared" si="22"/>
        <v>42438.627939814811</v>
      </c>
      <c r="T227" s="11">
        <f t="shared" si="23"/>
        <v>42468.586273148147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2"/>
        <v>42106.332685185182</v>
      </c>
      <c r="T228" s="11">
        <f t="shared" si="23"/>
        <v>42155.061805555553</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1">
        <f t="shared" si="22"/>
        <v>42164.560659722221</v>
      </c>
      <c r="T229" s="11">
        <f t="shared" si="23"/>
        <v>42194.560659722221</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1">
        <f t="shared" si="22"/>
        <v>42096.353067129625</v>
      </c>
      <c r="T230" s="11">
        <f t="shared" si="23"/>
        <v>42156.353067129625</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1">
        <f t="shared" si="22"/>
        <v>42383.600659722222</v>
      </c>
      <c r="T231" s="11">
        <f t="shared" si="23"/>
        <v>42413.600659722222</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2"/>
        <v>42129.443877314807</v>
      </c>
      <c r="T232" s="11">
        <f t="shared" si="23"/>
        <v>42159.443877314807</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1">
        <f t="shared" si="22"/>
        <v>42341.625590277778</v>
      </c>
      <c r="T233" s="11">
        <f t="shared" si="23"/>
        <v>42371.625590277778</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2"/>
        <v>42032.492430555554</v>
      </c>
      <c r="T234" s="11">
        <f t="shared" si="23"/>
        <v>42062.492430555554</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1">
        <f t="shared" si="22"/>
        <v>42612.578379629624</v>
      </c>
      <c r="T235" s="11">
        <f t="shared" si="23"/>
        <v>42642.578379629624</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2"/>
        <v>42135.70207175926</v>
      </c>
      <c r="T236" s="11">
        <f t="shared" si="23"/>
        <v>42175.70207175926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1">
        <f t="shared" si="22"/>
        <v>42164.575196759259</v>
      </c>
      <c r="T237" s="11">
        <f t="shared" si="23"/>
        <v>42194.575196759259</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1">
        <f t="shared" si="22"/>
        <v>42320.751145833325</v>
      </c>
      <c r="T238" s="11">
        <f t="shared" si="23"/>
        <v>42373.666666666664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2"/>
        <v>42377.243854166663</v>
      </c>
      <c r="T239" s="11">
        <f t="shared" si="23"/>
        <v>42437.243854166663</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1">
        <f t="shared" si="22"/>
        <v>42713.629166666658</v>
      </c>
      <c r="T240" s="11">
        <f t="shared" si="23"/>
        <v>42734.041666666664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2"/>
        <v>42296.776967592588</v>
      </c>
      <c r="T241" s="11">
        <f t="shared" si="23"/>
        <v>42316.166666666664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2"/>
        <v>41354.375127314815</v>
      </c>
      <c r="T242" s="11">
        <f t="shared" si="23"/>
        <v>41399.375127314815</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2"/>
        <v>41949.364629629628</v>
      </c>
      <c r="T243" s="11">
        <f t="shared" si="23"/>
        <v>41994.364629629628</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2"/>
        <v>40862.15960648148</v>
      </c>
      <c r="T244" s="11">
        <f t="shared" si="23"/>
        <v>40897.15960648148</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2"/>
        <v>41661.714166666665</v>
      </c>
      <c r="T245" s="11">
        <f t="shared" si="23"/>
        <v>41691.714166666665</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2"/>
        <v>40212.990266203698</v>
      </c>
      <c r="T246" s="11">
        <f t="shared" si="23"/>
        <v>40252.962499999994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2"/>
        <v>41106.719733796293</v>
      </c>
      <c r="T247" s="11">
        <f t="shared" si="23"/>
        <v>41136.719733796293</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2"/>
        <v>40480.030150462961</v>
      </c>
      <c r="T248" s="11">
        <f t="shared" si="23"/>
        <v>40530.071817129625</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2"/>
        <v>40430.270995370367</v>
      </c>
      <c r="T249" s="11">
        <f t="shared" si="23"/>
        <v>40466.818749999999</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2"/>
        <v>40870.441076388888</v>
      </c>
      <c r="T250" s="11">
        <f t="shared" si="23"/>
        <v>40915.441076388888</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2"/>
        <v>40332.590509259258</v>
      </c>
      <c r="T251" s="11">
        <f t="shared" si="23"/>
        <v>40412.402777777774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2"/>
        <v>41401.232534722221</v>
      </c>
      <c r="T252" s="11">
        <f t="shared" si="23"/>
        <v>41431.232534722221</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2"/>
        <v>41013.454236111109</v>
      </c>
      <c r="T253" s="11">
        <f t="shared" si="23"/>
        <v>41045.458333333328</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2"/>
        <v>40266.329375000001</v>
      </c>
      <c r="T254" s="11">
        <f t="shared" si="23"/>
        <v>40329.832638888889</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2"/>
        <v>40924.31753472222</v>
      </c>
      <c r="T255" s="11">
        <f t="shared" si="23"/>
        <v>40954.31753472222</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2"/>
        <v>42263.619328703695</v>
      </c>
      <c r="T256" s="11">
        <f t="shared" si="23"/>
        <v>42293.749999999993</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2"/>
        <v>40588.193078703705</v>
      </c>
      <c r="T257" s="11">
        <f t="shared" si="23"/>
        <v>40618.151412037034</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1">
        <f t="shared" si="22"/>
        <v>41319.435960648145</v>
      </c>
      <c r="T258" s="11">
        <f t="shared" si="23"/>
        <v>41349.435960648145</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IFERROR(E259/L259,0)</f>
        <v>66.70405357142856</v>
      </c>
      <c r="Q259" t="str">
        <f t="shared" ref="Q259:Q322" si="26">LEFT(N259,FIND("/",N259)-1)</f>
        <v>film &amp; video</v>
      </c>
      <c r="R259" t="str">
        <f t="shared" ref="R259:R322" si="27">RIGHT(N259,LEN(N259) - FIND("/",N259))</f>
        <v>documentary</v>
      </c>
      <c r="S259" s="11">
        <f t="shared" ref="S259:S322" si="28">(((J259/60)/60)/24)+DATE(1970,1,1)+(-8/24)</f>
        <v>42479.293541666666</v>
      </c>
      <c r="T259" s="11">
        <f t="shared" ref="T259:T322" si="29">(((I259/60)/60)/24)+DATE(1970,1,1)+(-8/24)</f>
        <v>42509.293541666666</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si="28"/>
        <v>40681.718356481477</v>
      </c>
      <c r="T260" s="11">
        <f t="shared" si="29"/>
        <v>40711.718356481477</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8"/>
        <v>42072.404733796291</v>
      </c>
      <c r="T261" s="11">
        <f t="shared" si="29"/>
        <v>42102.404733796291</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8"/>
        <v>40330.422210648147</v>
      </c>
      <c r="T262" s="11">
        <f t="shared" si="29"/>
        <v>40376.082638888889</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8"/>
        <v>41017.552129629628</v>
      </c>
      <c r="T263" s="11">
        <f t="shared" si="29"/>
        <v>41067.288194444445</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8"/>
        <v>40554.914675925924</v>
      </c>
      <c r="T264" s="11">
        <f t="shared" si="29"/>
        <v>40599.914675925924</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8"/>
        <v>41149.621458333328</v>
      </c>
      <c r="T265" s="11">
        <f t="shared" si="29"/>
        <v>41179.621458333328</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8"/>
        <v>41010.286979166667</v>
      </c>
      <c r="T266" s="11">
        <f t="shared" si="29"/>
        <v>41040.286979166667</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8"/>
        <v>40266.912384259253</v>
      </c>
      <c r="T267" s="11">
        <f t="shared" si="29"/>
        <v>40308.511111111111</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8"/>
        <v>40204.841516203705</v>
      </c>
      <c r="T268" s="11">
        <f t="shared" si="29"/>
        <v>40290.82708333333</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8"/>
        <v>41785.119201388887</v>
      </c>
      <c r="T269" s="11">
        <f t="shared" si="29"/>
        <v>41815.119201388887</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8"/>
        <v>40808.819189814814</v>
      </c>
      <c r="T270" s="11">
        <f t="shared" si="29"/>
        <v>40853.860856481479</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8"/>
        <v>42757.863680555551</v>
      </c>
      <c r="T271" s="11">
        <f t="shared" si="29"/>
        <v>42787.863680555551</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8"/>
        <v>40637.533217592587</v>
      </c>
      <c r="T272" s="11">
        <f t="shared" si="29"/>
        <v>40687.833333333328</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8"/>
        <v>41611.766909722224</v>
      </c>
      <c r="T273" s="11">
        <f t="shared" si="29"/>
        <v>41641</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8"/>
        <v>40235.567025462959</v>
      </c>
      <c r="T274" s="11">
        <f t="shared" si="29"/>
        <v>40296.450694444444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8"/>
        <v>40697.16511574074</v>
      </c>
      <c r="T275" s="11">
        <f t="shared" si="29"/>
        <v>40727.16511574074</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8"/>
        <v>40969.579039351847</v>
      </c>
      <c r="T276" s="11">
        <f t="shared" si="29"/>
        <v>41003.957638888889</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8"/>
        <v>41192.698680555557</v>
      </c>
      <c r="T277" s="11">
        <f t="shared" si="29"/>
        <v>41222.740347222221</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8"/>
        <v>40966.74854166666</v>
      </c>
      <c r="T278" s="11">
        <f t="shared" si="29"/>
        <v>41026.706874999996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8"/>
        <v>42117.55809027778</v>
      </c>
      <c r="T279" s="11">
        <f t="shared" si="29"/>
        <v>42147.55809027778</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8"/>
        <v>41163.707627314812</v>
      </c>
      <c r="T280" s="11">
        <f t="shared" si="29"/>
        <v>41193.707627314812</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8"/>
        <v>42758.910833333335</v>
      </c>
      <c r="T281" s="11">
        <f t="shared" si="29"/>
        <v>42792.750694444439</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8"/>
        <v>41744.257349537031</v>
      </c>
      <c r="T282" s="11">
        <f t="shared" si="29"/>
        <v>41789.257349537031</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8"/>
        <v>39949.830011574071</v>
      </c>
      <c r="T283" s="11">
        <f t="shared" si="29"/>
        <v>40035.476388888885</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8"/>
        <v>40194.586712962962</v>
      </c>
      <c r="T284" s="11">
        <f t="shared" si="29"/>
        <v>40231.583333333328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8"/>
        <v>40675.376666666663</v>
      </c>
      <c r="T285" s="11">
        <f t="shared" si="29"/>
        <v>40694.874305555553</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8"/>
        <v>40904.404861111107</v>
      </c>
      <c r="T286" s="11">
        <f t="shared" si="29"/>
        <v>40929.404861111107</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8"/>
        <v>41506.422777777778</v>
      </c>
      <c r="T287" s="11">
        <f t="shared" si="29"/>
        <v>41536.422777777778</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8"/>
        <v>41313.48291666666</v>
      </c>
      <c r="T288" s="11">
        <f t="shared" si="29"/>
        <v>41358.441249999996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8"/>
        <v>41183.944652777776</v>
      </c>
      <c r="T289" s="11">
        <f t="shared" si="29"/>
        <v>41214.833333333328</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8"/>
        <v>41050.835567129623</v>
      </c>
      <c r="T290" s="11">
        <f t="shared" si="29"/>
        <v>41085.835567129623</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8"/>
        <v>41550.123078703698</v>
      </c>
      <c r="T291" s="11">
        <f t="shared" si="29"/>
        <v>41580.123078703698</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8"/>
        <v>40526.035844907405</v>
      </c>
      <c r="T292" s="11">
        <f t="shared" si="29"/>
        <v>40575.999305555553</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8"/>
        <v>41376.435717592591</v>
      </c>
      <c r="T293" s="11">
        <f t="shared" si="29"/>
        <v>41394.667361111111</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8"/>
        <v>40812.469895833332</v>
      </c>
      <c r="T294" s="11">
        <f t="shared" si="29"/>
        <v>40844.832638888889</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8"/>
        <v>41719.334652777776</v>
      </c>
      <c r="T295" s="11">
        <f t="shared" si="29"/>
        <v>41749.334652777776</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8"/>
        <v>40342.751087962963</v>
      </c>
      <c r="T296" s="11">
        <f t="shared" si="29"/>
        <v>40378.333333333328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8"/>
        <v>41518.671400462961</v>
      </c>
      <c r="T297" s="11">
        <f t="shared" si="29"/>
        <v>41578.666666666664</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8"/>
        <v>41134.142164351848</v>
      </c>
      <c r="T298" s="11">
        <f t="shared" si="29"/>
        <v>41159.142164351848</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8"/>
        <v>42089.394687500004</v>
      </c>
      <c r="T299" s="11">
        <f t="shared" si="29"/>
        <v>42124.832638888889</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8"/>
        <v>41709.130185185182</v>
      </c>
      <c r="T300" s="11">
        <f t="shared" si="29"/>
        <v>41768.541666666664</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8"/>
        <v>40468.891898148147</v>
      </c>
      <c r="T301" s="11">
        <f t="shared" si="29"/>
        <v>40498.933564814812</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8"/>
        <v>40626.626597222217</v>
      </c>
      <c r="T302" s="11">
        <f t="shared" si="29"/>
        <v>40657.626597222217</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8"/>
        <v>41312.404340277775</v>
      </c>
      <c r="T303" s="11">
        <f t="shared" si="29"/>
        <v>41352.362673611111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8"/>
        <v>40933.523587962962</v>
      </c>
      <c r="T304" s="11">
        <f t="shared" si="29"/>
        <v>40963.523587962962</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8"/>
        <v>41031.737800925926</v>
      </c>
      <c r="T305" s="11">
        <f t="shared" si="29"/>
        <v>41061.737800925926</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8"/>
        <v>41113.76153935185</v>
      </c>
      <c r="T306" s="11">
        <f t="shared" si="29"/>
        <v>41152.75</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8"/>
        <v>40948.296863425923</v>
      </c>
      <c r="T307" s="11">
        <f t="shared" si="29"/>
        <v>40978.296863425923</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8"/>
        <v>41333.503854166665</v>
      </c>
      <c r="T308" s="11">
        <f t="shared" si="29"/>
        <v>41353.462187500001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8"/>
        <v>41282.611122685179</v>
      </c>
      <c r="T309" s="11">
        <f t="shared" si="29"/>
        <v>41312.611122685179</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8"/>
        <v>40567.361226851848</v>
      </c>
      <c r="T310" s="11">
        <f t="shared" si="29"/>
        <v>40612.361226851848</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8"/>
        <v>41134.418217592589</v>
      </c>
      <c r="T311" s="11">
        <f t="shared" si="29"/>
        <v>41155.418217592589</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8"/>
        <v>40820.849803240737</v>
      </c>
      <c r="T312" s="11">
        <f t="shared" si="29"/>
        <v>40835.75</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8"/>
        <v>40867.886481481481</v>
      </c>
      <c r="T313" s="11">
        <f t="shared" si="29"/>
        <v>40908.999305555553</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8"/>
        <v>41348.544351851851</v>
      </c>
      <c r="T314" s="11">
        <f t="shared" si="29"/>
        <v>41378.544351851851</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8"/>
        <v>40356.894606481481</v>
      </c>
      <c r="T315" s="11">
        <f t="shared" si="29"/>
        <v>40401.332638888889</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8"/>
        <v>41304.499861111108</v>
      </c>
      <c r="T316" s="11">
        <f t="shared" si="29"/>
        <v>41334.499861111108</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8"/>
        <v>41113.439050925925</v>
      </c>
      <c r="T317" s="11">
        <f t="shared" si="29"/>
        <v>41143.439050925925</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8"/>
        <v>41950.590243055551</v>
      </c>
      <c r="T318" s="11">
        <f t="shared" si="29"/>
        <v>41983.874305555553</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8"/>
        <v>41589.343553240738</v>
      </c>
      <c r="T319" s="11">
        <f t="shared" si="29"/>
        <v>41619.343553240738</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8"/>
        <v>41329.705451388887</v>
      </c>
      <c r="T320" s="11">
        <f t="shared" si="29"/>
        <v>41359.663784722223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8"/>
        <v>40123.504965277774</v>
      </c>
      <c r="T321" s="11">
        <f t="shared" si="29"/>
        <v>40210.999305555553</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1">
        <f t="shared" si="28"/>
        <v>42331.21797453703</v>
      </c>
      <c r="T322" s="11">
        <f t="shared" si="29"/>
        <v>42360.624999999993</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IFERROR(E323/L323,0)</f>
        <v>106.62314540059347</v>
      </c>
      <c r="Q323" t="str">
        <f t="shared" ref="Q323:Q386" si="32">LEFT(N323,FIND("/",N323)-1)</f>
        <v>film &amp; video</v>
      </c>
      <c r="R323" t="str">
        <f t="shared" ref="R323:R386" si="33">RIGHT(N323,LEN(N323) - FIND("/",N323))</f>
        <v>documentary</v>
      </c>
      <c r="S323" s="11">
        <f t="shared" ref="S323:S386" si="34">(((J323/60)/60)/24)+DATE(1970,1,1)+(-8/24)</f>
        <v>42647.113263888888</v>
      </c>
      <c r="T323" s="11">
        <f t="shared" ref="T323:T386" si="35">(((I323/60)/60)/24)+DATE(1970,1,1)+(-8/24)</f>
        <v>42682.15493055556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si="34"/>
        <v>42473.236666666664</v>
      </c>
      <c r="T324" s="11">
        <f t="shared" si="35"/>
        <v>42503.236666666664</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4"/>
        <v>42696.988032407404</v>
      </c>
      <c r="T325" s="11">
        <f t="shared" si="35"/>
        <v>42724.999305555553</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4"/>
        <v>42184.292916666665</v>
      </c>
      <c r="T326" s="11">
        <f t="shared" si="35"/>
        <v>42217.292916666665</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4"/>
        <v>42688.854548611103</v>
      </c>
      <c r="T327" s="11">
        <f t="shared" si="35"/>
        <v>42723.854548611103</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4"/>
        <v>42774.981550925928</v>
      </c>
      <c r="T328" s="11">
        <f t="shared" si="35"/>
        <v>42808.622916666667</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4"/>
        <v>42057.901956018519</v>
      </c>
      <c r="T329" s="11">
        <f t="shared" si="35"/>
        <v>42084.999999999993</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4"/>
        <v>42278.613287037035</v>
      </c>
      <c r="T330" s="11">
        <f t="shared" si="35"/>
        <v>42308.833333333336</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4"/>
        <v>42291.133414351854</v>
      </c>
      <c r="T331" s="11">
        <f t="shared" si="35"/>
        <v>42314.833333333336</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4"/>
        <v>41379.182442129626</v>
      </c>
      <c r="T332" s="11">
        <f t="shared" si="35"/>
        <v>41410.832638888889</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4"/>
        <v>42507.248078703698</v>
      </c>
      <c r="T333" s="11">
        <f t="shared" si="35"/>
        <v>42538.248078703698</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4"/>
        <v>42263.346956018511</v>
      </c>
      <c r="T334" s="11">
        <f t="shared" si="35"/>
        <v>42304.999999999993</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4"/>
        <v>42437.303136574068</v>
      </c>
      <c r="T335" s="11">
        <f t="shared" si="35"/>
        <v>42467.261469907404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4"/>
        <v>42101.349039351851</v>
      </c>
      <c r="T336" s="11">
        <f t="shared" si="35"/>
        <v>42139.458333333336</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4"/>
        <v>42101.404108796291</v>
      </c>
      <c r="T337" s="11">
        <f t="shared" si="35"/>
        <v>42132.583333333336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4"/>
        <v>42291.262939814813</v>
      </c>
      <c r="T338" s="11">
        <f t="shared" si="35"/>
        <v>42321.304606481477</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4"/>
        <v>42046.795231481483</v>
      </c>
      <c r="T339" s="11">
        <f t="shared" si="35"/>
        <v>42076.753564814811</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4"/>
        <v>42559.422337962962</v>
      </c>
      <c r="T340" s="11">
        <f t="shared" si="35"/>
        <v>42615.708333333336</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4"/>
        <v>42093.426712962959</v>
      </c>
      <c r="T341" s="11">
        <f t="shared" si="35"/>
        <v>42123.426712962959</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4"/>
        <v>42772.335729166669</v>
      </c>
      <c r="T342" s="11">
        <f t="shared" si="35"/>
        <v>42802.541666666664</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4"/>
        <v>41894.546273148146</v>
      </c>
      <c r="T343" s="11">
        <f t="shared" si="35"/>
        <v>41912.832638888889</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4"/>
        <v>42459.447511574072</v>
      </c>
      <c r="T344" s="11">
        <f t="shared" si="35"/>
        <v>42489.447511574072</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4"/>
        <v>41926.404456018514</v>
      </c>
      <c r="T345" s="11">
        <f t="shared" si="35"/>
        <v>41956.791666666664</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4"/>
        <v>42111.637662037036</v>
      </c>
      <c r="T346" s="11">
        <f t="shared" si="35"/>
        <v>42155.763888888883</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4"/>
        <v>42114.610995370364</v>
      </c>
      <c r="T347" s="11">
        <f t="shared" si="35"/>
        <v>42144.610995370364</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4"/>
        <v>42261.166909722226</v>
      </c>
      <c r="T348" s="11">
        <f t="shared" si="35"/>
        <v>42291.166909722226</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4"/>
        <v>42292.162141203698</v>
      </c>
      <c r="T349" s="11">
        <f t="shared" si="35"/>
        <v>42322.20380787037</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4"/>
        <v>42207.253657407404</v>
      </c>
      <c r="T350" s="11">
        <f t="shared" si="35"/>
        <v>42237.253657407404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4"/>
        <v>42760.165601851848</v>
      </c>
      <c r="T351" s="11">
        <f t="shared" si="35"/>
        <v>42790.165601851848</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4"/>
        <v>42585.732743055552</v>
      </c>
      <c r="T352" s="11">
        <f t="shared" si="35"/>
        <v>42623.832638888889</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4"/>
        <v>42427.63141203703</v>
      </c>
      <c r="T353" s="11">
        <f t="shared" si="35"/>
        <v>42467.589745370373</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4"/>
        <v>41889.834120370368</v>
      </c>
      <c r="T354" s="11">
        <f t="shared" si="35"/>
        <v>41919.834120370368</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4"/>
        <v>42297.458553240744</v>
      </c>
      <c r="T355" s="11">
        <f t="shared" si="35"/>
        <v>42327.500219907401</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4"/>
        <v>42438.494456018518</v>
      </c>
      <c r="T356" s="11">
        <f t="shared" si="35"/>
        <v>42468.452789351846</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4"/>
        <v>41942.9605787037</v>
      </c>
      <c r="T357" s="11">
        <f t="shared" si="35"/>
        <v>41974.002245370364</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4"/>
        <v>42415.469826388886</v>
      </c>
      <c r="T358" s="11">
        <f t="shared" si="35"/>
        <v>42445.428159722222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4"/>
        <v>42077.88885416666</v>
      </c>
      <c r="T359" s="11">
        <f t="shared" si="35"/>
        <v>42117.88885416666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4"/>
        <v>42507.526863425919</v>
      </c>
      <c r="T360" s="11">
        <f t="shared" si="35"/>
        <v>42536.291666666664</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4"/>
        <v>41934.737152777772</v>
      </c>
      <c r="T361" s="11">
        <f t="shared" si="35"/>
        <v>41956.883333333331</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4"/>
        <v>42163.564583333333</v>
      </c>
      <c r="T362" s="11">
        <f t="shared" si="35"/>
        <v>42207.799305555549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4"/>
        <v>41935.667893518512</v>
      </c>
      <c r="T363" s="11">
        <f t="shared" si="35"/>
        <v>41965.709560185183</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4"/>
        <v>41836.877210648148</v>
      </c>
      <c r="T364" s="11">
        <f t="shared" si="35"/>
        <v>41858.666666666664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4"/>
        <v>40255.41129629629</v>
      </c>
      <c r="T365" s="11">
        <f t="shared" si="35"/>
        <v>40300.473611111105</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4"/>
        <v>41780.526296296295</v>
      </c>
      <c r="T366" s="11">
        <f t="shared" si="35"/>
        <v>41810.832638888889</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4"/>
        <v>41668.273136574069</v>
      </c>
      <c r="T367" s="11">
        <f t="shared" si="35"/>
        <v>41698.273136574069</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4"/>
        <v>41019.459699074068</v>
      </c>
      <c r="T368" s="11">
        <f t="shared" si="35"/>
        <v>41049.459699074068</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4"/>
        <v>41355.243958333333</v>
      </c>
      <c r="T369" s="11">
        <f t="shared" si="35"/>
        <v>41394.874305555553</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4"/>
        <v>42043.272245370368</v>
      </c>
      <c r="T370" s="11">
        <f t="shared" si="35"/>
        <v>42078.230578703697</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4"/>
        <v>40893.2183912037</v>
      </c>
      <c r="T371" s="11">
        <f t="shared" si="35"/>
        <v>40923.2183912037</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4"/>
        <v>42711.461805555555</v>
      </c>
      <c r="T372" s="11">
        <f t="shared" si="35"/>
        <v>42741.461805555555</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4"/>
        <v>41261.434479166666</v>
      </c>
      <c r="T373" s="11">
        <f t="shared" si="35"/>
        <v>41306.434479166666</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4"/>
        <v>42425.243564814817</v>
      </c>
      <c r="T374" s="11">
        <f t="shared" si="35"/>
        <v>42465.333333333336</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4"/>
        <v>41078.578680555554</v>
      </c>
      <c r="T375" s="11">
        <f t="shared" si="35"/>
        <v>41108.578680555554</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4"/>
        <v>40757.555914351848</v>
      </c>
      <c r="T376" s="11">
        <f t="shared" si="35"/>
        <v>40802.555914351848</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4"/>
        <v>41657.65174768518</v>
      </c>
      <c r="T377" s="11">
        <f t="shared" si="35"/>
        <v>41699.387499999997</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4"/>
        <v>42576.119398148141</v>
      </c>
      <c r="T378" s="11">
        <f t="shared" si="35"/>
        <v>42607.119398148141</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4"/>
        <v>42291.917453703696</v>
      </c>
      <c r="T379" s="11">
        <f t="shared" si="35"/>
        <v>42321.959027777775</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4"/>
        <v>42370.238518518519</v>
      </c>
      <c r="T380" s="11">
        <f t="shared" si="35"/>
        <v>42394.661111111105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4"/>
        <v>40987.354999999996</v>
      </c>
      <c r="T381" s="11">
        <f t="shared" si="35"/>
        <v>41032.354999999996</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4"/>
        <v>42367.386481481481</v>
      </c>
      <c r="T382" s="11">
        <f t="shared" si="35"/>
        <v>42392.386481481481</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4"/>
        <v>41085.36478009259</v>
      </c>
      <c r="T383" s="11">
        <f t="shared" si="35"/>
        <v>41119.875</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4"/>
        <v>41144.376157407409</v>
      </c>
      <c r="T384" s="11">
        <f t="shared" si="35"/>
        <v>41158.376157407409</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4"/>
        <v>41754.78424768518</v>
      </c>
      <c r="T385" s="11">
        <f t="shared" si="35"/>
        <v>41777.78424768518</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1">
        <f t="shared" si="34"/>
        <v>41980.448460648149</v>
      </c>
      <c r="T386" s="11">
        <f t="shared" si="35"/>
        <v>42010.448460648149</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IFERROR(E387/L387,0)</f>
        <v>111.79535864978902</v>
      </c>
      <c r="Q387" t="str">
        <f t="shared" ref="Q387:Q450" si="38">LEFT(N387,FIND("/",N387)-1)</f>
        <v>film &amp; video</v>
      </c>
      <c r="R387" t="str">
        <f t="shared" ref="R387:R450" si="39">RIGHT(N387,LEN(N387) - FIND("/",N387))</f>
        <v>documentary</v>
      </c>
      <c r="S387" s="11">
        <f t="shared" ref="S387:S450" si="40">(((J387/60)/60)/24)+DATE(1970,1,1)+(-8/24)</f>
        <v>41934.251168981478</v>
      </c>
      <c r="T387" s="11">
        <f t="shared" ref="T387:T450" si="41">(((I387/60)/60)/24)+DATE(1970,1,1)+(-8/24)</f>
        <v>41964.29283564815</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si="40"/>
        <v>42211.617951388886</v>
      </c>
      <c r="T388" s="11">
        <f t="shared" si="41"/>
        <v>42226.617951388886</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0"/>
        <v>42200.343263888884</v>
      </c>
      <c r="T389" s="11">
        <f t="shared" si="41"/>
        <v>42230.916666666664</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0"/>
        <v>42548.742824074077</v>
      </c>
      <c r="T390" s="11">
        <f t="shared" si="41"/>
        <v>42578.742824074077</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0"/>
        <v>41673.729745370365</v>
      </c>
      <c r="T391" s="11">
        <f t="shared" si="41"/>
        <v>41705.624305555553</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0"/>
        <v>42111.703379629624</v>
      </c>
      <c r="T392" s="11">
        <f t="shared" si="41"/>
        <v>42131.703379629624</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0"/>
        <v>40864.708923611113</v>
      </c>
      <c r="T393" s="11">
        <f t="shared" si="41"/>
        <v>40894.707638888889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0"/>
        <v>40763.383923611109</v>
      </c>
      <c r="T394" s="11">
        <f t="shared" si="41"/>
        <v>40793.791666666664</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0"/>
        <v>41526.375601851847</v>
      </c>
      <c r="T395" s="11">
        <f t="shared" si="41"/>
        <v>41557.375601851847</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0"/>
        <v>42417.48474537037</v>
      </c>
      <c r="T396" s="11">
        <f t="shared" si="41"/>
        <v>42477.443078703705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0"/>
        <v>40990.575925925921</v>
      </c>
      <c r="T397" s="11">
        <f t="shared" si="41"/>
        <v>41026.563888888886</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0"/>
        <v>41082.231550925921</v>
      </c>
      <c r="T398" s="11">
        <f t="shared" si="41"/>
        <v>41097.231550925921</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0"/>
        <v>40379.443101851852</v>
      </c>
      <c r="T399" s="11">
        <f t="shared" si="41"/>
        <v>40421.822222222218</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0"/>
        <v>42078.459791666661</v>
      </c>
      <c r="T400" s="11">
        <f t="shared" si="41"/>
        <v>42123.459791666661</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0"/>
        <v>42687.542442129627</v>
      </c>
      <c r="T401" s="11">
        <f t="shared" si="41"/>
        <v>42718.166666666664</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0"/>
        <v>41745.302627314813</v>
      </c>
      <c r="T402" s="11">
        <f t="shared" si="41"/>
        <v>41775.8125</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0"/>
        <v>40732.508912037032</v>
      </c>
      <c r="T403" s="11">
        <f t="shared" si="41"/>
        <v>40762.508912037032</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0"/>
        <v>42292.206215277773</v>
      </c>
      <c r="T404" s="11">
        <f t="shared" si="41"/>
        <v>42313.247881944444</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0"/>
        <v>40717.977326388886</v>
      </c>
      <c r="T405" s="11">
        <f t="shared" si="41"/>
        <v>40764.963888888888</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0"/>
        <v>41646.294699074075</v>
      </c>
      <c r="T406" s="11">
        <f t="shared" si="41"/>
        <v>41675.627777777772</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0"/>
        <v>41673.751608796294</v>
      </c>
      <c r="T407" s="11">
        <f t="shared" si="41"/>
        <v>41703.751608796294</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0"/>
        <v>40637.82913194444</v>
      </c>
      <c r="T408" s="11">
        <f t="shared" si="41"/>
        <v>40671.915972222218</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0"/>
        <v>40806.537615740737</v>
      </c>
      <c r="T409" s="11">
        <f t="shared" si="41"/>
        <v>40866.579282407409</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0"/>
        <v>41543.402662037035</v>
      </c>
      <c r="T410" s="11">
        <f t="shared" si="41"/>
        <v>41583.444328703699</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42543.529444444437</v>
      </c>
      <c r="T411" s="11">
        <f t="shared" si="41"/>
        <v>42573.529444444437</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0"/>
        <v>42113.64811342593</v>
      </c>
      <c r="T412" s="11">
        <f t="shared" si="41"/>
        <v>42173.64811342593</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0"/>
        <v>41597.842638888884</v>
      </c>
      <c r="T413" s="11">
        <f t="shared" si="41"/>
        <v>41629.875</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0"/>
        <v>41099.409467592588</v>
      </c>
      <c r="T414" s="11">
        <f t="shared" si="41"/>
        <v>41115.409467592588</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0"/>
        <v>41079.54410879629</v>
      </c>
      <c r="T415" s="11">
        <f t="shared" si="41"/>
        <v>41109.54410879629</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0"/>
        <v>41528.72991898148</v>
      </c>
      <c r="T416" s="11">
        <f t="shared" si="41"/>
        <v>41558.72991898148</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0"/>
        <v>41904.518541666665</v>
      </c>
      <c r="T417" s="11">
        <f t="shared" si="41"/>
        <v>41929.166666666664</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0"/>
        <v>41648.062858796293</v>
      </c>
      <c r="T418" s="11">
        <f t="shared" si="41"/>
        <v>41678.062858796293</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0"/>
        <v>41360.63726851852</v>
      </c>
      <c r="T419" s="11">
        <f t="shared" si="41"/>
        <v>41371.856249999997</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0"/>
        <v>42177.94903935185</v>
      </c>
      <c r="T420" s="11">
        <f t="shared" si="41"/>
        <v>42207.94903935185</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0"/>
        <v>41394.509108796294</v>
      </c>
      <c r="T421" s="11">
        <f t="shared" si="41"/>
        <v>41454.509108796294</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0"/>
        <v>41681.903136574074</v>
      </c>
      <c r="T422" s="11">
        <f t="shared" si="41"/>
        <v>41711.861469907402</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0"/>
        <v>42177.158055555548</v>
      </c>
      <c r="T423" s="11">
        <f t="shared" si="41"/>
        <v>42237.158055555548</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0"/>
        <v>41862.927048611105</v>
      </c>
      <c r="T424" s="11">
        <f t="shared" si="41"/>
        <v>41892.927048611105</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0"/>
        <v>41400.592939814815</v>
      </c>
      <c r="T425" s="11">
        <f t="shared" si="41"/>
        <v>41430.592939814815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0"/>
        <v>40934.042812499996</v>
      </c>
      <c r="T426" s="11">
        <f t="shared" si="41"/>
        <v>40994.001145833332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0"/>
        <v>42275.527824074066</v>
      </c>
      <c r="T427" s="11">
        <f t="shared" si="41"/>
        <v>42335.569490740738</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0"/>
        <v>42400.378634259258</v>
      </c>
      <c r="T428" s="11">
        <f t="shared" si="41"/>
        <v>42430.378634259258</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1">
        <f t="shared" si="40"/>
        <v>42285.575694444437</v>
      </c>
      <c r="T429" s="11">
        <f t="shared" si="41"/>
        <v>42299.457638888889</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0"/>
        <v>41778.433391203704</v>
      </c>
      <c r="T430" s="11">
        <f t="shared" si="41"/>
        <v>41806.583333333328</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1">
        <f t="shared" si="40"/>
        <v>40070.568078703705</v>
      </c>
      <c r="T431" s="11">
        <f t="shared" si="41"/>
        <v>40143.874305555553</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0"/>
        <v>41512.773923611108</v>
      </c>
      <c r="T432" s="11">
        <f t="shared" si="41"/>
        <v>41527.773923611108</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0"/>
        <v>42526.537997685176</v>
      </c>
      <c r="T433" s="11">
        <f t="shared" si="41"/>
        <v>42556.537997685176</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0"/>
        <v>42238.39329861111</v>
      </c>
      <c r="T434" s="11">
        <f t="shared" si="41"/>
        <v>42298.39329861111</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1">
        <f t="shared" si="40"/>
        <v>42228.29655092593</v>
      </c>
      <c r="T435" s="11">
        <f t="shared" si="41"/>
        <v>42288.29655092593</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0"/>
        <v>41576.501180555555</v>
      </c>
      <c r="T436" s="11">
        <f t="shared" si="41"/>
        <v>41609.542847222219</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0"/>
        <v>41500.414120370369</v>
      </c>
      <c r="T437" s="11">
        <f t="shared" si="41"/>
        <v>41530.414120370369</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1">
        <f t="shared" si="40"/>
        <v>41456.029085648144</v>
      </c>
      <c r="T438" s="11">
        <f t="shared" si="41"/>
        <v>41486.029085648144</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1">
        <f t="shared" si="40"/>
        <v>42590.985254629624</v>
      </c>
      <c r="T439" s="11">
        <f t="shared" si="41"/>
        <v>42650.985254629624</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0"/>
        <v>42295.927754629629</v>
      </c>
      <c r="T440" s="11">
        <f t="shared" si="41"/>
        <v>42325.969421296293</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1">
        <f t="shared" si="40"/>
        <v>41919.428449074068</v>
      </c>
      <c r="T441" s="11">
        <f t="shared" si="41"/>
        <v>41929.428449074068</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0"/>
        <v>42423.652233796289</v>
      </c>
      <c r="T442" s="11">
        <f t="shared" si="41"/>
        <v>42453.610567129632</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1">
        <f t="shared" si="40"/>
        <v>41550.460601851846</v>
      </c>
      <c r="T443" s="11">
        <f t="shared" si="41"/>
        <v>41580.460601851846</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0"/>
        <v>42024.555358796293</v>
      </c>
      <c r="T444" s="11">
        <f t="shared" si="41"/>
        <v>42054.555358796293</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0"/>
        <v>41649.681724537033</v>
      </c>
      <c r="T445" s="11">
        <f t="shared" si="41"/>
        <v>41679.681724537033</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0"/>
        <v>40894.57362268518</v>
      </c>
      <c r="T446" s="11">
        <f t="shared" si="41"/>
        <v>40954.57362268518</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0"/>
        <v>42130.002025462956</v>
      </c>
      <c r="T447" s="11">
        <f t="shared" si="41"/>
        <v>42145.002025462956</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0"/>
        <v>42036.750231481477</v>
      </c>
      <c r="T448" s="11">
        <f t="shared" si="41"/>
        <v>42066.750231481477</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0"/>
        <v>41331.22179398148</v>
      </c>
      <c r="T449" s="11">
        <f t="shared" si="41"/>
        <v>41356.180127314808</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1">
        <f t="shared" si="40"/>
        <v>41753.424710648142</v>
      </c>
      <c r="T450" s="11">
        <f t="shared" si="41"/>
        <v>41773.424710648142</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IFERROR(E451/L451,0)</f>
        <v>9</v>
      </c>
      <c r="Q451" t="str">
        <f t="shared" ref="Q451:Q514" si="44">LEFT(N451,FIND("/",N451)-1)</f>
        <v>film &amp; video</v>
      </c>
      <c r="R451" t="str">
        <f t="shared" ref="R451:R514" si="45">RIGHT(N451,LEN(N451) - FIND("/",N451))</f>
        <v>animation</v>
      </c>
      <c r="S451" s="11">
        <f t="shared" ref="S451:S514" si="46">(((J451/60)/60)/24)+DATE(1970,1,1)+(-8/24)</f>
        <v>41534.234780092593</v>
      </c>
      <c r="T451" s="11">
        <f t="shared" ref="T451:T514" si="47">(((I451/60)/60)/24)+DATE(1970,1,1)+(-8/24)</f>
        <v>41564.234780092593</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si="46"/>
        <v>41654.61342592592</v>
      </c>
      <c r="T452" s="11">
        <f t="shared" si="47"/>
        <v>41684.61342592592</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1">
        <f t="shared" si="46"/>
        <v>41634.381840277776</v>
      </c>
      <c r="T453" s="11">
        <f t="shared" si="47"/>
        <v>41664.381840277776</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6"/>
        <v>42107.370543981473</v>
      </c>
      <c r="T454" s="11">
        <f t="shared" si="47"/>
        <v>42137.370543981473</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6"/>
        <v>42038.491655092592</v>
      </c>
      <c r="T455" s="11">
        <f t="shared" si="47"/>
        <v>42054.491655092592</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6"/>
        <v>41938.383923611109</v>
      </c>
      <c r="T456" s="11">
        <f t="shared" si="47"/>
        <v>41969.218055555553</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6"/>
        <v>40970.669236111105</v>
      </c>
      <c r="T457" s="11">
        <f t="shared" si="47"/>
        <v>41015.688194444439</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6"/>
        <v>41547.361122685179</v>
      </c>
      <c r="T458" s="11">
        <f t="shared" si="47"/>
        <v>41568.832638888889</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1">
        <f t="shared" si="46"/>
        <v>41837.434166666666</v>
      </c>
      <c r="T459" s="11">
        <f t="shared" si="47"/>
        <v>41867.434166666666</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6"/>
        <v>41378.366435185184</v>
      </c>
      <c r="T460" s="11">
        <f t="shared" si="47"/>
        <v>41408.366435185184</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6"/>
        <v>40800.307025462964</v>
      </c>
      <c r="T461" s="11">
        <f t="shared" si="47"/>
        <v>40860.348692129628</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6"/>
        <v>41759.209201388883</v>
      </c>
      <c r="T462" s="11">
        <f t="shared" si="47"/>
        <v>41790.833333333328</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1">
        <f t="shared" si="46"/>
        <v>41407.513506944444</v>
      </c>
      <c r="T463" s="11">
        <f t="shared" si="47"/>
        <v>41427.513506944444</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1">
        <f t="shared" si="46"/>
        <v>40704.793298611112</v>
      </c>
      <c r="T464" s="11">
        <f t="shared" si="47"/>
        <v>40764.793298611112</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6"/>
        <v>40750.376770833333</v>
      </c>
      <c r="T465" s="11">
        <f t="shared" si="47"/>
        <v>40810.376770833333</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6"/>
        <v>42488.515451388892</v>
      </c>
      <c r="T466" s="11">
        <f t="shared" si="47"/>
        <v>42508.515451388892</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6"/>
        <v>41800.786736111106</v>
      </c>
      <c r="T467" s="11">
        <f t="shared" si="47"/>
        <v>41816.786736111106</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6"/>
        <v>41129.609537037039</v>
      </c>
      <c r="T468" s="11">
        <f t="shared" si="47"/>
        <v>41159.609537037039</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6"/>
        <v>41135.346458333333</v>
      </c>
      <c r="T469" s="11">
        <f t="shared" si="47"/>
        <v>41180.346458333333</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1">
        <f t="shared" si="46"/>
        <v>41040.834293981476</v>
      </c>
      <c r="T470" s="11">
        <f t="shared" si="47"/>
        <v>41100.827141203699</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1">
        <f t="shared" si="46"/>
        <v>41827.656527777777</v>
      </c>
      <c r="T471" s="11">
        <f t="shared" si="47"/>
        <v>41887.656527777777</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6"/>
        <v>41604.834363425922</v>
      </c>
      <c r="T472" s="11">
        <f t="shared" si="47"/>
        <v>41654.833333333328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6"/>
        <v>41703.388645833329</v>
      </c>
      <c r="T473" s="11">
        <f t="shared" si="47"/>
        <v>41748.346979166665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6"/>
        <v>41844.589328703703</v>
      </c>
      <c r="T474" s="11">
        <f t="shared" si="47"/>
        <v>41874.589328703703</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6"/>
        <v>41869.364803240736</v>
      </c>
      <c r="T475" s="11">
        <f t="shared" si="47"/>
        <v>41899.364803240736</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6"/>
        <v>42752.995706018519</v>
      </c>
      <c r="T476" s="11">
        <f t="shared" si="47"/>
        <v>42782.995706018519</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1">
        <f t="shared" si="46"/>
        <v>42099.752812500003</v>
      </c>
      <c r="T477" s="11">
        <f t="shared" si="47"/>
        <v>42129.752812500003</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6"/>
        <v>41757.64167824074</v>
      </c>
      <c r="T478" s="11">
        <f t="shared" si="47"/>
        <v>41792.832638888889</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1">
        <f t="shared" si="46"/>
        <v>40987.501550925925</v>
      </c>
      <c r="T479" s="11">
        <f t="shared" si="47"/>
        <v>41047.501550925925</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1">
        <f t="shared" si="46"/>
        <v>42065.577650462961</v>
      </c>
      <c r="T480" s="11">
        <f t="shared" si="47"/>
        <v>42095.535983796297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6"/>
        <v>41904.074479166666</v>
      </c>
      <c r="T481" s="11">
        <f t="shared" si="47"/>
        <v>41964.11614583333</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6"/>
        <v>41465.166840277772</v>
      </c>
      <c r="T482" s="11">
        <f t="shared" si="47"/>
        <v>41495.166840277772</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6"/>
        <v>41162.33899305555</v>
      </c>
      <c r="T483" s="11">
        <f t="shared" si="47"/>
        <v>41192.33899305555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6"/>
        <v>42447.56354166667</v>
      </c>
      <c r="T484" s="11">
        <f t="shared" si="47"/>
        <v>42474.273611111108</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6"/>
        <v>41242.864259259259</v>
      </c>
      <c r="T485" s="11">
        <f t="shared" si="47"/>
        <v>41302.864259259259</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6"/>
        <v>42272.606157407405</v>
      </c>
      <c r="T486" s="11">
        <f t="shared" si="47"/>
        <v>42313.647824074076</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6"/>
        <v>41381.172442129624</v>
      </c>
      <c r="T487" s="11">
        <f t="shared" si="47"/>
        <v>41411.172442129624</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6"/>
        <v>41761.609247685185</v>
      </c>
      <c r="T488" s="11">
        <f t="shared" si="47"/>
        <v>41791.609247685185</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1">
        <f t="shared" si="46"/>
        <v>42669.261504629627</v>
      </c>
      <c r="T489" s="11">
        <f t="shared" si="47"/>
        <v>42729.303171296291</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1">
        <f t="shared" si="46"/>
        <v>42713.72106481481</v>
      </c>
      <c r="T490" s="11">
        <f t="shared" si="47"/>
        <v>42743.72106481481</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6"/>
        <v>40882.148333333331</v>
      </c>
      <c r="T491" s="11">
        <f t="shared" si="47"/>
        <v>40913.147916666661</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1">
        <f t="shared" si="46"/>
        <v>41113.635243055556</v>
      </c>
      <c r="T492" s="11">
        <f t="shared" si="47"/>
        <v>41143.635243055556</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1">
        <f t="shared" si="46"/>
        <v>42366.649293981485</v>
      </c>
      <c r="T493" s="11">
        <f t="shared" si="47"/>
        <v>42396.649293981485</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1">
        <f t="shared" si="46"/>
        <v>42595.701736111114</v>
      </c>
      <c r="T494" s="11">
        <f t="shared" si="47"/>
        <v>42655.701736111114</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1">
        <f t="shared" si="46"/>
        <v>42114.392800925918</v>
      </c>
      <c r="T495" s="11">
        <f t="shared" si="47"/>
        <v>42144.392800925918</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6"/>
        <v>41799.49728009259</v>
      </c>
      <c r="T496" s="11">
        <f t="shared" si="47"/>
        <v>41822.791666666664</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1">
        <f t="shared" si="46"/>
        <v>42171.494270833333</v>
      </c>
      <c r="T497" s="11">
        <f t="shared" si="47"/>
        <v>42201.494270833333</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6"/>
        <v>41620.598078703704</v>
      </c>
      <c r="T498" s="11">
        <f t="shared" si="47"/>
        <v>41680.598078703704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6"/>
        <v>41944.704456018517</v>
      </c>
      <c r="T499" s="11">
        <f t="shared" si="47"/>
        <v>41997.874999999993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6"/>
        <v>40858.428807870368</v>
      </c>
      <c r="T500" s="11">
        <f t="shared" si="47"/>
        <v>40900.428807870368</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6"/>
        <v>40043.562129629623</v>
      </c>
      <c r="T501" s="11">
        <f t="shared" si="47"/>
        <v>40098.540972222218</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6"/>
        <v>40247.552673611113</v>
      </c>
      <c r="T502" s="11">
        <f t="shared" si="47"/>
        <v>40306.594444444439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1">
        <f t="shared" si="46"/>
        <v>40702.901053240741</v>
      </c>
      <c r="T503" s="11">
        <f t="shared" si="47"/>
        <v>40732.901053240741</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6"/>
        <v>40956.220196759255</v>
      </c>
      <c r="T504" s="11">
        <f t="shared" si="47"/>
        <v>40986.178530092591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6"/>
        <v>41991.193321759252</v>
      </c>
      <c r="T505" s="11">
        <f t="shared" si="47"/>
        <v>42021.193321759252</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6"/>
        <v>40949.650312499994</v>
      </c>
      <c r="T506" s="11">
        <f t="shared" si="47"/>
        <v>41009.60864583333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6"/>
        <v>42317.764884259253</v>
      </c>
      <c r="T507" s="11">
        <f t="shared" si="47"/>
        <v>42362.764884259253</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6"/>
        <v>41466.218981481477</v>
      </c>
      <c r="T508" s="11">
        <f t="shared" si="47"/>
        <v>41496.218981481477</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6"/>
        <v>41156.625659722216</v>
      </c>
      <c r="T509" s="11">
        <f t="shared" si="47"/>
        <v>41201.625659722216</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6"/>
        <v>40994.690983796296</v>
      </c>
      <c r="T510" s="11">
        <f t="shared" si="47"/>
        <v>41054.259722222218</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6"/>
        <v>42153.298263888886</v>
      </c>
      <c r="T511" s="11">
        <f t="shared" si="47"/>
        <v>42183.298263888886</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1">
        <f t="shared" si="46"/>
        <v>42399.843043981477</v>
      </c>
      <c r="T512" s="11">
        <f t="shared" si="47"/>
        <v>42429.843043981477</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6"/>
        <v>41339.96969907407</v>
      </c>
      <c r="T513" s="11">
        <f t="shared" si="47"/>
        <v>41369.928032407406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1">
        <f t="shared" si="46"/>
        <v>42649.408877314818</v>
      </c>
      <c r="T514" s="11">
        <f t="shared" si="47"/>
        <v>42694.450543981475</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IFERROR(E515/L515,0)</f>
        <v>102.38235294117646</v>
      </c>
      <c r="Q515" t="str">
        <f t="shared" ref="Q515:Q578" si="50">LEFT(N515,FIND("/",N515)-1)</f>
        <v>film &amp; video</v>
      </c>
      <c r="R515" t="str">
        <f t="shared" ref="R515:R578" si="51">RIGHT(N515,LEN(N515) - FIND("/",N515))</f>
        <v>animation</v>
      </c>
      <c r="S515" s="11">
        <f t="shared" ref="S515:S578" si="52">(((J515/60)/60)/24)+DATE(1970,1,1)+(-8/24)</f>
        <v>42552.320659722223</v>
      </c>
      <c r="T515" s="11">
        <f t="shared" ref="T515:T578" si="53">(((I515/60)/60)/24)+DATE(1970,1,1)+(-8/24)</f>
        <v>42596.958333333336</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si="52"/>
        <v>41830.280636574069</v>
      </c>
      <c r="T516" s="11">
        <f t="shared" si="53"/>
        <v>41860.280636574069</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2"/>
        <v>42327.157418981478</v>
      </c>
      <c r="T517" s="11">
        <f t="shared" si="53"/>
        <v>42367.157418981478</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1">
        <f t="shared" si="52"/>
        <v>42091.445370370369</v>
      </c>
      <c r="T518" s="11">
        <f t="shared" si="53"/>
        <v>42151.445370370369</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2"/>
        <v>42738.281956018516</v>
      </c>
      <c r="T519" s="11">
        <f t="shared" si="53"/>
        <v>42768.281956018516</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1">
        <f t="shared" si="52"/>
        <v>42223.282685185179</v>
      </c>
      <c r="T520" s="11">
        <f t="shared" si="53"/>
        <v>42253.281944444439</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2"/>
        <v>41218.058113425926</v>
      </c>
      <c r="T521" s="11">
        <f t="shared" si="53"/>
        <v>41248.058113425926</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2"/>
        <v>42318.368761574071</v>
      </c>
      <c r="T522" s="11">
        <f t="shared" si="53"/>
        <v>42348.368761574071</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2"/>
        <v>42645.759479166663</v>
      </c>
      <c r="T523" s="11">
        <f t="shared" si="53"/>
        <v>42674.874305555553</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2"/>
        <v>42429.707465277774</v>
      </c>
      <c r="T524" s="11">
        <f t="shared" si="53"/>
        <v>42449.665798611109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2"/>
        <v>42237.799490740734</v>
      </c>
      <c r="T525" s="11">
        <f t="shared" si="53"/>
        <v>42267.799490740734</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2"/>
        <v>42492.383900462963</v>
      </c>
      <c r="T526" s="11">
        <f t="shared" si="53"/>
        <v>42522.383900462963</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2"/>
        <v>41850.067604166667</v>
      </c>
      <c r="T527" s="11">
        <f t="shared" si="53"/>
        <v>41895.067604166667</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2"/>
        <v>42192.258611111109</v>
      </c>
      <c r="T528" s="11">
        <f t="shared" si="53"/>
        <v>42223.374999999993</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2"/>
        <v>42752.872291666667</v>
      </c>
      <c r="T529" s="11">
        <f t="shared" si="53"/>
        <v>42783.336805555555</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2"/>
        <v>42155.58688657407</v>
      </c>
      <c r="T530" s="11">
        <f t="shared" si="53"/>
        <v>42176.555555555555</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2"/>
        <v>42724.697847222218</v>
      </c>
      <c r="T531" s="11">
        <f t="shared" si="53"/>
        <v>42745.874999999993</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2"/>
        <v>42157.257731481477</v>
      </c>
      <c r="T532" s="11">
        <f t="shared" si="53"/>
        <v>42178.749999999993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2"/>
        <v>42675.731817129628</v>
      </c>
      <c r="T533" s="11">
        <f t="shared" si="53"/>
        <v>42720.957638888889</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2"/>
        <v>42472.673703703702</v>
      </c>
      <c r="T534" s="11">
        <f t="shared" si="53"/>
        <v>42502.673703703702</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2"/>
        <v>42482.101446759254</v>
      </c>
      <c r="T535" s="11">
        <f t="shared" si="53"/>
        <v>42506.101446759254</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2"/>
        <v>42270.477662037032</v>
      </c>
      <c r="T536" s="11">
        <f t="shared" si="53"/>
        <v>42309.624999999993</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2"/>
        <v>42711.211863425917</v>
      </c>
      <c r="T537" s="11">
        <f t="shared" si="53"/>
        <v>42741.211863425917</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2"/>
        <v>42179.011655092596</v>
      </c>
      <c r="T538" s="11">
        <f t="shared" si="53"/>
        <v>42219.416666666664</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2"/>
        <v>42282.435081018521</v>
      </c>
      <c r="T539" s="11">
        <f t="shared" si="53"/>
        <v>42312.476747685178</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2"/>
        <v>42473.461377314808</v>
      </c>
      <c r="T540" s="11">
        <f t="shared" si="53"/>
        <v>42503.461377314808</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2"/>
        <v>42534.716516203705</v>
      </c>
      <c r="T541" s="11">
        <f t="shared" si="53"/>
        <v>42555.716516203705</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2"/>
        <v>42009.483865740738</v>
      </c>
      <c r="T542" s="11">
        <f t="shared" si="53"/>
        <v>42039.483865740738</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2"/>
        <v>42275.713356481479</v>
      </c>
      <c r="T543" s="11">
        <f t="shared" si="53"/>
        <v>42305.713356481479</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2"/>
        <v>42433.404120370367</v>
      </c>
      <c r="T544" s="11">
        <f t="shared" si="53"/>
        <v>42493.362453703703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2"/>
        <v>41913.75881944444</v>
      </c>
      <c r="T545" s="11">
        <f t="shared" si="53"/>
        <v>41943.75881944444</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2"/>
        <v>42525.323611111111</v>
      </c>
      <c r="T546" s="11">
        <f t="shared" si="53"/>
        <v>42555.323611111111</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2"/>
        <v>42283.25913194444</v>
      </c>
      <c r="T547" s="11">
        <f t="shared" si="53"/>
        <v>42323.300798611112</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2"/>
        <v>42249.334664351853</v>
      </c>
      <c r="T548" s="11">
        <f t="shared" si="53"/>
        <v>42294.334664351853</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1">
        <f t="shared" si="52"/>
        <v>42380.363009259258</v>
      </c>
      <c r="T549" s="11">
        <f t="shared" si="53"/>
        <v>42410.363009259258</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2"/>
        <v>42276.57</v>
      </c>
      <c r="T550" s="11">
        <f t="shared" si="53"/>
        <v>42306.57</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2"/>
        <v>42163.303495370368</v>
      </c>
      <c r="T551" s="11">
        <f t="shared" si="53"/>
        <v>42193.303495370368</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2"/>
        <v>42753.34542824074</v>
      </c>
      <c r="T552" s="11">
        <f t="shared" si="53"/>
        <v>42765.874999999993</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2"/>
        <v>42172.942407407405</v>
      </c>
      <c r="T553" s="11">
        <f t="shared" si="53"/>
        <v>42217.411805555552</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1">
        <f t="shared" si="52"/>
        <v>42318.283518518518</v>
      </c>
      <c r="T554" s="11">
        <f t="shared" si="53"/>
        <v>42378.283518518518</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2"/>
        <v>41927.386469907404</v>
      </c>
      <c r="T555" s="11">
        <f t="shared" si="53"/>
        <v>41957.428136574068</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2"/>
        <v>41901.351527777777</v>
      </c>
      <c r="T556" s="11">
        <f t="shared" si="53"/>
        <v>41931.351527777777</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1">
        <f t="shared" si="52"/>
        <v>42503.020173611112</v>
      </c>
      <c r="T557" s="11">
        <f t="shared" si="53"/>
        <v>42533.020173611112</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2"/>
        <v>42345.526817129627</v>
      </c>
      <c r="T558" s="11">
        <f t="shared" si="53"/>
        <v>42375.526817129627</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2"/>
        <v>42676.608831018515</v>
      </c>
      <c r="T559" s="11">
        <f t="shared" si="53"/>
        <v>42706.650497685179</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1">
        <f t="shared" si="52"/>
        <v>42057.549826388888</v>
      </c>
      <c r="T560" s="11">
        <f t="shared" si="53"/>
        <v>42087.508159722223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2"/>
        <v>42320.949768518512</v>
      </c>
      <c r="T561" s="11">
        <f t="shared" si="53"/>
        <v>42350.949768518512</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2"/>
        <v>41960.438020833331</v>
      </c>
      <c r="T562" s="11">
        <f t="shared" si="53"/>
        <v>41990.438020833331</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2"/>
        <v>42268.325381944444</v>
      </c>
      <c r="T563" s="11">
        <f t="shared" si="53"/>
        <v>42303.325381944444</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1">
        <f t="shared" si="52"/>
        <v>42692.05572916667</v>
      </c>
      <c r="T564" s="11">
        <f t="shared" si="53"/>
        <v>42722.05572916667</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2"/>
        <v>42021.736655092587</v>
      </c>
      <c r="T565" s="11">
        <f t="shared" si="53"/>
        <v>42051.736655092587</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2"/>
        <v>42411.609664351847</v>
      </c>
      <c r="T566" s="11">
        <f t="shared" si="53"/>
        <v>42441.609664351847</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1">
        <f t="shared" si="52"/>
        <v>42165.451956018522</v>
      </c>
      <c r="T567" s="11">
        <f t="shared" si="53"/>
        <v>42195.451956018522</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2"/>
        <v>42535.351076388884</v>
      </c>
      <c r="T568" s="11">
        <f t="shared" si="53"/>
        <v>42565.351076388884</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1">
        <f t="shared" si="52"/>
        <v>41975.509189814817</v>
      </c>
      <c r="T569" s="11">
        <f t="shared" si="53"/>
        <v>42005.509189814817</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2"/>
        <v>42348.588229166664</v>
      </c>
      <c r="T570" s="11">
        <f t="shared" si="53"/>
        <v>42385.124999999993</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2"/>
        <v>42340.514027777775</v>
      </c>
      <c r="T571" s="11">
        <f t="shared" si="53"/>
        <v>42370.514027777775</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2"/>
        <v>42388.464918981481</v>
      </c>
      <c r="T572" s="11">
        <f t="shared" si="53"/>
        <v>42418.464918981481</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2"/>
        <v>42192.482905092591</v>
      </c>
      <c r="T573" s="11">
        <f t="shared" si="53"/>
        <v>42211.832638888889</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1">
        <f t="shared" si="52"/>
        <v>42282.382962962954</v>
      </c>
      <c r="T574" s="11">
        <f t="shared" si="53"/>
        <v>42312.424629629626</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2"/>
        <v>41962.716793981475</v>
      </c>
      <c r="T575" s="11">
        <f t="shared" si="53"/>
        <v>42021.716666666667</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2"/>
        <v>42632.110034722216</v>
      </c>
      <c r="T576" s="11">
        <f t="shared" si="53"/>
        <v>42662.110034722216</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2"/>
        <v>42138.359293981477</v>
      </c>
      <c r="T577" s="11">
        <f t="shared" si="53"/>
        <v>42168.359293981477</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1">
        <f t="shared" si="52"/>
        <v>42031.138333333329</v>
      </c>
      <c r="T578" s="11">
        <f t="shared" si="53"/>
        <v>42091.096666666665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IFERROR(E579/L579,0)</f>
        <v>10</v>
      </c>
      <c r="Q579" t="str">
        <f t="shared" ref="Q579:Q642" si="56">LEFT(N579,FIND("/",N579)-1)</f>
        <v>technology</v>
      </c>
      <c r="R579" t="str">
        <f t="shared" ref="R579:R642" si="57">RIGHT(N579,LEN(N579) - FIND("/",N579))</f>
        <v>web</v>
      </c>
      <c r="S579" s="11">
        <f t="shared" ref="S579:S642" si="58">(((J579/60)/60)/24)+DATE(1970,1,1)+(-8/24)</f>
        <v>42450.255810185183</v>
      </c>
      <c r="T579" s="11">
        <f t="shared" ref="T579:T642" si="59">(((I579/60)/60)/24)+DATE(1970,1,1)+(-8/24)</f>
        <v>42510.255810185183</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si="58"/>
        <v>42230.245289351849</v>
      </c>
      <c r="T580" s="11">
        <f t="shared" si="59"/>
        <v>42254.245289351849</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8"/>
        <v>41968.518784722219</v>
      </c>
      <c r="T581" s="11">
        <f t="shared" si="59"/>
        <v>41998.518784722219</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8"/>
        <v>42605.574849537035</v>
      </c>
      <c r="T582" s="11">
        <f t="shared" si="59"/>
        <v>42635.574849537035</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1">
        <f t="shared" si="58"/>
        <v>42187.679444444446</v>
      </c>
      <c r="T583" s="11">
        <f t="shared" si="59"/>
        <v>42217.679444444446</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1">
        <f t="shared" si="58"/>
        <v>42055.406469907401</v>
      </c>
      <c r="T584" s="11">
        <f t="shared" si="59"/>
        <v>42078.416666666664</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8"/>
        <v>42052.605173611104</v>
      </c>
      <c r="T585" s="11">
        <f t="shared" si="59"/>
        <v>42082.563506944447</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8"/>
        <v>42049.383287037032</v>
      </c>
      <c r="T586" s="11">
        <f t="shared" si="59"/>
        <v>42079.341620370367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1">
        <f t="shared" si="58"/>
        <v>42283.057604166665</v>
      </c>
      <c r="T587" s="11">
        <f t="shared" si="59"/>
        <v>42338.666666666664</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8"/>
        <v>42020.520914351851</v>
      </c>
      <c r="T588" s="11">
        <f t="shared" si="59"/>
        <v>42050.520914351851</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8"/>
        <v>42080.423993055556</v>
      </c>
      <c r="T589" s="11">
        <f t="shared" si="59"/>
        <v>42110.423993055556</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8"/>
        <v>42631.43618055556</v>
      </c>
      <c r="T590" s="11">
        <f t="shared" si="59"/>
        <v>42691.477847222217</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8"/>
        <v>42178.281238425923</v>
      </c>
      <c r="T591" s="11">
        <f t="shared" si="59"/>
        <v>42193.281238425923</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8"/>
        <v>42377.22142361111</v>
      </c>
      <c r="T592" s="11">
        <f t="shared" si="59"/>
        <v>42408.209027777775</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8"/>
        <v>42177.209837962961</v>
      </c>
      <c r="T593" s="11">
        <f t="shared" si="59"/>
        <v>42207.209837962961</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8"/>
        <v>41945.898842592593</v>
      </c>
      <c r="T594" s="11">
        <f t="shared" si="59"/>
        <v>41975.898842592585</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8"/>
        <v>42070.344270833331</v>
      </c>
      <c r="T595" s="11">
        <f t="shared" si="59"/>
        <v>42100.302604166667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8"/>
        <v>42446.446828703702</v>
      </c>
      <c r="T596" s="11">
        <f t="shared" si="59"/>
        <v>42476.446828703702</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8"/>
        <v>42082.736550925918</v>
      </c>
      <c r="T597" s="11">
        <f t="shared" si="59"/>
        <v>42127.736550925918</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8"/>
        <v>42646.563564814809</v>
      </c>
      <c r="T598" s="11">
        <f t="shared" si="59"/>
        <v>42676.563564814809</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8"/>
        <v>42545.371932870366</v>
      </c>
      <c r="T599" s="11">
        <f t="shared" si="59"/>
        <v>42582.333333333336</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8"/>
        <v>41947.668761574074</v>
      </c>
      <c r="T600" s="11">
        <f t="shared" si="59"/>
        <v>41977.668761574074</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8"/>
        <v>42047.479189814818</v>
      </c>
      <c r="T601" s="11">
        <f t="shared" si="59"/>
        <v>42071.302777777775</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8"/>
        <v>42073.464837962958</v>
      </c>
      <c r="T602" s="11">
        <f t="shared" si="59"/>
        <v>42133.464837962958</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8"/>
        <v>41969.52475694444</v>
      </c>
      <c r="T603" s="11">
        <f t="shared" si="59"/>
        <v>41999.52475694444</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1">
        <f t="shared" si="58"/>
        <v>42143.460821759254</v>
      </c>
      <c r="T604" s="11">
        <f t="shared" si="59"/>
        <v>42173.460821759254</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8"/>
        <v>41835.305821759255</v>
      </c>
      <c r="T605" s="11">
        <f t="shared" si="59"/>
        <v>41865.305821759255</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1">
        <f t="shared" si="58"/>
        <v>41848.702037037037</v>
      </c>
      <c r="T606" s="11">
        <f t="shared" si="59"/>
        <v>41878.702037037037</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8"/>
        <v>42194.02439814814</v>
      </c>
      <c r="T607" s="11">
        <f t="shared" si="59"/>
        <v>42239.02439814814</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8"/>
        <v>42102.317233796297</v>
      </c>
      <c r="T608" s="11">
        <f t="shared" si="59"/>
        <v>42148.291666666664</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1">
        <f t="shared" si="58"/>
        <v>42300.492314814815</v>
      </c>
      <c r="T609" s="11">
        <f t="shared" si="59"/>
        <v>42330.53398148148</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8"/>
        <v>42140.587731481479</v>
      </c>
      <c r="T610" s="11">
        <f t="shared" si="59"/>
        <v>42170.587731481479</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8"/>
        <v>42306.700740740744</v>
      </c>
      <c r="T611" s="11">
        <f t="shared" si="59"/>
        <v>42336.742407407401</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1">
        <f t="shared" si="58"/>
        <v>42086.497523148144</v>
      </c>
      <c r="T612" s="11">
        <f t="shared" si="59"/>
        <v>42116.497523148144</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1">
        <f t="shared" si="58"/>
        <v>42328.227280092593</v>
      </c>
      <c r="T613" s="11">
        <f t="shared" si="59"/>
        <v>42388.227280092593</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1">
        <f t="shared" si="58"/>
        <v>42584.698449074065</v>
      </c>
      <c r="T614" s="11">
        <f t="shared" si="59"/>
        <v>42614.698449074065</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8"/>
        <v>42247.163425925923</v>
      </c>
      <c r="T615" s="11">
        <f t="shared" si="59"/>
        <v>42277.874305555553</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1">
        <f t="shared" si="58"/>
        <v>42514.728472222218</v>
      </c>
      <c r="T616" s="11">
        <f t="shared" si="59"/>
        <v>42544.728472222218</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1">
        <f t="shared" si="58"/>
        <v>42241.788877314808</v>
      </c>
      <c r="T617" s="11">
        <f t="shared" si="59"/>
        <v>42271.788877314808</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1">
        <f t="shared" si="58"/>
        <v>42761.042905092596</v>
      </c>
      <c r="T618" s="11">
        <f t="shared" si="59"/>
        <v>42791.042905092596</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8"/>
        <v>42087.009756944441</v>
      </c>
      <c r="T619" s="11">
        <f t="shared" si="59"/>
        <v>42132.009756944441</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1">
        <f t="shared" si="58"/>
        <v>42317.47688657407</v>
      </c>
      <c r="T620" s="11">
        <f t="shared" si="59"/>
        <v>42347.47688657407</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8"/>
        <v>41908.317013888889</v>
      </c>
      <c r="T621" s="11">
        <f t="shared" si="59"/>
        <v>41968.358680555553</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8"/>
        <v>41831.383541666662</v>
      </c>
      <c r="T622" s="11">
        <f t="shared" si="59"/>
        <v>41876.383541666662</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8"/>
        <v>42528.654363425921</v>
      </c>
      <c r="T623" s="11">
        <f t="shared" si="59"/>
        <v>42558.654363425921</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8"/>
        <v>42532.441412037035</v>
      </c>
      <c r="T624" s="11">
        <f t="shared" si="59"/>
        <v>42552.441412037035</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1">
        <f t="shared" si="58"/>
        <v>42121.675891203697</v>
      </c>
      <c r="T625" s="11">
        <f t="shared" si="59"/>
        <v>42151.675891203697</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1">
        <f t="shared" si="58"/>
        <v>42108.65556712963</v>
      </c>
      <c r="T626" s="11">
        <f t="shared" si="59"/>
        <v>42138.65556712963</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1">
        <f t="shared" si="58"/>
        <v>42790.562233796292</v>
      </c>
      <c r="T627" s="11">
        <f t="shared" si="59"/>
        <v>42820.520567129628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8"/>
        <v>42198.226145833331</v>
      </c>
      <c r="T628" s="11">
        <f t="shared" si="59"/>
        <v>42231.223611111105</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8"/>
        <v>42383.973506944443</v>
      </c>
      <c r="T629" s="11">
        <f t="shared" si="59"/>
        <v>42443.624999999993</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1">
        <f t="shared" si="58"/>
        <v>41803.359456018516</v>
      </c>
      <c r="T630" s="11">
        <f t="shared" si="59"/>
        <v>41833.359456018516</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8"/>
        <v>42474.304490740738</v>
      </c>
      <c r="T631" s="11">
        <f t="shared" si="59"/>
        <v>42504.304490740738</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8"/>
        <v>42223.286122685182</v>
      </c>
      <c r="T632" s="11">
        <f t="shared" si="59"/>
        <v>42252.881944444445</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8"/>
        <v>42489.438993055555</v>
      </c>
      <c r="T633" s="11">
        <f t="shared" si="59"/>
        <v>42518.438993055555</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1">
        <f t="shared" si="58"/>
        <v>42303.325983796291</v>
      </c>
      <c r="T634" s="11">
        <f t="shared" si="59"/>
        <v>42333.367650462962</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8"/>
        <v>42506.965995370374</v>
      </c>
      <c r="T635" s="11">
        <f t="shared" si="59"/>
        <v>42538.624999999993</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8"/>
        <v>42031.595243055555</v>
      </c>
      <c r="T636" s="11">
        <f t="shared" si="59"/>
        <v>42061.595243055555</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8"/>
        <v>42075.758819444447</v>
      </c>
      <c r="T637" s="11">
        <f t="shared" si="59"/>
        <v>42105.758819444447</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8"/>
        <v>42131.122106481482</v>
      </c>
      <c r="T638" s="11">
        <f t="shared" si="59"/>
        <v>42161.115972222215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1">
        <f t="shared" si="58"/>
        <v>42762.62868055555</v>
      </c>
      <c r="T639" s="11">
        <f t="shared" si="59"/>
        <v>42791.62777777778</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8"/>
        <v>42759.259976851848</v>
      </c>
      <c r="T640" s="11">
        <f t="shared" si="59"/>
        <v>42819.218310185184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8"/>
        <v>41865.249942129631</v>
      </c>
      <c r="T641" s="11">
        <f t="shared" si="59"/>
        <v>41925.249942129631</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1">
        <f t="shared" si="58"/>
        <v>42683.08697916667</v>
      </c>
      <c r="T642" s="11">
        <f t="shared" si="59"/>
        <v>42698.624999999993</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IFERROR(E643/L643,0)</f>
        <v>151.31746031746033</v>
      </c>
      <c r="Q643" t="str">
        <f t="shared" ref="Q643:Q706" si="62">LEFT(N643,FIND("/",N643)-1)</f>
        <v>technology</v>
      </c>
      <c r="R643" t="str">
        <f t="shared" ref="R643:R706" si="63">RIGHT(N643,LEN(N643) - FIND("/",N643))</f>
        <v>wearables</v>
      </c>
      <c r="S643" s="11">
        <f t="shared" ref="S643:S706" si="64">(((J643/60)/60)/24)+DATE(1970,1,1)+(-8/24)</f>
        <v>42199.236666666664</v>
      </c>
      <c r="T643" s="11">
        <f t="shared" ref="T643:T706" si="65">(((I643/60)/60)/24)+DATE(1970,1,1)+(-8/24)</f>
        <v>42229.236666666664</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si="64"/>
        <v>42199.317986111106</v>
      </c>
      <c r="T644" s="11">
        <f t="shared" si="65"/>
        <v>42235.317986111106</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4"/>
        <v>42100.30873842592</v>
      </c>
      <c r="T645" s="11">
        <f t="shared" si="65"/>
        <v>42155.30873842592</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4"/>
        <v>41898.332627314812</v>
      </c>
      <c r="T646" s="11">
        <f t="shared" si="65"/>
        <v>41940.708333333328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4"/>
        <v>42563.692986111106</v>
      </c>
      <c r="T647" s="11">
        <f t="shared" si="65"/>
        <v>42593.692986111106</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4"/>
        <v>41832.519293981481</v>
      </c>
      <c r="T648" s="11">
        <f t="shared" si="65"/>
        <v>41862.519293981481</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4"/>
        <v>42416.434594907405</v>
      </c>
      <c r="T649" s="11">
        <f t="shared" si="65"/>
        <v>42446.392928240741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4"/>
        <v>41891.360046296293</v>
      </c>
      <c r="T650" s="11">
        <f t="shared" si="65"/>
        <v>41926.360046296293</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4"/>
        <v>41877.578854166662</v>
      </c>
      <c r="T651" s="11">
        <f t="shared" si="65"/>
        <v>41898.578854166662</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4"/>
        <v>41931.703518518516</v>
      </c>
      <c r="T652" s="11">
        <f t="shared" si="65"/>
        <v>41991.745185185187</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4"/>
        <v>41955.684155092589</v>
      </c>
      <c r="T653" s="11">
        <f t="shared" si="65"/>
        <v>41985.684155092589</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4"/>
        <v>42675.357060185182</v>
      </c>
      <c r="T654" s="11">
        <f t="shared" si="65"/>
        <v>42705.398726851847</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4"/>
        <v>42199.285185185181</v>
      </c>
      <c r="T655" s="11">
        <f t="shared" si="65"/>
        <v>42236.285185185181</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4"/>
        <v>42163.623993055553</v>
      </c>
      <c r="T656" s="11">
        <f t="shared" si="65"/>
        <v>42193.623993055553</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4"/>
        <v>42045.623981481483</v>
      </c>
      <c r="T657" s="11">
        <f t="shared" si="65"/>
        <v>42075.582314814812</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4"/>
        <v>42417.471284722218</v>
      </c>
      <c r="T658" s="11">
        <f t="shared" si="65"/>
        <v>42477.429618055547</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4"/>
        <v>42331.512407407405</v>
      </c>
      <c r="T659" s="11">
        <f t="shared" si="65"/>
        <v>42361.512407407405</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4"/>
        <v>42178.827418981477</v>
      </c>
      <c r="T660" s="11">
        <f t="shared" si="65"/>
        <v>42211.416666666664</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4"/>
        <v>42209.260358796295</v>
      </c>
      <c r="T661" s="11">
        <f t="shared" si="65"/>
        <v>42239.260358796295</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4"/>
        <v>41922.408321759256</v>
      </c>
      <c r="T662" s="11">
        <f t="shared" si="65"/>
        <v>41952.449988425928</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4"/>
        <v>42636.312025462961</v>
      </c>
      <c r="T663" s="11">
        <f t="shared" si="65"/>
        <v>42666.312025462961</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4"/>
        <v>41990.104710648149</v>
      </c>
      <c r="T664" s="11">
        <f t="shared" si="65"/>
        <v>42020.104710648149</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4"/>
        <v>42173.509907407402</v>
      </c>
      <c r="T665" s="11">
        <f t="shared" si="65"/>
        <v>42203.509907407402</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4"/>
        <v>42077.333043981482</v>
      </c>
      <c r="T666" s="11">
        <f t="shared" si="65"/>
        <v>42107.333043981482</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4"/>
        <v>42688.378020833326</v>
      </c>
      <c r="T667" s="11">
        <f t="shared" si="65"/>
        <v>42748.378020833326</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4"/>
        <v>41838.498819444445</v>
      </c>
      <c r="T668" s="11">
        <f t="shared" si="65"/>
        <v>41868.498819444445</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4"/>
        <v>42632.040081018517</v>
      </c>
      <c r="T669" s="11">
        <f t="shared" si="65"/>
        <v>42672.040081018517</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4"/>
        <v>42090.497939814813</v>
      </c>
      <c r="T670" s="11">
        <f t="shared" si="65"/>
        <v>42135.497939814813</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4"/>
        <v>42527.292337962957</v>
      </c>
      <c r="T671" s="11">
        <f t="shared" si="65"/>
        <v>42557.292337962957</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4"/>
        <v>42506.376388888886</v>
      </c>
      <c r="T672" s="11">
        <f t="shared" si="65"/>
        <v>42540.006944444445</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4"/>
        <v>41984.359398148146</v>
      </c>
      <c r="T673" s="11">
        <f t="shared" si="65"/>
        <v>42017.833333333336</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4"/>
        <v>41973.886157407404</v>
      </c>
      <c r="T674" s="11">
        <f t="shared" si="65"/>
        <v>42004.874305555553</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4"/>
        <v>41838.5071412037</v>
      </c>
      <c r="T675" s="11">
        <f t="shared" si="65"/>
        <v>41883.5071412037</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4"/>
        <v>41802.782719907402</v>
      </c>
      <c r="T676" s="11">
        <f t="shared" si="65"/>
        <v>41862.782719907402</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4"/>
        <v>41975.597268518519</v>
      </c>
      <c r="T677" s="11">
        <f t="shared" si="65"/>
        <v>42004.957638888889</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4"/>
        <v>42012.434965277782</v>
      </c>
      <c r="T678" s="11">
        <f t="shared" si="65"/>
        <v>42042.434965277782</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4"/>
        <v>42504.070543981477</v>
      </c>
      <c r="T679" s="11">
        <f t="shared" si="65"/>
        <v>42549.070543981477</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4"/>
        <v>42481.043263888881</v>
      </c>
      <c r="T680" s="11">
        <f t="shared" si="65"/>
        <v>42511.043263888881</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4"/>
        <v>42556.362372685187</v>
      </c>
      <c r="T681" s="11">
        <f t="shared" si="65"/>
        <v>42616.362372685187</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4"/>
        <v>41864.168182870366</v>
      </c>
      <c r="T682" s="11">
        <f t="shared" si="65"/>
        <v>41899.168182870366</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4"/>
        <v>42639.472268518519</v>
      </c>
      <c r="T683" s="11">
        <f t="shared" si="65"/>
        <v>42669.472268518519</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4"/>
        <v>42778.431967592587</v>
      </c>
      <c r="T684" s="11">
        <f t="shared" si="65"/>
        <v>42808.39030092593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4"/>
        <v>42634.566712962966</v>
      </c>
      <c r="T685" s="11">
        <f t="shared" si="65"/>
        <v>42674.566712962966</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4"/>
        <v>41809.13994212963</v>
      </c>
      <c r="T686" s="11">
        <f t="shared" si="65"/>
        <v>41844.791666666664</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4"/>
        <v>41971.533240740733</v>
      </c>
      <c r="T687" s="11">
        <f t="shared" si="65"/>
        <v>42016.533240740733</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1">
        <f t="shared" si="64"/>
        <v>42189.339930555558</v>
      </c>
      <c r="T688" s="11">
        <f t="shared" si="65"/>
        <v>42219.339930555558</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4"/>
        <v>42711.417280092595</v>
      </c>
      <c r="T689" s="11">
        <f t="shared" si="65"/>
        <v>42771.417280092595</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4"/>
        <v>42261.771446759252</v>
      </c>
      <c r="T690" s="11">
        <f t="shared" si="65"/>
        <v>42291.771446759252</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4"/>
        <v>42675.334456018514</v>
      </c>
      <c r="T691" s="11">
        <f t="shared" si="65"/>
        <v>42711.874305555553</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4"/>
        <v>42579.301400462959</v>
      </c>
      <c r="T692" s="11">
        <f t="shared" si="65"/>
        <v>42621.916666666664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4"/>
        <v>42157.694976851846</v>
      </c>
      <c r="T693" s="11">
        <f t="shared" si="65"/>
        <v>42185.694976851846</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4"/>
        <v>42696.042395833334</v>
      </c>
      <c r="T694" s="11">
        <f t="shared" si="65"/>
        <v>42726.042395833334</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4"/>
        <v>42094.474849537037</v>
      </c>
      <c r="T695" s="11">
        <f t="shared" si="65"/>
        <v>42124.474849537037</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4"/>
        <v>42737.330543981479</v>
      </c>
      <c r="T696" s="11">
        <f t="shared" si="65"/>
        <v>42767.330543981479</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4"/>
        <v>41913.187731481477</v>
      </c>
      <c r="T697" s="11">
        <f t="shared" si="65"/>
        <v>41943.187731481477</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4"/>
        <v>41815.593773148146</v>
      </c>
      <c r="T698" s="11">
        <f t="shared" si="65"/>
        <v>41845.593773148146</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4"/>
        <v>42388.189687500002</v>
      </c>
      <c r="T699" s="11">
        <f t="shared" si="65"/>
        <v>42403.189687500002</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4"/>
        <v>41866.59774305555</v>
      </c>
      <c r="T700" s="11">
        <f t="shared" si="65"/>
        <v>41899.75</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4"/>
        <v>41563.152175925927</v>
      </c>
      <c r="T701" s="11">
        <f t="shared" si="65"/>
        <v>41600.333333333328</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4"/>
        <v>42715.355104166665</v>
      </c>
      <c r="T702" s="11">
        <f t="shared" si="65"/>
        <v>42745.355104166665</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4"/>
        <v>41813.329629629625</v>
      </c>
      <c r="T703" s="11">
        <f t="shared" si="65"/>
        <v>41843.329629629625</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4"/>
        <v>42668.393368055556</v>
      </c>
      <c r="T704" s="11">
        <f t="shared" si="65"/>
        <v>42698.435034722213</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4"/>
        <v>42711.617465277777</v>
      </c>
      <c r="T705" s="11">
        <f t="shared" si="65"/>
        <v>42766.647222222215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1">
        <f t="shared" si="64"/>
        <v>42725.859583333331</v>
      </c>
      <c r="T706" s="11">
        <f t="shared" si="65"/>
        <v>42785.859583333331</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IFERROR(E707/L707,0)</f>
        <v>195.4</v>
      </c>
      <c r="Q707" t="str">
        <f t="shared" ref="Q707:Q770" si="68">LEFT(N707,FIND("/",N707)-1)</f>
        <v>technology</v>
      </c>
      <c r="R707" t="str">
        <f t="shared" ref="R707:R770" si="69">RIGHT(N707,LEN(N707) - FIND("/",N707))</f>
        <v>wearables</v>
      </c>
      <c r="S707" s="11">
        <f t="shared" ref="S707:S770" si="70">(((J707/60)/60)/24)+DATE(1970,1,1)+(-8/24)</f>
        <v>42726.158310185179</v>
      </c>
      <c r="T707" s="11">
        <f t="shared" ref="T707:T770" si="71">(((I707/60)/60)/24)+DATE(1970,1,1)+(-8/24)</f>
        <v>42756.158310185179</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1">
        <f t="shared" si="70"/>
        <v>42676.661840277775</v>
      </c>
      <c r="T708" s="11">
        <f t="shared" si="71"/>
        <v>42718.443749999999</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0"/>
        <v>42696.33017361111</v>
      </c>
      <c r="T709" s="11">
        <f t="shared" si="71"/>
        <v>42736.33017361111</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0"/>
        <v>41835.247685185182</v>
      </c>
      <c r="T710" s="11">
        <f t="shared" si="71"/>
        <v>41895.247685185182</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0"/>
        <v>41947.707858796297</v>
      </c>
      <c r="T711" s="11">
        <f t="shared" si="71"/>
        <v>41977.707858796297</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1">
        <f t="shared" si="70"/>
        <v>41837.651643518519</v>
      </c>
      <c r="T712" s="11">
        <f t="shared" si="71"/>
        <v>41870.697222222218</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0"/>
        <v>42678.125787037039</v>
      </c>
      <c r="T713" s="11">
        <f t="shared" si="71"/>
        <v>42718.167453703696</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0"/>
        <v>42384.347592592596</v>
      </c>
      <c r="T714" s="11">
        <f t="shared" si="71"/>
        <v>42414.347592592596</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0"/>
        <v>42496.195972222216</v>
      </c>
      <c r="T715" s="11">
        <f t="shared" si="71"/>
        <v>42526.195972222216</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0"/>
        <v>42734.454652777778</v>
      </c>
      <c r="T716" s="11">
        <f t="shared" si="71"/>
        <v>42794.454652777778</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0"/>
        <v>42272.7574074074</v>
      </c>
      <c r="T717" s="11">
        <f t="shared" si="71"/>
        <v>42312.799074074072</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0"/>
        <v>41940.325312499997</v>
      </c>
      <c r="T718" s="11">
        <f t="shared" si="71"/>
        <v>41973.666666666664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0"/>
        <v>41857.520856481482</v>
      </c>
      <c r="T719" s="11">
        <f t="shared" si="71"/>
        <v>41887.520856481482</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0"/>
        <v>42752.512118055551</v>
      </c>
      <c r="T720" s="11">
        <f t="shared" si="71"/>
        <v>42783.915972222218</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0"/>
        <v>42408.70689814815</v>
      </c>
      <c r="T721" s="11">
        <f t="shared" si="71"/>
        <v>42422.70689814815</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0"/>
        <v>40909.315868055557</v>
      </c>
      <c r="T722" s="11">
        <f t="shared" si="71"/>
        <v>40937.315868055557</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0"/>
        <v>41807.238506944443</v>
      </c>
      <c r="T723" s="11">
        <f t="shared" si="71"/>
        <v>41852.238506944443</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0"/>
        <v>40977.471967592588</v>
      </c>
      <c r="T724" s="11">
        <f t="shared" si="71"/>
        <v>41007.430300925924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0"/>
        <v>42184.483206018522</v>
      </c>
      <c r="T725" s="11">
        <f t="shared" si="71"/>
        <v>42214.832638888889</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0"/>
        <v>40694.305127314808</v>
      </c>
      <c r="T726" s="11">
        <f t="shared" si="71"/>
        <v>40724.305127314808</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0"/>
        <v>42321.292962962958</v>
      </c>
      <c r="T727" s="11">
        <f t="shared" si="71"/>
        <v>42351.292962962958</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0"/>
        <v>41345.709340277775</v>
      </c>
      <c r="T728" s="11">
        <f t="shared" si="71"/>
        <v>41375.709340277775</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0"/>
        <v>41246.686909722215</v>
      </c>
      <c r="T729" s="11">
        <f t="shared" si="71"/>
        <v>41288.555555555555</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0"/>
        <v>40731.504131944443</v>
      </c>
      <c r="T730" s="11">
        <f t="shared" si="71"/>
        <v>40776.504131944443</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41110.85255787037</v>
      </c>
      <c r="T731" s="11">
        <f t="shared" si="71"/>
        <v>41170.85255787037</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0"/>
        <v>40854.411932870367</v>
      </c>
      <c r="T732" s="11">
        <f t="shared" si="71"/>
        <v>40884.411932870367</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0"/>
        <v>40879.462349537032</v>
      </c>
      <c r="T733" s="11">
        <f t="shared" si="71"/>
        <v>40929.916666666664</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0"/>
        <v>41486.09098379629</v>
      </c>
      <c r="T734" s="11">
        <f t="shared" si="71"/>
        <v>41546.09098379629</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0"/>
        <v>41598.086712962962</v>
      </c>
      <c r="T735" s="11">
        <f t="shared" si="71"/>
        <v>41628.086712962962</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0"/>
        <v>42101.831249999996</v>
      </c>
      <c r="T736" s="11">
        <f t="shared" si="71"/>
        <v>42132.874999999993</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0"/>
        <v>41945.696134259255</v>
      </c>
      <c r="T737" s="11">
        <f t="shared" si="71"/>
        <v>41976.693749999999</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0"/>
        <v>41579.400925925926</v>
      </c>
      <c r="T738" s="11">
        <f t="shared" si="71"/>
        <v>41598.874305555553</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0"/>
        <v>41666.941979166666</v>
      </c>
      <c r="T739" s="11">
        <f t="shared" si="71"/>
        <v>41684.5</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0"/>
        <v>41943.270763888882</v>
      </c>
      <c r="T740" s="11">
        <f t="shared" si="71"/>
        <v>41973.874305555553</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0"/>
        <v>41829.169317129628</v>
      </c>
      <c r="T741" s="11">
        <f t="shared" si="71"/>
        <v>41862.169317129628</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0"/>
        <v>42161.81344907407</v>
      </c>
      <c r="T742" s="11">
        <f t="shared" si="71"/>
        <v>42175.81344907407</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0"/>
        <v>41401.314884259256</v>
      </c>
      <c r="T743" s="11">
        <f t="shared" si="71"/>
        <v>41436.314884259256</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0"/>
        <v>41689.584629629629</v>
      </c>
      <c r="T744" s="11">
        <f t="shared" si="71"/>
        <v>41719.542962962958</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0"/>
        <v>40990.375983796293</v>
      </c>
      <c r="T745" s="11">
        <f t="shared" si="71"/>
        <v>41015.541666666664</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0"/>
        <v>41226.623877314814</v>
      </c>
      <c r="T746" s="11">
        <f t="shared" si="71"/>
        <v>41256.623877314814</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0"/>
        <v>41367.238946759258</v>
      </c>
      <c r="T747" s="11">
        <f t="shared" si="71"/>
        <v>41397.238946759258</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0"/>
        <v>41156.709594907406</v>
      </c>
      <c r="T748" s="11">
        <f t="shared" si="71"/>
        <v>41174.832638888889</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0"/>
        <v>41988.215497685182</v>
      </c>
      <c r="T749" s="11">
        <f t="shared" si="71"/>
        <v>42019.120833333327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0"/>
        <v>41831.513495370367</v>
      </c>
      <c r="T750" s="11">
        <f t="shared" si="71"/>
        <v>41861.513495370367</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0"/>
        <v>42733.607986111114</v>
      </c>
      <c r="T751" s="11">
        <f t="shared" si="71"/>
        <v>42763.607986111114</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0"/>
        <v>41299.544814814813</v>
      </c>
      <c r="T752" s="11">
        <f t="shared" si="71"/>
        <v>41329.544814814813</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0"/>
        <v>40713.297164351847</v>
      </c>
      <c r="T753" s="11">
        <f t="shared" si="71"/>
        <v>40759.297164351847</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0"/>
        <v>42639.088159722225</v>
      </c>
      <c r="T754" s="11">
        <f t="shared" si="71"/>
        <v>42659.124999999993</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0"/>
        <v>42019.256840277776</v>
      </c>
      <c r="T755" s="11">
        <f t="shared" si="71"/>
        <v>42049.256840277776</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0"/>
        <v>41249.41575231481</v>
      </c>
      <c r="T756" s="11">
        <f t="shared" si="71"/>
        <v>41279.41575231481</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0"/>
        <v>41383.271724537037</v>
      </c>
      <c r="T757" s="11">
        <f t="shared" si="71"/>
        <v>41413.695138888885</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0"/>
        <v>40590.433553240735</v>
      </c>
      <c r="T758" s="11">
        <f t="shared" si="71"/>
        <v>40651.391886574071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0"/>
        <v>41234.721226851849</v>
      </c>
      <c r="T759" s="11">
        <f t="shared" si="71"/>
        <v>41248.721226851849</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0"/>
        <v>40429.503101851849</v>
      </c>
      <c r="T760" s="11">
        <f t="shared" si="71"/>
        <v>40459.503101851849</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0"/>
        <v>41788.996979166666</v>
      </c>
      <c r="T761" s="11">
        <f t="shared" si="71"/>
        <v>41828.996979166666</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1">
        <f t="shared" si="70"/>
        <v>42670.430706018517</v>
      </c>
      <c r="T762" s="11">
        <f t="shared" si="71"/>
        <v>42700.472372685181</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0"/>
        <v>41642.418124999997</v>
      </c>
      <c r="T763" s="11">
        <f t="shared" si="71"/>
        <v>41672.418124999997</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1">
        <f t="shared" si="70"/>
        <v>42690.52511574074</v>
      </c>
      <c r="T764" s="11">
        <f t="shared" si="71"/>
        <v>42707.916666666664</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0"/>
        <v>41471.113518518512</v>
      </c>
      <c r="T765" s="11">
        <f t="shared" si="71"/>
        <v>41501.113518518512</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1">
        <f t="shared" si="70"/>
        <v>42226.839826388888</v>
      </c>
      <c r="T766" s="11">
        <f t="shared" si="71"/>
        <v>42256.839826388888</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0"/>
        <v>41901.209305555552</v>
      </c>
      <c r="T767" s="11">
        <f t="shared" si="71"/>
        <v>41931.209305555552</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1">
        <f t="shared" si="70"/>
        <v>42021.45003472222</v>
      </c>
      <c r="T768" s="11">
        <f t="shared" si="71"/>
        <v>42051.45003472222</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0"/>
        <v>42114.810300925928</v>
      </c>
      <c r="T769" s="11">
        <f t="shared" si="71"/>
        <v>42144.810300925928</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1">
        <f t="shared" si="70"/>
        <v>41593.873726851853</v>
      </c>
      <c r="T770" s="11">
        <f t="shared" si="71"/>
        <v>41623.873726851853</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IFERROR(E771/L771,0)</f>
        <v>31.846153846153847</v>
      </c>
      <c r="Q771" t="str">
        <f t="shared" ref="Q771:Q834" si="74">LEFT(N771,FIND("/",N771)-1)</f>
        <v>publishing</v>
      </c>
      <c r="R771" t="str">
        <f t="shared" ref="R771:R834" si="75">RIGHT(N771,LEN(N771) - FIND("/",N771))</f>
        <v>fiction</v>
      </c>
      <c r="S771" s="11">
        <f t="shared" ref="S771:S834" si="76">(((J771/60)/60)/24)+DATE(1970,1,1)+(-8/24)</f>
        <v>41604.663124999999</v>
      </c>
      <c r="T771" s="11">
        <f t="shared" ref="T771:T834" si="77">(((I771/60)/60)/24)+DATE(1970,1,1)+(-8/24)</f>
        <v>41634.663124999999</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1">
        <f t="shared" si="76"/>
        <v>41289.666307870371</v>
      </c>
      <c r="T772" s="11">
        <f t="shared" si="77"/>
        <v>41329.666307870371</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6"/>
        <v>42349.490763888891</v>
      </c>
      <c r="T773" s="11">
        <f t="shared" si="77"/>
        <v>42399.490763888891</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6"/>
        <v>40067.723599537036</v>
      </c>
      <c r="T774" s="11">
        <f t="shared" si="77"/>
        <v>40117.832638888889</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6"/>
        <v>42100.402604166658</v>
      </c>
      <c r="T775" s="11">
        <f t="shared" si="77"/>
        <v>42134.625694444439</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6"/>
        <v>41663.446967592587</v>
      </c>
      <c r="T776" s="11">
        <f t="shared" si="77"/>
        <v>41693.446967592587</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6"/>
        <v>40862.726793981477</v>
      </c>
      <c r="T777" s="11">
        <f t="shared" si="77"/>
        <v>40892.726793981477</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6"/>
        <v>42250.352372685178</v>
      </c>
      <c r="T778" s="11">
        <f t="shared" si="77"/>
        <v>42287.874999999993</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6"/>
        <v>41456.647881944438</v>
      </c>
      <c r="T779" s="11">
        <f t="shared" si="77"/>
        <v>41486.647881944438</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6"/>
        <v>41729.368981481479</v>
      </c>
      <c r="T780" s="11">
        <f t="shared" si="77"/>
        <v>41759.368981481479</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6"/>
        <v>40436.350752314815</v>
      </c>
      <c r="T781" s="11">
        <f t="shared" si="77"/>
        <v>40465.833333333328</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6"/>
        <v>40636.340567129628</v>
      </c>
      <c r="T782" s="11">
        <f t="shared" si="77"/>
        <v>40666.340567129628</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6"/>
        <v>41402.667523148149</v>
      </c>
      <c r="T783" s="11">
        <f t="shared" si="77"/>
        <v>41432.667523148149</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6"/>
        <v>41116.424791666665</v>
      </c>
      <c r="T784" s="11">
        <f t="shared" si="77"/>
        <v>41146.424791666665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6"/>
        <v>40987.440381944441</v>
      </c>
      <c r="T785" s="11">
        <f t="shared" si="77"/>
        <v>41026.583333333328</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6"/>
        <v>41674.816192129627</v>
      </c>
      <c r="T786" s="11">
        <f t="shared" si="77"/>
        <v>41714.774525462963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6"/>
        <v>41303.260590277772</v>
      </c>
      <c r="T787" s="11">
        <f t="shared" si="77"/>
        <v>41333.260590277772</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6"/>
        <v>40982.722615740735</v>
      </c>
      <c r="T788" s="11">
        <f t="shared" si="77"/>
        <v>41040.32430555555</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6"/>
        <v>41549.294282407405</v>
      </c>
      <c r="T789" s="11">
        <f t="shared" si="77"/>
        <v>41579.294282407405</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6"/>
        <v>41058.673472222217</v>
      </c>
      <c r="T790" s="11">
        <f t="shared" si="77"/>
        <v>41096.832638888889</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6"/>
        <v>41276.852777777778</v>
      </c>
      <c r="T791" s="11">
        <f t="shared" si="77"/>
        <v>41294.999305555553</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6"/>
        <v>41275.714571759258</v>
      </c>
      <c r="T792" s="11">
        <f t="shared" si="77"/>
        <v>41305.714571759258</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6"/>
        <v>41557.447291666664</v>
      </c>
      <c r="T793" s="11">
        <f t="shared" si="77"/>
        <v>41590.915972222218</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6"/>
        <v>41555.540312500001</v>
      </c>
      <c r="T794" s="11">
        <f t="shared" si="77"/>
        <v>41585.581979166665</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6"/>
        <v>41442.407916666663</v>
      </c>
      <c r="T795" s="11">
        <f t="shared" si="77"/>
        <v>41457.874305555553</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6"/>
        <v>40735.781678240739</v>
      </c>
      <c r="T796" s="11">
        <f t="shared" si="77"/>
        <v>40791.379166666666</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6"/>
        <v>40963.279699074068</v>
      </c>
      <c r="T797" s="11">
        <f t="shared" si="77"/>
        <v>41005.874305555553</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6"/>
        <v>41502.549594907403</v>
      </c>
      <c r="T798" s="11">
        <f t="shared" si="77"/>
        <v>41532.548611111109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6"/>
        <v>40996.660740740735</v>
      </c>
      <c r="T799" s="11">
        <f t="shared" si="77"/>
        <v>41027.833333333328</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6"/>
        <v>41882.256793981483</v>
      </c>
      <c r="T800" s="11">
        <f t="shared" si="77"/>
        <v>41912.256793981483</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6"/>
        <v>40996.333865740737</v>
      </c>
      <c r="T801" s="11">
        <f t="shared" si="77"/>
        <v>41026.333865740737</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6"/>
        <v>41863.100162037037</v>
      </c>
      <c r="T802" s="11">
        <f t="shared" si="77"/>
        <v>41893.100162037037</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6"/>
        <v>40695.462037037032</v>
      </c>
      <c r="T803" s="11">
        <f t="shared" si="77"/>
        <v>40725.462037037032</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6"/>
        <v>41122.688935185186</v>
      </c>
      <c r="T804" s="11">
        <f t="shared" si="77"/>
        <v>41168.836805555555</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6"/>
        <v>40665.616643518515</v>
      </c>
      <c r="T805" s="11">
        <f t="shared" si="77"/>
        <v>40691.708333333328</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6"/>
        <v>40729.772291666668</v>
      </c>
      <c r="T806" s="11">
        <f t="shared" si="77"/>
        <v>40746.832638888889</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6"/>
        <v>40690.489722222221</v>
      </c>
      <c r="T807" s="11">
        <f t="shared" si="77"/>
        <v>40740.625</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6"/>
        <v>40763.358090277776</v>
      </c>
      <c r="T808" s="11">
        <f t="shared" si="77"/>
        <v>40793.358090277776</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6"/>
        <v>42759.295266203706</v>
      </c>
      <c r="T809" s="11">
        <f t="shared" si="77"/>
        <v>42794.749999999993</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6"/>
        <v>41961.767199074071</v>
      </c>
      <c r="T810" s="11">
        <f t="shared" si="77"/>
        <v>41994.874305555553</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6"/>
        <v>41628.500347222223</v>
      </c>
      <c r="T811" s="11">
        <f t="shared" si="77"/>
        <v>41658.500347222223</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6"/>
        <v>41122.722939814812</v>
      </c>
      <c r="T812" s="11">
        <f t="shared" si="77"/>
        <v>41152.722939814812</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6"/>
        <v>41443.310208333329</v>
      </c>
      <c r="T813" s="11">
        <f t="shared" si="77"/>
        <v>41465.369444444441</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6"/>
        <v>41281.684629629628</v>
      </c>
      <c r="T814" s="11">
        <f t="shared" si="77"/>
        <v>41334.248611111107</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6"/>
        <v>41080.626909722218</v>
      </c>
      <c r="T815" s="11">
        <f t="shared" si="77"/>
        <v>41110.626909722218</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6"/>
        <v>40679.409733796296</v>
      </c>
      <c r="T816" s="11">
        <f t="shared" si="77"/>
        <v>40694.419444444444</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6"/>
        <v>41914.58452546296</v>
      </c>
      <c r="T817" s="11">
        <f t="shared" si="77"/>
        <v>41944.58452546296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6"/>
        <v>41341.537534722222</v>
      </c>
      <c r="T818" s="11">
        <f t="shared" si="77"/>
        <v>41372.9375</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6"/>
        <v>40925.266331018516</v>
      </c>
      <c r="T819" s="11">
        <f t="shared" si="77"/>
        <v>40978.874305555553</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6"/>
        <v>41120.54954861111</v>
      </c>
      <c r="T820" s="11">
        <f t="shared" si="77"/>
        <v>41128.375694444439</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6"/>
        <v>41619.664976851847</v>
      </c>
      <c r="T821" s="11">
        <f t="shared" si="77"/>
        <v>41628.863888888889</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6"/>
        <v>41768.508587962962</v>
      </c>
      <c r="T822" s="11">
        <f t="shared" si="77"/>
        <v>41798.875</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6"/>
        <v>42093.58871527778</v>
      </c>
      <c r="T823" s="11">
        <f t="shared" si="77"/>
        <v>42127.834027777775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6"/>
        <v>41157.614004629628</v>
      </c>
      <c r="T824" s="11">
        <f t="shared" si="77"/>
        <v>41187.614004629628</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6"/>
        <v>42055.639490740738</v>
      </c>
      <c r="T825" s="11">
        <f t="shared" si="77"/>
        <v>42085.597824074073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6"/>
        <v>40249.908773148149</v>
      </c>
      <c r="T826" s="11">
        <f t="shared" si="77"/>
        <v>40285.957638888889</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6"/>
        <v>41185.973194444443</v>
      </c>
      <c r="T827" s="11">
        <f t="shared" si="77"/>
        <v>41210.973194444443</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6"/>
        <v>40972.705208333333</v>
      </c>
      <c r="T828" s="11">
        <f t="shared" si="77"/>
        <v>40993.663541666661</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6"/>
        <v>40927.140127314815</v>
      </c>
      <c r="T829" s="11">
        <f t="shared" si="77"/>
        <v>40953.492361111108</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6"/>
        <v>41072.71738425926</v>
      </c>
      <c r="T830" s="11">
        <f t="shared" si="77"/>
        <v>41085.35</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42504.468055555553</v>
      </c>
      <c r="T831" s="11">
        <f t="shared" si="77"/>
        <v>42564.468055555553</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6"/>
        <v>41325.192418981482</v>
      </c>
      <c r="T832" s="11">
        <f t="shared" si="77"/>
        <v>41355.15075231481</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6"/>
        <v>40996.313587962963</v>
      </c>
      <c r="T833" s="11">
        <f t="shared" si="77"/>
        <v>41026.313587962963</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1">
        <f t="shared" si="76"/>
        <v>40869.341840277775</v>
      </c>
      <c r="T834" s="11">
        <f t="shared" si="77"/>
        <v>40929.009027777778</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IFERROR(E835/L835,0)</f>
        <v>148.78048780487805</v>
      </c>
      <c r="Q835" t="str">
        <f t="shared" ref="Q835:Q898" si="80">LEFT(N835,FIND("/",N835)-1)</f>
        <v>music</v>
      </c>
      <c r="R835" t="str">
        <f t="shared" ref="R835:R898" si="81">RIGHT(N835,LEN(N835) - FIND("/",N835))</f>
        <v>rock</v>
      </c>
      <c r="S835" s="11">
        <f t="shared" ref="S835:S898" si="82">(((J835/60)/60)/24)+DATE(1970,1,1)+(-8/24)</f>
        <v>41718.544849537036</v>
      </c>
      <c r="T835" s="11">
        <f t="shared" ref="T835:T898" si="83">(((I835/60)/60)/24)+DATE(1970,1,1)+(-8/24)</f>
        <v>41748.544849537036</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si="82"/>
        <v>41422.489490740736</v>
      </c>
      <c r="T836" s="11">
        <f t="shared" si="83"/>
        <v>41455.832638888889</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2"/>
        <v>41005.124513888884</v>
      </c>
      <c r="T837" s="11">
        <f t="shared" si="83"/>
        <v>41047.791666666664</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2"/>
        <v>41523.723587962959</v>
      </c>
      <c r="T838" s="11">
        <f t="shared" si="83"/>
        <v>41553.723587962959</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2"/>
        <v>41730.66506944444</v>
      </c>
      <c r="T839" s="11">
        <f t="shared" si="83"/>
        <v>41760.66506944444</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2"/>
        <v>40895.564641203702</v>
      </c>
      <c r="T840" s="11">
        <f t="shared" si="83"/>
        <v>40925.564641203702</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2"/>
        <v>41144.430046296293</v>
      </c>
      <c r="T841" s="11">
        <f t="shared" si="83"/>
        <v>41174.430046296293</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2"/>
        <v>42606.893368055556</v>
      </c>
      <c r="T842" s="11">
        <f t="shared" si="83"/>
        <v>42636.893368055556</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2"/>
        <v>41923.50535879629</v>
      </c>
      <c r="T843" s="11">
        <f t="shared" si="83"/>
        <v>41953.547025462954</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2"/>
        <v>41526.259062500001</v>
      </c>
      <c r="T844" s="11">
        <f t="shared" si="83"/>
        <v>41560.832638888889</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2"/>
        <v>42694.924537037034</v>
      </c>
      <c r="T845" s="11">
        <f t="shared" si="83"/>
        <v>42711.999999999993</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2"/>
        <v>41905.351296296292</v>
      </c>
      <c r="T846" s="11">
        <f t="shared" si="83"/>
        <v>41943.874305555553</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2"/>
        <v>42577.872638888883</v>
      </c>
      <c r="T847" s="11">
        <f t="shared" si="83"/>
        <v>42617.832638888889</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2"/>
        <v>41694.058506944442</v>
      </c>
      <c r="T848" s="11">
        <f t="shared" si="83"/>
        <v>41708.25</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2"/>
        <v>42165.465000000004</v>
      </c>
      <c r="T849" s="11">
        <f t="shared" si="83"/>
        <v>42195.465000000004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2"/>
        <v>42078.458715277775</v>
      </c>
      <c r="T850" s="11">
        <f t="shared" si="83"/>
        <v>42108.458715277775</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2"/>
        <v>42050.81555555555</v>
      </c>
      <c r="T851" s="11">
        <f t="shared" si="83"/>
        <v>42078.773888888885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2"/>
        <v>42452.494409722225</v>
      </c>
      <c r="T852" s="11">
        <f t="shared" si="83"/>
        <v>42484.874305555553</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2"/>
        <v>42522.546909722216</v>
      </c>
      <c r="T853" s="11">
        <f t="shared" si="83"/>
        <v>42582.489583333336</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2"/>
        <v>42656.47216435185</v>
      </c>
      <c r="T854" s="11">
        <f t="shared" si="83"/>
        <v>42667.541666666664</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2"/>
        <v>42021.49894675926</v>
      </c>
      <c r="T855" s="11">
        <f t="shared" si="83"/>
        <v>42051.49894675926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2"/>
        <v>42701.879004629627</v>
      </c>
      <c r="T856" s="11">
        <f t="shared" si="83"/>
        <v>42731.879004629627</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2"/>
        <v>42544.791863425926</v>
      </c>
      <c r="T857" s="11">
        <f t="shared" si="83"/>
        <v>42574.791863425926</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2"/>
        <v>42608.978657407402</v>
      </c>
      <c r="T858" s="11">
        <f t="shared" si="83"/>
        <v>42668.458333333336</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2"/>
        <v>42291.248043981475</v>
      </c>
      <c r="T859" s="11">
        <f t="shared" si="83"/>
        <v>42333.289710648147</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2"/>
        <v>42079.412245370368</v>
      </c>
      <c r="T860" s="11">
        <f t="shared" si="83"/>
        <v>42109.624305555553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2"/>
        <v>42128.486898148149</v>
      </c>
      <c r="T861" s="11">
        <f t="shared" si="83"/>
        <v>42158.666666666664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2"/>
        <v>41570.149456018517</v>
      </c>
      <c r="T862" s="11">
        <f t="shared" si="83"/>
        <v>41600.191122685181</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2"/>
        <v>42599.631990740738</v>
      </c>
      <c r="T863" s="11">
        <f t="shared" si="83"/>
        <v>42629.631990740738</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2"/>
        <v>41559.221620370365</v>
      </c>
      <c r="T864" s="11">
        <f t="shared" si="83"/>
        <v>41589.263287037036</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2"/>
        <v>40920.784328703703</v>
      </c>
      <c r="T865" s="11">
        <f t="shared" si="83"/>
        <v>40950.784328703703</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2"/>
        <v>41540.773587962962</v>
      </c>
      <c r="T866" s="11">
        <f t="shared" si="83"/>
        <v>41563.082638888889</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2"/>
        <v>41230.439780092594</v>
      </c>
      <c r="T867" s="11">
        <f t="shared" si="83"/>
        <v>41290.439780092594</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2"/>
        <v>42025.304606481477</v>
      </c>
      <c r="T868" s="11">
        <f t="shared" si="83"/>
        <v>42063.298611111109</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2"/>
        <v>40087.772060185183</v>
      </c>
      <c r="T869" s="11">
        <f t="shared" si="83"/>
        <v>40147.874305555553</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2"/>
        <v>41615.694421296292</v>
      </c>
      <c r="T870" s="11">
        <f t="shared" si="83"/>
        <v>41645.694421296292</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2"/>
        <v>41342.512233796297</v>
      </c>
      <c r="T871" s="11">
        <f t="shared" si="83"/>
        <v>41372.470567129625</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2"/>
        <v>41487.688923611109</v>
      </c>
      <c r="T872" s="11">
        <f t="shared" si="83"/>
        <v>41517.688923611109</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2"/>
        <v>41577.227951388886</v>
      </c>
      <c r="T873" s="11">
        <f t="shared" si="83"/>
        <v>41607.26961805555</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2"/>
        <v>40567.492210648146</v>
      </c>
      <c r="T874" s="11">
        <f t="shared" si="83"/>
        <v>40612.492210648146</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2"/>
        <v>41183.833796296298</v>
      </c>
      <c r="T875" s="11">
        <f t="shared" si="83"/>
        <v>41223.875462962962</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2"/>
        <v>41368.250393518516</v>
      </c>
      <c r="T876" s="11">
        <f t="shared" si="83"/>
        <v>41398.250393518516</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1">
        <f t="shared" si="82"/>
        <v>42248.390405092585</v>
      </c>
      <c r="T877" s="11">
        <f t="shared" si="83"/>
        <v>42268.390405092585</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2"/>
        <v>41276.163506944438</v>
      </c>
      <c r="T878" s="11">
        <f t="shared" si="83"/>
        <v>41309.163506944438</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2"/>
        <v>41597.455555555556</v>
      </c>
      <c r="T879" s="11">
        <f t="shared" si="83"/>
        <v>41627.455555555556</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2"/>
        <v>40504.899583333332</v>
      </c>
      <c r="T880" s="11">
        <f t="shared" si="83"/>
        <v>40534.899583333332</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2"/>
        <v>41037.496585648143</v>
      </c>
      <c r="T881" s="11">
        <f t="shared" si="83"/>
        <v>41058.496585648143</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2"/>
        <v>41178.987708333334</v>
      </c>
      <c r="T882" s="11">
        <f t="shared" si="83"/>
        <v>41211.987708333334</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2"/>
        <v>40876.917662037034</v>
      </c>
      <c r="T883" s="11">
        <f t="shared" si="83"/>
        <v>40921.917662037034</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2"/>
        <v>40759.527199074073</v>
      </c>
      <c r="T884" s="11">
        <f t="shared" si="83"/>
        <v>40792.527199074073</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2"/>
        <v>42371.602256944439</v>
      </c>
      <c r="T885" s="11">
        <f t="shared" si="83"/>
        <v>42431.602256944439</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2"/>
        <v>40981.469282407401</v>
      </c>
      <c r="T886" s="11">
        <f t="shared" si="83"/>
        <v>41040.771527777775</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2"/>
        <v>42713.607766203706</v>
      </c>
      <c r="T887" s="11">
        <f t="shared" si="83"/>
        <v>42734.607766203706</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2"/>
        <v>42603.537187499998</v>
      </c>
      <c r="T888" s="11">
        <f t="shared" si="83"/>
        <v>42628.537187499998</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1">
        <f t="shared" si="82"/>
        <v>41026.62563657407</v>
      </c>
      <c r="T889" s="11">
        <f t="shared" si="83"/>
        <v>41056.62563657407</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2"/>
        <v>40751.419965277775</v>
      </c>
      <c r="T890" s="11">
        <f t="shared" si="83"/>
        <v>40786.916666666664</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2"/>
        <v>41887.450729166667</v>
      </c>
      <c r="T891" s="11">
        <f t="shared" si="83"/>
        <v>41917.450729166667</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2"/>
        <v>41569.365497685183</v>
      </c>
      <c r="T892" s="11">
        <f t="shared" si="83"/>
        <v>41599.407164351847</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2"/>
        <v>41841.698263888888</v>
      </c>
      <c r="T893" s="11">
        <f t="shared" si="83"/>
        <v>41871.698263888888</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2"/>
        <v>40303.866701388884</v>
      </c>
      <c r="T894" s="11">
        <f t="shared" si="83"/>
        <v>40390.833333333328</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2"/>
        <v>42065.564386574071</v>
      </c>
      <c r="T895" s="11">
        <f t="shared" si="83"/>
        <v>42095.522719907407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2"/>
        <v>42496.648263888892</v>
      </c>
      <c r="T896" s="11">
        <f t="shared" si="83"/>
        <v>42526.648263888892</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2"/>
        <v>40430.794317129628</v>
      </c>
      <c r="T897" s="11">
        <f t="shared" si="83"/>
        <v>40475.794317129628</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1">
        <f t="shared" si="82"/>
        <v>42218.539652777778</v>
      </c>
      <c r="T898" s="11">
        <f t="shared" si="83"/>
        <v>42243.833333333336</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f t="shared" ref="P899:P962" si="85">IFERROR(E899/L899,0)</f>
        <v>0</v>
      </c>
      <c r="Q899" t="str">
        <f t="shared" ref="Q899:Q962" si="86">LEFT(N899,FIND("/",N899)-1)</f>
        <v>music</v>
      </c>
      <c r="R899" t="str">
        <f t="shared" ref="R899:R962" si="87">RIGHT(N899,LEN(N899) - FIND("/",N899))</f>
        <v>indie rock</v>
      </c>
      <c r="S899" s="11">
        <f t="shared" ref="S899:S962" si="88">(((J899/60)/60)/24)+DATE(1970,1,1)+(-8/24)</f>
        <v>41211.355416666665</v>
      </c>
      <c r="T899" s="11">
        <f t="shared" ref="T899:T962" si="89">(((I899/60)/60)/24)+DATE(1970,1,1)+(-8/24)</f>
        <v>41241.39708333333</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si="88"/>
        <v>40878.424884259257</v>
      </c>
      <c r="T900" s="11">
        <f t="shared" si="89"/>
        <v>40923.424884259257</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8"/>
        <v>40645.765763888885</v>
      </c>
      <c r="T901" s="11">
        <f t="shared" si="89"/>
        <v>40690.765763888885</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8"/>
        <v>42429.516226851854</v>
      </c>
      <c r="T902" s="11">
        <f t="shared" si="89"/>
        <v>42459.474560185183</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1">
        <f t="shared" si="88"/>
        <v>40291.478171296294</v>
      </c>
      <c r="T903" s="11">
        <f t="shared" si="89"/>
        <v>40337.46597222222</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8"/>
        <v>41829.632199074069</v>
      </c>
      <c r="T904" s="11">
        <f t="shared" si="89"/>
        <v>41881.3125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8"/>
        <v>41149.462731481479</v>
      </c>
      <c r="T905" s="11">
        <f t="shared" si="89"/>
        <v>41174.767361111109</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8"/>
        <v>42341.74695601852</v>
      </c>
      <c r="T906" s="11">
        <f t="shared" si="89"/>
        <v>42371.74695601852</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8"/>
        <v>40506.906550925924</v>
      </c>
      <c r="T907" s="11">
        <f t="shared" si="89"/>
        <v>40566.906550925924</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1">
        <f t="shared" si="88"/>
        <v>41680.856365740736</v>
      </c>
      <c r="T908" s="11">
        <f t="shared" si="89"/>
        <v>41710.814699074072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1">
        <f t="shared" si="88"/>
        <v>40766.8590625</v>
      </c>
      <c r="T909" s="11">
        <f t="shared" si="89"/>
        <v>40796.8590625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1">
        <f t="shared" si="88"/>
        <v>40340.468229166661</v>
      </c>
      <c r="T910" s="11">
        <f t="shared" si="89"/>
        <v>40385.874305555553</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8"/>
        <v>41081.356944444444</v>
      </c>
      <c r="T911" s="11">
        <f t="shared" si="89"/>
        <v>41112.833333333328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8"/>
        <v>42737.212025462963</v>
      </c>
      <c r="T912" s="11">
        <f t="shared" si="89"/>
        <v>42797.212025462963</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1">
        <f t="shared" si="88"/>
        <v>41641.671817129631</v>
      </c>
      <c r="T913" s="11">
        <f t="shared" si="89"/>
        <v>41662.671817129631</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8"/>
        <v>41193.776006944441</v>
      </c>
      <c r="T914" s="11">
        <f t="shared" si="89"/>
        <v>41253.817673611105</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8"/>
        <v>41003.805775462963</v>
      </c>
      <c r="T915" s="11">
        <f t="shared" si="89"/>
        <v>41033.805775462963</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1">
        <f t="shared" si="88"/>
        <v>41116.429942129631</v>
      </c>
      <c r="T916" s="11">
        <f t="shared" si="89"/>
        <v>41146.429942129631</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8"/>
        <v>40937.346226851849</v>
      </c>
      <c r="T917" s="11">
        <f t="shared" si="89"/>
        <v>40968.874305555553</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1">
        <f t="shared" si="88"/>
        <v>40434.520069444443</v>
      </c>
      <c r="T918" s="11">
        <f t="shared" si="89"/>
        <v>40472.875</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8"/>
        <v>41802.610300925924</v>
      </c>
      <c r="T919" s="11">
        <f t="shared" si="89"/>
        <v>41833.770833333328</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8"/>
        <v>41944.582881944443</v>
      </c>
      <c r="T920" s="11">
        <f t="shared" si="89"/>
        <v>41974.624548611107</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8"/>
        <v>41227.308391203704</v>
      </c>
      <c r="T921" s="11">
        <f t="shared" si="89"/>
        <v>41262.308391203704</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1">
        <f t="shared" si="88"/>
        <v>41562.338217592594</v>
      </c>
      <c r="T922" s="11">
        <f t="shared" si="89"/>
        <v>41592.379884259259</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8"/>
        <v>40846.837685185179</v>
      </c>
      <c r="T923" s="11">
        <f t="shared" si="89"/>
        <v>40888.879351851851</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8"/>
        <v>41878.19667824074</v>
      </c>
      <c r="T924" s="11">
        <f t="shared" si="89"/>
        <v>41913.19667824074</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8"/>
        <v>41934.626423611109</v>
      </c>
      <c r="T925" s="11">
        <f t="shared" si="89"/>
        <v>41964.668090277781</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8"/>
        <v>41288.609594907408</v>
      </c>
      <c r="T926" s="11">
        <f t="shared" si="89"/>
        <v>41318.609594907408</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8"/>
        <v>41575.547581018516</v>
      </c>
      <c r="T927" s="11">
        <f t="shared" si="89"/>
        <v>41605.58924768518</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1">
        <f t="shared" si="88"/>
        <v>40337.686689814815</v>
      </c>
      <c r="T928" s="11">
        <f t="shared" si="89"/>
        <v>40367.611111111109</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1">
        <f t="shared" si="88"/>
        <v>41013.489525462959</v>
      </c>
      <c r="T929" s="11">
        <f t="shared" si="89"/>
        <v>41043.489525462959</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8"/>
        <v>41180.529085648144</v>
      </c>
      <c r="T930" s="11">
        <f t="shared" si="89"/>
        <v>41230.666666666664</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1">
        <f t="shared" si="88"/>
        <v>40977.904733796291</v>
      </c>
      <c r="T931" s="11">
        <f t="shared" si="89"/>
        <v>41007.863067129627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8"/>
        <v>40312.582245370366</v>
      </c>
      <c r="T932" s="11">
        <f t="shared" si="89"/>
        <v>40354.563888888886</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8"/>
        <v>41680.026643518519</v>
      </c>
      <c r="T933" s="11">
        <f t="shared" si="89"/>
        <v>41714.583333333328</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8"/>
        <v>41310.635937499996</v>
      </c>
      <c r="T934" s="11">
        <f t="shared" si="89"/>
        <v>41355.594270833331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8"/>
        <v>41710.835752314815</v>
      </c>
      <c r="T935" s="11">
        <f t="shared" si="89"/>
        <v>41770.835752314815</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8"/>
        <v>41733.403749999998</v>
      </c>
      <c r="T936" s="11">
        <f t="shared" si="89"/>
        <v>41762.916666666664</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8"/>
        <v>42368.000335648147</v>
      </c>
      <c r="T937" s="11">
        <f t="shared" si="89"/>
        <v>42398.000335648147</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1">
        <f t="shared" si="88"/>
        <v>40882.690844907404</v>
      </c>
      <c r="T938" s="11">
        <f t="shared" si="89"/>
        <v>40926.5</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8"/>
        <v>41551.464780092589</v>
      </c>
      <c r="T939" s="11">
        <f t="shared" si="89"/>
        <v>41581.50644675926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8"/>
        <v>41124.14638888889</v>
      </c>
      <c r="T940" s="11">
        <f t="shared" si="89"/>
        <v>41154.14638888889</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8"/>
        <v>41416.429837962962</v>
      </c>
      <c r="T941" s="11">
        <f t="shared" si="89"/>
        <v>41455.498611111107</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8"/>
        <v>42181.675069444442</v>
      </c>
      <c r="T942" s="11">
        <f t="shared" si="89"/>
        <v>42226.675069444442</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8"/>
        <v>42745.763252314813</v>
      </c>
      <c r="T943" s="11">
        <f t="shared" si="89"/>
        <v>42775.763252314813</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8"/>
        <v>42382.509953703695</v>
      </c>
      <c r="T944" s="11">
        <f t="shared" si="89"/>
        <v>42418.509953703695</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8"/>
        <v>42673.334548611114</v>
      </c>
      <c r="T945" s="11">
        <f t="shared" si="89"/>
        <v>42703.376215277771</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8"/>
        <v>42444.250578703701</v>
      </c>
      <c r="T946" s="11">
        <f t="shared" si="89"/>
        <v>42478.249999999993</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8"/>
        <v>42732.539652777778</v>
      </c>
      <c r="T947" s="11">
        <f t="shared" si="89"/>
        <v>42784.665972222218</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8"/>
        <v>42592.417222222219</v>
      </c>
      <c r="T948" s="11">
        <f t="shared" si="89"/>
        <v>42622.417222222219</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1">
        <f t="shared" si="88"/>
        <v>42491.44798611111</v>
      </c>
      <c r="T949" s="11">
        <f t="shared" si="89"/>
        <v>42551.44798611111</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8"/>
        <v>42411.494953703703</v>
      </c>
      <c r="T950" s="11">
        <f t="shared" si="89"/>
        <v>42441.494953703703</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8"/>
        <v>42360.710370370369</v>
      </c>
      <c r="T951" s="11">
        <f t="shared" si="89"/>
        <v>42420.710370370369</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8"/>
        <v>42356.41737268518</v>
      </c>
      <c r="T952" s="11">
        <f t="shared" si="89"/>
        <v>42386.41737268518</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8"/>
        <v>42480.32027777777</v>
      </c>
      <c r="T953" s="11">
        <f t="shared" si="89"/>
        <v>42525.32027777777</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8"/>
        <v>42662.280231481483</v>
      </c>
      <c r="T954" s="11">
        <f t="shared" si="89"/>
        <v>42692.321898148148</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8"/>
        <v>41998.831006944441</v>
      </c>
      <c r="T955" s="11">
        <f t="shared" si="89"/>
        <v>42028.831006944441</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8"/>
        <v>42194.500451388885</v>
      </c>
      <c r="T956" s="11">
        <f t="shared" si="89"/>
        <v>42236.500451388885</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8"/>
        <v>42585.961805555555</v>
      </c>
      <c r="T957" s="11">
        <f t="shared" si="89"/>
        <v>42625.961805555555</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8"/>
        <v>42060.580543981479</v>
      </c>
      <c r="T958" s="11">
        <f t="shared" si="89"/>
        <v>42120.538877314808</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8"/>
        <v>42660.219131944446</v>
      </c>
      <c r="T959" s="11">
        <f t="shared" si="89"/>
        <v>42691.260798611103</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8"/>
        <v>42082.469479166662</v>
      </c>
      <c r="T960" s="11">
        <f t="shared" si="89"/>
        <v>42103.874305555553</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8"/>
        <v>41992.84103009259</v>
      </c>
      <c r="T961" s="11">
        <f t="shared" si="89"/>
        <v>42022.84103009259</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1">
        <f t="shared" si="88"/>
        <v>42766.29346064815</v>
      </c>
      <c r="T962" s="11">
        <f t="shared" si="89"/>
        <v>42808.251793981479</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IFERROR(E963/L963,0)</f>
        <v>364.35454545454547</v>
      </c>
      <c r="Q963" t="str">
        <f t="shared" ref="Q963:Q1026" si="92">LEFT(N963,FIND("/",N963)-1)</f>
        <v>technology</v>
      </c>
      <c r="R963" t="str">
        <f t="shared" ref="R963:R1026" si="93">RIGHT(N963,LEN(N963) - FIND("/",N963))</f>
        <v>wearables</v>
      </c>
      <c r="S963" s="11">
        <f t="shared" ref="S963:S1026" si="94">(((J963/60)/60)/24)+DATE(1970,1,1)+(-8/24)</f>
        <v>42740.360358796293</v>
      </c>
      <c r="T963" s="11">
        <f t="shared" ref="T963:T1026" si="95">(((I963/60)/60)/24)+DATE(1970,1,1)+(-8/24)</f>
        <v>42786.458333333336</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si="94"/>
        <v>42373.379085648143</v>
      </c>
      <c r="T964" s="11">
        <f t="shared" si="95"/>
        <v>42411.379085648143</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4"/>
        <v>42625.302303240744</v>
      </c>
      <c r="T965" s="11">
        <f t="shared" si="95"/>
        <v>42660.302303240744</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4"/>
        <v>42208.295358796291</v>
      </c>
      <c r="T966" s="11">
        <f t="shared" si="95"/>
        <v>42248.295358796291</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4"/>
        <v>42636.683402777773</v>
      </c>
      <c r="T967" s="11">
        <f t="shared" si="95"/>
        <v>42668.832638888889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4"/>
        <v>42619.302453703705</v>
      </c>
      <c r="T968" s="11">
        <f t="shared" si="95"/>
        <v>42649.302453703705</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4"/>
        <v>42421.920995370368</v>
      </c>
      <c r="T969" s="11">
        <f t="shared" si="95"/>
        <v>42481.879328703704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4"/>
        <v>41836.514282407406</v>
      </c>
      <c r="T970" s="11">
        <f t="shared" si="95"/>
        <v>41866.514282407406</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4"/>
        <v>42741.969988425924</v>
      </c>
      <c r="T971" s="11">
        <f t="shared" si="95"/>
        <v>42774.969988425924</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4"/>
        <v>42720.887187499997</v>
      </c>
      <c r="T972" s="11">
        <f t="shared" si="95"/>
        <v>42757.874305555553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4"/>
        <v>42111.375694444439</v>
      </c>
      <c r="T973" s="11">
        <f t="shared" si="95"/>
        <v>42156.375694444439</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4"/>
        <v>41856.532384259255</v>
      </c>
      <c r="T974" s="11">
        <f t="shared" si="95"/>
        <v>41885.957638888889</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4"/>
        <v>42256.681631944441</v>
      </c>
      <c r="T975" s="11">
        <f t="shared" si="95"/>
        <v>42316.723298611112</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4"/>
        <v>42424.416157407402</v>
      </c>
      <c r="T976" s="11">
        <f t="shared" si="95"/>
        <v>42454.374490740738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4"/>
        <v>42489.363252314812</v>
      </c>
      <c r="T977" s="11">
        <f t="shared" si="95"/>
        <v>42549.363252314812</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4"/>
        <v>42184.725659722222</v>
      </c>
      <c r="T978" s="11">
        <f t="shared" si="95"/>
        <v>42229.725659722222</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4"/>
        <v>42391.608761574076</v>
      </c>
      <c r="T979" s="11">
        <f t="shared" si="95"/>
        <v>42421.608761574076</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4"/>
        <v>42394.975706018515</v>
      </c>
      <c r="T980" s="11">
        <f t="shared" si="95"/>
        <v>42424.975706018515</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4"/>
        <v>42506.083657407398</v>
      </c>
      <c r="T981" s="11">
        <f t="shared" si="95"/>
        <v>42541.457638888889</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4"/>
        <v>41928.570856481478</v>
      </c>
      <c r="T982" s="11">
        <f t="shared" si="95"/>
        <v>41973.612523148149</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4"/>
        <v>41830.613680555551</v>
      </c>
      <c r="T983" s="11">
        <f t="shared" si="95"/>
        <v>41860.613680555551</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4"/>
        <v>42615.419976851852</v>
      </c>
      <c r="T984" s="11">
        <f t="shared" si="95"/>
        <v>42645.419976851852</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4"/>
        <v>42574.334317129629</v>
      </c>
      <c r="T985" s="11">
        <f t="shared" si="95"/>
        <v>42605.537499999999</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4"/>
        <v>42060.782499999994</v>
      </c>
      <c r="T986" s="11">
        <f t="shared" si="95"/>
        <v>42090.740833333337</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4"/>
        <v>42339.634375000001</v>
      </c>
      <c r="T987" s="11">
        <f t="shared" si="95"/>
        <v>42369.624999999993</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4"/>
        <v>42324.434027777774</v>
      </c>
      <c r="T988" s="11">
        <f t="shared" si="95"/>
        <v>42378.666666666664</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4"/>
        <v>41772.961226851847</v>
      </c>
      <c r="T989" s="11">
        <f t="shared" si="95"/>
        <v>41812.961226851847</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1">
        <f t="shared" si="94"/>
        <v>42614.023437499993</v>
      </c>
      <c r="T990" s="11">
        <f t="shared" si="95"/>
        <v>42644.023437499993</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4"/>
        <v>42611.600636574069</v>
      </c>
      <c r="T991" s="11">
        <f t="shared" si="95"/>
        <v>42641.600636574069</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4"/>
        <v>41855.450972222221</v>
      </c>
      <c r="T992" s="11">
        <f t="shared" si="95"/>
        <v>41885.450972222221</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4"/>
        <v>42538.423472222225</v>
      </c>
      <c r="T993" s="11">
        <f t="shared" si="95"/>
        <v>42563.45208333333</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4"/>
        <v>42437.59165509259</v>
      </c>
      <c r="T994" s="11">
        <f t="shared" si="95"/>
        <v>42497.549988425926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4"/>
        <v>42652.631574074076</v>
      </c>
      <c r="T995" s="11">
        <f t="shared" si="95"/>
        <v>42685.874999999993</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4"/>
        <v>41920.929745370369</v>
      </c>
      <c r="T996" s="11">
        <f t="shared" si="95"/>
        <v>41973.624305555553</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4"/>
        <v>41947.607407407406</v>
      </c>
      <c r="T997" s="11">
        <f t="shared" si="95"/>
        <v>41972.333333333336</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4"/>
        <v>41817.533101851848</v>
      </c>
      <c r="T998" s="11">
        <f t="shared" si="95"/>
        <v>41847.310416666667</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4"/>
        <v>41940.769641203704</v>
      </c>
      <c r="T999" s="11">
        <f t="shared" si="95"/>
        <v>41970.811307870368</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4"/>
        <v>42281.835659722223</v>
      </c>
      <c r="T1000" s="11">
        <f t="shared" si="95"/>
        <v>42326.877326388887</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4"/>
        <v>41925.966319444444</v>
      </c>
      <c r="T1001" s="11">
        <f t="shared" si="95"/>
        <v>41956.001388888886</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4"/>
        <v>42748.726388888892</v>
      </c>
      <c r="T1002" s="11">
        <f t="shared" si="95"/>
        <v>42808.68472222222</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42720.386724537035</v>
      </c>
      <c r="T1003" s="11">
        <f t="shared" si="95"/>
        <v>42765.386724537035</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4"/>
        <v>42325.350856481477</v>
      </c>
      <c r="T1004" s="11">
        <f t="shared" si="95"/>
        <v>42354.915972222218</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4"/>
        <v>42780.375706018516</v>
      </c>
      <c r="T1005" s="11">
        <f t="shared" si="95"/>
        <v>42810.334039351852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4"/>
        <v>42388.3753125</v>
      </c>
      <c r="T1006" s="11">
        <f t="shared" si="95"/>
        <v>42418.3753125</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4"/>
        <v>42276.291469907403</v>
      </c>
      <c r="T1007" s="11">
        <f t="shared" si="95"/>
        <v>42307.291469907403</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4"/>
        <v>41976.70685185185</v>
      </c>
      <c r="T1008" s="11">
        <f t="shared" si="95"/>
        <v>41984.96597222222</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4"/>
        <v>42676.2502662037</v>
      </c>
      <c r="T1009" s="11">
        <f t="shared" si="95"/>
        <v>42718.291932870365</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4"/>
        <v>42702.475868055553</v>
      </c>
      <c r="T1010" s="11">
        <f t="shared" si="95"/>
        <v>42732.475868055553</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4"/>
        <v>42510.271365740737</v>
      </c>
      <c r="T1011" s="11">
        <f t="shared" si="95"/>
        <v>42540.271365740737</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4"/>
        <v>42561.496087962958</v>
      </c>
      <c r="T1012" s="11">
        <f t="shared" si="95"/>
        <v>42617.790972222218</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4"/>
        <v>41946.564756944441</v>
      </c>
      <c r="T1013" s="11">
        <f t="shared" si="95"/>
        <v>41991.564756944441</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4"/>
        <v>42714.107083333329</v>
      </c>
      <c r="T1014" s="11">
        <f t="shared" si="95"/>
        <v>42759.107083333329</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4"/>
        <v>42339.500648148147</v>
      </c>
      <c r="T1015" s="11">
        <f t="shared" si="95"/>
        <v>42367.499999999993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4"/>
        <v>41954.66915509259</v>
      </c>
      <c r="T1016" s="11">
        <f t="shared" si="95"/>
        <v>42004.66915509259</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4"/>
        <v>42303.545081018521</v>
      </c>
      <c r="T1017" s="11">
        <f t="shared" si="95"/>
        <v>42333.586747685178</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4"/>
        <v>42421.773796296293</v>
      </c>
      <c r="T1018" s="11">
        <f t="shared" si="95"/>
        <v>42466.732129629621</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4"/>
        <v>42289.341840277775</v>
      </c>
      <c r="T1019" s="11">
        <f t="shared" si="95"/>
        <v>42329.383506944439</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4"/>
        <v>42535.158946759257</v>
      </c>
      <c r="T1020" s="11">
        <f t="shared" si="95"/>
        <v>42565.158946759257</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4"/>
        <v>42009.640613425923</v>
      </c>
      <c r="T1021" s="11">
        <f t="shared" si="95"/>
        <v>42039.640613425923</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4"/>
        <v>42126.736215277771</v>
      </c>
      <c r="T1022" s="11">
        <f t="shared" si="95"/>
        <v>42156.699305555558</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4"/>
        <v>42270.918645833335</v>
      </c>
      <c r="T1023" s="11">
        <f t="shared" si="95"/>
        <v>42293.833333333336</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4"/>
        <v>42111.313391203708</v>
      </c>
      <c r="T1024" s="11">
        <f t="shared" si="95"/>
        <v>42141.313391203708</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4"/>
        <v>42145.586354166669</v>
      </c>
      <c r="T1025" s="11">
        <f t="shared" si="95"/>
        <v>42175.586354166669</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1">
        <f t="shared" si="94"/>
        <v>42370.247256944444</v>
      </c>
      <c r="T1026" s="11">
        <f t="shared" si="95"/>
        <v>42400.247256944444</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IFERROR(E1027/L1027,0)</f>
        <v>71.848571428571432</v>
      </c>
      <c r="Q1027" t="str">
        <f t="shared" ref="Q1027:Q1090" si="98">LEFT(N1027,FIND("/",N1027)-1)</f>
        <v>music</v>
      </c>
      <c r="R1027" t="str">
        <f t="shared" ref="R1027:R1090" si="99">RIGHT(N1027,LEN(N1027) - FIND("/",N1027))</f>
        <v>electronic music</v>
      </c>
      <c r="S1027" s="11">
        <f t="shared" ref="S1027:S1090" si="100">(((J1027/60)/60)/24)+DATE(1970,1,1)+(-8/24)</f>
        <v>42049.500428240739</v>
      </c>
      <c r="T1027" s="11">
        <f t="shared" ref="T1027:T1090" si="101">(((I1027/60)/60)/24)+DATE(1970,1,1)+(-8/24)</f>
        <v>42079.458761574067</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si="100"/>
        <v>42426.074259259258</v>
      </c>
      <c r="T1028" s="11">
        <f t="shared" si="101"/>
        <v>42460.032592592594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0"/>
        <v>41904.700775462959</v>
      </c>
      <c r="T1029" s="11">
        <f t="shared" si="101"/>
        <v>41934.700775462959</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0"/>
        <v>42755.294039351851</v>
      </c>
      <c r="T1030" s="11">
        <f t="shared" si="101"/>
        <v>42800.499999999993</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0"/>
        <v>42044.378553240742</v>
      </c>
      <c r="T1031" s="11">
        <f t="shared" si="101"/>
        <v>42098.582638888889</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0"/>
        <v>42611.149872685179</v>
      </c>
      <c r="T1032" s="11">
        <f t="shared" si="101"/>
        <v>42625.149872685179</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0"/>
        <v>42324.430671296293</v>
      </c>
      <c r="T1033" s="11">
        <f t="shared" si="101"/>
        <v>42354.430671296293</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0"/>
        <v>42514.333622685182</v>
      </c>
      <c r="T1034" s="11">
        <f t="shared" si="101"/>
        <v>42544.333622685182</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0"/>
        <v>42688.399074074077</v>
      </c>
      <c r="T1035" s="11">
        <f t="shared" si="101"/>
        <v>42716.399074074077</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0"/>
        <v>42554.833379629628</v>
      </c>
      <c r="T1036" s="11">
        <f t="shared" si="101"/>
        <v>42586.832638888889</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0"/>
        <v>42016.30810185185</v>
      </c>
      <c r="T1037" s="11">
        <f t="shared" si="101"/>
        <v>42046.30810185185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0"/>
        <v>41249.115624999999</v>
      </c>
      <c r="T1038" s="11">
        <f t="shared" si="101"/>
        <v>41281</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0"/>
        <v>42119.48914351852</v>
      </c>
      <c r="T1039" s="11">
        <f t="shared" si="101"/>
        <v>42141.874999999993</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0"/>
        <v>42417.898414351854</v>
      </c>
      <c r="T1040" s="11">
        <f t="shared" si="101"/>
        <v>42447.856747685182</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0"/>
        <v>42691.775995370372</v>
      </c>
      <c r="T1041" s="11">
        <f t="shared" si="101"/>
        <v>42716.999305555553</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0"/>
        <v>42579.375104166662</v>
      </c>
      <c r="T1042" s="11">
        <f t="shared" si="101"/>
        <v>42609.375104166662</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1">
        <f t="shared" si="100"/>
        <v>41830.726759259262</v>
      </c>
      <c r="T1043" s="11">
        <f t="shared" si="101"/>
        <v>41850.726759259262</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0"/>
        <v>41851.362824074073</v>
      </c>
      <c r="T1044" s="11">
        <f t="shared" si="101"/>
        <v>41894.083333333328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0"/>
        <v>42113.919618055552</v>
      </c>
      <c r="T1045" s="11">
        <f t="shared" si="101"/>
        <v>42143.919618055552</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0"/>
        <v>42011.592604166661</v>
      </c>
      <c r="T1046" s="11">
        <f t="shared" si="101"/>
        <v>42068.518749999996</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0"/>
        <v>41844.541087962964</v>
      </c>
      <c r="T1047" s="11">
        <f t="shared" si="101"/>
        <v>41874.541087962964</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1">
        <f t="shared" si="100"/>
        <v>42319.518055555549</v>
      </c>
      <c r="T1048" s="11">
        <f t="shared" si="101"/>
        <v>42364.518055555549</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0"/>
        <v>41918.485127314809</v>
      </c>
      <c r="T1049" s="11">
        <f t="shared" si="101"/>
        <v>41948.52679398148</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0"/>
        <v>42597.719780092586</v>
      </c>
      <c r="T1050" s="11">
        <f t="shared" si="101"/>
        <v>42637.719780092586</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1">
        <f t="shared" si="100"/>
        <v>42382.097743055558</v>
      </c>
      <c r="T1051" s="11">
        <f t="shared" si="101"/>
        <v>42412.097743055558</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1">
        <f t="shared" si="100"/>
        <v>42231.463854166665</v>
      </c>
      <c r="T1052" s="11">
        <f t="shared" si="101"/>
        <v>42261.463854166665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1">
        <f t="shared" si="100"/>
        <v>41849.680844907409</v>
      </c>
      <c r="T1053" s="11">
        <f t="shared" si="101"/>
        <v>41877.680844907409</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1">
        <f t="shared" si="100"/>
        <v>42483.464062499996</v>
      </c>
      <c r="T1054" s="11">
        <f t="shared" si="101"/>
        <v>42527.506249999999</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0"/>
        <v>42774.839490740742</v>
      </c>
      <c r="T1055" s="11">
        <f t="shared" si="101"/>
        <v>42799.839490740742</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1">
        <f t="shared" si="100"/>
        <v>41831.518506944441</v>
      </c>
      <c r="T1056" s="11">
        <f t="shared" si="101"/>
        <v>41861.583333333328</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1">
        <f t="shared" si="100"/>
        <v>42406.659085648142</v>
      </c>
      <c r="T1057" s="11">
        <f t="shared" si="101"/>
        <v>42436.659085648142</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1">
        <f t="shared" si="100"/>
        <v>42058.386307870365</v>
      </c>
      <c r="T1058" s="11">
        <f t="shared" si="101"/>
        <v>42118.344641203708</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1">
        <f t="shared" si="100"/>
        <v>42678.537997685176</v>
      </c>
      <c r="T1059" s="11">
        <f t="shared" si="101"/>
        <v>42708.579664351848</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1">
        <f t="shared" si="100"/>
        <v>42047.567627314813</v>
      </c>
      <c r="T1060" s="11">
        <f t="shared" si="101"/>
        <v>42088.666666666664</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1">
        <f t="shared" si="100"/>
        <v>42046.456666666665</v>
      </c>
      <c r="T1061" s="11">
        <f t="shared" si="101"/>
        <v>42076.415000000001</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0"/>
        <v>42079.579780092587</v>
      </c>
      <c r="T1062" s="11">
        <f t="shared" si="101"/>
        <v>42109.579780092587</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1">
        <f t="shared" si="100"/>
        <v>42431.943379629629</v>
      </c>
      <c r="T1063" s="11">
        <f t="shared" si="101"/>
        <v>42491.708333333336</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0"/>
        <v>42556.473854166667</v>
      </c>
      <c r="T1064" s="11">
        <f t="shared" si="101"/>
        <v>42563.473854166667</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1">
        <f t="shared" si="100"/>
        <v>42582.697476851848</v>
      </c>
      <c r="T1065" s="11">
        <f t="shared" si="101"/>
        <v>42612.697476851848</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0"/>
        <v>41416.894710648143</v>
      </c>
      <c r="T1066" s="11">
        <f t="shared" si="101"/>
        <v>41461.894710648143</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0"/>
        <v>41661.047708333332</v>
      </c>
      <c r="T1067" s="11">
        <f t="shared" si="101"/>
        <v>41689.047708333332</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0"/>
        <v>41445.629421296297</v>
      </c>
      <c r="T1068" s="11">
        <f t="shared" si="101"/>
        <v>41490.629421296297</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0"/>
        <v>41599.522349537037</v>
      </c>
      <c r="T1069" s="11">
        <f t="shared" si="101"/>
        <v>41629.522349537037</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0"/>
        <v>42440.037777777768</v>
      </c>
      <c r="T1070" s="11">
        <f t="shared" si="101"/>
        <v>42469.996111111112</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0"/>
        <v>41571.896516203698</v>
      </c>
      <c r="T1071" s="11">
        <f t="shared" si="101"/>
        <v>41603.93818287037</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0"/>
        <v>41162.678495370368</v>
      </c>
      <c r="T1072" s="11">
        <f t="shared" si="101"/>
        <v>41182.678495370368</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1">
        <f t="shared" si="100"/>
        <v>42295.420057870368</v>
      </c>
      <c r="T1073" s="11">
        <f t="shared" si="101"/>
        <v>42325.461724537039</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0"/>
        <v>41645.498807870368</v>
      </c>
      <c r="T1074" s="11">
        <f t="shared" si="101"/>
        <v>41675.498807870368</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0"/>
        <v>40802.631261574068</v>
      </c>
      <c r="T1075" s="11">
        <f t="shared" si="101"/>
        <v>40832.631261574068</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0"/>
        <v>41612.839641203704</v>
      </c>
      <c r="T1076" s="11">
        <f t="shared" si="101"/>
        <v>41642.839641203704</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0"/>
        <v>41005.570787037032</v>
      </c>
      <c r="T1077" s="11">
        <f t="shared" si="101"/>
        <v>41035.570787037032</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0"/>
        <v>41838.044560185182</v>
      </c>
      <c r="T1078" s="11">
        <f t="shared" si="101"/>
        <v>41893.044560185182</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0"/>
        <v>42352.833460648144</v>
      </c>
      <c r="T1079" s="11">
        <f t="shared" si="101"/>
        <v>42382.833460648144</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0"/>
        <v>40700.862511574072</v>
      </c>
      <c r="T1080" s="11">
        <f t="shared" si="101"/>
        <v>40745.862511574072</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0"/>
        <v>42479.23305555556</v>
      </c>
      <c r="T1081" s="11">
        <f t="shared" si="101"/>
        <v>42504.23305555556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0"/>
        <v>41739.804780092592</v>
      </c>
      <c r="T1082" s="11">
        <f t="shared" si="101"/>
        <v>41769.804780092592</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0"/>
        <v>42002.593657407408</v>
      </c>
      <c r="T1083" s="11">
        <f t="shared" si="101"/>
        <v>42032.593657407408</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0"/>
        <v>41101.572777777779</v>
      </c>
      <c r="T1084" s="11">
        <f t="shared" si="101"/>
        <v>41131.572777777779</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0"/>
        <v>41793.326192129629</v>
      </c>
      <c r="T1085" s="11">
        <f t="shared" si="101"/>
        <v>41853.326192129629</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1">
        <f t="shared" si="100"/>
        <v>41829.578749999993</v>
      </c>
      <c r="T1086" s="11">
        <f t="shared" si="101"/>
        <v>41859.578749999993</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0"/>
        <v>42413.337673611109</v>
      </c>
      <c r="T1087" s="11">
        <f t="shared" si="101"/>
        <v>42443.296006944445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0"/>
        <v>41845.533460648148</v>
      </c>
      <c r="T1088" s="11">
        <f t="shared" si="101"/>
        <v>41875.533460648148</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1">
        <f t="shared" si="100"/>
        <v>41775.380636574075</v>
      </c>
      <c r="T1089" s="11">
        <f t="shared" si="101"/>
        <v>41805.380636574075</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1">
        <f t="shared" si="100"/>
        <v>41723.466053240736</v>
      </c>
      <c r="T1090" s="11">
        <f t="shared" si="101"/>
        <v>41753.466053240736</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IFERROR(E1091/L1091,0)</f>
        <v>23.959183673469386</v>
      </c>
      <c r="Q1091" t="str">
        <f t="shared" ref="Q1091:Q1154" si="104">LEFT(N1091,FIND("/",N1091)-1)</f>
        <v>games</v>
      </c>
      <c r="R1091" t="str">
        <f t="shared" ref="R1091:R1154" si="105">RIGHT(N1091,LEN(N1091) - FIND("/",N1091))</f>
        <v>video games</v>
      </c>
      <c r="S1091" s="11">
        <f t="shared" ref="S1091:S1154" si="106">(((J1091/60)/60)/24)+DATE(1970,1,1)+(-8/24)</f>
        <v>42150.856192129628</v>
      </c>
      <c r="T1091" s="11">
        <f t="shared" ref="T1091:T1154" si="107">(((I1091/60)/60)/24)+DATE(1970,1,1)+(-8/24)</f>
        <v>42180.856192129628</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si="106"/>
        <v>42122.852465277778</v>
      </c>
      <c r="T1092" s="11">
        <f t="shared" si="107"/>
        <v>42152.852465277778</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6"/>
        <v>42440.486944444441</v>
      </c>
      <c r="T1093" s="11">
        <f t="shared" si="107"/>
        <v>42470.44527777777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6"/>
        <v>41249.692569444444</v>
      </c>
      <c r="T1094" s="11">
        <f t="shared" si="107"/>
        <v>41279.692569444444</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6"/>
        <v>42396.640474537031</v>
      </c>
      <c r="T1095" s="11">
        <f t="shared" si="107"/>
        <v>42411.640474537031</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6"/>
        <v>40795.380011574067</v>
      </c>
      <c r="T1096" s="11">
        <f t="shared" si="107"/>
        <v>40825.380011574067</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6"/>
        <v>41486.203935185185</v>
      </c>
      <c r="T1097" s="11">
        <f t="shared" si="107"/>
        <v>41516.203935185185</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6"/>
        <v>41885.184652777774</v>
      </c>
      <c r="T1098" s="11">
        <f t="shared" si="107"/>
        <v>41915.8125</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6"/>
        <v>41660.459224537037</v>
      </c>
      <c r="T1099" s="11">
        <f t="shared" si="107"/>
        <v>41700.459224537037</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6"/>
        <v>41712.429340277777</v>
      </c>
      <c r="T1100" s="11">
        <f t="shared" si="107"/>
        <v>41742.429340277777</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6"/>
        <v>42107.503101851849</v>
      </c>
      <c r="T1101" s="11">
        <f t="shared" si="107"/>
        <v>42137.503101851849</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6"/>
        <v>42383.777442129627</v>
      </c>
      <c r="T1102" s="11">
        <f t="shared" si="107"/>
        <v>42413.777442129627</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6"/>
        <v>42538.439097222225</v>
      </c>
      <c r="T1103" s="11">
        <f t="shared" si="107"/>
        <v>42565.424999999996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6"/>
        <v>41576.712094907409</v>
      </c>
      <c r="T1104" s="11">
        <f t="shared" si="107"/>
        <v>41616.915972222218</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6"/>
        <v>42478.888773148145</v>
      </c>
      <c r="T1105" s="11">
        <f t="shared" si="107"/>
        <v>42538.888773148145</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6"/>
        <v>41771.076631944445</v>
      </c>
      <c r="T1106" s="11">
        <f t="shared" si="107"/>
        <v>41801.076631944445</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6"/>
        <v>41691.802395833329</v>
      </c>
      <c r="T1107" s="11">
        <f t="shared" si="107"/>
        <v>41721.760729166665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6"/>
        <v>40973.407118055555</v>
      </c>
      <c r="T1108" s="11">
        <f t="shared" si="107"/>
        <v>41003.365451388883</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1">
        <f t="shared" si="106"/>
        <v>41813.528055555551</v>
      </c>
      <c r="T1109" s="11">
        <f t="shared" si="107"/>
        <v>41843.528055555551</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6"/>
        <v>40952.30364583333</v>
      </c>
      <c r="T1110" s="11">
        <f t="shared" si="107"/>
        <v>41012.261979166666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6"/>
        <v>42662.418865740743</v>
      </c>
      <c r="T1111" s="11">
        <f t="shared" si="107"/>
        <v>42692.4605324074</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6"/>
        <v>41220.59979166666</v>
      </c>
      <c r="T1112" s="11">
        <f t="shared" si="107"/>
        <v>41250.59979166666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6"/>
        <v>42346.870254629634</v>
      </c>
      <c r="T1113" s="11">
        <f t="shared" si="107"/>
        <v>42376.870254629634</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6"/>
        <v>41963.426053240742</v>
      </c>
      <c r="T1114" s="11">
        <f t="shared" si="107"/>
        <v>42023.020833333336</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6"/>
        <v>41835.643749999996</v>
      </c>
      <c r="T1115" s="11">
        <f t="shared" si="107"/>
        <v>41865.643749999996</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6"/>
        <v>41526.01258101852</v>
      </c>
      <c r="T1116" s="11">
        <f t="shared" si="107"/>
        <v>41556.01258101852</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6"/>
        <v>42429.362210648142</v>
      </c>
      <c r="T1117" s="11">
        <f t="shared" si="107"/>
        <v>42459.320543981477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6"/>
        <v>41009.513981481476</v>
      </c>
      <c r="T1118" s="11">
        <f t="shared" si="107"/>
        <v>41069.513981481476</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6"/>
        <v>42333.265196759261</v>
      </c>
      <c r="T1119" s="11">
        <f t="shared" si="107"/>
        <v>42363.265196759261</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6"/>
        <v>41703.833090277774</v>
      </c>
      <c r="T1120" s="11">
        <f t="shared" si="107"/>
        <v>41733.79142361111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6"/>
        <v>41722.459074074075</v>
      </c>
      <c r="T1121" s="11">
        <f t="shared" si="107"/>
        <v>41735.459074074075</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1">
        <f t="shared" si="106"/>
        <v>40799.539351851847</v>
      </c>
      <c r="T1122" s="11">
        <f t="shared" si="107"/>
        <v>40844.539351851847</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6"/>
        <v>42412.60087962963</v>
      </c>
      <c r="T1123" s="11">
        <f t="shared" si="107"/>
        <v>42442.559212962959</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1">
        <f t="shared" si="106"/>
        <v>41410.370659722219</v>
      </c>
      <c r="T1124" s="11">
        <f t="shared" si="107"/>
        <v>41424.370659722219</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6"/>
        <v>41718.190370370365</v>
      </c>
      <c r="T1125" s="11">
        <f t="shared" si="107"/>
        <v>41748.190370370365</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6"/>
        <v>42094.333923611113</v>
      </c>
      <c r="T1126" s="11">
        <f t="shared" si="107"/>
        <v>42124.333923611113</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1">
        <f t="shared" si="106"/>
        <v>42212.290856481479</v>
      </c>
      <c r="T1127" s="11">
        <f t="shared" si="107"/>
        <v>42272.290856481479</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6"/>
        <v>42534.99414351851</v>
      </c>
      <c r="T1128" s="11">
        <f t="shared" si="107"/>
        <v>42564.99414351851</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6"/>
        <v>41926.520833333328</v>
      </c>
      <c r="T1129" s="11">
        <f t="shared" si="107"/>
        <v>41957.562499999993</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6"/>
        <v>41828.316168981481</v>
      </c>
      <c r="T1130" s="11">
        <f t="shared" si="107"/>
        <v>41858.316168981481</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6"/>
        <v>42495.931631944441</v>
      </c>
      <c r="T1131" s="11">
        <f t="shared" si="107"/>
        <v>42525.931631944441</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6"/>
        <v>41908.663194444445</v>
      </c>
      <c r="T1132" s="11">
        <f t="shared" si="107"/>
        <v>41968.704861111109</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1">
        <f t="shared" si="106"/>
        <v>42332.574861111112</v>
      </c>
      <c r="T1133" s="11">
        <f t="shared" si="107"/>
        <v>42362.574861111112</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6"/>
        <v>42705.782071759262</v>
      </c>
      <c r="T1134" s="11">
        <f t="shared" si="107"/>
        <v>42735.782071759262</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6"/>
        <v>41821.073854166665</v>
      </c>
      <c r="T1135" s="11">
        <f t="shared" si="107"/>
        <v>41851.073854166665</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6"/>
        <v>41957.95171296296</v>
      </c>
      <c r="T1136" s="11">
        <f t="shared" si="107"/>
        <v>41971.856249999997</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6"/>
        <v>42558.656180555547</v>
      </c>
      <c r="T1137" s="11">
        <f t="shared" si="107"/>
        <v>42588.656180555547</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6"/>
        <v>42327.338298611103</v>
      </c>
      <c r="T1138" s="11">
        <f t="shared" si="107"/>
        <v>42357.338298611103</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6"/>
        <v>42453.486354166664</v>
      </c>
      <c r="T1139" s="11">
        <f t="shared" si="107"/>
        <v>42483.486354166664</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6"/>
        <v>42736.573275462964</v>
      </c>
      <c r="T1140" s="11">
        <f t="shared" si="107"/>
        <v>42756.573275462964</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6"/>
        <v>41975.014189814807</v>
      </c>
      <c r="T1141" s="11">
        <f t="shared" si="107"/>
        <v>42005.014189814807</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1">
        <f t="shared" si="106"/>
        <v>42192.128715277773</v>
      </c>
      <c r="T1142" s="11">
        <f t="shared" si="107"/>
        <v>42222.128715277773</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1">
        <f t="shared" si="106"/>
        <v>42164.366319444445</v>
      </c>
      <c r="T1143" s="11">
        <f t="shared" si="107"/>
        <v>42194.366319444445</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1">
        <f t="shared" si="106"/>
        <v>42021.672766203708</v>
      </c>
      <c r="T1144" s="11">
        <f t="shared" si="107"/>
        <v>42051.672766203708</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6"/>
        <v>42324.860254629624</v>
      </c>
      <c r="T1145" s="11">
        <f t="shared" si="107"/>
        <v>42354.860254629624</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1">
        <f t="shared" si="106"/>
        <v>42092.848611111105</v>
      </c>
      <c r="T1146" s="11">
        <f t="shared" si="107"/>
        <v>42122.848611111105</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6"/>
        <v>41854.414259259262</v>
      </c>
      <c r="T1147" s="11">
        <f t="shared" si="107"/>
        <v>41914.414259259262</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6"/>
        <v>41723.620057870365</v>
      </c>
      <c r="T1148" s="11">
        <f t="shared" si="107"/>
        <v>41761.620057870365</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1">
        <f t="shared" si="106"/>
        <v>41871.638692129629</v>
      </c>
      <c r="T1149" s="11">
        <f t="shared" si="107"/>
        <v>41931.638692129629</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6"/>
        <v>42674.837743055548</v>
      </c>
      <c r="T1150" s="11">
        <f t="shared" si="107"/>
        <v>42704.87940972222</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6"/>
        <v>42507.376921296294</v>
      </c>
      <c r="T1151" s="11">
        <f t="shared" si="107"/>
        <v>42537.376921296294</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6"/>
        <v>42317.62123842592</v>
      </c>
      <c r="T1152" s="11">
        <f t="shared" si="107"/>
        <v>42377.62123842592</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1">
        <f t="shared" si="106"/>
        <v>42223.769247685181</v>
      </c>
      <c r="T1153" s="11">
        <f t="shared" si="107"/>
        <v>42253.769247685181</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1">
        <f t="shared" si="106"/>
        <v>42109.376296296294</v>
      </c>
      <c r="T1154" s="11">
        <f t="shared" si="107"/>
        <v>42139.376296296294</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IFERROR(E1155/L1155,0)</f>
        <v>50</v>
      </c>
      <c r="Q1155" t="str">
        <f t="shared" ref="Q1155:Q1218" si="110">LEFT(N1155,FIND("/",N1155)-1)</f>
        <v>food</v>
      </c>
      <c r="R1155" t="str">
        <f t="shared" ref="R1155:R1218" si="111">RIGHT(N1155,LEN(N1155) - FIND("/",N1155))</f>
        <v>food trucks</v>
      </c>
      <c r="S1155" s="11">
        <f t="shared" ref="S1155:S1218" si="112">(((J1155/60)/60)/24)+DATE(1970,1,1)+(-8/24)</f>
        <v>42143.380844907406</v>
      </c>
      <c r="T1155" s="11">
        <f t="shared" ref="T1155:T1218" si="113">(((I1155/60)/60)/24)+DATE(1970,1,1)+(-8/24)</f>
        <v>42173.380844907406</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si="112"/>
        <v>42222.775532407402</v>
      </c>
      <c r="T1156" s="11">
        <f t="shared" si="113"/>
        <v>42252.775532407402</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2"/>
        <v>41835.430648148147</v>
      </c>
      <c r="T1157" s="11">
        <f t="shared" si="113"/>
        <v>41865.430648148147</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1">
        <f t="shared" si="112"/>
        <v>42028.737986111104</v>
      </c>
      <c r="T1158" s="11">
        <f t="shared" si="113"/>
        <v>42058.737986111104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2"/>
        <v>41918.294907407406</v>
      </c>
      <c r="T1159" s="11">
        <f t="shared" si="113"/>
        <v>41978.336574074077</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2"/>
        <v>41951.758425925924</v>
      </c>
      <c r="T1160" s="11">
        <f t="shared" si="113"/>
        <v>41981.758425925924</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1">
        <f t="shared" si="112"/>
        <v>42154.393113425926</v>
      </c>
      <c r="T1161" s="11">
        <f t="shared" si="113"/>
        <v>42185.322916666664</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2"/>
        <v>42060.821597222217</v>
      </c>
      <c r="T1162" s="11">
        <f t="shared" si="113"/>
        <v>42090.77993055556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1">
        <f t="shared" si="112"/>
        <v>42122.296168981477</v>
      </c>
      <c r="T1163" s="11">
        <f t="shared" si="113"/>
        <v>42143.296168981477</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2"/>
        <v>41876.350277777776</v>
      </c>
      <c r="T1164" s="11">
        <f t="shared" si="113"/>
        <v>41907.350277777776</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1">
        <f t="shared" si="112"/>
        <v>41830.390277777777</v>
      </c>
      <c r="T1165" s="11">
        <f t="shared" si="113"/>
        <v>41860.390277777777</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1">
        <f t="shared" si="112"/>
        <v>42509.39099537037</v>
      </c>
      <c r="T1166" s="11">
        <f t="shared" si="113"/>
        <v>42539.39099537037</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2"/>
        <v>41791.881134259253</v>
      </c>
      <c r="T1167" s="11">
        <f t="shared" si="113"/>
        <v>41825.881134259253</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2"/>
        <v>42150.152106481481</v>
      </c>
      <c r="T1168" s="11">
        <f t="shared" si="113"/>
        <v>42180.833333333336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2"/>
        <v>41863.401562499996</v>
      </c>
      <c r="T1169" s="11">
        <f t="shared" si="113"/>
        <v>41894.401562499996</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2"/>
        <v>42604.720659722218</v>
      </c>
      <c r="T1170" s="11">
        <f t="shared" si="113"/>
        <v>42634.720659722218</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2"/>
        <v>42027.020405092589</v>
      </c>
      <c r="T1171" s="11">
        <f t="shared" si="113"/>
        <v>42057.020405092589</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2"/>
        <v>42124.559849537036</v>
      </c>
      <c r="T1172" s="11">
        <f t="shared" si="113"/>
        <v>42154.559849537036</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2"/>
        <v>41938.471377314811</v>
      </c>
      <c r="T1173" s="11">
        <f t="shared" si="113"/>
        <v>41956.513043981475</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1">
        <f t="shared" si="112"/>
        <v>41841.348981481482</v>
      </c>
      <c r="T1174" s="11">
        <f t="shared" si="113"/>
        <v>41871.348981481482</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2"/>
        <v>42183.85251157407</v>
      </c>
      <c r="T1175" s="11">
        <f t="shared" si="113"/>
        <v>42218.85251157407</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2"/>
        <v>42468.508414351854</v>
      </c>
      <c r="T1176" s="11">
        <f t="shared" si="113"/>
        <v>42498.508414351854</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2"/>
        <v>42170.395127314812</v>
      </c>
      <c r="T1177" s="11">
        <f t="shared" si="113"/>
        <v>42200.395127314812</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2"/>
        <v>42745.686319444438</v>
      </c>
      <c r="T1178" s="11">
        <f t="shared" si="113"/>
        <v>42800.208333333336</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1">
        <f t="shared" si="112"/>
        <v>41897.327499999999</v>
      </c>
      <c r="T1179" s="11">
        <f t="shared" si="113"/>
        <v>41927.327499999999</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2"/>
        <v>41837.57236111111</v>
      </c>
      <c r="T1180" s="11">
        <f t="shared" si="113"/>
        <v>41867.57236111111</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2"/>
        <v>42275.386886574073</v>
      </c>
      <c r="T1181" s="11">
        <f t="shared" si="113"/>
        <v>42305.386886574073</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2"/>
        <v>41781.473541666666</v>
      </c>
      <c r="T1182" s="11">
        <f t="shared" si="113"/>
        <v>41818.473541666666</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2"/>
        <v>42034.006030092591</v>
      </c>
      <c r="T1183" s="11">
        <f t="shared" si="113"/>
        <v>42064.006030092591</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2"/>
        <v>42728.494074074071</v>
      </c>
      <c r="T1184" s="11">
        <f t="shared" si="113"/>
        <v>42747.362499999996</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2"/>
        <v>42656.528043981474</v>
      </c>
      <c r="T1185" s="11">
        <f t="shared" si="113"/>
        <v>42675.832638888889</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2"/>
        <v>42741.266331018516</v>
      </c>
      <c r="T1186" s="11">
        <f t="shared" si="113"/>
        <v>42772.266331018516</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2"/>
        <v>42130.531817129631</v>
      </c>
      <c r="T1187" s="11">
        <f t="shared" si="113"/>
        <v>42162.833333333336</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2"/>
        <v>42123.530034722215</v>
      </c>
      <c r="T1188" s="11">
        <f t="shared" si="113"/>
        <v>42156.612499999996</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2"/>
        <v>42109.561608796292</v>
      </c>
      <c r="T1189" s="11">
        <f t="shared" si="113"/>
        <v>42141.416666666664</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2"/>
        <v>42711.367361111108</v>
      </c>
      <c r="T1190" s="11">
        <f t="shared" si="113"/>
        <v>42732.367361111108</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2"/>
        <v>42529.645775462959</v>
      </c>
      <c r="T1191" s="11">
        <f t="shared" si="113"/>
        <v>42550.645775462959</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2"/>
        <v>41852.332465277774</v>
      </c>
      <c r="T1192" s="11">
        <f t="shared" si="113"/>
        <v>41882.332465277774</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2"/>
        <v>42419.270370370366</v>
      </c>
      <c r="T1193" s="11">
        <f t="shared" si="113"/>
        <v>42449.228703703695</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2"/>
        <v>42747.173356481479</v>
      </c>
      <c r="T1194" s="11">
        <f t="shared" si="113"/>
        <v>42777.173356481479</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2"/>
        <v>42409.442743055559</v>
      </c>
      <c r="T1195" s="11">
        <f t="shared" si="113"/>
        <v>42469.401076388887</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2"/>
        <v>42072.15484953703</v>
      </c>
      <c r="T1196" s="11">
        <f t="shared" si="113"/>
        <v>42102.15484953703</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2"/>
        <v>42298.014502314814</v>
      </c>
      <c r="T1197" s="11">
        <f t="shared" si="113"/>
        <v>42358.041666666664</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2"/>
        <v>42326.485405092586</v>
      </c>
      <c r="T1198" s="11">
        <f t="shared" si="113"/>
        <v>42356.485405092586</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2"/>
        <v>42503.331412037034</v>
      </c>
      <c r="T1199" s="11">
        <f t="shared" si="113"/>
        <v>42533.915972222218</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2"/>
        <v>42333.285717592589</v>
      </c>
      <c r="T1200" s="11">
        <f t="shared" si="113"/>
        <v>42368.791666666664</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2"/>
        <v>42161.437499999993</v>
      </c>
      <c r="T1201" s="11">
        <f t="shared" si="113"/>
        <v>42193.437499999993</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2"/>
        <v>42089.144166666665</v>
      </c>
      <c r="T1202" s="11">
        <f t="shared" si="113"/>
        <v>42110.144166666665</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2"/>
        <v>42536.273680555554</v>
      </c>
      <c r="T1203" s="11">
        <f t="shared" si="113"/>
        <v>42566.273680555554</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2"/>
        <v>42151.955486111103</v>
      </c>
      <c r="T1204" s="11">
        <f t="shared" si="113"/>
        <v>42181.955486111103</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2"/>
        <v>42125.2815625</v>
      </c>
      <c r="T1205" s="11">
        <f t="shared" si="113"/>
        <v>42155.2815625</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2"/>
        <v>42297.414733796293</v>
      </c>
      <c r="T1206" s="11">
        <f t="shared" si="113"/>
        <v>42341.874999999993</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2"/>
        <v>42138.173043981478</v>
      </c>
      <c r="T1207" s="11">
        <f t="shared" si="113"/>
        <v>42168.173043981478</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2"/>
        <v>42772.442743055559</v>
      </c>
      <c r="T1208" s="11">
        <f t="shared" si="113"/>
        <v>42805.228472222218</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2"/>
        <v>42430.096909722219</v>
      </c>
      <c r="T1209" s="11">
        <f t="shared" si="113"/>
        <v>42460.083333333336</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2"/>
        <v>42423.375740740739</v>
      </c>
      <c r="T1210" s="11">
        <f t="shared" si="113"/>
        <v>42453.334074074075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2"/>
        <v>42761.512789351851</v>
      </c>
      <c r="T1211" s="11">
        <f t="shared" si="113"/>
        <v>42791.512789351851</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2"/>
        <v>42132.608472222222</v>
      </c>
      <c r="T1212" s="11">
        <f t="shared" si="113"/>
        <v>42155.541666666664</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2"/>
        <v>42515.533113425925</v>
      </c>
      <c r="T1213" s="11">
        <f t="shared" si="113"/>
        <v>42530.533113425925</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2"/>
        <v>42318.616840277777</v>
      </c>
      <c r="T1214" s="11">
        <f t="shared" si="113"/>
        <v>42334.708333333336</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2"/>
        <v>42731.422453703701</v>
      </c>
      <c r="T1215" s="11">
        <f t="shared" si="113"/>
        <v>42766.422453703701</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42104.507002314807</v>
      </c>
      <c r="T1216" s="11">
        <f t="shared" si="113"/>
        <v>42164.507002314807</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2"/>
        <v>41759.589768518512</v>
      </c>
      <c r="T1217" s="11">
        <f t="shared" si="113"/>
        <v>41789.589768518512</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1">
        <f t="shared" si="112"/>
        <v>42247.283067129632</v>
      </c>
      <c r="T1218" s="11">
        <f t="shared" si="113"/>
        <v>42279.627083333333</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IFERROR(E1219/L1219,0)</f>
        <v>148.57377049180329</v>
      </c>
      <c r="Q1219" t="str">
        <f t="shared" ref="Q1219:Q1282" si="116">LEFT(N1219,FIND("/",N1219)-1)</f>
        <v>photography</v>
      </c>
      <c r="R1219" t="str">
        <f t="shared" ref="R1219:R1282" si="117">RIGHT(N1219,LEN(N1219) - FIND("/",N1219))</f>
        <v>photobooks</v>
      </c>
      <c r="S1219" s="11">
        <f t="shared" ref="S1219:S1282" si="118">(((J1219/60)/60)/24)+DATE(1970,1,1)+(-8/24)</f>
        <v>42535.4761574074</v>
      </c>
      <c r="T1219" s="11">
        <f t="shared" ref="T1219:T1282" si="119">(((I1219/60)/60)/24)+DATE(1970,1,1)+(-8/24)</f>
        <v>42565.4761574074</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si="118"/>
        <v>42278.328703703701</v>
      </c>
      <c r="T1220" s="11">
        <f t="shared" si="119"/>
        <v>42308.791666666664</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8"/>
        <v>42633.128622685181</v>
      </c>
      <c r="T1221" s="11">
        <f t="shared" si="119"/>
        <v>42663.128622685181</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8"/>
        <v>42211.295277777775</v>
      </c>
      <c r="T1222" s="11">
        <f t="shared" si="119"/>
        <v>42241.295277777775</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8"/>
        <v>42680.142222222225</v>
      </c>
      <c r="T1223" s="11">
        <f t="shared" si="119"/>
        <v>42707.666666666664</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8"/>
        <v>42430.387118055551</v>
      </c>
      <c r="T1224" s="11">
        <f t="shared" si="119"/>
        <v>42460.833333333336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8"/>
        <v>42653.843854166662</v>
      </c>
      <c r="T1225" s="11">
        <f t="shared" si="119"/>
        <v>42683.885520833333</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8"/>
        <v>41736.216458333329</v>
      </c>
      <c r="T1226" s="11">
        <f t="shared" si="119"/>
        <v>41796.216458333329</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8"/>
        <v>41509.572662037033</v>
      </c>
      <c r="T1227" s="11">
        <f t="shared" si="119"/>
        <v>41569.572662037033</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8"/>
        <v>41715.541446759256</v>
      </c>
      <c r="T1228" s="11">
        <f t="shared" si="119"/>
        <v>41749.708333333328</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1">
        <f t="shared" si="118"/>
        <v>41827.585833333331</v>
      </c>
      <c r="T1229" s="11">
        <f t="shared" si="119"/>
        <v>41857.958333333328</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8"/>
        <v>40754.395925925921</v>
      </c>
      <c r="T1230" s="11">
        <f t="shared" si="119"/>
        <v>40814.395925925921</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8"/>
        <v>40985.126469907402</v>
      </c>
      <c r="T1231" s="11">
        <f t="shared" si="119"/>
        <v>41015.333333333328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1">
        <f t="shared" si="118"/>
        <v>40568.639236111107</v>
      </c>
      <c r="T1232" s="11">
        <f t="shared" si="119"/>
        <v>40598.639236111107</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1">
        <f t="shared" si="118"/>
        <v>42193.608425925922</v>
      </c>
      <c r="T1233" s="11">
        <f t="shared" si="119"/>
        <v>42243.708333333336</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8"/>
        <v>41506.514699074076</v>
      </c>
      <c r="T1234" s="11">
        <f t="shared" si="119"/>
        <v>41553.514699074076</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8"/>
        <v>40939.615439814814</v>
      </c>
      <c r="T1235" s="11">
        <f t="shared" si="119"/>
        <v>40960.615439814814</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1">
        <f t="shared" si="118"/>
        <v>42007.455347222225</v>
      </c>
      <c r="T1236" s="11">
        <f t="shared" si="119"/>
        <v>42037.455347222225</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8"/>
        <v>41582.802071759259</v>
      </c>
      <c r="T1237" s="11">
        <f t="shared" si="119"/>
        <v>41622.802071759259</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1">
        <f t="shared" si="118"/>
        <v>41110.34680555555</v>
      </c>
      <c r="T1238" s="11">
        <f t="shared" si="119"/>
        <v>41118.333333333328</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1">
        <f t="shared" si="118"/>
        <v>41124.949826388889</v>
      </c>
      <c r="T1239" s="11">
        <f t="shared" si="119"/>
        <v>41144.949826388889</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8"/>
        <v>40731.277037037034</v>
      </c>
      <c r="T1240" s="11">
        <f t="shared" si="119"/>
        <v>40761.277037037034</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1">
        <f t="shared" si="118"/>
        <v>40883.629247685181</v>
      </c>
      <c r="T1241" s="11">
        <f t="shared" si="119"/>
        <v>40913.629247685181</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8"/>
        <v>41408.706678240742</v>
      </c>
      <c r="T1242" s="11">
        <f t="shared" si="119"/>
        <v>41467.57708333333</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8"/>
        <v>41923.504398148143</v>
      </c>
      <c r="T1243" s="11">
        <f t="shared" si="119"/>
        <v>41945.915972222218</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8"/>
        <v>40781.832199074073</v>
      </c>
      <c r="T1244" s="11">
        <f t="shared" si="119"/>
        <v>40797.220833333333</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8"/>
        <v>40671.545960648145</v>
      </c>
      <c r="T1245" s="11">
        <f t="shared" si="119"/>
        <v>40732.541666666664</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8"/>
        <v>41355.492164351846</v>
      </c>
      <c r="T1246" s="11">
        <f t="shared" si="119"/>
        <v>41386.541666666664</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8"/>
        <v>41774.266597222217</v>
      </c>
      <c r="T1247" s="11">
        <f t="shared" si="119"/>
        <v>41804.266597222217</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8"/>
        <v>40837.710057870368</v>
      </c>
      <c r="T1248" s="11">
        <f t="shared" si="119"/>
        <v>40882.751724537033</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8"/>
        <v>41369.958969907406</v>
      </c>
      <c r="T1249" s="11">
        <f t="shared" si="119"/>
        <v>41399.958969907406</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8"/>
        <v>41767.323530092588</v>
      </c>
      <c r="T1250" s="11">
        <f t="shared" si="119"/>
        <v>41802.957638888889</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8"/>
        <v>41067.407534722224</v>
      </c>
      <c r="T1251" s="11">
        <f t="shared" si="119"/>
        <v>41097.407534722224</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8"/>
        <v>41843.309386574074</v>
      </c>
      <c r="T1252" s="11">
        <f t="shared" si="119"/>
        <v>41888.309386574074</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8"/>
        <v>40751.481099537035</v>
      </c>
      <c r="T1253" s="11">
        <f t="shared" si="119"/>
        <v>40811.481099537035</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8"/>
        <v>41543.654733796291</v>
      </c>
      <c r="T1254" s="11">
        <f t="shared" si="119"/>
        <v>41571.654733796291</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8"/>
        <v>41855.450312499997</v>
      </c>
      <c r="T1255" s="11">
        <f t="shared" si="119"/>
        <v>41885.450312499997</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8"/>
        <v>40487.288032407407</v>
      </c>
      <c r="T1256" s="11">
        <f t="shared" si="119"/>
        <v>40543.874305555553</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8"/>
        <v>41579.512175925927</v>
      </c>
      <c r="T1257" s="11">
        <f t="shared" si="119"/>
        <v>41609.553842592592</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8"/>
        <v>40921.586006944446</v>
      </c>
      <c r="T1258" s="11">
        <f t="shared" si="119"/>
        <v>40951.586006944446</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8"/>
        <v>40586.752199074072</v>
      </c>
      <c r="T1259" s="11">
        <f t="shared" si="119"/>
        <v>40635.710532407407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8"/>
        <v>41487.277916666666</v>
      </c>
      <c r="T1260" s="11">
        <f t="shared" si="119"/>
        <v>41517.277916666666</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8"/>
        <v>41766.637314814812</v>
      </c>
      <c r="T1261" s="11">
        <f t="shared" si="119"/>
        <v>41798.832638888889</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8"/>
        <v>41666.50949074074</v>
      </c>
      <c r="T1262" s="11">
        <f t="shared" si="119"/>
        <v>41696.50949074074</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8"/>
        <v>41638.009571759256</v>
      </c>
      <c r="T1263" s="11">
        <f t="shared" si="119"/>
        <v>41668.009571759256</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8"/>
        <v>41656.429305555554</v>
      </c>
      <c r="T1264" s="11">
        <f t="shared" si="119"/>
        <v>41686.429305555554</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8"/>
        <v>41691.750810185185</v>
      </c>
      <c r="T1265" s="11">
        <f t="shared" si="119"/>
        <v>41726.708333333328</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8"/>
        <v>41547.329664351848</v>
      </c>
      <c r="T1266" s="11">
        <f t="shared" si="119"/>
        <v>41576.329664351848</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8"/>
        <v>40465.321932870364</v>
      </c>
      <c r="T1267" s="11">
        <f t="shared" si="119"/>
        <v>40512.321932870364</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8"/>
        <v>41620.543344907404</v>
      </c>
      <c r="T1268" s="11">
        <f t="shared" si="119"/>
        <v>41650.543344907404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8"/>
        <v>41449.251828703702</v>
      </c>
      <c r="T1269" s="11">
        <f t="shared" si="119"/>
        <v>41479.251828703702</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8"/>
        <v>41507.512118055551</v>
      </c>
      <c r="T1270" s="11">
        <f t="shared" si="119"/>
        <v>41537.512118055551</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8"/>
        <v>42445.489722222213</v>
      </c>
      <c r="T1271" s="11">
        <f t="shared" si="119"/>
        <v>42475.666666666664</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8"/>
        <v>40933.523634259262</v>
      </c>
      <c r="T1272" s="11">
        <f t="shared" si="119"/>
        <v>40993.48196759259</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8"/>
        <v>41561.350219907406</v>
      </c>
      <c r="T1273" s="11">
        <f t="shared" si="119"/>
        <v>41591.391886574071</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8"/>
        <v>40274.411793981482</v>
      </c>
      <c r="T1274" s="11">
        <f t="shared" si="119"/>
        <v>40343.833333333328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8"/>
        <v>41852.396886574068</v>
      </c>
      <c r="T1275" s="11">
        <f t="shared" si="119"/>
        <v>41882.396886574068</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8"/>
        <v>41116.356770833328</v>
      </c>
      <c r="T1276" s="11">
        <f t="shared" si="119"/>
        <v>41151.356770833328</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8"/>
        <v>41458.534571759257</v>
      </c>
      <c r="T1277" s="11">
        <f t="shared" si="119"/>
        <v>41493.534571759257</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8"/>
        <v>40007.37091435185</v>
      </c>
      <c r="T1278" s="11">
        <f t="shared" si="119"/>
        <v>40056.833333333328</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8"/>
        <v>41121.22855324074</v>
      </c>
      <c r="T1279" s="11">
        <f t="shared" si="119"/>
        <v>41156.22855324074</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8"/>
        <v>41786.221828703703</v>
      </c>
      <c r="T1280" s="11">
        <f t="shared" si="119"/>
        <v>41814.75</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8"/>
        <v>41681.765856481477</v>
      </c>
      <c r="T1281" s="11">
        <f t="shared" si="119"/>
        <v>41721.724189814813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1">
        <f t="shared" si="118"/>
        <v>40513.42423611111</v>
      </c>
      <c r="T1282" s="11">
        <f t="shared" si="119"/>
        <v>40603.42423611111</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IFERROR(E1283/L1283,0)</f>
        <v>104.72972972972973</v>
      </c>
      <c r="Q1283" t="str">
        <f t="shared" ref="Q1283:Q1346" si="122">LEFT(N1283,FIND("/",N1283)-1)</f>
        <v>music</v>
      </c>
      <c r="R1283" t="str">
        <f t="shared" ref="R1283:R1346" si="123">RIGHT(N1283,LEN(N1283) - FIND("/",N1283))</f>
        <v>rock</v>
      </c>
      <c r="S1283" s="11">
        <f t="shared" ref="S1283:S1346" si="124">(((J1283/60)/60)/24)+DATE(1970,1,1)+(-8/24)</f>
        <v>41463.410138888888</v>
      </c>
      <c r="T1283" s="11">
        <f t="shared" ref="T1283:T1346" si="125">(((I1283/60)/60)/24)+DATE(1970,1,1)+(-8/24)</f>
        <v>41483.410138888888</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si="124"/>
        <v>41586.141840277778</v>
      </c>
      <c r="T1284" s="11">
        <f t="shared" si="125"/>
        <v>41616.874305555553</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4"/>
        <v>41320.38413194444</v>
      </c>
      <c r="T1285" s="11">
        <f t="shared" si="125"/>
        <v>41343.833333333328</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4"/>
        <v>42711.901412037034</v>
      </c>
      <c r="T1286" s="11">
        <f t="shared" si="125"/>
        <v>42735.374305555553</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4"/>
        <v>42160.249710648146</v>
      </c>
      <c r="T1287" s="11">
        <f t="shared" si="125"/>
        <v>42175.249710648146</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4"/>
        <v>42039.051238425927</v>
      </c>
      <c r="T1288" s="11">
        <f t="shared" si="125"/>
        <v>42052.249999999993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42107.287685185183</v>
      </c>
      <c r="T1289" s="11">
        <f t="shared" si="125"/>
        <v>42167.287685185183</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4"/>
        <v>42560.821331018517</v>
      </c>
      <c r="T1290" s="11">
        <f t="shared" si="125"/>
        <v>42591.833333333336</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4"/>
        <v>42708.801446759251</v>
      </c>
      <c r="T1291" s="11">
        <f t="shared" si="125"/>
        <v>42738.801446759251</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4"/>
        <v>42086.281608796293</v>
      </c>
      <c r="T1292" s="11">
        <f t="shared" si="125"/>
        <v>42116.957638888889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4"/>
        <v>42064.319340277776</v>
      </c>
      <c r="T1293" s="11">
        <f t="shared" si="125"/>
        <v>42100.958333333336</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4"/>
        <v>42256.430879629632</v>
      </c>
      <c r="T1294" s="11">
        <f t="shared" si="125"/>
        <v>42283.624305555553</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4"/>
        <v>42292.367719907408</v>
      </c>
      <c r="T1295" s="11">
        <f t="shared" si="125"/>
        <v>42322.409386574065</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4"/>
        <v>42278.120335648149</v>
      </c>
      <c r="T1296" s="11">
        <f t="shared" si="125"/>
        <v>42296.124999999993</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4"/>
        <v>42184.239548611113</v>
      </c>
      <c r="T1297" s="11">
        <f t="shared" si="125"/>
        <v>42214.374999999993</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4"/>
        <v>42422.717280092591</v>
      </c>
      <c r="T1298" s="11">
        <f t="shared" si="125"/>
        <v>42442.675613425927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4"/>
        <v>42461.413865740738</v>
      </c>
      <c r="T1299" s="11">
        <f t="shared" si="125"/>
        <v>42491.413865740738</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4"/>
        <v>42458.347592592596</v>
      </c>
      <c r="T1300" s="11">
        <f t="shared" si="125"/>
        <v>42488.347592592596</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4"/>
        <v>42169.481006944443</v>
      </c>
      <c r="T1301" s="11">
        <f t="shared" si="125"/>
        <v>42199.481006944443</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42483.341874999998</v>
      </c>
      <c r="T1302" s="11">
        <f t="shared" si="125"/>
        <v>42522.456249999996</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4"/>
        <v>42195.416412037033</v>
      </c>
      <c r="T1303" s="11">
        <f t="shared" si="125"/>
        <v>42205.791666666664</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4"/>
        <v>42674.724664351852</v>
      </c>
      <c r="T1304" s="11">
        <f t="shared" si="125"/>
        <v>42704.766331018516</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4"/>
        <v>42566.107870370368</v>
      </c>
      <c r="T1305" s="11">
        <f t="shared" si="125"/>
        <v>42582.124999999993</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4"/>
        <v>42746.861168981479</v>
      </c>
      <c r="T1306" s="11">
        <f t="shared" si="125"/>
        <v>42806.819502314807</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4"/>
        <v>42543.332268518519</v>
      </c>
      <c r="T1307" s="11">
        <f t="shared" si="125"/>
        <v>42572.395833333336</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4"/>
        <v>41947.124236111107</v>
      </c>
      <c r="T1308" s="11">
        <f t="shared" si="125"/>
        <v>41977.124236111107</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4"/>
        <v>42387.169895833329</v>
      </c>
      <c r="T1309" s="11">
        <f t="shared" si="125"/>
        <v>42417.169895833329</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4"/>
        <v>42611.280231481483</v>
      </c>
      <c r="T1310" s="11">
        <f t="shared" si="125"/>
        <v>42651.280231481483</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4"/>
        <v>42257.549398148149</v>
      </c>
      <c r="T1311" s="11">
        <f t="shared" si="125"/>
        <v>42292.549398148149</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4"/>
        <v>42556.333912037029</v>
      </c>
      <c r="T1312" s="11">
        <f t="shared" si="125"/>
        <v>42601.333912037029</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4"/>
        <v>42669.468969907401</v>
      </c>
      <c r="T1313" s="11">
        <f t="shared" si="125"/>
        <v>42704.510636574072</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4"/>
        <v>42082.369467592587</v>
      </c>
      <c r="T1314" s="11">
        <f t="shared" si="125"/>
        <v>42112.369467592587</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4"/>
        <v>42402.37631944444</v>
      </c>
      <c r="T1315" s="11">
        <f t="shared" si="125"/>
        <v>42432.37631944444</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4"/>
        <v>42604.336342592585</v>
      </c>
      <c r="T1316" s="11">
        <f t="shared" si="125"/>
        <v>42664.336342592585</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4"/>
        <v>42278.164907407401</v>
      </c>
      <c r="T1317" s="11">
        <f t="shared" si="125"/>
        <v>42313.708333333336</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4"/>
        <v>42393.628576388881</v>
      </c>
      <c r="T1318" s="11">
        <f t="shared" si="125"/>
        <v>42428.628576388881</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4"/>
        <v>42519.902152777773</v>
      </c>
      <c r="T1319" s="11">
        <f t="shared" si="125"/>
        <v>42572.249999999993</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4"/>
        <v>41984.710324074076</v>
      </c>
      <c r="T1320" s="11">
        <f t="shared" si="125"/>
        <v>42014.710324074076</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4"/>
        <v>41816.478761574072</v>
      </c>
      <c r="T1321" s="11">
        <f t="shared" si="125"/>
        <v>41831.333333333328</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4"/>
        <v>42705.357013888883</v>
      </c>
      <c r="T1322" s="11">
        <f t="shared" si="125"/>
        <v>42734.624999999993</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4"/>
        <v>42697.415937499994</v>
      </c>
      <c r="T1323" s="11">
        <f t="shared" si="125"/>
        <v>42727.415937499994</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4"/>
        <v>42115.323206018518</v>
      </c>
      <c r="T1324" s="11">
        <f t="shared" si="125"/>
        <v>42145.323206018518</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4"/>
        <v>42451.365115740737</v>
      </c>
      <c r="T1325" s="11">
        <f t="shared" si="125"/>
        <v>42485.954861111109</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4"/>
        <v>42626.300370370365</v>
      </c>
      <c r="T1326" s="11">
        <f t="shared" si="125"/>
        <v>42656.300370370365</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4"/>
        <v>42703.752719907403</v>
      </c>
      <c r="T1327" s="11">
        <f t="shared" si="125"/>
        <v>42733.752719907403</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4"/>
        <v>41974.458657407398</v>
      </c>
      <c r="T1328" s="11">
        <f t="shared" si="125"/>
        <v>42019.458657407398</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4"/>
        <v>42123.345312500001</v>
      </c>
      <c r="T1329" s="11">
        <f t="shared" si="125"/>
        <v>42153.345312500001</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4"/>
        <v>42612.309421296297</v>
      </c>
      <c r="T1330" s="11">
        <f t="shared" si="125"/>
        <v>42657.309421296297</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4"/>
        <v>41934.888252314813</v>
      </c>
      <c r="T1331" s="11">
        <f t="shared" si="125"/>
        <v>41974.929918981477</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4"/>
        <v>42521.943391203698</v>
      </c>
      <c r="T1332" s="11">
        <f t="shared" si="125"/>
        <v>42552.833333333336</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4"/>
        <v>42569.170763888884</v>
      </c>
      <c r="T1333" s="11">
        <f t="shared" si="125"/>
        <v>42599.170763888884</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1">
        <f t="shared" si="124"/>
        <v>42731.726944444446</v>
      </c>
      <c r="T1334" s="11">
        <f t="shared" si="125"/>
        <v>42761.726944444446</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1">
        <f t="shared" si="124"/>
        <v>41805.7734375</v>
      </c>
      <c r="T1335" s="11">
        <f t="shared" si="125"/>
        <v>41835.7734375</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4"/>
        <v>42410.440821759257</v>
      </c>
      <c r="T1336" s="11">
        <f t="shared" si="125"/>
        <v>42440.440821759257</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4"/>
        <v>42313.603032407402</v>
      </c>
      <c r="T1337" s="11">
        <f t="shared" si="125"/>
        <v>42343.603032407402</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4"/>
        <v>41955.530416666668</v>
      </c>
      <c r="T1338" s="11">
        <f t="shared" si="125"/>
        <v>41990.530416666668</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4"/>
        <v>42767.243969907409</v>
      </c>
      <c r="T1339" s="11">
        <f t="shared" si="125"/>
        <v>42797.243969907409</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4"/>
        <v>42188.470289351848</v>
      </c>
      <c r="T1340" s="11">
        <f t="shared" si="125"/>
        <v>42218.470289351848</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4"/>
        <v>41936.313831018517</v>
      </c>
      <c r="T1341" s="11">
        <f t="shared" si="125"/>
        <v>41981.355497685181</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1">
        <f t="shared" si="124"/>
        <v>41836.262187499997</v>
      </c>
      <c r="T1342" s="11">
        <f t="shared" si="125"/>
        <v>41866.262187499997</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4"/>
        <v>42612.290706018517</v>
      </c>
      <c r="T1343" s="11">
        <f t="shared" si="125"/>
        <v>42644.290706018517</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4"/>
        <v>42172.483090277768</v>
      </c>
      <c r="T1344" s="11">
        <f t="shared" si="125"/>
        <v>42202.483090277768</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4"/>
        <v>42542.193090277775</v>
      </c>
      <c r="T1345" s="11">
        <f t="shared" si="125"/>
        <v>42600.832638888889</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1">
        <f t="shared" si="124"/>
        <v>42522.456469907404</v>
      </c>
      <c r="T1346" s="11">
        <f t="shared" si="125"/>
        <v>42551.456469907404</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IFERROR(E1347/L1347,0)</f>
        <v>53.571428571428569</v>
      </c>
      <c r="Q1347" t="str">
        <f t="shared" ref="Q1347:Q1410" si="128">LEFT(N1347,FIND("/",N1347)-1)</f>
        <v>publishing</v>
      </c>
      <c r="R1347" t="str">
        <f t="shared" ref="R1347:R1410" si="129">RIGHT(N1347,LEN(N1347) - FIND("/",N1347))</f>
        <v>nonfiction</v>
      </c>
      <c r="S1347" s="11">
        <f t="shared" ref="S1347:S1410" si="130">(((J1347/60)/60)/24)+DATE(1970,1,1)+(-8/24)</f>
        <v>41799.481006944443</v>
      </c>
      <c r="T1347" s="11">
        <f t="shared" ref="T1347:T1410" si="131">(((I1347/60)/60)/24)+DATE(1970,1,1)+(-8/24)</f>
        <v>41834.481006944443</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si="130"/>
        <v>41421.742488425924</v>
      </c>
      <c r="T1348" s="11">
        <f t="shared" si="131"/>
        <v>41451.742488425924</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0"/>
        <v>42040.304687499993</v>
      </c>
      <c r="T1349" s="11">
        <f t="shared" si="131"/>
        <v>42070.304687499993</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0"/>
        <v>41963.17283564814</v>
      </c>
      <c r="T1350" s="11">
        <f t="shared" si="131"/>
        <v>41991.17283564814</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0"/>
        <v>42316.999247685184</v>
      </c>
      <c r="T1351" s="11">
        <f t="shared" si="131"/>
        <v>42353.957638888889</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0"/>
        <v>42333.679791666662</v>
      </c>
      <c r="T1352" s="11">
        <f t="shared" si="131"/>
        <v>42363.679791666662</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0"/>
        <v>42382.406759259255</v>
      </c>
      <c r="T1353" s="11">
        <f t="shared" si="131"/>
        <v>42412.406759259255</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0"/>
        <v>42200.244976851849</v>
      </c>
      <c r="T1354" s="11">
        <f t="shared" si="131"/>
        <v>42251.832638888889</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0"/>
        <v>41308.784583333334</v>
      </c>
      <c r="T1355" s="11">
        <f t="shared" si="131"/>
        <v>41343.666666666664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0"/>
        <v>42502.474293981482</v>
      </c>
      <c r="T1356" s="11">
        <f t="shared" si="131"/>
        <v>42532.474293981482</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0"/>
        <v>41212.921354166661</v>
      </c>
      <c r="T1357" s="11">
        <f t="shared" si="131"/>
        <v>41243.083333333328</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0"/>
        <v>41429.705555555556</v>
      </c>
      <c r="T1358" s="11">
        <f t="shared" si="131"/>
        <v>41459.705555555556</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0"/>
        <v>41304.628900462958</v>
      </c>
      <c r="T1359" s="11">
        <f t="shared" si="131"/>
        <v>41333.915972222218</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0"/>
        <v>40689.237534722219</v>
      </c>
      <c r="T1360" s="11">
        <f t="shared" si="131"/>
        <v>40719.237534722219</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0"/>
        <v>40668.481365740736</v>
      </c>
      <c r="T1361" s="11">
        <f t="shared" si="131"/>
        <v>40730.481365740736</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0"/>
        <v>41095.567361111105</v>
      </c>
      <c r="T1362" s="11">
        <f t="shared" si="131"/>
        <v>41123.567361111105</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0"/>
        <v>41781.383935185186</v>
      </c>
      <c r="T1363" s="11">
        <f t="shared" si="131"/>
        <v>41811.383935185186</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41464.601053240738</v>
      </c>
      <c r="T1364" s="11">
        <f t="shared" si="131"/>
        <v>41524.601053240738</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0"/>
        <v>42396.510729166665</v>
      </c>
      <c r="T1365" s="11">
        <f t="shared" si="131"/>
        <v>42414.999305555553</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0"/>
        <v>41951.362337962957</v>
      </c>
      <c r="T1366" s="11">
        <f t="shared" si="131"/>
        <v>42011.362337962964</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0"/>
        <v>42049.399907407402</v>
      </c>
      <c r="T1367" s="11">
        <f t="shared" si="131"/>
        <v>42079.358240740738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0"/>
        <v>41924.662766203699</v>
      </c>
      <c r="T1368" s="11">
        <f t="shared" si="131"/>
        <v>41969.704432870371</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0"/>
        <v>42291.669560185182</v>
      </c>
      <c r="T1369" s="11">
        <f t="shared" si="131"/>
        <v>42321.711226851847</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0"/>
        <v>42145.857569444437</v>
      </c>
      <c r="T1370" s="11">
        <f t="shared" si="131"/>
        <v>42169.857569444437</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0"/>
        <v>41710.260949074072</v>
      </c>
      <c r="T1371" s="11">
        <f t="shared" si="131"/>
        <v>41740.260949074072</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0"/>
        <v>41547.670023148145</v>
      </c>
      <c r="T1372" s="11">
        <f t="shared" si="131"/>
        <v>41562.670023148145</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0"/>
        <v>42101.425254629627</v>
      </c>
      <c r="T1373" s="11">
        <f t="shared" si="131"/>
        <v>42131.425254629627</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41072.40662037037</v>
      </c>
      <c r="T1374" s="11">
        <f t="shared" si="131"/>
        <v>41102.40662037037</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0"/>
        <v>42704.618437499994</v>
      </c>
      <c r="T1375" s="11">
        <f t="shared" si="131"/>
        <v>42734.618437499994</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0"/>
        <v>42423.828564814808</v>
      </c>
      <c r="T1376" s="11">
        <f t="shared" si="131"/>
        <v>42453.786898148144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0"/>
        <v>42719.732858796291</v>
      </c>
      <c r="T1377" s="11">
        <f t="shared" si="131"/>
        <v>42749.732858796291</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0"/>
        <v>42677.335717592585</v>
      </c>
      <c r="T1378" s="11">
        <f t="shared" si="131"/>
        <v>42707.377384259256</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0"/>
        <v>42746.88622685185</v>
      </c>
      <c r="T1379" s="11">
        <f t="shared" si="131"/>
        <v>42768.84097222222</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0"/>
        <v>42568.426041666658</v>
      </c>
      <c r="T1380" s="11">
        <f t="shared" si="131"/>
        <v>42583.426041666658</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0"/>
        <v>42130.15828703704</v>
      </c>
      <c r="T1381" s="11">
        <f t="shared" si="131"/>
        <v>42160.15828703704</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42141.429467592585</v>
      </c>
      <c r="T1382" s="11">
        <f t="shared" si="131"/>
        <v>42163.749999999993</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0"/>
        <v>42702.881076388883</v>
      </c>
      <c r="T1383" s="11">
        <f t="shared" si="131"/>
        <v>42732.881076388883</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0"/>
        <v>41370.466851851852</v>
      </c>
      <c r="T1384" s="11">
        <f t="shared" si="131"/>
        <v>41400.466851851852</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0"/>
        <v>42706.741643518515</v>
      </c>
      <c r="T1385" s="11">
        <f t="shared" si="131"/>
        <v>42726.741643518515</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0"/>
        <v>42160.401874999996</v>
      </c>
      <c r="T1386" s="11">
        <f t="shared" si="131"/>
        <v>42190.401874999996</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0"/>
        <v>42433.355567129627</v>
      </c>
      <c r="T1387" s="11">
        <f t="shared" si="131"/>
        <v>42489.174305555549</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42184.313530092586</v>
      </c>
      <c r="T1388" s="11">
        <f t="shared" si="131"/>
        <v>42214.313530092586</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0"/>
        <v>42126.587905092594</v>
      </c>
      <c r="T1389" s="11">
        <f t="shared" si="131"/>
        <v>42157.854166666664</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0"/>
        <v>42634.281446759262</v>
      </c>
      <c r="T1390" s="11">
        <f t="shared" si="131"/>
        <v>42660.343055555553</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0"/>
        <v>42565.147650462961</v>
      </c>
      <c r="T1391" s="11">
        <f t="shared" si="131"/>
        <v>42595.147650462961</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0"/>
        <v>42087.469976851848</v>
      </c>
      <c r="T1392" s="11">
        <f t="shared" si="131"/>
        <v>42121.383333333331</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0"/>
        <v>42193.317337962959</v>
      </c>
      <c r="T1393" s="11">
        <f t="shared" si="131"/>
        <v>42237.874305555553</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0"/>
        <v>42400.821597222217</v>
      </c>
      <c r="T1394" s="11">
        <f t="shared" si="131"/>
        <v>42431.821597222217</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0"/>
        <v>42553.348645833328</v>
      </c>
      <c r="T1395" s="11">
        <f t="shared" si="131"/>
        <v>42583.348645833328</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0"/>
        <v>42751.811643518515</v>
      </c>
      <c r="T1396" s="11">
        <f t="shared" si="131"/>
        <v>42794.791666666664</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0"/>
        <v>42719.575011574074</v>
      </c>
      <c r="T1397" s="11">
        <f t="shared" si="131"/>
        <v>42749.575011574074</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0"/>
        <v>42018.665300925924</v>
      </c>
      <c r="T1398" s="11">
        <f t="shared" si="131"/>
        <v>42048.665300925924</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0"/>
        <v>42640.584606481476</v>
      </c>
      <c r="T1399" s="11">
        <f t="shared" si="131"/>
        <v>42670.554861111108</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0"/>
        <v>42526.540902777771</v>
      </c>
      <c r="T1400" s="11">
        <f t="shared" si="131"/>
        <v>42556.540902777771</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0"/>
        <v>41888.670983796292</v>
      </c>
      <c r="T1401" s="11">
        <f t="shared" si="131"/>
        <v>41918.670983796292</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0"/>
        <v>42498.007789351854</v>
      </c>
      <c r="T1402" s="11">
        <f t="shared" si="131"/>
        <v>42532.895833333336</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0"/>
        <v>41399.662893518514</v>
      </c>
      <c r="T1403" s="11">
        <f t="shared" si="131"/>
        <v>41420.662893518514</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0"/>
        <v>42064.720034722217</v>
      </c>
      <c r="T1404" s="11">
        <f t="shared" si="131"/>
        <v>42124.67836805556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0"/>
        <v>41450.729571759257</v>
      </c>
      <c r="T1405" s="11">
        <f t="shared" si="131"/>
        <v>41480.729571759257</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0"/>
        <v>42032.17690972222</v>
      </c>
      <c r="T1406" s="11">
        <f t="shared" si="131"/>
        <v>42057.17690972222</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0"/>
        <v>41941.347233796296</v>
      </c>
      <c r="T1407" s="11">
        <f t="shared" si="131"/>
        <v>41971.38890046296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0"/>
        <v>42297.099618055552</v>
      </c>
      <c r="T1408" s="11">
        <f t="shared" si="131"/>
        <v>42350.083333333336</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0"/>
        <v>41838.20344907407</v>
      </c>
      <c r="T1409" s="11">
        <f t="shared" si="131"/>
        <v>41863.20344907407</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1">
        <f t="shared" si="130"/>
        <v>42291.538842592585</v>
      </c>
      <c r="T1410" s="11">
        <f t="shared" si="131"/>
        <v>42321.580509259256</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f t="shared" ref="P1411:P1474" si="133">IFERROR(E1411/L1411,0)</f>
        <v>0</v>
      </c>
      <c r="Q1411" t="str">
        <f t="shared" ref="Q1411:Q1474" si="134">LEFT(N1411,FIND("/",N1411)-1)</f>
        <v>publishing</v>
      </c>
      <c r="R1411" t="str">
        <f t="shared" ref="R1411:R1474" si="135">RIGHT(N1411,LEN(N1411) - FIND("/",N1411))</f>
        <v>translations</v>
      </c>
      <c r="S1411" s="11">
        <f t="shared" ref="S1411:S1474" si="136">(((J1411/60)/60)/24)+DATE(1970,1,1)+(-8/24)</f>
        <v>41944.800173611111</v>
      </c>
      <c r="T1411" s="11">
        <f t="shared" ref="T1411:T1474" si="137">(((I1411/60)/60)/24)+DATE(1970,1,1)+(-8/24)</f>
        <v>42004.841840277775</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si="136"/>
        <v>42478.985185185178</v>
      </c>
      <c r="T1412" s="11">
        <f t="shared" si="137"/>
        <v>42523.985185185178</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6"/>
        <v>42012.725694444445</v>
      </c>
      <c r="T1413" s="11">
        <f t="shared" si="137"/>
        <v>42040.725694444445</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6"/>
        <v>41946.730312499996</v>
      </c>
      <c r="T1414" s="11">
        <f t="shared" si="137"/>
        <v>41976.730312499996</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6"/>
        <v>42360.103819444441</v>
      </c>
      <c r="T1415" s="11">
        <f t="shared" si="137"/>
        <v>42420.103819444441</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6"/>
        <v>42707.919756944444</v>
      </c>
      <c r="T1416" s="11">
        <f t="shared" si="137"/>
        <v>42737.919756944444</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6"/>
        <v>42192.342488425922</v>
      </c>
      <c r="T1417" s="11">
        <f t="shared" si="137"/>
        <v>42232.342488425922</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1">
        <f t="shared" si="136"/>
        <v>42299.592812499999</v>
      </c>
      <c r="T1418" s="11">
        <f t="shared" si="137"/>
        <v>42329.634479166663</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6"/>
        <v>42231.816828703704</v>
      </c>
      <c r="T1419" s="11">
        <f t="shared" si="137"/>
        <v>42262.132638888892</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6"/>
        <v>42395.123078703698</v>
      </c>
      <c r="T1420" s="11">
        <f t="shared" si="137"/>
        <v>42425.123078703698</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6"/>
        <v>42622.12290509259</v>
      </c>
      <c r="T1421" s="11">
        <f t="shared" si="137"/>
        <v>42652.12290509259</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6"/>
        <v>42524.334328703706</v>
      </c>
      <c r="T1422" s="11">
        <f t="shared" si="137"/>
        <v>42549.334328703706</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6"/>
        <v>42013.582280092589</v>
      </c>
      <c r="T1423" s="11">
        <f t="shared" si="137"/>
        <v>42043.582280092589</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6"/>
        <v>42603.906296296293</v>
      </c>
      <c r="T1424" s="11">
        <f t="shared" si="137"/>
        <v>42633.906296296293</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6"/>
        <v>42340.026979166665</v>
      </c>
      <c r="T1425" s="11">
        <f t="shared" si="137"/>
        <v>42370.026979166665</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6"/>
        <v>42676.384282407402</v>
      </c>
      <c r="T1426" s="11">
        <f t="shared" si="137"/>
        <v>42689.425949074073</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1">
        <f t="shared" si="136"/>
        <v>42092.798136574071</v>
      </c>
      <c r="T1427" s="11">
        <f t="shared" si="137"/>
        <v>42122.798136574071</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1">
        <f t="shared" si="136"/>
        <v>42180.056944444441</v>
      </c>
      <c r="T1428" s="11">
        <f t="shared" si="137"/>
        <v>42240.056944444441</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6"/>
        <v>42601.518344907403</v>
      </c>
      <c r="T1429" s="11">
        <f t="shared" si="137"/>
        <v>42631.518344907403</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6"/>
        <v>42432.046493055554</v>
      </c>
      <c r="T1430" s="11">
        <f t="shared" si="137"/>
        <v>42462.004826388882</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1">
        <f t="shared" si="136"/>
        <v>42073.727337962955</v>
      </c>
      <c r="T1431" s="11">
        <f t="shared" si="137"/>
        <v>42103.727337962955</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6"/>
        <v>41961.480185185181</v>
      </c>
      <c r="T1432" s="11">
        <f t="shared" si="137"/>
        <v>41992.480185185181</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6"/>
        <v>42303.877499999995</v>
      </c>
      <c r="T1433" s="11">
        <f t="shared" si="137"/>
        <v>42333.919166666667</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1">
        <f t="shared" si="136"/>
        <v>42175.447083333333</v>
      </c>
      <c r="T1434" s="11">
        <f t="shared" si="137"/>
        <v>42205.447083333333</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6"/>
        <v>42673.292534722219</v>
      </c>
      <c r="T1435" s="11">
        <f t="shared" si="137"/>
        <v>42714.124999999993</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6"/>
        <v>42142.433773148143</v>
      </c>
      <c r="T1436" s="11">
        <f t="shared" si="137"/>
        <v>42163.291666666664</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6"/>
        <v>42258.44699074074</v>
      </c>
      <c r="T1437" s="11">
        <f t="shared" si="137"/>
        <v>42288.44699074074</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6"/>
        <v>42391.016863425924</v>
      </c>
      <c r="T1438" s="11">
        <f t="shared" si="137"/>
        <v>42421.016863425924</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6"/>
        <v>41796.19836805555</v>
      </c>
      <c r="T1439" s="11">
        <f t="shared" si="137"/>
        <v>41832.874305555553</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6"/>
        <v>42457.538182870368</v>
      </c>
      <c r="T1440" s="11">
        <f t="shared" si="137"/>
        <v>42487.246527777774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6"/>
        <v>42040.496539351843</v>
      </c>
      <c r="T1441" s="11">
        <f t="shared" si="137"/>
        <v>42070.496539351843</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6"/>
        <v>42486.415081018517</v>
      </c>
      <c r="T1442" s="11">
        <f t="shared" si="137"/>
        <v>42516.415081018517</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6"/>
        <v>42198.432511574072</v>
      </c>
      <c r="T1443" s="11">
        <f t="shared" si="137"/>
        <v>42258.432511574072</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1">
        <f t="shared" si="136"/>
        <v>42485.312013888884</v>
      </c>
      <c r="T1444" s="11">
        <f t="shared" si="137"/>
        <v>42515.312013888884</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1">
        <f t="shared" si="136"/>
        <v>42707.59269675926</v>
      </c>
      <c r="T1445" s="11">
        <f t="shared" si="137"/>
        <v>42737.59269675926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1">
        <f t="shared" si="136"/>
        <v>42199.540069444447</v>
      </c>
      <c r="T1446" s="11">
        <f t="shared" si="137"/>
        <v>42259.540069444447</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1">
        <f t="shared" si="136"/>
        <v>42139.208969907406</v>
      </c>
      <c r="T1447" s="11">
        <f t="shared" si="137"/>
        <v>42169.208969907406</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1">
        <f t="shared" si="136"/>
        <v>42461.114328703705</v>
      </c>
      <c r="T1448" s="11">
        <f t="shared" si="137"/>
        <v>42481.114328703705</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6"/>
        <v>42529.39738425926</v>
      </c>
      <c r="T1449" s="11">
        <f t="shared" si="137"/>
        <v>42559.39738425926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1">
        <f t="shared" si="136"/>
        <v>42115.603217592587</v>
      </c>
      <c r="T1450" s="11">
        <f t="shared" si="137"/>
        <v>42145.892361111109</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1">
        <f t="shared" si="136"/>
        <v>42086.478067129625</v>
      </c>
      <c r="T1451" s="11">
        <f t="shared" si="137"/>
        <v>42134.478067129625</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6"/>
        <v>42389.837928240733</v>
      </c>
      <c r="T1452" s="11">
        <f t="shared" si="137"/>
        <v>42419.837928240733</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6"/>
        <v>41931.62568287037</v>
      </c>
      <c r="T1453" s="11">
        <f t="shared" si="137"/>
        <v>41961.667349537034</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1">
        <f t="shared" si="136"/>
        <v>41818.369942129626</v>
      </c>
      <c r="T1454" s="11">
        <f t="shared" si="137"/>
        <v>41848.369942129626</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1">
        <f t="shared" si="136"/>
        <v>42795.362812499996</v>
      </c>
      <c r="T1455" s="11">
        <f t="shared" si="137"/>
        <v>42840.321145833332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6"/>
        <v>42463.533333333333</v>
      </c>
      <c r="T1456" s="11">
        <f t="shared" si="137"/>
        <v>42484.582638888889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6"/>
        <v>41832.33935185185</v>
      </c>
      <c r="T1457" s="11">
        <f t="shared" si="137"/>
        <v>41887.235416666663</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6"/>
        <v>42708.335243055553</v>
      </c>
      <c r="T1458" s="11">
        <f t="shared" si="137"/>
        <v>42738.335243055553</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1">
        <f t="shared" si="136"/>
        <v>42289.563009259255</v>
      </c>
      <c r="T1459" s="11">
        <f t="shared" si="137"/>
        <v>42319.604675925926</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1">
        <f t="shared" si="136"/>
        <v>41831.37222222222</v>
      </c>
      <c r="T1460" s="11">
        <f t="shared" si="137"/>
        <v>41861.833333333328</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1">
        <f t="shared" si="136"/>
        <v>42311.871481481481</v>
      </c>
      <c r="T1461" s="11">
        <f t="shared" si="137"/>
        <v>42340.392361111109</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1">
        <f t="shared" si="136"/>
        <v>41915.563634259255</v>
      </c>
      <c r="T1462" s="11">
        <f t="shared" si="137"/>
        <v>41973.656249999993</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6"/>
        <v>41899.311967592592</v>
      </c>
      <c r="T1463" s="11">
        <f t="shared" si="137"/>
        <v>41932.666666666664</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6"/>
        <v>41344.329525462963</v>
      </c>
      <c r="T1464" s="11">
        <f t="shared" si="137"/>
        <v>41374.329525462963</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6"/>
        <v>41326.577986111108</v>
      </c>
      <c r="T1465" s="11">
        <f t="shared" si="137"/>
        <v>41371.536319444444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6"/>
        <v>41291.328217592592</v>
      </c>
      <c r="T1466" s="11">
        <f t="shared" si="137"/>
        <v>41321.328217592592</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6"/>
        <v>40959.401064814811</v>
      </c>
      <c r="T1467" s="11">
        <f t="shared" si="137"/>
        <v>40989.791666666664</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6"/>
        <v>42339.838726851849</v>
      </c>
      <c r="T1468" s="11">
        <f t="shared" si="137"/>
        <v>42380.874999999993</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40933.468576388885</v>
      </c>
      <c r="T1469" s="11">
        <f t="shared" si="137"/>
        <v>40993.42690972222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6"/>
        <v>40645.681122685186</v>
      </c>
      <c r="T1470" s="11">
        <f t="shared" si="137"/>
        <v>40705.681122685186</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6"/>
        <v>41290.265150462961</v>
      </c>
      <c r="T1471" s="11">
        <f t="shared" si="137"/>
        <v>41320.265150462961</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6"/>
        <v>41250.493784722217</v>
      </c>
      <c r="T1472" s="11">
        <f t="shared" si="137"/>
        <v>41271.493784722217</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6"/>
        <v>42073.624236111107</v>
      </c>
      <c r="T1473" s="11">
        <f t="shared" si="137"/>
        <v>42103.624236111107</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1">
        <f t="shared" si="136"/>
        <v>41533.20952546296</v>
      </c>
      <c r="T1474" s="11">
        <f t="shared" si="137"/>
        <v>41563.20952546296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IFERROR(E1475/L1475,0)</f>
        <v>38.462553191489363</v>
      </c>
      <c r="Q1475" t="str">
        <f t="shared" ref="Q1475:Q1538" si="140">LEFT(N1475,FIND("/",N1475)-1)</f>
        <v>publishing</v>
      </c>
      <c r="R1475" t="str">
        <f t="shared" ref="R1475:R1538" si="141">RIGHT(N1475,LEN(N1475) - FIND("/",N1475))</f>
        <v>radio &amp; podcasts</v>
      </c>
      <c r="S1475" s="11">
        <f t="shared" ref="S1475:S1538" si="142">(((J1475/60)/60)/24)+DATE(1970,1,1)+(-8/24)</f>
        <v>40939.646284722221</v>
      </c>
      <c r="T1475" s="11">
        <f t="shared" ref="T1475:T1538" si="143">(((I1475/60)/60)/24)+DATE(1970,1,1)+(-8/24)</f>
        <v>40969.646284722221</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si="142"/>
        <v>41500.394583333327</v>
      </c>
      <c r="T1476" s="11">
        <f t="shared" si="143"/>
        <v>41530.394583333327</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2"/>
        <v>41960.389618055553</v>
      </c>
      <c r="T1477" s="11">
        <f t="shared" si="143"/>
        <v>41992.874305555553</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2"/>
        <v>40765.708587962959</v>
      </c>
      <c r="T1478" s="11">
        <f t="shared" si="143"/>
        <v>40795.708587962959</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2"/>
        <v>40840.282453703701</v>
      </c>
      <c r="T1479" s="11">
        <f t="shared" si="143"/>
        <v>40899.791666666664</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2"/>
        <v>41394.538344907407</v>
      </c>
      <c r="T1480" s="11">
        <f t="shared" si="143"/>
        <v>41408.538344907407</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2"/>
        <v>41754.411909722221</v>
      </c>
      <c r="T1481" s="11">
        <f t="shared" si="143"/>
        <v>41768.832638888889</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2"/>
        <v>41464.600682870368</v>
      </c>
      <c r="T1482" s="11">
        <f t="shared" si="143"/>
        <v>41481.375</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2"/>
        <v>41550.589641203704</v>
      </c>
      <c r="T1483" s="11">
        <f t="shared" si="143"/>
        <v>41580.589641203704</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2"/>
        <v>41136.524722222224</v>
      </c>
      <c r="T1484" s="11">
        <f t="shared" si="143"/>
        <v>41158.993749999994</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2"/>
        <v>42547.859664351847</v>
      </c>
      <c r="T1485" s="11">
        <f t="shared" si="143"/>
        <v>42572.859664351847</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1">
        <f t="shared" si="142"/>
        <v>41052.867627314808</v>
      </c>
      <c r="T1486" s="11">
        <f t="shared" si="143"/>
        <v>41111.285416666666</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2"/>
        <v>42130.462650462963</v>
      </c>
      <c r="T1487" s="11">
        <f t="shared" si="143"/>
        <v>42175.462650462963</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2"/>
        <v>42031.835196759253</v>
      </c>
      <c r="T1488" s="11">
        <f t="shared" si="143"/>
        <v>42061.835196759253</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1">
        <f t="shared" si="142"/>
        <v>42554.584155092591</v>
      </c>
      <c r="T1489" s="11">
        <f t="shared" si="143"/>
        <v>42584.584155092591</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2"/>
        <v>41614.229861111111</v>
      </c>
      <c r="T1490" s="11">
        <f t="shared" si="143"/>
        <v>41644.229861111111</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1">
        <f t="shared" si="142"/>
        <v>41198.278379629628</v>
      </c>
      <c r="T1491" s="11">
        <f t="shared" si="143"/>
        <v>41228.320046296292</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2"/>
        <v>41520.227708333332</v>
      </c>
      <c r="T1492" s="11">
        <f t="shared" si="143"/>
        <v>41549.227708333332</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2"/>
        <v>41991.380127314813</v>
      </c>
      <c r="T1493" s="11">
        <f t="shared" si="143"/>
        <v>42050.318055555552</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2"/>
        <v>40682.551458333335</v>
      </c>
      <c r="T1494" s="11">
        <f t="shared" si="143"/>
        <v>40712.551458333335</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1">
        <f t="shared" si="142"/>
        <v>41411.533275462964</v>
      </c>
      <c r="T1495" s="11">
        <f t="shared" si="143"/>
        <v>41441.533275462964</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2"/>
        <v>42067.389039351845</v>
      </c>
      <c r="T1496" s="11">
        <f t="shared" si="143"/>
        <v>42097.318055555552</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1">
        <f t="shared" si="142"/>
        <v>40752.456377314811</v>
      </c>
      <c r="T1497" s="11">
        <f t="shared" si="143"/>
        <v>40782.456377314811</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1">
        <f t="shared" si="142"/>
        <v>41838.141886574071</v>
      </c>
      <c r="T1498" s="11">
        <f t="shared" si="143"/>
        <v>41898.141886574071</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2"/>
        <v>41444.309282407405</v>
      </c>
      <c r="T1499" s="11">
        <f t="shared" si="143"/>
        <v>41486.488194444442</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2"/>
        <v>41840.650208333333</v>
      </c>
      <c r="T1500" s="11">
        <f t="shared" si="143"/>
        <v>41885.650208333333</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2"/>
        <v>42526.673993055556</v>
      </c>
      <c r="T1501" s="11">
        <f t="shared" si="143"/>
        <v>42586.673993055556</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2"/>
        <v>41365.57126157407</v>
      </c>
      <c r="T1502" s="11">
        <f t="shared" si="143"/>
        <v>41395.57126157407</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2"/>
        <v>42163.2502662037</v>
      </c>
      <c r="T1503" s="11">
        <f t="shared" si="143"/>
        <v>42193.2502662037</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2"/>
        <v>42426.20925925926</v>
      </c>
      <c r="T1504" s="11">
        <f t="shared" si="143"/>
        <v>42454.583333333336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2"/>
        <v>42606.01390046296</v>
      </c>
      <c r="T1505" s="11">
        <f t="shared" si="143"/>
        <v>42666.01390046296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2"/>
        <v>41772.32435185185</v>
      </c>
      <c r="T1506" s="11">
        <f t="shared" si="143"/>
        <v>41800.022916666661</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2"/>
        <v>42414.109988425924</v>
      </c>
      <c r="T1507" s="11">
        <f t="shared" si="143"/>
        <v>42451.500694444439</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2"/>
        <v>41814.452592592592</v>
      </c>
      <c r="T1508" s="11">
        <f t="shared" si="143"/>
        <v>41844.452592592592</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2"/>
        <v>40254.117002314815</v>
      </c>
      <c r="T1509" s="11">
        <f t="shared" si="143"/>
        <v>40313.006944444445</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2"/>
        <v>41786.281030092592</v>
      </c>
      <c r="T1510" s="11">
        <f t="shared" si="143"/>
        <v>41817.281030092592</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2"/>
        <v>42751.200057870366</v>
      </c>
      <c r="T1511" s="11">
        <f t="shared" si="143"/>
        <v>42780.624305555553</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2"/>
        <v>41809.051828703698</v>
      </c>
      <c r="T1512" s="11">
        <f t="shared" si="143"/>
        <v>41839.051828703698</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2"/>
        <v>42296.250046296293</v>
      </c>
      <c r="T1513" s="11">
        <f t="shared" si="143"/>
        <v>42326.291712962957</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2"/>
        <v>42741.351145833331</v>
      </c>
      <c r="T1514" s="11">
        <f t="shared" si="143"/>
        <v>42771.351145833331</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2"/>
        <v>41806.30400462963</v>
      </c>
      <c r="T1515" s="11">
        <f t="shared" si="143"/>
        <v>41836.30400462963</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2"/>
        <v>42234.264351851853</v>
      </c>
      <c r="T1516" s="11">
        <f t="shared" si="143"/>
        <v>42274.264351851853</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2"/>
        <v>42414.92010416666</v>
      </c>
      <c r="T1517" s="11">
        <f t="shared" si="143"/>
        <v>42444.878437499996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2"/>
        <v>42619.133009259262</v>
      </c>
      <c r="T1518" s="11">
        <f t="shared" si="143"/>
        <v>42649.249999999993</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2"/>
        <v>41948.233252314814</v>
      </c>
      <c r="T1519" s="11">
        <f t="shared" si="143"/>
        <v>41978.916666666664</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2"/>
        <v>41760.486712962964</v>
      </c>
      <c r="T1520" s="11">
        <f t="shared" si="143"/>
        <v>41790.486712962964</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2"/>
        <v>41782.408368055556</v>
      </c>
      <c r="T1521" s="11">
        <f t="shared" si="143"/>
        <v>41810.582638888889</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2"/>
        <v>41955.524456018517</v>
      </c>
      <c r="T1522" s="11">
        <f t="shared" si="143"/>
        <v>41991.833333333336</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2"/>
        <v>42492.834386574068</v>
      </c>
      <c r="T1523" s="11">
        <f t="shared" si="143"/>
        <v>42527.834386574068</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2"/>
        <v>41899.496979166666</v>
      </c>
      <c r="T1524" s="11">
        <f t="shared" si="143"/>
        <v>41929.496979166666</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2"/>
        <v>41964.418009259258</v>
      </c>
      <c r="T1525" s="11">
        <f t="shared" si="143"/>
        <v>41995.666666666664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2"/>
        <v>42756.167708333327</v>
      </c>
      <c r="T1526" s="11">
        <f t="shared" si="143"/>
        <v>42786.167708333327</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2"/>
        <v>42570.369652777772</v>
      </c>
      <c r="T1527" s="11">
        <f t="shared" si="143"/>
        <v>42600.369652777772</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2"/>
        <v>42338.942673611113</v>
      </c>
      <c r="T1528" s="11">
        <f t="shared" si="143"/>
        <v>42387.942673611113</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2"/>
        <v>42780.267199074071</v>
      </c>
      <c r="T1529" s="11">
        <f t="shared" si="143"/>
        <v>42808.225532407399</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2"/>
        <v>42736.399560185186</v>
      </c>
      <c r="T1530" s="11">
        <f t="shared" si="143"/>
        <v>42766.666666666664</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2"/>
        <v>42052.295370370368</v>
      </c>
      <c r="T1531" s="11">
        <f t="shared" si="143"/>
        <v>42082.253703703704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2"/>
        <v>42275.433969907412</v>
      </c>
      <c r="T1532" s="11">
        <f t="shared" si="143"/>
        <v>42300.433969907412</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2"/>
        <v>41941.469050925924</v>
      </c>
      <c r="T1533" s="11">
        <f t="shared" si="143"/>
        <v>41973.791666666664</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2"/>
        <v>42391.141956018517</v>
      </c>
      <c r="T1534" s="11">
        <f t="shared" si="143"/>
        <v>42415.291666666664</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2"/>
        <v>42442.668715277774</v>
      </c>
      <c r="T1535" s="11">
        <f t="shared" si="143"/>
        <v>42491.832638888889</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2"/>
        <v>42221.340995370374</v>
      </c>
      <c r="T1536" s="11">
        <f t="shared" si="143"/>
        <v>42251.340995370374</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2"/>
        <v>42484.495729166665</v>
      </c>
      <c r="T1537" s="11">
        <f t="shared" si="143"/>
        <v>42513.583333333336</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1">
        <f t="shared" si="142"/>
        <v>42213.468865740739</v>
      </c>
      <c r="T1538" s="11">
        <f t="shared" si="143"/>
        <v>42243.468865740739</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IFERROR(E1539/L1539,0)</f>
        <v>96.375</v>
      </c>
      <c r="Q1539" t="str">
        <f t="shared" ref="Q1539:Q1602" si="146">LEFT(N1539,FIND("/",N1539)-1)</f>
        <v>photography</v>
      </c>
      <c r="R1539" t="str">
        <f t="shared" ref="R1539:R1602" si="147">RIGHT(N1539,LEN(N1539) - FIND("/",N1539))</f>
        <v>photobooks</v>
      </c>
      <c r="S1539" s="11">
        <f t="shared" ref="S1539:S1602" si="148">(((J1539/60)/60)/24)+DATE(1970,1,1)+(-8/24)</f>
        <v>42551.981793981475</v>
      </c>
      <c r="T1539" s="11">
        <f t="shared" ref="T1539:T1602" si="149">(((I1539/60)/60)/24)+DATE(1970,1,1)+(-8/24)</f>
        <v>42588.416666666664</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si="148"/>
        <v>41981.44872685185</v>
      </c>
      <c r="T1540" s="11">
        <f t="shared" si="149"/>
        <v>42026.44872685185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8"/>
        <v>42705.585868055547</v>
      </c>
      <c r="T1541" s="11">
        <f t="shared" si="149"/>
        <v>42738.585868055547</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8"/>
        <v>41938.673796296294</v>
      </c>
      <c r="T1542" s="11">
        <f t="shared" si="149"/>
        <v>41968.718749999993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8"/>
        <v>41974.378912037035</v>
      </c>
      <c r="T1543" s="11">
        <f t="shared" si="149"/>
        <v>42004.378912037035</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8"/>
        <v>42170.663194444445</v>
      </c>
      <c r="T1544" s="11">
        <f t="shared" si="149"/>
        <v>42185.663194444445</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8"/>
        <v>41935.176319444443</v>
      </c>
      <c r="T1545" s="11">
        <f t="shared" si="149"/>
        <v>41965.217986111107</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1">
        <f t="shared" si="148"/>
        <v>42052.717870370368</v>
      </c>
      <c r="T1546" s="11">
        <f t="shared" si="149"/>
        <v>42094.679166666661</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8"/>
        <v>42031.551319444443</v>
      </c>
      <c r="T1547" s="11">
        <f t="shared" si="149"/>
        <v>42065.552777777775</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8"/>
        <v>41838.879618055551</v>
      </c>
      <c r="T1548" s="11">
        <f t="shared" si="149"/>
        <v>41898.879618055551</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1">
        <f t="shared" si="148"/>
        <v>42782.093541666669</v>
      </c>
      <c r="T1549" s="11">
        <f t="shared" si="149"/>
        <v>42789.093541666669</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8"/>
        <v>42286.548842592594</v>
      </c>
      <c r="T1550" s="11">
        <f t="shared" si="149"/>
        <v>42316.590509259251</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8"/>
        <v>42280.802766203698</v>
      </c>
      <c r="T1551" s="11">
        <f t="shared" si="149"/>
        <v>42310.84443287037</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8"/>
        <v>42472.11613425926</v>
      </c>
      <c r="T1552" s="11">
        <f t="shared" si="149"/>
        <v>42502.11613425926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1">
        <f t="shared" si="148"/>
        <v>42121.491192129623</v>
      </c>
      <c r="T1553" s="11">
        <f t="shared" si="149"/>
        <v>42151.491192129623</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8"/>
        <v>41892.355416666665</v>
      </c>
      <c r="T1554" s="11">
        <f t="shared" si="149"/>
        <v>41912.832638888889</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1">
        <f t="shared" si="148"/>
        <v>42218.949618055551</v>
      </c>
      <c r="T1555" s="11">
        <f t="shared" si="149"/>
        <v>42248.949618055551</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1">
        <f t="shared" si="148"/>
        <v>42187.918865740743</v>
      </c>
      <c r="T1556" s="11">
        <f t="shared" si="149"/>
        <v>42217.918865740743</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1">
        <f t="shared" si="148"/>
        <v>42241.280462962961</v>
      </c>
      <c r="T1557" s="11">
        <f t="shared" si="149"/>
        <v>42264.374999999993</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8"/>
        <v>42524.819722222215</v>
      </c>
      <c r="T1558" s="11">
        <f t="shared" si="149"/>
        <v>42554.819722222215</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8"/>
        <v>41871.319826388884</v>
      </c>
      <c r="T1559" s="11">
        <f t="shared" si="149"/>
        <v>41902.319826388884</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8"/>
        <v>42185.064340277771</v>
      </c>
      <c r="T1560" s="11">
        <f t="shared" si="149"/>
        <v>42244.174999999996</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8"/>
        <v>42107.719895833325</v>
      </c>
      <c r="T1561" s="11">
        <f t="shared" si="149"/>
        <v>42122.719895833325</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8"/>
        <v>41935.687418981477</v>
      </c>
      <c r="T1562" s="11">
        <f t="shared" si="149"/>
        <v>41955.729085648149</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8"/>
        <v>41554.708368055552</v>
      </c>
      <c r="T1563" s="11">
        <f t="shared" si="149"/>
        <v>41584.750034722223</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1">
        <f t="shared" si="148"/>
        <v>40079.232824074068</v>
      </c>
      <c r="T1564" s="11">
        <f t="shared" si="149"/>
        <v>40148.701388888883</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8"/>
        <v>41652.409155092588</v>
      </c>
      <c r="T1565" s="11">
        <f t="shared" si="149"/>
        <v>41712.367488425924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8"/>
        <v>42121.033668981479</v>
      </c>
      <c r="T1566" s="11">
        <f t="shared" si="149"/>
        <v>42152.503472222219</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8"/>
        <v>40672.396539351852</v>
      </c>
      <c r="T1567" s="11">
        <f t="shared" si="149"/>
        <v>40702.396539351852</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8"/>
        <v>42549.583379629628</v>
      </c>
      <c r="T1568" s="11">
        <f t="shared" si="149"/>
        <v>42578.583333333336</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8"/>
        <v>41671.603530092587</v>
      </c>
      <c r="T1569" s="11">
        <f t="shared" si="149"/>
        <v>41686.666666666664</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8"/>
        <v>41961.728993055549</v>
      </c>
      <c r="T1570" s="11">
        <f t="shared" si="149"/>
        <v>41996.728993055549</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1">
        <f t="shared" si="148"/>
        <v>41389.346226851849</v>
      </c>
      <c r="T1571" s="11">
        <f t="shared" si="149"/>
        <v>41419.346226851849</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8"/>
        <v>42438.480115740742</v>
      </c>
      <c r="T1572" s="11">
        <f t="shared" si="149"/>
        <v>42468.43844907407</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8"/>
        <v>42144.436145833337</v>
      </c>
      <c r="T1573" s="11">
        <f t="shared" si="149"/>
        <v>42174.436145833337</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8"/>
        <v>42403.699756944443</v>
      </c>
      <c r="T1574" s="11">
        <f t="shared" si="149"/>
        <v>42428.665972222218</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8"/>
        <v>42785.666689814818</v>
      </c>
      <c r="T1575" s="11">
        <f t="shared" si="149"/>
        <v>42825.832638888889</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8"/>
        <v>42017.594085648147</v>
      </c>
      <c r="T1576" s="11">
        <f t="shared" si="149"/>
        <v>42052.594085648147</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8"/>
        <v>41799.190925925926</v>
      </c>
      <c r="T1577" s="11">
        <f t="shared" si="149"/>
        <v>41829.190925925926</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8"/>
        <v>42140.545925925922</v>
      </c>
      <c r="T1578" s="11">
        <f t="shared" si="149"/>
        <v>42185.545925925922</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8"/>
        <v>41054.514444444445</v>
      </c>
      <c r="T1579" s="11">
        <f t="shared" si="149"/>
        <v>41114.514444444445</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8"/>
        <v>40398.732534722221</v>
      </c>
      <c r="T1580" s="11">
        <f t="shared" si="149"/>
        <v>40422.75</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8"/>
        <v>41481.663090277776</v>
      </c>
      <c r="T1581" s="11">
        <f t="shared" si="149"/>
        <v>41514.663090277776</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1">
        <f t="shared" si="148"/>
        <v>40989.716736111113</v>
      </c>
      <c r="T1582" s="11">
        <f t="shared" si="149"/>
        <v>41049.716736111113</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8"/>
        <v>42325.115624999999</v>
      </c>
      <c r="T1583" s="11">
        <f t="shared" si="149"/>
        <v>42357.115624999999</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8"/>
        <v>42246.456631944442</v>
      </c>
      <c r="T1584" s="11">
        <f t="shared" si="149"/>
        <v>42303.555555555555</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8"/>
        <v>41877.571655092594</v>
      </c>
      <c r="T1585" s="11">
        <f t="shared" si="149"/>
        <v>41907.571655092594</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1">
        <f t="shared" si="148"/>
        <v>41779.315983796296</v>
      </c>
      <c r="T1586" s="11">
        <f t="shared" si="149"/>
        <v>41789.315983796296</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8"/>
        <v>42707.562129629623</v>
      </c>
      <c r="T1587" s="11">
        <f t="shared" si="149"/>
        <v>42729.124999999993</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1">
        <f t="shared" si="148"/>
        <v>42068.771087962967</v>
      </c>
      <c r="T1588" s="11">
        <f t="shared" si="149"/>
        <v>42098.729421296295</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8"/>
        <v>41956.617650462962</v>
      </c>
      <c r="T1589" s="11">
        <f t="shared" si="149"/>
        <v>41986.617650462962</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1">
        <f t="shared" si="148"/>
        <v>42004.916655092595</v>
      </c>
      <c r="T1590" s="11">
        <f t="shared" si="149"/>
        <v>42035.508333333331</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1">
        <f t="shared" si="148"/>
        <v>42256.651458333326</v>
      </c>
      <c r="T1591" s="11">
        <f t="shared" si="149"/>
        <v>42286.651458333326</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8"/>
        <v>42240.523888888885</v>
      </c>
      <c r="T1592" s="11">
        <f t="shared" si="149"/>
        <v>42270.523888888885</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8"/>
        <v>42433.392835648141</v>
      </c>
      <c r="T1593" s="11">
        <f t="shared" si="149"/>
        <v>42463.351168981484</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1">
        <f t="shared" si="148"/>
        <v>42045.73940972222</v>
      </c>
      <c r="T1594" s="11">
        <f t="shared" si="149"/>
        <v>42090.697743055549</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8"/>
        <v>42033.51221064815</v>
      </c>
      <c r="T1595" s="11">
        <f t="shared" si="149"/>
        <v>42063.51221064815</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8"/>
        <v>42445.379421296289</v>
      </c>
      <c r="T1596" s="11">
        <f t="shared" si="149"/>
        <v>42505.347916666658</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8"/>
        <v>41779.71675925926</v>
      </c>
      <c r="T1597" s="11">
        <f t="shared" si="149"/>
        <v>41808.509027777778</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8"/>
        <v>41941.096863425926</v>
      </c>
      <c r="T1598" s="11">
        <f t="shared" si="149"/>
        <v>41986.13853009259</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1">
        <f t="shared" si="148"/>
        <v>42603.020798611113</v>
      </c>
      <c r="T1599" s="11">
        <f t="shared" si="149"/>
        <v>42633.020798611113</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8"/>
        <v>42151.334004629629</v>
      </c>
      <c r="T1600" s="11">
        <f t="shared" si="149"/>
        <v>42211.334004629629</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1">
        <f t="shared" si="148"/>
        <v>42438.205740740734</v>
      </c>
      <c r="T1601" s="11">
        <f t="shared" si="149"/>
        <v>42468.164074074077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1">
        <f t="shared" si="148"/>
        <v>41790.723981481482</v>
      </c>
      <c r="T1602" s="11">
        <f t="shared" si="149"/>
        <v>41834.882638888885</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IFERROR(E1603/L1603,0)</f>
        <v>48.325535714285714</v>
      </c>
      <c r="Q1603" t="str">
        <f t="shared" ref="Q1603:Q1666" si="152">LEFT(N1603,FIND("/",N1603)-1)</f>
        <v>music</v>
      </c>
      <c r="R1603" t="str">
        <f t="shared" ref="R1603:R1666" si="153">RIGHT(N1603,LEN(N1603) - FIND("/",N1603))</f>
        <v>rock</v>
      </c>
      <c r="S1603" s="11">
        <f t="shared" ref="S1603:S1666" si="154">(((J1603/60)/60)/24)+DATE(1970,1,1)+(-8/24)</f>
        <v>40637.759641203702</v>
      </c>
      <c r="T1603" s="11">
        <f t="shared" ref="T1603:T1666" si="155">(((I1603/60)/60)/24)+DATE(1970,1,1)+(-8/24)</f>
        <v>40667.759641203702</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si="154"/>
        <v>40787.964317129627</v>
      </c>
      <c r="T1604" s="11">
        <f t="shared" si="155"/>
        <v>40830.625</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4"/>
        <v>40875.836331018516</v>
      </c>
      <c r="T1605" s="11">
        <f t="shared" si="155"/>
        <v>40935.836331018516</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4"/>
        <v>40945.511979166666</v>
      </c>
      <c r="T1606" s="11">
        <f t="shared" si="155"/>
        <v>40985.470312499994</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4"/>
        <v>40746.679548611108</v>
      </c>
      <c r="T1607" s="11">
        <f t="shared" si="155"/>
        <v>40755.958333333328</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4"/>
        <v>40535.778217592589</v>
      </c>
      <c r="T1608" s="11">
        <f t="shared" si="155"/>
        <v>40625.736550925925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4"/>
        <v>41053.475127314814</v>
      </c>
      <c r="T1609" s="11">
        <f t="shared" si="155"/>
        <v>41074.475127314814</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4"/>
        <v>41607.497523148144</v>
      </c>
      <c r="T1610" s="11">
        <f t="shared" si="155"/>
        <v>41639.893055555556</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4"/>
        <v>40795.667928240735</v>
      </c>
      <c r="T1611" s="11">
        <f t="shared" si="155"/>
        <v>40849</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4"/>
        <v>41228.591550925921</v>
      </c>
      <c r="T1612" s="11">
        <f t="shared" si="155"/>
        <v>41258.591550925921</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4"/>
        <v>41408.667037037034</v>
      </c>
      <c r="T1613" s="11">
        <f t="shared" si="155"/>
        <v>41429.667037037034</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4"/>
        <v>41246.541481481479</v>
      </c>
      <c r="T1614" s="11">
        <f t="shared" si="155"/>
        <v>41276.541481481479</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4"/>
        <v>41081.736134259256</v>
      </c>
      <c r="T1615" s="11">
        <f t="shared" si="155"/>
        <v>41111.736134259256</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4"/>
        <v>41794.647789351846</v>
      </c>
      <c r="T1616" s="11">
        <f t="shared" si="155"/>
        <v>41854.375</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4"/>
        <v>40844.717546296291</v>
      </c>
      <c r="T1617" s="11">
        <f t="shared" si="155"/>
        <v>40889.759212962963</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4"/>
        <v>41194.382187499999</v>
      </c>
      <c r="T1618" s="11">
        <f t="shared" si="155"/>
        <v>41235.583333333328</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4"/>
        <v>41546.330879629626</v>
      </c>
      <c r="T1619" s="11">
        <f t="shared" si="155"/>
        <v>41579.458333333328</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4"/>
        <v>41301.321006944439</v>
      </c>
      <c r="T1620" s="11">
        <f t="shared" si="155"/>
        <v>41341.321006944439</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4"/>
        <v>41875.852847222224</v>
      </c>
      <c r="T1621" s="11">
        <f t="shared" si="155"/>
        <v>41896.852847222224</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4"/>
        <v>41321.006249999999</v>
      </c>
      <c r="T1622" s="11">
        <f t="shared" si="155"/>
        <v>41328.006249999999</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4"/>
        <v>41003.273321759254</v>
      </c>
      <c r="T1623" s="11">
        <f t="shared" si="155"/>
        <v>41056.832638888889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4"/>
        <v>41949.961504629624</v>
      </c>
      <c r="T1624" s="11">
        <f t="shared" si="155"/>
        <v>41989.999305555553</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4"/>
        <v>41453.355196759258</v>
      </c>
      <c r="T1625" s="11">
        <f t="shared" si="155"/>
        <v>41513.355196759258</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41243.033969907403</v>
      </c>
      <c r="T1626" s="11">
        <f t="shared" si="155"/>
        <v>41283.033969907403</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4"/>
        <v>41135.366354166668</v>
      </c>
      <c r="T1627" s="11">
        <f t="shared" si="155"/>
        <v>41163.366354166668</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4"/>
        <v>41579.514664351853</v>
      </c>
      <c r="T1628" s="11">
        <f t="shared" si="155"/>
        <v>41609.556331018517</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4"/>
        <v>41205.373715277776</v>
      </c>
      <c r="T1629" s="11">
        <f t="shared" si="155"/>
        <v>41238.874305555553</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4"/>
        <v>41774.403726851851</v>
      </c>
      <c r="T1630" s="11">
        <f t="shared" si="155"/>
        <v>41807.403726851851</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4"/>
        <v>41645.533946759257</v>
      </c>
      <c r="T1631" s="11">
        <f t="shared" si="155"/>
        <v>41690.533946759257</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4"/>
        <v>40939.504340277774</v>
      </c>
      <c r="T1632" s="11">
        <f t="shared" si="155"/>
        <v>40969.957638888889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4"/>
        <v>41164.52616898148</v>
      </c>
      <c r="T1633" s="11">
        <f t="shared" si="155"/>
        <v>41194.52616898148</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4"/>
        <v>40750.007569444439</v>
      </c>
      <c r="T1634" s="11">
        <f t="shared" si="155"/>
        <v>40810.007569444439</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4"/>
        <v>40896.550416666665</v>
      </c>
      <c r="T1635" s="11">
        <f t="shared" si="155"/>
        <v>40923.875</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4"/>
        <v>40657.856493055551</v>
      </c>
      <c r="T1636" s="11">
        <f t="shared" si="155"/>
        <v>40695.915972222218</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4"/>
        <v>42502.535428240742</v>
      </c>
      <c r="T1637" s="11">
        <f t="shared" si="155"/>
        <v>42562.535428240742</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4"/>
        <v>40662.753333333334</v>
      </c>
      <c r="T1638" s="11">
        <f t="shared" si="155"/>
        <v>40705.833333333328</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40122.418287037035</v>
      </c>
      <c r="T1639" s="11">
        <f t="shared" si="155"/>
        <v>40178.652083333334</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4"/>
        <v>41288.353796296295</v>
      </c>
      <c r="T1640" s="11">
        <f t="shared" si="155"/>
        <v>41333.559027777774</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4"/>
        <v>40941.319039351853</v>
      </c>
      <c r="T1641" s="11">
        <f t="shared" si="155"/>
        <v>40971.319039351853</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4"/>
        <v>40378.897627314815</v>
      </c>
      <c r="T1642" s="11">
        <f t="shared" si="155"/>
        <v>40392.749305555553</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41962.263240740744</v>
      </c>
      <c r="T1643" s="11">
        <f t="shared" si="155"/>
        <v>41992.263240740744</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4"/>
        <v>40687.691284722219</v>
      </c>
      <c r="T1644" s="11">
        <f t="shared" si="155"/>
        <v>40707.691284722219</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4"/>
        <v>41146.490879629629</v>
      </c>
      <c r="T1645" s="11">
        <f t="shared" si="155"/>
        <v>41176.490879629629</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4"/>
        <v>41174.726388888885</v>
      </c>
      <c r="T1646" s="11">
        <f t="shared" si="155"/>
        <v>41234.768055555556</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4"/>
        <v>41521.284027777772</v>
      </c>
      <c r="T1647" s="11">
        <f t="shared" si="155"/>
        <v>41535.284027777772</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4"/>
        <v>41833.116932870369</v>
      </c>
      <c r="T1648" s="11">
        <f t="shared" si="155"/>
        <v>41865.424305555556</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4"/>
        <v>41039.076122685183</v>
      </c>
      <c r="T1649" s="11">
        <f t="shared" si="155"/>
        <v>41069.076122685183</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4"/>
        <v>40592.371319444443</v>
      </c>
      <c r="T1650" s="11">
        <f t="shared" si="155"/>
        <v>40622.329652777778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4"/>
        <v>41737.351331018515</v>
      </c>
      <c r="T1651" s="11">
        <f t="shared" si="155"/>
        <v>41782.351331018515</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4"/>
        <v>41526.102280092593</v>
      </c>
      <c r="T1652" s="11">
        <f t="shared" si="155"/>
        <v>41556.102280092593</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4"/>
        <v>40625.567361111105</v>
      </c>
      <c r="T1653" s="11">
        <f t="shared" si="155"/>
        <v>40658.957638888889</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4"/>
        <v>41572.159641203703</v>
      </c>
      <c r="T1654" s="11">
        <f t="shared" si="155"/>
        <v>41602.201307870368</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4"/>
        <v>40626.501111111109</v>
      </c>
      <c r="T1655" s="11">
        <f t="shared" si="155"/>
        <v>40657.501111111109</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4"/>
        <v>40987.557407407403</v>
      </c>
      <c r="T1656" s="11">
        <f t="shared" si="155"/>
        <v>41017.557407407403</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4"/>
        <v>40974.458564814813</v>
      </c>
      <c r="T1657" s="11">
        <f t="shared" si="155"/>
        <v>41004.416898148142</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4"/>
        <v>41226.595509259256</v>
      </c>
      <c r="T1658" s="11">
        <f t="shared" si="155"/>
        <v>41256.595509259256</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4"/>
        <v>41023.448703703703</v>
      </c>
      <c r="T1659" s="11">
        <f t="shared" si="155"/>
        <v>41053.448703703703</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4"/>
        <v>41222.888506944444</v>
      </c>
      <c r="T1660" s="11">
        <f t="shared" si="155"/>
        <v>41261.263888888883</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4"/>
        <v>41596.580104166664</v>
      </c>
      <c r="T1661" s="11">
        <f t="shared" si="155"/>
        <v>41625.166666666664</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4"/>
        <v>42459.360532407409</v>
      </c>
      <c r="T1662" s="11">
        <f t="shared" si="155"/>
        <v>42490.582638888889</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4"/>
        <v>42343.664710648147</v>
      </c>
      <c r="T1663" s="11">
        <f t="shared" si="155"/>
        <v>42386.541666666664</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4"/>
        <v>40847.864999999998</v>
      </c>
      <c r="T1664" s="11">
        <f t="shared" si="155"/>
        <v>40907.906666666662</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42005.688738425924</v>
      </c>
      <c r="T1665" s="11">
        <f t="shared" si="155"/>
        <v>42035.688738425924</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1">
        <f t="shared" si="154"/>
        <v>40939.428449074068</v>
      </c>
      <c r="T1666" s="11">
        <f t="shared" si="155"/>
        <v>40983.832638888889</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IFERROR(E1667/L1667,0)</f>
        <v>44.956989247311824</v>
      </c>
      <c r="Q1667" t="str">
        <f t="shared" ref="Q1667:Q1730" si="158">LEFT(N1667,FIND("/",N1667)-1)</f>
        <v>music</v>
      </c>
      <c r="R1667" t="str">
        <f t="shared" ref="R1667:R1730" si="159">RIGHT(N1667,LEN(N1667) - FIND("/",N1667))</f>
        <v>pop</v>
      </c>
      <c r="S1667" s="11">
        <f t="shared" ref="S1667:S1730" si="160">(((J1667/60)/60)/24)+DATE(1970,1,1)+(-8/24)</f>
        <v>40564.316122685181</v>
      </c>
      <c r="T1667" s="11">
        <f t="shared" ref="T1667:T1730" si="161">(((I1667/60)/60)/24)+DATE(1970,1,1)+(-8/24)</f>
        <v>40595.791666666664</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si="160"/>
        <v>41330.91982638889</v>
      </c>
      <c r="T1668" s="11">
        <f t="shared" si="161"/>
        <v>41360.878159722219</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0"/>
        <v>41681.737245370365</v>
      </c>
      <c r="T1669" s="11">
        <f t="shared" si="161"/>
        <v>41708.957638888889</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0"/>
        <v>40844.816423611104</v>
      </c>
      <c r="T1670" s="11">
        <f t="shared" si="161"/>
        <v>40874.858090277776</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42461.551805555551</v>
      </c>
      <c r="T1671" s="11">
        <f t="shared" si="161"/>
        <v>42521.551805555551</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0"/>
        <v>40313.597210648149</v>
      </c>
      <c r="T1672" s="11">
        <f t="shared" si="161"/>
        <v>40363.833333333328</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0"/>
        <v>42553.210810185185</v>
      </c>
      <c r="T1673" s="11">
        <f t="shared" si="161"/>
        <v>42583.210810185185</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0"/>
        <v>41034.323263888888</v>
      </c>
      <c r="T1674" s="11">
        <f t="shared" si="161"/>
        <v>41064.323263888888</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0"/>
        <v>42039.545046296298</v>
      </c>
      <c r="T1675" s="11">
        <f t="shared" si="161"/>
        <v>42069.545046296298</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0"/>
        <v>42569.272060185183</v>
      </c>
      <c r="T1676" s="11">
        <f t="shared" si="161"/>
        <v>42599.957638888889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0"/>
        <v>40802.399768518517</v>
      </c>
      <c r="T1677" s="11">
        <f t="shared" si="161"/>
        <v>40832.585416666661</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0"/>
        <v>40973.392905092594</v>
      </c>
      <c r="T1678" s="11">
        <f t="shared" si="161"/>
        <v>41019.832638888889</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0"/>
        <v>42416.073796296296</v>
      </c>
      <c r="T1679" s="11">
        <f t="shared" si="161"/>
        <v>42475.915972222218</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0"/>
        <v>41662.521655092591</v>
      </c>
      <c r="T1680" s="11">
        <f t="shared" si="161"/>
        <v>41676.521655092591</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40722.735474537032</v>
      </c>
      <c r="T1681" s="11">
        <f t="shared" si="161"/>
        <v>40745.735474537032</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41802.424386574072</v>
      </c>
      <c r="T1682" s="11">
        <f t="shared" si="161"/>
        <v>41832.424386574072</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0"/>
        <v>42773.78800925926</v>
      </c>
      <c r="T1683" s="11">
        <f t="shared" si="161"/>
        <v>42822.749999999993</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1">
        <f t="shared" si="160"/>
        <v>42778.880324074074</v>
      </c>
      <c r="T1684" s="11">
        <f t="shared" si="161"/>
        <v>42838.838657407403</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0"/>
        <v>42808.44835648148</v>
      </c>
      <c r="T1685" s="11">
        <f t="shared" si="161"/>
        <v>42832.44835648148</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0"/>
        <v>42783.481956018521</v>
      </c>
      <c r="T1686" s="11">
        <f t="shared" si="161"/>
        <v>42811.440289351849</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0"/>
        <v>42787.916932870365</v>
      </c>
      <c r="T1687" s="11">
        <f t="shared" si="161"/>
        <v>42817.8752662037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0"/>
        <v>42792.510636574072</v>
      </c>
      <c r="T1688" s="11">
        <f t="shared" si="161"/>
        <v>42852.468969907401</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0"/>
        <v>42801.713483796295</v>
      </c>
      <c r="T1689" s="11">
        <f t="shared" si="161"/>
        <v>42835.510416666664</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0"/>
        <v>42804.201319444437</v>
      </c>
      <c r="T1690" s="11">
        <f t="shared" si="161"/>
        <v>42834.15965277778</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0"/>
        <v>42780.609143518515</v>
      </c>
      <c r="T1691" s="11">
        <f t="shared" si="161"/>
        <v>42810.567476851851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0"/>
        <v>42801.097708333335</v>
      </c>
      <c r="T1692" s="11">
        <f t="shared" si="161"/>
        <v>42831.056041666663</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0"/>
        <v>42795.36814814814</v>
      </c>
      <c r="T1693" s="11">
        <f t="shared" si="161"/>
        <v>42827.708333333336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0"/>
        <v>42787.81790509259</v>
      </c>
      <c r="T1694" s="11">
        <f t="shared" si="161"/>
        <v>42820.665972222218</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0"/>
        <v>42803.586944444447</v>
      </c>
      <c r="T1695" s="11">
        <f t="shared" si="161"/>
        <v>42834.499999999993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0"/>
        <v>42791.336504629631</v>
      </c>
      <c r="T1696" s="11">
        <f t="shared" si="161"/>
        <v>42820.85833333333</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0"/>
        <v>42800.698078703703</v>
      </c>
      <c r="T1697" s="11">
        <f t="shared" si="161"/>
        <v>42834.708333333336</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1">
        <f t="shared" si="160"/>
        <v>42795.736238425925</v>
      </c>
      <c r="T1698" s="11">
        <f t="shared" si="161"/>
        <v>42825.694571759253</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0"/>
        <v>42804.69962962962</v>
      </c>
      <c r="T1699" s="11">
        <f t="shared" si="161"/>
        <v>42834.657962962963</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1">
        <f t="shared" si="160"/>
        <v>42795.874537037038</v>
      </c>
      <c r="T1700" s="11">
        <f t="shared" si="161"/>
        <v>42819.814583333333</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0"/>
        <v>42806.530613425923</v>
      </c>
      <c r="T1701" s="11">
        <f t="shared" si="161"/>
        <v>42836.530613425923</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0"/>
        <v>42795.738310185181</v>
      </c>
      <c r="T1702" s="11">
        <f t="shared" si="161"/>
        <v>42825.833333333336</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0"/>
        <v>41989.331076388888</v>
      </c>
      <c r="T1703" s="11">
        <f t="shared" si="161"/>
        <v>42019.331076388888</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0"/>
        <v>42063.536458333336</v>
      </c>
      <c r="T1704" s="11">
        <f t="shared" si="161"/>
        <v>42093.494791666664</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0"/>
        <v>42186.948344907411</v>
      </c>
      <c r="T1705" s="11">
        <f t="shared" si="161"/>
        <v>42246.948344907411</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0"/>
        <v>42020.806400462963</v>
      </c>
      <c r="T1706" s="11">
        <f t="shared" si="161"/>
        <v>42050.806400462963</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1">
        <f t="shared" si="160"/>
        <v>42244.683402777773</v>
      </c>
      <c r="T1707" s="11">
        <f t="shared" si="161"/>
        <v>42256.333333333336</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1">
        <f t="shared" si="160"/>
        <v>42178.973055555551</v>
      </c>
      <c r="T1708" s="11">
        <f t="shared" si="161"/>
        <v>42238.973055555551</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0"/>
        <v>42427.387673611105</v>
      </c>
      <c r="T1709" s="11">
        <f t="shared" si="161"/>
        <v>42457.346006944441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1">
        <f t="shared" si="160"/>
        <v>42451.533634259256</v>
      </c>
      <c r="T1710" s="11">
        <f t="shared" si="161"/>
        <v>42491.533634259256</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0"/>
        <v>41841.230486111104</v>
      </c>
      <c r="T1711" s="11">
        <f t="shared" si="161"/>
        <v>41882.485416666663</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0"/>
        <v>42341.257962962954</v>
      </c>
      <c r="T1712" s="11">
        <f t="shared" si="161"/>
        <v>42387.208333333336</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0"/>
        <v>41852.312893518516</v>
      </c>
      <c r="T1713" s="11">
        <f t="shared" si="161"/>
        <v>41883.312893518516</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1">
        <f t="shared" si="160"/>
        <v>42125.580474537033</v>
      </c>
      <c r="T1714" s="11">
        <f t="shared" si="161"/>
        <v>42185.580474537033</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0"/>
        <v>41887.467731481483</v>
      </c>
      <c r="T1715" s="11">
        <f t="shared" si="161"/>
        <v>41917.467731481483</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0"/>
        <v>42095.585196759253</v>
      </c>
      <c r="T1716" s="11">
        <f t="shared" si="161"/>
        <v>42125.585196759253</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0"/>
        <v>42063.884085648147</v>
      </c>
      <c r="T1717" s="11">
        <f t="shared" si="161"/>
        <v>42093.806944444441</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0"/>
        <v>42673.244201388887</v>
      </c>
      <c r="T1718" s="11">
        <f t="shared" si="161"/>
        <v>42713.285868055551</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0"/>
        <v>42460.648587962954</v>
      </c>
      <c r="T1719" s="11">
        <f t="shared" si="161"/>
        <v>42480.833333333336</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0"/>
        <v>42460.277187499996</v>
      </c>
      <c r="T1720" s="11">
        <f t="shared" si="161"/>
        <v>42503.874305555553</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0"/>
        <v>41869.201284722221</v>
      </c>
      <c r="T1721" s="11">
        <f t="shared" si="161"/>
        <v>41899.201284722221</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0"/>
        <v>41922.449895833335</v>
      </c>
      <c r="T1722" s="11">
        <f t="shared" si="161"/>
        <v>41952.491562499999</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1">
        <f t="shared" si="160"/>
        <v>42319.12804398148</v>
      </c>
      <c r="T1723" s="11">
        <f t="shared" si="161"/>
        <v>42349.12804398148</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0"/>
        <v>42425.627650462957</v>
      </c>
      <c r="T1724" s="11">
        <f t="shared" si="161"/>
        <v>42462.673611111109</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0"/>
        <v>42129.492071759254</v>
      </c>
      <c r="T1725" s="11">
        <f t="shared" si="161"/>
        <v>42185.916666666664</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0"/>
        <v>41912.599097222221</v>
      </c>
      <c r="T1726" s="11">
        <f t="shared" si="161"/>
        <v>41942.599097222221</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0"/>
        <v>41845.634826388887</v>
      </c>
      <c r="T1727" s="11">
        <f t="shared" si="161"/>
        <v>41875.634826388887</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0"/>
        <v>41788.586388888885</v>
      </c>
      <c r="T1728" s="11">
        <f t="shared" si="161"/>
        <v>41817.586388888885</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0"/>
        <v>42044.594641203708</v>
      </c>
      <c r="T1729" s="11">
        <f t="shared" si="161"/>
        <v>42099.124999999993</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1">
        <f t="shared" si="160"/>
        <v>42268.292523148142</v>
      </c>
      <c r="T1730" s="11">
        <f t="shared" si="161"/>
        <v>42298.292523148142</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f t="shared" ref="P1731:P1794" si="163">IFERROR(E1731/L1731,0)</f>
        <v>0</v>
      </c>
      <c r="Q1731" t="str">
        <f t="shared" ref="Q1731:Q1794" si="164">LEFT(N1731,FIND("/",N1731)-1)</f>
        <v>music</v>
      </c>
      <c r="R1731" t="str">
        <f t="shared" ref="R1731:R1794" si="165">RIGHT(N1731,LEN(N1731) - FIND("/",N1731))</f>
        <v>faith</v>
      </c>
      <c r="S1731" s="11">
        <f t="shared" ref="S1731:S1794" si="166">(((J1731/60)/60)/24)+DATE(1970,1,1)+(-8/24)</f>
        <v>42470.718819444439</v>
      </c>
      <c r="T1731" s="11">
        <f t="shared" ref="T1731:T1794" si="167">(((I1731/60)/60)/24)+DATE(1970,1,1)+(-8/24)</f>
        <v>42530.718819444439</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1">
        <f t="shared" si="166"/>
        <v>42271.754432870373</v>
      </c>
      <c r="T1732" s="11">
        <f t="shared" si="167"/>
        <v>42301.754432870373</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1">
        <f t="shared" si="166"/>
        <v>42152.573518518511</v>
      </c>
      <c r="T1733" s="11">
        <f t="shared" si="167"/>
        <v>42166.291666666664</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1">
        <f t="shared" si="166"/>
        <v>42325.350474537037</v>
      </c>
      <c r="T1734" s="11">
        <f t="shared" si="167"/>
        <v>42384.874999999993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1">
        <f t="shared" si="166"/>
        <v>42614.342291666668</v>
      </c>
      <c r="T1735" s="11">
        <f t="shared" si="167"/>
        <v>42626.562499999993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6"/>
        <v>42101.703194444439</v>
      </c>
      <c r="T1736" s="11">
        <f t="shared" si="167"/>
        <v>42131.703194444439</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6"/>
        <v>42559.480844907412</v>
      </c>
      <c r="T1737" s="11">
        <f t="shared" si="167"/>
        <v>42589.480844907412</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6"/>
        <v>42286.52815972222</v>
      </c>
      <c r="T1738" s="11">
        <f t="shared" si="167"/>
        <v>42316.569826388884</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6"/>
        <v>42175.615648148152</v>
      </c>
      <c r="T1739" s="11">
        <f t="shared" si="167"/>
        <v>42205.615648148152</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6"/>
        <v>41884.540995370371</v>
      </c>
      <c r="T1740" s="11">
        <f t="shared" si="167"/>
        <v>41914.540995370371</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6"/>
        <v>42435.540879629632</v>
      </c>
      <c r="T1741" s="11">
        <f t="shared" si="167"/>
        <v>42494.499212962961</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1">
        <f t="shared" si="166"/>
        <v>42171.48405092593</v>
      </c>
      <c r="T1742" s="11">
        <f t="shared" si="167"/>
        <v>42201.48405092593</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6"/>
        <v>42120.294803240737</v>
      </c>
      <c r="T1743" s="11">
        <f t="shared" si="167"/>
        <v>42165.294803240737</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6"/>
        <v>42710.543634259251</v>
      </c>
      <c r="T1744" s="11">
        <f t="shared" si="167"/>
        <v>42742.541666666664</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6"/>
        <v>42586.592303240737</v>
      </c>
      <c r="T1745" s="11">
        <f t="shared" si="167"/>
        <v>42608.832638888889</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6"/>
        <v>42026.271724537037</v>
      </c>
      <c r="T1746" s="11">
        <f t="shared" si="167"/>
        <v>42071.230057870365</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6"/>
        <v>42689.926365740735</v>
      </c>
      <c r="T1747" s="11">
        <f t="shared" si="167"/>
        <v>42725.749999999993</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6"/>
        <v>42667.843368055554</v>
      </c>
      <c r="T1748" s="11">
        <f t="shared" si="167"/>
        <v>42697.749999999993</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6"/>
        <v>42292.102199074077</v>
      </c>
      <c r="T1749" s="11">
        <f t="shared" si="167"/>
        <v>42321.291666666664</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6"/>
        <v>42219.617395833331</v>
      </c>
      <c r="T1750" s="11">
        <f t="shared" si="167"/>
        <v>42249.617395833331</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6"/>
        <v>42758.642604166664</v>
      </c>
      <c r="T1751" s="11">
        <f t="shared" si="167"/>
        <v>42795.458333333336</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6"/>
        <v>42454.503518518519</v>
      </c>
      <c r="T1752" s="11">
        <f t="shared" si="167"/>
        <v>42479.503518518519</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6"/>
        <v>42052.448182870365</v>
      </c>
      <c r="T1753" s="11">
        <f t="shared" si="167"/>
        <v>42082.4065162037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6"/>
        <v>42626.919930555552</v>
      </c>
      <c r="T1754" s="11">
        <f t="shared" si="167"/>
        <v>42656.919930555552</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6"/>
        <v>42420.416296296295</v>
      </c>
      <c r="T1755" s="11">
        <f t="shared" si="167"/>
        <v>42450.374629629623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6"/>
        <v>42067.543437499997</v>
      </c>
      <c r="T1756" s="11">
        <f t="shared" si="167"/>
        <v>42097.501770833333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6"/>
        <v>42252.455567129626</v>
      </c>
      <c r="T1757" s="11">
        <f t="shared" si="167"/>
        <v>42282.455567129626</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6"/>
        <v>42570.834131944437</v>
      </c>
      <c r="T1758" s="11">
        <f t="shared" si="167"/>
        <v>42610.834131944437</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6"/>
        <v>42733.494016203702</v>
      </c>
      <c r="T1759" s="11">
        <f t="shared" si="167"/>
        <v>42763.478472222218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6"/>
        <v>42505.62259259259</v>
      </c>
      <c r="T1760" s="11">
        <f t="shared" si="167"/>
        <v>42565.62259259259</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6"/>
        <v>42068.495706018519</v>
      </c>
      <c r="T1761" s="11">
        <f t="shared" si="167"/>
        <v>42088.454039351847</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6"/>
        <v>42405.339270833334</v>
      </c>
      <c r="T1762" s="11">
        <f t="shared" si="167"/>
        <v>42425.339270833334</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6"/>
        <v>42209.234490740739</v>
      </c>
      <c r="T1763" s="11">
        <f t="shared" si="167"/>
        <v>42259.234490740739</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42410.648668981477</v>
      </c>
      <c r="T1764" s="11">
        <f t="shared" si="167"/>
        <v>42440.648668981477</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6"/>
        <v>42636.535185185181</v>
      </c>
      <c r="T1765" s="11">
        <f t="shared" si="167"/>
        <v>42666.535185185181</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6"/>
        <v>41825.15253472222</v>
      </c>
      <c r="T1766" s="11">
        <f t="shared" si="167"/>
        <v>41854.15253472222</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6"/>
        <v>41834.647129629629</v>
      </c>
      <c r="T1767" s="11">
        <f t="shared" si="167"/>
        <v>41864.647129629629</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1">
        <f t="shared" si="166"/>
        <v>41855.52648148148</v>
      </c>
      <c r="T1768" s="11">
        <f t="shared" si="167"/>
        <v>41876.52648148148</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6"/>
        <v>41824.325046296297</v>
      </c>
      <c r="T1769" s="11">
        <f t="shared" si="167"/>
        <v>41854.325046296297</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6"/>
        <v>41849.227361111109</v>
      </c>
      <c r="T1770" s="11">
        <f t="shared" si="167"/>
        <v>41909.227361111109</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6"/>
        <v>41987.485636574071</v>
      </c>
      <c r="T1771" s="11">
        <f t="shared" si="167"/>
        <v>42017.485636574071</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6"/>
        <v>41891.446689814817</v>
      </c>
      <c r="T1772" s="11">
        <f t="shared" si="167"/>
        <v>41926.446689814817</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6"/>
        <v>41905.646296296298</v>
      </c>
      <c r="T1773" s="11">
        <f t="shared" si="167"/>
        <v>41935.646296296298</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6"/>
        <v>41766.384675925925</v>
      </c>
      <c r="T1774" s="11">
        <f t="shared" si="167"/>
        <v>41826.384675925925</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6"/>
        <v>41978.427060185182</v>
      </c>
      <c r="T1775" s="11">
        <f t="shared" si="167"/>
        <v>42023.427060185182</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6"/>
        <v>41929.885324074072</v>
      </c>
      <c r="T1776" s="11">
        <f t="shared" si="167"/>
        <v>41972.290972222218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6"/>
        <v>41891.643055555556</v>
      </c>
      <c r="T1777" s="11">
        <f t="shared" si="167"/>
        <v>41936.643055555556</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6"/>
        <v>41905.623506944445</v>
      </c>
      <c r="T1778" s="11">
        <f t="shared" si="167"/>
        <v>41941.623506944445</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6"/>
        <v>42025.02376157407</v>
      </c>
      <c r="T1779" s="11">
        <f t="shared" si="167"/>
        <v>42055.02376157407</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6"/>
        <v>42045.530034722215</v>
      </c>
      <c r="T1780" s="11">
        <f t="shared" si="167"/>
        <v>42090.488368055558</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6"/>
        <v>42585.358564814807</v>
      </c>
      <c r="T1781" s="11">
        <f t="shared" si="167"/>
        <v>42615.358564814807</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6"/>
        <v>42493.267476851855</v>
      </c>
      <c r="T1782" s="11">
        <f t="shared" si="167"/>
        <v>42553.267476851855</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6"/>
        <v>42597.284085648142</v>
      </c>
      <c r="T1783" s="11">
        <f t="shared" si="167"/>
        <v>42628.284085648142</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6"/>
        <v>42388.241770833331</v>
      </c>
      <c r="T1784" s="11">
        <f t="shared" si="167"/>
        <v>42421.241770833331</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6"/>
        <v>42115.616643518515</v>
      </c>
      <c r="T1785" s="11">
        <f t="shared" si="167"/>
        <v>42145.616643518515</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6"/>
        <v>42003.322222222218</v>
      </c>
      <c r="T1786" s="11">
        <f t="shared" si="167"/>
        <v>42034.809027777774</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6"/>
        <v>41896.801562499997</v>
      </c>
      <c r="T1787" s="11">
        <f t="shared" si="167"/>
        <v>41927.666666666664</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6"/>
        <v>41958.217326388891</v>
      </c>
      <c r="T1788" s="11">
        <f t="shared" si="167"/>
        <v>41988.217326388891</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6"/>
        <v>42068.322187499994</v>
      </c>
      <c r="T1789" s="11">
        <f t="shared" si="167"/>
        <v>42098.28052083333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6"/>
        <v>41913.615069444444</v>
      </c>
      <c r="T1790" s="11">
        <f t="shared" si="167"/>
        <v>41943.615069444444</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6"/>
        <v>41955.916701388887</v>
      </c>
      <c r="T1791" s="11">
        <f t="shared" si="167"/>
        <v>42015.916701388887</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6"/>
        <v>42010.341180555559</v>
      </c>
      <c r="T1792" s="11">
        <f t="shared" si="167"/>
        <v>42040.341180555559</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6"/>
        <v>41973.407002314816</v>
      </c>
      <c r="T1793" s="11">
        <f t="shared" si="167"/>
        <v>42033.407002314816</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1">
        <f t="shared" si="166"/>
        <v>42188.697708333326</v>
      </c>
      <c r="T1794" s="11">
        <f t="shared" si="167"/>
        <v>42225.957638888889</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IFERROR(E1795/L1795,0)</f>
        <v>20</v>
      </c>
      <c r="Q1795" t="str">
        <f t="shared" ref="Q1795:Q1858" si="170">LEFT(N1795,FIND("/",N1795)-1)</f>
        <v>photography</v>
      </c>
      <c r="R1795" t="str">
        <f t="shared" ref="R1795:R1858" si="171">RIGHT(N1795,LEN(N1795) - FIND("/",N1795))</f>
        <v>photobooks</v>
      </c>
      <c r="S1795" s="11">
        <f t="shared" ref="S1795:S1858" si="172">(((J1795/60)/60)/24)+DATE(1970,1,1)+(-8/24)</f>
        <v>41940.558333333334</v>
      </c>
      <c r="T1795" s="11">
        <f t="shared" ref="T1795:T1858" si="173">(((I1795/60)/60)/24)+DATE(1970,1,1)+(-8/24)</f>
        <v>41970.6</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si="172"/>
        <v>42011.217847222222</v>
      </c>
      <c r="T1796" s="11">
        <f t="shared" si="173"/>
        <v>42046.217847222222</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2"/>
        <v>42627.955335648141</v>
      </c>
      <c r="T1797" s="11">
        <f t="shared" si="173"/>
        <v>42657.333333333336</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2"/>
        <v>42515.106087962959</v>
      </c>
      <c r="T1798" s="11">
        <f t="shared" si="173"/>
        <v>42575.106087962959</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2"/>
        <v>42689.235983796294</v>
      </c>
      <c r="T1799" s="11">
        <f t="shared" si="173"/>
        <v>42719.235983796294</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2"/>
        <v>42343.993437499994</v>
      </c>
      <c r="T1800" s="11">
        <f t="shared" si="173"/>
        <v>42403.993437499994</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2"/>
        <v>41934.509351851848</v>
      </c>
      <c r="T1801" s="11">
        <f t="shared" si="173"/>
        <v>41954.551018518519</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2"/>
        <v>42623.272800925923</v>
      </c>
      <c r="T1802" s="11">
        <f t="shared" si="173"/>
        <v>42653.272800925923</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2"/>
        <v>42321.327175925922</v>
      </c>
      <c r="T1803" s="11">
        <f t="shared" si="173"/>
        <v>42353.173611111109</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2"/>
        <v>42159.139236111114</v>
      </c>
      <c r="T1804" s="11">
        <f t="shared" si="173"/>
        <v>42182.582638888889</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2"/>
        <v>42017.738217592596</v>
      </c>
      <c r="T1805" s="11">
        <f t="shared" si="173"/>
        <v>42048.738217592596</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2"/>
        <v>42282.344953703701</v>
      </c>
      <c r="T1806" s="11">
        <f t="shared" si="173"/>
        <v>42322.386620370373</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2"/>
        <v>42247.470578703702</v>
      </c>
      <c r="T1807" s="11">
        <f t="shared" si="173"/>
        <v>42279.416666666664</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2"/>
        <v>41877.304965277777</v>
      </c>
      <c r="T1808" s="11">
        <f t="shared" si="173"/>
        <v>41912.304965277777</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2"/>
        <v>41879.735104166662</v>
      </c>
      <c r="T1809" s="11">
        <f t="shared" si="173"/>
        <v>41909.735104166662</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2"/>
        <v>42742.347569444442</v>
      </c>
      <c r="T1810" s="11">
        <f t="shared" si="173"/>
        <v>42777.347569444442</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2"/>
        <v>42029.574525462966</v>
      </c>
      <c r="T1811" s="11">
        <f t="shared" si="173"/>
        <v>42064.574525462966</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2"/>
        <v>41860.576689814814</v>
      </c>
      <c r="T1812" s="11">
        <f t="shared" si="173"/>
        <v>41872.576689814814</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2"/>
        <v>41876.100347222222</v>
      </c>
      <c r="T1813" s="11">
        <f t="shared" si="173"/>
        <v>41935.833333333328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2"/>
        <v>42523.985370370363</v>
      </c>
      <c r="T1814" s="11">
        <f t="shared" si="173"/>
        <v>42553.985370370363</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1">
        <f t="shared" si="172"/>
        <v>41829.55569444444</v>
      </c>
      <c r="T1815" s="11">
        <f t="shared" si="173"/>
        <v>41859.55569444444</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2"/>
        <v>42032.980740740742</v>
      </c>
      <c r="T1816" s="11">
        <f t="shared" si="173"/>
        <v>42062.980740740742</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1">
        <f t="shared" si="172"/>
        <v>42172.573344907411</v>
      </c>
      <c r="T1817" s="11">
        <f t="shared" si="173"/>
        <v>42186.573344907411</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2"/>
        <v>42548.542858796289</v>
      </c>
      <c r="T1818" s="11">
        <f t="shared" si="173"/>
        <v>42576.458333333336</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2"/>
        <v>42705.328784722216</v>
      </c>
      <c r="T1819" s="11">
        <f t="shared" si="173"/>
        <v>42764.957638888889</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1">
        <f t="shared" si="172"/>
        <v>42066.901041666664</v>
      </c>
      <c r="T1820" s="11">
        <f t="shared" si="173"/>
        <v>42096.859374999993</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2"/>
        <v>41820.418935185182</v>
      </c>
      <c r="T1821" s="11">
        <f t="shared" si="173"/>
        <v>41850.418935185182</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2"/>
        <v>42064.75104166667</v>
      </c>
      <c r="T1822" s="11">
        <f t="shared" si="173"/>
        <v>42094.709374999999</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2"/>
        <v>40925.985729166663</v>
      </c>
      <c r="T1823" s="11">
        <f t="shared" si="173"/>
        <v>40970.985729166663</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2"/>
        <v>41634.463680555549</v>
      </c>
      <c r="T1824" s="11">
        <f t="shared" si="173"/>
        <v>41670.459027777775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2"/>
        <v>41176.35157407407</v>
      </c>
      <c r="T1825" s="11">
        <f t="shared" si="173"/>
        <v>41206.35157407407</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2"/>
        <v>41626.582951388889</v>
      </c>
      <c r="T1826" s="11">
        <f t="shared" si="173"/>
        <v>41646.755555555552</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41443.501192129625</v>
      </c>
      <c r="T1827" s="11">
        <f t="shared" si="173"/>
        <v>41466.501192129625</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2"/>
        <v>41657.590474537035</v>
      </c>
      <c r="T1828" s="11">
        <f t="shared" si="173"/>
        <v>41687.590474537035</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2"/>
        <v>40554.992604166662</v>
      </c>
      <c r="T1829" s="11">
        <f t="shared" si="173"/>
        <v>40604.992604166662</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2"/>
        <v>41736.566319444442</v>
      </c>
      <c r="T1830" s="11">
        <f t="shared" si="173"/>
        <v>41768.583333333328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2"/>
        <v>40515.754293981481</v>
      </c>
      <c r="T1831" s="11">
        <f t="shared" si="173"/>
        <v>40564.583333333328</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2"/>
        <v>41664.350775462961</v>
      </c>
      <c r="T1832" s="11">
        <f t="shared" si="173"/>
        <v>41694.350775462961</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2"/>
        <v>41026.662766203699</v>
      </c>
      <c r="T1833" s="11">
        <f t="shared" si="173"/>
        <v>41041.662766203699</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2"/>
        <v>40576.206331018519</v>
      </c>
      <c r="T1834" s="11">
        <f t="shared" si="173"/>
        <v>40606.206331018519</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41302.710682870369</v>
      </c>
      <c r="T1835" s="11">
        <f t="shared" si="173"/>
        <v>41334.999305555553</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2"/>
        <v>41988.630729166667</v>
      </c>
      <c r="T1836" s="11">
        <f t="shared" si="173"/>
        <v>42028.630729166667</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2"/>
        <v>42430.36887731481</v>
      </c>
      <c r="T1837" s="11">
        <f t="shared" si="173"/>
        <v>42460.327210648145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2"/>
        <v>41305.476030092592</v>
      </c>
      <c r="T1838" s="11">
        <f t="shared" si="173"/>
        <v>41322.476030092592</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2"/>
        <v>40925.714525462965</v>
      </c>
      <c r="T1839" s="11">
        <f t="shared" si="173"/>
        <v>40985.672858796293</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2"/>
        <v>40788.453206018516</v>
      </c>
      <c r="T1840" s="11">
        <f t="shared" si="173"/>
        <v>40816.791666666664</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2"/>
        <v>42614.388680555552</v>
      </c>
      <c r="T1841" s="11">
        <f t="shared" si="173"/>
        <v>42644.388680555552</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2"/>
        <v>41381.76284722222</v>
      </c>
      <c r="T1842" s="11">
        <f t="shared" si="173"/>
        <v>41400.874305555553</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2"/>
        <v>41745.512094907404</v>
      </c>
      <c r="T1843" s="11">
        <f t="shared" si="173"/>
        <v>41778.874305555553</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2"/>
        <v>42031.298391203702</v>
      </c>
      <c r="T1844" s="11">
        <f t="shared" si="173"/>
        <v>42064.915972222218</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2"/>
        <v>40564.661504629628</v>
      </c>
      <c r="T1845" s="11">
        <f t="shared" si="173"/>
        <v>40594.661504629628</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40666.640208333331</v>
      </c>
      <c r="T1846" s="11">
        <f t="shared" si="173"/>
        <v>40704.791666666664</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2"/>
        <v>42522.999976851854</v>
      </c>
      <c r="T1847" s="11">
        <f t="shared" si="173"/>
        <v>42537.871527777774</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2"/>
        <v>41228.316863425927</v>
      </c>
      <c r="T1848" s="11">
        <f t="shared" si="173"/>
        <v>41258.316863425927</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2"/>
        <v>42093.903148148143</v>
      </c>
      <c r="T1849" s="11">
        <f t="shared" si="173"/>
        <v>42114.903148148143</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2"/>
        <v>40691.454722222217</v>
      </c>
      <c r="T1850" s="11">
        <f t="shared" si="173"/>
        <v>40754.957638888889</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2"/>
        <v>41169.512256944443</v>
      </c>
      <c r="T1851" s="11">
        <f t="shared" si="173"/>
        <v>41199.512256944443</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2"/>
        <v>41800.626157407409</v>
      </c>
      <c r="T1852" s="11">
        <f t="shared" si="173"/>
        <v>41830.626157407409</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2"/>
        <v>41827.57335648148</v>
      </c>
      <c r="T1853" s="11">
        <f t="shared" si="173"/>
        <v>41847.708333333328</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2"/>
        <v>42081.438101851854</v>
      </c>
      <c r="T1854" s="11">
        <f t="shared" si="173"/>
        <v>42118.666666666664</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2"/>
        <v>41176.727048611108</v>
      </c>
      <c r="T1855" s="11">
        <f t="shared" si="173"/>
        <v>41226.768715277773</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2"/>
        <v>41387.687928240739</v>
      </c>
      <c r="T1856" s="11">
        <f t="shared" si="173"/>
        <v>41417.687928240739</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2"/>
        <v>41600.205324074072</v>
      </c>
      <c r="T1857" s="11">
        <f t="shared" si="173"/>
        <v>41645.205324074072</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1">
        <f t="shared" si="172"/>
        <v>41817.52166666666</v>
      </c>
      <c r="T1858" s="11">
        <f t="shared" si="173"/>
        <v>41838.52166666666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IFERROR(E1859/L1859,0)</f>
        <v>136.36363636363637</v>
      </c>
      <c r="Q1859" t="str">
        <f t="shared" ref="Q1859:Q1922" si="176">LEFT(N1859,FIND("/",N1859)-1)</f>
        <v>music</v>
      </c>
      <c r="R1859" t="str">
        <f t="shared" ref="R1859:R1922" si="177">RIGHT(N1859,LEN(N1859) - FIND("/",N1859))</f>
        <v>rock</v>
      </c>
      <c r="S1859" s="11">
        <f t="shared" ref="S1859:S1922" si="178">(((J1859/60)/60)/24)+DATE(1970,1,1)+(-8/24)</f>
        <v>41864.435335648144</v>
      </c>
      <c r="T1859" s="11">
        <f t="shared" ref="T1859:T1922" si="179">(((I1859/60)/60)/24)+DATE(1970,1,1)+(-8/24)</f>
        <v>41894.435335648144</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si="178"/>
        <v>40832.8671412037</v>
      </c>
      <c r="T1860" s="11">
        <f t="shared" si="179"/>
        <v>40892.908807870372</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8"/>
        <v>40778.436678240738</v>
      </c>
      <c r="T1861" s="11">
        <f t="shared" si="179"/>
        <v>40808.436678240738</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8"/>
        <v>41655.375972222217</v>
      </c>
      <c r="T1862" s="11">
        <f t="shared" si="179"/>
        <v>41676.375972222217</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1">
        <f t="shared" si="178"/>
        <v>41999.966909722221</v>
      </c>
      <c r="T1863" s="11">
        <f t="shared" si="179"/>
        <v>42029.966909722221</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8"/>
        <v>42755.159421296288</v>
      </c>
      <c r="T1864" s="11">
        <f t="shared" si="179"/>
        <v>42801.979166666664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8"/>
        <v>41772.463946759257</v>
      </c>
      <c r="T1865" s="11">
        <f t="shared" si="179"/>
        <v>41802.463946759257</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8"/>
        <v>41733.383101851847</v>
      </c>
      <c r="T1866" s="11">
        <f t="shared" si="179"/>
        <v>41763.383101851847</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8"/>
        <v>42645.034108796295</v>
      </c>
      <c r="T1867" s="11">
        <f t="shared" si="179"/>
        <v>42680.075775462967</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8"/>
        <v>42741.913159722222</v>
      </c>
      <c r="T1868" s="11">
        <f t="shared" si="179"/>
        <v>42794.833333333336</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8"/>
        <v>42649.591574074067</v>
      </c>
      <c r="T1869" s="11">
        <f t="shared" si="179"/>
        <v>42679.591574074067</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8"/>
        <v>42328.445891203701</v>
      </c>
      <c r="T1870" s="11">
        <f t="shared" si="179"/>
        <v>42352.999305555553</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1">
        <f t="shared" si="178"/>
        <v>42708.669548611106</v>
      </c>
      <c r="T1871" s="11">
        <f t="shared" si="179"/>
        <v>42738.669548611106</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8"/>
        <v>42371.02239583333</v>
      </c>
      <c r="T1872" s="11">
        <f t="shared" si="179"/>
        <v>42399.845138888886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8"/>
        <v>41923.450243055551</v>
      </c>
      <c r="T1873" s="11">
        <f t="shared" si="179"/>
        <v>41963.491909722223</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8"/>
        <v>42154.796319444438</v>
      </c>
      <c r="T1874" s="11">
        <f t="shared" si="179"/>
        <v>42184.796319444438</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8"/>
        <v>42164.282523148147</v>
      </c>
      <c r="T1875" s="11">
        <f t="shared" si="179"/>
        <v>42193.364583333336</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8"/>
        <v>42529.635798611103</v>
      </c>
      <c r="T1876" s="11">
        <f t="shared" si="179"/>
        <v>42549.635798611103</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8"/>
        <v>42528.566064814811</v>
      </c>
      <c r="T1877" s="11">
        <f t="shared" si="179"/>
        <v>42588.566064814811</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1">
        <f t="shared" si="178"/>
        <v>41775.951446759253</v>
      </c>
      <c r="T1878" s="11">
        <f t="shared" si="179"/>
        <v>41805.951446759253</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1">
        <f t="shared" si="178"/>
        <v>42034.695891203701</v>
      </c>
      <c r="T1879" s="11">
        <f t="shared" si="179"/>
        <v>42063.695891203701</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1">
        <f t="shared" si="178"/>
        <v>41772.675405092588</v>
      </c>
      <c r="T1880" s="11">
        <f t="shared" si="179"/>
        <v>41802.675405092588</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8"/>
        <v>42413.316307870373</v>
      </c>
      <c r="T1881" s="11">
        <f t="shared" si="179"/>
        <v>42443.274641203701</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8"/>
        <v>42430.233564814807</v>
      </c>
      <c r="T1882" s="11">
        <f t="shared" si="179"/>
        <v>42459.19189814815</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8"/>
        <v>42042.819317129623</v>
      </c>
      <c r="T1883" s="11">
        <f t="shared" si="179"/>
        <v>42072.777650462966</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8"/>
        <v>41067.615879629629</v>
      </c>
      <c r="T1884" s="11">
        <f t="shared" si="179"/>
        <v>41100.658333333333</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8"/>
        <v>40977.614675925921</v>
      </c>
      <c r="T1885" s="11">
        <f t="shared" si="179"/>
        <v>41007.573009259257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8"/>
        <v>41204.864988425921</v>
      </c>
      <c r="T1886" s="11">
        <f t="shared" si="179"/>
        <v>41240.166666666664</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8"/>
        <v>41098.760532407403</v>
      </c>
      <c r="T1887" s="11">
        <f t="shared" si="179"/>
        <v>41131.583333333328</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8"/>
        <v>41925.57335648148</v>
      </c>
      <c r="T1888" s="11">
        <f t="shared" si="179"/>
        <v>41955.615023148144</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8"/>
        <v>42323.466805555552</v>
      </c>
      <c r="T1889" s="11">
        <f t="shared" si="179"/>
        <v>42341.562499999993</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8"/>
        <v>40298.90662037037</v>
      </c>
      <c r="T1890" s="11">
        <f t="shared" si="179"/>
        <v>40329.874305555553</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8"/>
        <v>41299.460023148145</v>
      </c>
      <c r="T1891" s="11">
        <f t="shared" si="179"/>
        <v>41344.418356481481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8"/>
        <v>41228.452870370369</v>
      </c>
      <c r="T1892" s="11">
        <f t="shared" si="179"/>
        <v>41258.452870370369</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8"/>
        <v>40335.464745370366</v>
      </c>
      <c r="T1893" s="11">
        <f t="shared" si="179"/>
        <v>40380.916666666664</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8"/>
        <v>40671.304178240738</v>
      </c>
      <c r="T1894" s="11">
        <f t="shared" si="179"/>
        <v>40701.304178240738</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8"/>
        <v>40632.608622685184</v>
      </c>
      <c r="T1895" s="11">
        <f t="shared" si="179"/>
        <v>40648.832638888889</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40920.571562500001</v>
      </c>
      <c r="T1896" s="11">
        <f t="shared" si="179"/>
        <v>40951.571562500001</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8"/>
        <v>42267.413449074076</v>
      </c>
      <c r="T1897" s="11">
        <f t="shared" si="179"/>
        <v>42297.413449074076</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8"/>
        <v>40981.376909722218</v>
      </c>
      <c r="T1898" s="11">
        <f t="shared" si="179"/>
        <v>41011.376909722218</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8"/>
        <v>41680.250069444446</v>
      </c>
      <c r="T1899" s="11">
        <f t="shared" si="179"/>
        <v>41702.541666666664</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8"/>
        <v>42365.8596412037</v>
      </c>
      <c r="T1900" s="11">
        <f t="shared" si="179"/>
        <v>42401.416666666664</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8"/>
        <v>42058.608402777776</v>
      </c>
      <c r="T1901" s="11">
        <f t="shared" si="179"/>
        <v>42088.566736111105</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8"/>
        <v>41160.538553240738</v>
      </c>
      <c r="T1902" s="11">
        <f t="shared" si="179"/>
        <v>41188.082638888889</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8"/>
        <v>42116.209826388884</v>
      </c>
      <c r="T1903" s="11">
        <f t="shared" si="179"/>
        <v>42146.208333333336</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8"/>
        <v>42037.456562499996</v>
      </c>
      <c r="T1904" s="11">
        <f t="shared" si="179"/>
        <v>42067.456562499996</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8"/>
        <v>42702.437395833331</v>
      </c>
      <c r="T1905" s="11">
        <f t="shared" si="179"/>
        <v>42762.437395833331</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8"/>
        <v>42326.352094907408</v>
      </c>
      <c r="T1906" s="11">
        <f t="shared" si="179"/>
        <v>42371.352094907408</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8"/>
        <v>41859.592523148145</v>
      </c>
      <c r="T1907" s="11">
        <f t="shared" si="179"/>
        <v>41889.592523148145</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8"/>
        <v>42514.337766203702</v>
      </c>
      <c r="T1908" s="11">
        <f t="shared" si="179"/>
        <v>42544.337766203702</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8"/>
        <v>41767.253761574073</v>
      </c>
      <c r="T1909" s="11">
        <f t="shared" si="179"/>
        <v>41782.253761574073</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8"/>
        <v>42703.584490740737</v>
      </c>
      <c r="T1910" s="11">
        <f t="shared" si="179"/>
        <v>42733.584490740737</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8"/>
        <v>41905.095821759256</v>
      </c>
      <c r="T1911" s="11">
        <f t="shared" si="179"/>
        <v>41935.095821759256</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8"/>
        <v>42264.629826388882</v>
      </c>
      <c r="T1912" s="11">
        <f t="shared" si="179"/>
        <v>42308.614583333336</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8"/>
        <v>41829.700624999998</v>
      </c>
      <c r="T1913" s="11">
        <f t="shared" si="179"/>
        <v>41859.700624999998</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8"/>
        <v>42128.893055555549</v>
      </c>
      <c r="T1914" s="11">
        <f t="shared" si="179"/>
        <v>42158.893055555549</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8"/>
        <v>41890.177986111106</v>
      </c>
      <c r="T1915" s="11">
        <f t="shared" si="179"/>
        <v>41920.177986111106</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8"/>
        <v>41928.841122685182</v>
      </c>
      <c r="T1916" s="11">
        <f t="shared" si="179"/>
        <v>41943.832638888889</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8"/>
        <v>41863.715532407405</v>
      </c>
      <c r="T1917" s="11">
        <f t="shared" si="179"/>
        <v>41883.715532407405</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8"/>
        <v>42656.383969907409</v>
      </c>
      <c r="T1918" s="11">
        <f t="shared" si="179"/>
        <v>42681.425636574073</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8"/>
        <v>42745.93672453703</v>
      </c>
      <c r="T1919" s="11">
        <f t="shared" si="179"/>
        <v>42775.93672453703</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8"/>
        <v>41828.456608796296</v>
      </c>
      <c r="T1920" s="11">
        <f t="shared" si="179"/>
        <v>41863.456608796296</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8"/>
        <v>42113.542233796288</v>
      </c>
      <c r="T1921" s="11">
        <f t="shared" si="179"/>
        <v>42143.542233796288</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1">
        <f t="shared" si="178"/>
        <v>42270.54237268518</v>
      </c>
      <c r="T1922" s="11">
        <f t="shared" si="179"/>
        <v>42298.624999999993</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IFERROR(E1923/L1923,0)</f>
        <v>54</v>
      </c>
      <c r="Q1923" t="str">
        <f t="shared" ref="Q1923:Q1986" si="182">LEFT(N1923,FIND("/",N1923)-1)</f>
        <v>music</v>
      </c>
      <c r="R1923" t="str">
        <f t="shared" ref="R1923:R1986" si="183">RIGHT(N1923,LEN(N1923) - FIND("/",N1923))</f>
        <v>indie rock</v>
      </c>
      <c r="S1923" s="11">
        <f t="shared" ref="S1923:S1986" si="184">(((J1923/60)/60)/24)+DATE(1970,1,1)+(-8/24)</f>
        <v>41073.888229166667</v>
      </c>
      <c r="T1923" s="11">
        <f t="shared" ref="T1923:T1986" si="185">(((I1923/60)/60)/24)+DATE(1970,1,1)+(-8/24)</f>
        <v>41103.888229166667</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si="184"/>
        <v>41589.922534722216</v>
      </c>
      <c r="T1924" s="11">
        <f t="shared" si="185"/>
        <v>41619.922534722216</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4"/>
        <v>40772.515416666662</v>
      </c>
      <c r="T1925" s="11">
        <f t="shared" si="185"/>
        <v>40812.874305555553</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4"/>
        <v>41626.427719907406</v>
      </c>
      <c r="T1926" s="11">
        <f t="shared" si="185"/>
        <v>41654.481249999997</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4"/>
        <v>41535.568148148144</v>
      </c>
      <c r="T1927" s="11">
        <f t="shared" si="185"/>
        <v>41557.666666666664</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4"/>
        <v>40456.621018518512</v>
      </c>
      <c r="T1928" s="11">
        <f t="shared" si="185"/>
        <v>40483.68472222222</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4"/>
        <v>40960.528229166666</v>
      </c>
      <c r="T1929" s="11">
        <f t="shared" si="185"/>
        <v>40975.874305555553</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4"/>
        <v>41371.314745370371</v>
      </c>
      <c r="T1930" s="11">
        <f t="shared" si="185"/>
        <v>41401.314745370371</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4"/>
        <v>40686.688263888886</v>
      </c>
      <c r="T1931" s="11">
        <f t="shared" si="185"/>
        <v>40728.688263888886</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4"/>
        <v>41402.225486111107</v>
      </c>
      <c r="T1932" s="11">
        <f t="shared" si="185"/>
        <v>41462.225486111107</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4"/>
        <v>41037.559131944443</v>
      </c>
      <c r="T1933" s="11">
        <f t="shared" si="185"/>
        <v>41050.8125</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4"/>
        <v>40911.476539351846</v>
      </c>
      <c r="T1934" s="11">
        <f t="shared" si="185"/>
        <v>40932.476539351846</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4"/>
        <v>41878.797534722216</v>
      </c>
      <c r="T1935" s="11">
        <f t="shared" si="185"/>
        <v>41908.797534722216</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4"/>
        <v>40865.533807870372</v>
      </c>
      <c r="T1936" s="11">
        <f t="shared" si="185"/>
        <v>40901.875</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4"/>
        <v>41773.59920138889</v>
      </c>
      <c r="T1937" s="11">
        <f t="shared" si="185"/>
        <v>41810.874305555553</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4"/>
        <v>40852.55636574074</v>
      </c>
      <c r="T1938" s="11">
        <f t="shared" si="185"/>
        <v>40882.915972222218</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4"/>
        <v>41058.78565972222</v>
      </c>
      <c r="T1939" s="11">
        <f t="shared" si="185"/>
        <v>41074.832638888889</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4"/>
        <v>41425.92628472222</v>
      </c>
      <c r="T1940" s="11">
        <f t="shared" si="185"/>
        <v>41456.875</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4"/>
        <v>41313.651712962957</v>
      </c>
      <c r="T1941" s="11">
        <f t="shared" si="185"/>
        <v>41343.610046296293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4"/>
        <v>40670.173993055556</v>
      </c>
      <c r="T1942" s="11">
        <f t="shared" si="185"/>
        <v>40708.832638888889</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4"/>
        <v>41743.95753472222</v>
      </c>
      <c r="T1943" s="11">
        <f t="shared" si="185"/>
        <v>41773.95753472222</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4"/>
        <v>40638.494675925926</v>
      </c>
      <c r="T1944" s="11">
        <f t="shared" si="185"/>
        <v>40728.494675925926</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4"/>
        <v>42547.936527777776</v>
      </c>
      <c r="T1945" s="11">
        <f t="shared" si="185"/>
        <v>42592.936527777776</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4"/>
        <v>41730.251041666663</v>
      </c>
      <c r="T1946" s="11">
        <f t="shared" si="185"/>
        <v>41760.251041666663</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4"/>
        <v>42156.918495370373</v>
      </c>
      <c r="T1947" s="11">
        <f t="shared" si="185"/>
        <v>42196.918495370373</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4"/>
        <v>41688.816678240735</v>
      </c>
      <c r="T1948" s="11">
        <f t="shared" si="185"/>
        <v>41748.775011574071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4"/>
        <v>40102.584722222222</v>
      </c>
      <c r="T1949" s="11">
        <f t="shared" si="185"/>
        <v>40139.915972222218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4"/>
        <v>42473.270937499998</v>
      </c>
      <c r="T1950" s="11">
        <f t="shared" si="185"/>
        <v>42527.376388888886</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4"/>
        <v>41800.089710648142</v>
      </c>
      <c r="T1951" s="11">
        <f t="shared" si="185"/>
        <v>41830.089710648142</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4"/>
        <v>40623.848067129627</v>
      </c>
      <c r="T1952" s="11">
        <f t="shared" si="185"/>
        <v>40654.848067129627</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4"/>
        <v>42651.087233796294</v>
      </c>
      <c r="T1953" s="11">
        <f t="shared" si="185"/>
        <v>42681.128900462958</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4"/>
        <v>41526.273321759254</v>
      </c>
      <c r="T1954" s="11">
        <f t="shared" si="185"/>
        <v>41563.273321759254</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4"/>
        <v>40940.866493055553</v>
      </c>
      <c r="T1955" s="11">
        <f t="shared" si="185"/>
        <v>40969.791666666664</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4"/>
        <v>42394.247407407405</v>
      </c>
      <c r="T1956" s="11">
        <f t="shared" si="185"/>
        <v>42440.874999999993</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4"/>
        <v>41019.938437500001</v>
      </c>
      <c r="T1957" s="11">
        <f t="shared" si="185"/>
        <v>41052.458333333328</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4"/>
        <v>42067.59033564815</v>
      </c>
      <c r="T1958" s="11">
        <f t="shared" si="185"/>
        <v>42112.548668981479</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4"/>
        <v>41178.765196759254</v>
      </c>
      <c r="T1959" s="11">
        <f t="shared" si="185"/>
        <v>41208.765196759254</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4"/>
        <v>41326.654641203699</v>
      </c>
      <c r="T1960" s="11">
        <f t="shared" si="185"/>
        <v>41356.612974537034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4"/>
        <v>41871.51226851852</v>
      </c>
      <c r="T1961" s="11">
        <f t="shared" si="185"/>
        <v>41912.666666666664</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4"/>
        <v>41964.029409722221</v>
      </c>
      <c r="T1962" s="11">
        <f t="shared" si="185"/>
        <v>41994.029409722221</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4"/>
        <v>41147.861307870371</v>
      </c>
      <c r="T1963" s="11">
        <f t="shared" si="185"/>
        <v>41187.832638888889</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4"/>
        <v>41742.447175925925</v>
      </c>
      <c r="T1964" s="11">
        <f t="shared" si="185"/>
        <v>41772.447175925925</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4"/>
        <v>41863.096458333333</v>
      </c>
      <c r="T1965" s="11">
        <f t="shared" si="185"/>
        <v>41898.096458333333</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4"/>
        <v>42451.939490740733</v>
      </c>
      <c r="T1966" s="11">
        <f t="shared" si="185"/>
        <v>42481.939490740733</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4"/>
        <v>40897.755902777775</v>
      </c>
      <c r="T1967" s="11">
        <f t="shared" si="185"/>
        <v>40919.708333333328</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4"/>
        <v>41835.207152777773</v>
      </c>
      <c r="T1968" s="11">
        <f t="shared" si="185"/>
        <v>41865.207152777773</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4"/>
        <v>41730.330196759256</v>
      </c>
      <c r="T1969" s="11">
        <f t="shared" si="185"/>
        <v>41760.330196759256</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4"/>
        <v>42676.253645833327</v>
      </c>
      <c r="T1970" s="11">
        <f t="shared" si="185"/>
        <v>42707.295312499999</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4"/>
        <v>42557.459120370368</v>
      </c>
      <c r="T1971" s="11">
        <f t="shared" si="185"/>
        <v>42587.459120370368</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4"/>
        <v>41323.859965277778</v>
      </c>
      <c r="T1972" s="11">
        <f t="shared" si="185"/>
        <v>41383.818298611113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4"/>
        <v>41561.16737268518</v>
      </c>
      <c r="T1973" s="11">
        <f t="shared" si="185"/>
        <v>41592.833333333328</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4"/>
        <v>41200.678749999999</v>
      </c>
      <c r="T1974" s="11">
        <f t="shared" si="185"/>
        <v>41230.720416666663</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4"/>
        <v>42549.389629629623</v>
      </c>
      <c r="T1975" s="11">
        <f t="shared" si="185"/>
        <v>42587.958333333336</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4"/>
        <v>41445.000798611109</v>
      </c>
      <c r="T1976" s="11">
        <f t="shared" si="185"/>
        <v>41505.000798611109</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4"/>
        <v>41313.42188657407</v>
      </c>
      <c r="T1977" s="11">
        <f t="shared" si="185"/>
        <v>41343.42188657407</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4"/>
        <v>41438.566261574073</v>
      </c>
      <c r="T1978" s="11">
        <f t="shared" si="185"/>
        <v>41468.566261574073</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4"/>
        <v>42310.883564814816</v>
      </c>
      <c r="T1979" s="11">
        <f t="shared" si="185"/>
        <v>42356.999305555553</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4"/>
        <v>41038.892268518517</v>
      </c>
      <c r="T1980" s="11">
        <f t="shared" si="185"/>
        <v>41071.958333333328</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4"/>
        <v>42290.12668981481</v>
      </c>
      <c r="T1981" s="11">
        <f t="shared" si="185"/>
        <v>42326.874305555553</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4"/>
        <v>42423.209050925921</v>
      </c>
      <c r="T1982" s="11">
        <f t="shared" si="185"/>
        <v>42463.167384259257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4"/>
        <v>41799.391956018517</v>
      </c>
      <c r="T1983" s="11">
        <f t="shared" si="185"/>
        <v>41829.391956018517</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1">
        <f t="shared" si="184"/>
        <v>42678.253321759257</v>
      </c>
      <c r="T1984" s="11">
        <f t="shared" si="185"/>
        <v>42708.294988425921</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4"/>
        <v>42592.678449074076</v>
      </c>
      <c r="T1985" s="11">
        <f t="shared" si="185"/>
        <v>42614.958333333336</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1">
        <f t="shared" si="184"/>
        <v>41913.456956018512</v>
      </c>
      <c r="T1986" s="11">
        <f t="shared" si="185"/>
        <v>41973.498622685183</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IFERROR(E1987/L1987,0)</f>
        <v>12.75</v>
      </c>
      <c r="Q1987" t="str">
        <f t="shared" ref="Q1987:Q2050" si="188">LEFT(N1987,FIND("/",N1987)-1)</f>
        <v>photography</v>
      </c>
      <c r="R1987" t="str">
        <f t="shared" ref="R1987:R2050" si="189">RIGHT(N1987,LEN(N1987) - FIND("/",N1987))</f>
        <v>people</v>
      </c>
      <c r="S1987" s="11">
        <f t="shared" ref="S1987:S2050" si="190">(((J1987/60)/60)/24)+DATE(1970,1,1)+(-8/24)</f>
        <v>42555.365405092591</v>
      </c>
      <c r="T1987" s="11">
        <f t="shared" ref="T1987:T2050" si="191">(((I1987/60)/60)/24)+DATE(1970,1,1)+(-8/24)</f>
        <v>42584.624999999993</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si="190"/>
        <v>42413.100497685176</v>
      </c>
      <c r="T1988" s="11">
        <f t="shared" si="191"/>
        <v>42443.058831018519</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0"/>
        <v>42034.306435185186</v>
      </c>
      <c r="T1989" s="11">
        <f t="shared" si="191"/>
        <v>42064.306435185186</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0"/>
        <v>42206.429884259262</v>
      </c>
      <c r="T1990" s="11">
        <f t="shared" si="191"/>
        <v>42236.429884259262</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0"/>
        <v>42685.347314814811</v>
      </c>
      <c r="T1991" s="11">
        <f t="shared" si="191"/>
        <v>42715.347314814811</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0"/>
        <v>42397.862638888888</v>
      </c>
      <c r="T1992" s="11">
        <f t="shared" si="191"/>
        <v>42412.862638888888</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0"/>
        <v>42167.560023148144</v>
      </c>
      <c r="T1993" s="11">
        <f t="shared" si="191"/>
        <v>42188.560023148144</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0"/>
        <v>42022.810081018521</v>
      </c>
      <c r="T1994" s="11">
        <f t="shared" si="191"/>
        <v>42052.810081018521</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1">
        <f t="shared" si="190"/>
        <v>42329.255057870374</v>
      </c>
      <c r="T1995" s="11">
        <f t="shared" si="191"/>
        <v>42359.255057870374</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1">
        <f t="shared" si="190"/>
        <v>42650.672939814809</v>
      </c>
      <c r="T1996" s="11">
        <f t="shared" si="191"/>
        <v>42710.714606481481</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0"/>
        <v>42181.568703703706</v>
      </c>
      <c r="T1997" s="11">
        <f t="shared" si="191"/>
        <v>42201.568703703706</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1">
        <f t="shared" si="190"/>
        <v>41800.486238425925</v>
      </c>
      <c r="T1998" s="11">
        <f t="shared" si="191"/>
        <v>41830.486238425925</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1">
        <f t="shared" si="190"/>
        <v>41847.597361111111</v>
      </c>
      <c r="T1999" s="11">
        <f t="shared" si="191"/>
        <v>41877.597361111111</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0"/>
        <v>41806.785162037035</v>
      </c>
      <c r="T2000" s="11">
        <f t="shared" si="191"/>
        <v>41851.785162037035</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0"/>
        <v>41926.149398148147</v>
      </c>
      <c r="T2001" s="11">
        <f t="shared" si="191"/>
        <v>41956.191064814811</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0"/>
        <v>42345.618206018517</v>
      </c>
      <c r="T2002" s="11">
        <f t="shared" si="191"/>
        <v>42375.618206018517</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0"/>
        <v>42135.876342592594</v>
      </c>
      <c r="T2003" s="11">
        <f t="shared" si="191"/>
        <v>42167.499999999993</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0"/>
        <v>42728.378969907404</v>
      </c>
      <c r="T2004" s="11">
        <f t="shared" si="191"/>
        <v>42758.378969907404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0"/>
        <v>40346.792268518519</v>
      </c>
      <c r="T2005" s="11">
        <f t="shared" si="191"/>
        <v>40361.625</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0"/>
        <v>41800.271562499998</v>
      </c>
      <c r="T2006" s="11">
        <f t="shared" si="191"/>
        <v>41830.271562499998</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0"/>
        <v>41535.479374999995</v>
      </c>
      <c r="T2007" s="11">
        <f t="shared" si="191"/>
        <v>41562.832638888889</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0"/>
        <v>41941.167187499996</v>
      </c>
      <c r="T2008" s="11">
        <f t="shared" si="191"/>
        <v>41976.208854166667</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0"/>
        <v>40347.504467592589</v>
      </c>
      <c r="T2009" s="11">
        <f t="shared" si="191"/>
        <v>40413.833333333328</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0"/>
        <v>40761.271087962959</v>
      </c>
      <c r="T2010" s="11">
        <f t="shared" si="191"/>
        <v>40805.271087962959</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0"/>
        <v>42660.990081018514</v>
      </c>
      <c r="T2011" s="11">
        <f t="shared" si="191"/>
        <v>42697.031747685185</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0"/>
        <v>42570.663090277776</v>
      </c>
      <c r="T2012" s="11">
        <f t="shared" si="191"/>
        <v>42600.663090277776</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0"/>
        <v>42347.025150462963</v>
      </c>
      <c r="T2013" s="11">
        <f t="shared" si="191"/>
        <v>42380.624999999993</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0"/>
        <v>42010.488900462959</v>
      </c>
      <c r="T2014" s="11">
        <f t="shared" si="191"/>
        <v>42040.488900462959</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0"/>
        <v>42499.627476851849</v>
      </c>
      <c r="T2015" s="11">
        <f t="shared" si="191"/>
        <v>42559.627476851849</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0"/>
        <v>41323.881238425922</v>
      </c>
      <c r="T2016" s="11">
        <f t="shared" si="191"/>
        <v>41357.839571759258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0"/>
        <v>40765.543553240735</v>
      </c>
      <c r="T2017" s="11">
        <f t="shared" si="191"/>
        <v>40795.543553240735</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0"/>
        <v>41312.547442129624</v>
      </c>
      <c r="T2018" s="11">
        <f t="shared" si="191"/>
        <v>41342.547442129624</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0"/>
        <v>40960.724016203698</v>
      </c>
      <c r="T2019" s="11">
        <f t="shared" si="191"/>
        <v>40991.833333333328</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0"/>
        <v>42199.032511574071</v>
      </c>
      <c r="T2020" s="11">
        <f t="shared" si="191"/>
        <v>42229.032511574071</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0"/>
        <v>42605.375243055554</v>
      </c>
      <c r="T2021" s="11">
        <f t="shared" si="191"/>
        <v>42635.375243055554</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0"/>
        <v>41736.76416666666</v>
      </c>
      <c r="T2022" s="11">
        <f t="shared" si="191"/>
        <v>41773.627777777772</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0"/>
        <v>41860.737233796295</v>
      </c>
      <c r="T2023" s="11">
        <f t="shared" si="191"/>
        <v>41905.737233796295</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0"/>
        <v>42502.23578703704</v>
      </c>
      <c r="T2024" s="11">
        <f t="shared" si="191"/>
        <v>42532.23578703704</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0"/>
        <v>42136.087418981479</v>
      </c>
      <c r="T2025" s="11">
        <f t="shared" si="191"/>
        <v>42166.087418981479</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0"/>
        <v>41099.633611111109</v>
      </c>
      <c r="T2026" s="11">
        <f t="shared" si="191"/>
        <v>41133.791666666664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0"/>
        <v>42135.851226851846</v>
      </c>
      <c r="T2027" s="11">
        <f t="shared" si="191"/>
        <v>42165.851226851846</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0"/>
        <v>41704.402604166666</v>
      </c>
      <c r="T2028" s="11">
        <f t="shared" si="191"/>
        <v>41749.832638888889</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0"/>
        <v>42048.480543981481</v>
      </c>
      <c r="T2029" s="11">
        <f t="shared" si="191"/>
        <v>42093.438877314817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0"/>
        <v>40215.585717592592</v>
      </c>
      <c r="T2030" s="11">
        <f t="shared" si="191"/>
        <v>40252.579861111109</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0"/>
        <v>41847.688437500001</v>
      </c>
      <c r="T2031" s="11">
        <f t="shared" si="191"/>
        <v>41877.688437500001</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0"/>
        <v>41212.663148148145</v>
      </c>
      <c r="T2032" s="11">
        <f t="shared" si="191"/>
        <v>41242.663148148145</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0"/>
        <v>41974.995983796289</v>
      </c>
      <c r="T2033" s="11">
        <f t="shared" si="191"/>
        <v>42012.708333333336</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0"/>
        <v>42689.23233796296</v>
      </c>
      <c r="T2034" s="11">
        <f t="shared" si="191"/>
        <v>42718.874999999993</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0"/>
        <v>41724.749050925922</v>
      </c>
      <c r="T2035" s="11">
        <f t="shared" si="191"/>
        <v>41754.749050925922</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0"/>
        <v>42075.796678240738</v>
      </c>
      <c r="T2036" s="11">
        <f t="shared" si="191"/>
        <v>42130.956944444442</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0"/>
        <v>42311.29174768518</v>
      </c>
      <c r="T2037" s="11">
        <f t="shared" si="191"/>
        <v>42356.708333333336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0"/>
        <v>41738.531469907408</v>
      </c>
      <c r="T2038" s="11">
        <f t="shared" si="191"/>
        <v>41768.531469907408</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0"/>
        <v>41577.876770833333</v>
      </c>
      <c r="T2039" s="11">
        <f t="shared" si="191"/>
        <v>41637.918437499997</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0"/>
        <v>41423.937743055554</v>
      </c>
      <c r="T2040" s="11">
        <f t="shared" si="191"/>
        <v>41456.416666666664</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0"/>
        <v>42675.10561342592</v>
      </c>
      <c r="T2041" s="11">
        <f t="shared" si="191"/>
        <v>42704.874305555553</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0"/>
        <v>41578.593784722223</v>
      </c>
      <c r="T2042" s="11">
        <f t="shared" si="191"/>
        <v>41593.635451388887</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0"/>
        <v>42654.192442129628</v>
      </c>
      <c r="T2043" s="11">
        <f t="shared" si="191"/>
        <v>42684.234108796292</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0"/>
        <v>42331.374699074069</v>
      </c>
      <c r="T2044" s="11">
        <f t="shared" si="191"/>
        <v>42391.374699074069</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0"/>
        <v>42660.843483796292</v>
      </c>
      <c r="T2045" s="11">
        <f t="shared" si="191"/>
        <v>42714.874305555553</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0"/>
        <v>42138.350856481477</v>
      </c>
      <c r="T2046" s="11">
        <f t="shared" si="191"/>
        <v>42168.350856481477</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0"/>
        <v>41068.755173611105</v>
      </c>
      <c r="T2047" s="11">
        <f t="shared" si="191"/>
        <v>41098.755173611105</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0"/>
        <v>41386.838472222218</v>
      </c>
      <c r="T2048" s="11">
        <f t="shared" si="191"/>
        <v>41416.838472222218</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0"/>
        <v>42081.570254629631</v>
      </c>
      <c r="T2049" s="11">
        <f t="shared" si="191"/>
        <v>42110.666666666664</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1">
        <f t="shared" si="190"/>
        <v>41387.318182870367</v>
      </c>
      <c r="T2050" s="11">
        <f t="shared" si="191"/>
        <v>41417.318182870367</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IFERROR(E2051/L2051,0)</f>
        <v>80.991037735849048</v>
      </c>
      <c r="Q2051" t="str">
        <f t="shared" ref="Q2051:Q2114" si="194">LEFT(N2051,FIND("/",N2051)-1)</f>
        <v>technology</v>
      </c>
      <c r="R2051" t="str">
        <f t="shared" ref="R2051:R2114" si="195">RIGHT(N2051,LEN(N2051) - FIND("/",N2051))</f>
        <v>hardware</v>
      </c>
      <c r="S2051" s="11">
        <f t="shared" ref="S2051:S2114" si="196">(((J2051/60)/60)/24)+DATE(1970,1,1)+(-8/24)</f>
        <v>41575.194016203699</v>
      </c>
      <c r="T2051" s="11">
        <f t="shared" ref="T2051:T2114" si="197">(((I2051/60)/60)/24)+DATE(1970,1,1)+(-8/24)</f>
        <v>41610.624305555553</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si="196"/>
        <v>42114.738171296289</v>
      </c>
      <c r="T2052" s="11">
        <f t="shared" si="197"/>
        <v>42154.738171296289</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6"/>
        <v>41603.689085648148</v>
      </c>
      <c r="T2053" s="11">
        <f t="shared" si="197"/>
        <v>41633.689085648148</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6"/>
        <v>42374.750613425924</v>
      </c>
      <c r="T2054" s="11">
        <f t="shared" si="197"/>
        <v>42419.750613425924</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6"/>
        <v>42303.284155092588</v>
      </c>
      <c r="T2055" s="11">
        <f t="shared" si="197"/>
        <v>42333.325821759259</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6"/>
        <v>41731.187615740739</v>
      </c>
      <c r="T2056" s="11">
        <f t="shared" si="197"/>
        <v>41761.187615740739</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6"/>
        <v>41946.340775462959</v>
      </c>
      <c r="T2057" s="11">
        <f t="shared" si="197"/>
        <v>41975.833333333336</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6"/>
        <v>41351.427569444444</v>
      </c>
      <c r="T2058" s="11">
        <f t="shared" si="197"/>
        <v>41381.427569444444</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6"/>
        <v>42396.161249999997</v>
      </c>
      <c r="T2059" s="11">
        <f t="shared" si="197"/>
        <v>42426.161249999997</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6"/>
        <v>42026.03738425926</v>
      </c>
      <c r="T2060" s="11">
        <f t="shared" si="197"/>
        <v>42065.499999999993</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6"/>
        <v>42361.269143518519</v>
      </c>
      <c r="T2061" s="11">
        <f t="shared" si="197"/>
        <v>42400.582638888889</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6"/>
        <v>41783.309606481482</v>
      </c>
      <c r="T2062" s="11">
        <f t="shared" si="197"/>
        <v>41843.309606481482</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6"/>
        <v>42705.431180555555</v>
      </c>
      <c r="T2063" s="11">
        <f t="shared" si="197"/>
        <v>42735.431180555555</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6"/>
        <v>42423.049745370365</v>
      </c>
      <c r="T2064" s="11">
        <f t="shared" si="197"/>
        <v>42453.0080787037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6"/>
        <v>42472.399317129624</v>
      </c>
      <c r="T2065" s="11">
        <f t="shared" si="197"/>
        <v>42505.399317129624</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6"/>
        <v>41389.0315162037</v>
      </c>
      <c r="T2066" s="11">
        <f t="shared" si="197"/>
        <v>41425.166666666664</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6"/>
        <v>41603.000335648147</v>
      </c>
      <c r="T2067" s="11">
        <f t="shared" si="197"/>
        <v>41633.000335648147</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6"/>
        <v>41844.438460648147</v>
      </c>
      <c r="T2068" s="11">
        <f t="shared" si="197"/>
        <v>41874.438460648147</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6"/>
        <v>42115.520555555551</v>
      </c>
      <c r="T2069" s="11">
        <f t="shared" si="197"/>
        <v>42148.520555555551</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6"/>
        <v>42633.508275462962</v>
      </c>
      <c r="T2070" s="11">
        <f t="shared" si="197"/>
        <v>42663.508275462962</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6"/>
        <v>42340.638784722221</v>
      </c>
      <c r="T2071" s="11">
        <f t="shared" si="197"/>
        <v>42371.638784722221</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6"/>
        <v>42519.323182870365</v>
      </c>
      <c r="T2072" s="11">
        <f t="shared" si="197"/>
        <v>42549.323182870365</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6"/>
        <v>42599.945416666662</v>
      </c>
      <c r="T2073" s="11">
        <f t="shared" si="197"/>
        <v>42644.945416666662</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6"/>
        <v>42467.248055555552</v>
      </c>
      <c r="T2074" s="11">
        <f t="shared" si="197"/>
        <v>42497.248055555552</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6"/>
        <v>42087.334699074076</v>
      </c>
      <c r="T2075" s="11">
        <f t="shared" si="197"/>
        <v>42132.334699074076</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6"/>
        <v>42466.492847222216</v>
      </c>
      <c r="T2076" s="11">
        <f t="shared" si="197"/>
        <v>42496.492847222216</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6"/>
        <v>41450.348240740735</v>
      </c>
      <c r="T2077" s="11">
        <f t="shared" si="197"/>
        <v>41480.348240740735</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6"/>
        <v>41803.547326388885</v>
      </c>
      <c r="T2078" s="11">
        <f t="shared" si="197"/>
        <v>41843.547326388885</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6"/>
        <v>42102.70921296296</v>
      </c>
      <c r="T2079" s="11">
        <f t="shared" si="197"/>
        <v>42160.541666666664</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6"/>
        <v>42692.438159722216</v>
      </c>
      <c r="T2080" s="11">
        <f t="shared" si="197"/>
        <v>42722.438159722216</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6"/>
        <v>42150.377233796295</v>
      </c>
      <c r="T2081" s="11">
        <f t="shared" si="197"/>
        <v>42180.458333333336</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6"/>
        <v>42289.623842592591</v>
      </c>
      <c r="T2082" s="11">
        <f t="shared" si="197"/>
        <v>42319.665509259255</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6"/>
        <v>41003.823553240742</v>
      </c>
      <c r="T2083" s="11">
        <f t="shared" si="197"/>
        <v>41044.874305555553</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6"/>
        <v>40810.786990740737</v>
      </c>
      <c r="T2084" s="11">
        <f t="shared" si="197"/>
        <v>40870.828657407401</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6"/>
        <v>41034.388831018514</v>
      </c>
      <c r="T2085" s="11">
        <f t="shared" si="197"/>
        <v>41064.388831018514</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6"/>
        <v>41731.499791666662</v>
      </c>
      <c r="T2086" s="11">
        <f t="shared" si="197"/>
        <v>41762.957638888889</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6"/>
        <v>41075.502164351848</v>
      </c>
      <c r="T2087" s="11">
        <f t="shared" si="197"/>
        <v>41105.502164351848</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6"/>
        <v>40860.337175925924</v>
      </c>
      <c r="T2088" s="11">
        <f t="shared" si="197"/>
        <v>40890.874305555553</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6"/>
        <v>40763.871041666665</v>
      </c>
      <c r="T2089" s="11">
        <f t="shared" si="197"/>
        <v>40793.871041666665</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6"/>
        <v>40395.381388888884</v>
      </c>
      <c r="T2090" s="11">
        <f t="shared" si="197"/>
        <v>40431.832638888889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6"/>
        <v>41452.742986111109</v>
      </c>
      <c r="T2091" s="11">
        <f t="shared" si="197"/>
        <v>41487.742986111109</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6"/>
        <v>41299.048090277778</v>
      </c>
      <c r="T2092" s="11">
        <f t="shared" si="197"/>
        <v>41329.048090277778</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6"/>
        <v>40554.989328703698</v>
      </c>
      <c r="T2093" s="11">
        <f t="shared" si="197"/>
        <v>40603.5</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6"/>
        <v>40763.374212962961</v>
      </c>
      <c r="T2094" s="11">
        <f t="shared" si="197"/>
        <v>40823.374212962961</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6"/>
        <v>41205.521203703705</v>
      </c>
      <c r="T2095" s="11">
        <f t="shared" si="197"/>
        <v>41265.56287037037</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6"/>
        <v>40938.686689814815</v>
      </c>
      <c r="T2096" s="11">
        <f t="shared" si="197"/>
        <v>40972.791666666664</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6"/>
        <v>40758.400150462956</v>
      </c>
      <c r="T2097" s="11">
        <f t="shared" si="197"/>
        <v>40818.400150462956</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6"/>
        <v>41192.425173611111</v>
      </c>
      <c r="T2098" s="11">
        <f t="shared" si="197"/>
        <v>41207.832638888889</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6"/>
        <v>40818.251562499994</v>
      </c>
      <c r="T2099" s="11">
        <f t="shared" si="197"/>
        <v>40878.293229166666</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6"/>
        <v>40945.780497685184</v>
      </c>
      <c r="T2100" s="11">
        <f t="shared" si="197"/>
        <v>40975.780497685184</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6"/>
        <v>42173.41300925926</v>
      </c>
      <c r="T2101" s="11">
        <f t="shared" si="197"/>
        <v>42186.819444444445</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6"/>
        <v>41074.50163194444</v>
      </c>
      <c r="T2102" s="11">
        <f t="shared" si="197"/>
        <v>41089.832638888889</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6"/>
        <v>40891.816134259258</v>
      </c>
      <c r="T2103" s="11">
        <f t="shared" si="197"/>
        <v>40951.816134259258</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6"/>
        <v>40638.535277777773</v>
      </c>
      <c r="T2104" s="11">
        <f t="shared" si="197"/>
        <v>40668.535277777773</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6"/>
        <v>41192.421608796292</v>
      </c>
      <c r="T2105" s="11">
        <f t="shared" si="197"/>
        <v>41222.463275462964</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6"/>
        <v>41393.74113425926</v>
      </c>
      <c r="T2106" s="11">
        <f t="shared" si="197"/>
        <v>41424.666666666664</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6"/>
        <v>41951.455474537033</v>
      </c>
      <c r="T2107" s="11">
        <f t="shared" si="197"/>
        <v>41963.833333333336</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6"/>
        <v>41269.881643518514</v>
      </c>
      <c r="T2108" s="11">
        <f t="shared" si="197"/>
        <v>41299.881643518514</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6"/>
        <v>41934.377233796295</v>
      </c>
      <c r="T2109" s="11">
        <f t="shared" si="197"/>
        <v>41955.418900462959</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6"/>
        <v>41134.842361111107</v>
      </c>
      <c r="T2110" s="11">
        <f t="shared" si="197"/>
        <v>41161.829861111109</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6"/>
        <v>42160.375196759262</v>
      </c>
      <c r="T2111" s="11">
        <f t="shared" si="197"/>
        <v>42190.375196759262</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6"/>
        <v>41759.337604166663</v>
      </c>
      <c r="T2112" s="11">
        <f t="shared" si="197"/>
        <v>41786.874305555553</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6"/>
        <v>40702.863715277774</v>
      </c>
      <c r="T2113" s="11">
        <f t="shared" si="197"/>
        <v>40769.708333333328</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1">
        <f t="shared" si="196"/>
        <v>41365.594826388886</v>
      </c>
      <c r="T2114" s="11">
        <f t="shared" si="197"/>
        <v>41379.594826388886</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IFERROR(E2115/L2115,0)</f>
        <v>68.598130841121488</v>
      </c>
      <c r="Q2115" t="str">
        <f t="shared" ref="Q2115:Q2178" si="200">LEFT(N2115,FIND("/",N2115)-1)</f>
        <v>music</v>
      </c>
      <c r="R2115" t="str">
        <f t="shared" ref="R2115:R2178" si="201">RIGHT(N2115,LEN(N2115) - FIND("/",N2115))</f>
        <v>indie rock</v>
      </c>
      <c r="S2115" s="11">
        <f t="shared" ref="S2115:S2178" si="202">(((J2115/60)/60)/24)+DATE(1970,1,1)+(-8/24)</f>
        <v>41870.532129629624</v>
      </c>
      <c r="T2115" s="11">
        <f t="shared" ref="T2115:T2178" si="203">(((I2115/60)/60)/24)+DATE(1970,1,1)+(-8/24)</f>
        <v>41905.532129629624</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si="202"/>
        <v>40458.482291666667</v>
      </c>
      <c r="T2116" s="11">
        <f t="shared" si="203"/>
        <v>40520.874305555553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2"/>
        <v>40563.747696759259</v>
      </c>
      <c r="T2117" s="11">
        <f t="shared" si="203"/>
        <v>40593.747696759259</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2"/>
        <v>41136.444479166668</v>
      </c>
      <c r="T2118" s="11">
        <f t="shared" si="203"/>
        <v>41184.444479166668</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2"/>
        <v>42289.726261574069</v>
      </c>
      <c r="T2119" s="11">
        <f t="shared" si="203"/>
        <v>42303.874305555553</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2"/>
        <v>40718.506203703699</v>
      </c>
      <c r="T2120" s="11">
        <f t="shared" si="203"/>
        <v>40748.506203703699</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2"/>
        <v>41106.796817129631</v>
      </c>
      <c r="T2121" s="11">
        <f t="shared" si="203"/>
        <v>41136.796817129631</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2"/>
        <v>41591.631203703699</v>
      </c>
      <c r="T2122" s="11">
        <f t="shared" si="203"/>
        <v>41640.631203703699</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2"/>
        <v>42716.409120370365</v>
      </c>
      <c r="T2123" s="11">
        <f t="shared" si="203"/>
        <v>42746.409120370365</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2"/>
        <v>42711.967233796291</v>
      </c>
      <c r="T2124" s="11">
        <f t="shared" si="203"/>
        <v>42741.967233796291</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2"/>
        <v>40198.091516203705</v>
      </c>
      <c r="T2125" s="11">
        <f t="shared" si="203"/>
        <v>40251.957638888889</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2"/>
        <v>40463.694849537031</v>
      </c>
      <c r="T2126" s="11">
        <f t="shared" si="203"/>
        <v>40511.875</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2"/>
        <v>42190.690196759257</v>
      </c>
      <c r="T2127" s="11">
        <f t="shared" si="203"/>
        <v>42220.690196759257</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2"/>
        <v>41951.63989583333</v>
      </c>
      <c r="T2128" s="11">
        <f t="shared" si="203"/>
        <v>41981.63989583333</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2"/>
        <v>42045.172025462954</v>
      </c>
      <c r="T2129" s="11">
        <f t="shared" si="203"/>
        <v>42075.130358796298</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2"/>
        <v>41843.439456018517</v>
      </c>
      <c r="T2130" s="11">
        <f t="shared" si="203"/>
        <v>41903.439456018517</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2"/>
        <v>42408.690972222219</v>
      </c>
      <c r="T2131" s="11">
        <f t="shared" si="203"/>
        <v>42438.690972222219</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2"/>
        <v>41831.75304398148</v>
      </c>
      <c r="T2132" s="11">
        <f t="shared" si="203"/>
        <v>41866.75304398148</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2"/>
        <v>42166.873738425922</v>
      </c>
      <c r="T2133" s="11">
        <f t="shared" si="203"/>
        <v>42196.873738425922</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2"/>
        <v>41643.15384259259</v>
      </c>
      <c r="T2134" s="11">
        <f t="shared" si="203"/>
        <v>41673.15384259259</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2"/>
        <v>40618.763877314814</v>
      </c>
      <c r="T2135" s="11">
        <f t="shared" si="203"/>
        <v>40656.957638888889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2"/>
        <v>41361.553136574068</v>
      </c>
      <c r="T2136" s="11">
        <f t="shared" si="203"/>
        <v>41391.553136574068</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2"/>
        <v>41156.630011574067</v>
      </c>
      <c r="T2137" s="11">
        <f t="shared" si="203"/>
        <v>41186.630011574067</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2"/>
        <v>41536.175763888888</v>
      </c>
      <c r="T2138" s="11">
        <f t="shared" si="203"/>
        <v>41566.175763888888</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2"/>
        <v>41948.437835648147</v>
      </c>
      <c r="T2139" s="11">
        <f t="shared" si="203"/>
        <v>41978.437835648147</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2"/>
        <v>41556.679849537039</v>
      </c>
      <c r="T2140" s="11">
        <f t="shared" si="203"/>
        <v>41586.721516203703</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2"/>
        <v>42647.416759259257</v>
      </c>
      <c r="T2141" s="11">
        <f t="shared" si="203"/>
        <v>42677.416759259257</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2"/>
        <v>41255.500277777777</v>
      </c>
      <c r="T2142" s="11">
        <f t="shared" si="203"/>
        <v>41285.500277777777</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1">
        <f t="shared" si="202"/>
        <v>41926.902303240735</v>
      </c>
      <c r="T2143" s="11">
        <f t="shared" si="203"/>
        <v>41956.943969907406</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2"/>
        <v>42340.368171296293</v>
      </c>
      <c r="T2144" s="11">
        <f t="shared" si="203"/>
        <v>42368.368171296293</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2"/>
        <v>40332.553379629629</v>
      </c>
      <c r="T2145" s="11">
        <f t="shared" si="203"/>
        <v>40380.458333333328</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2"/>
        <v>41499.213425925926</v>
      </c>
      <c r="T2146" s="11">
        <f t="shared" si="203"/>
        <v>41531.213425925926</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2"/>
        <v>41574.904097222221</v>
      </c>
      <c r="T2147" s="11">
        <f t="shared" si="203"/>
        <v>41604.945763888885</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2"/>
        <v>42397.346180555549</v>
      </c>
      <c r="T2148" s="11">
        <f t="shared" si="203"/>
        <v>42411.346180555549</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2"/>
        <v>41926.962361111109</v>
      </c>
      <c r="T2149" s="11">
        <f t="shared" si="203"/>
        <v>41959.004027777781</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2"/>
        <v>42066.400254629632</v>
      </c>
      <c r="T2150" s="11">
        <f t="shared" si="203"/>
        <v>42096.358587962961</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1">
        <f t="shared" si="202"/>
        <v>40354.691620370366</v>
      </c>
      <c r="T2151" s="11">
        <f t="shared" si="203"/>
        <v>40389.666666666664</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2"/>
        <v>42533.951377314814</v>
      </c>
      <c r="T2152" s="11">
        <f t="shared" si="203"/>
        <v>42563.951377314814</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2"/>
        <v>42520.514050925929</v>
      </c>
      <c r="T2153" s="11">
        <f t="shared" si="203"/>
        <v>42550.514050925929</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2"/>
        <v>41683.49894675926</v>
      </c>
      <c r="T2154" s="11">
        <f t="shared" si="203"/>
        <v>41713.457280092589</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2"/>
        <v>41974.577754629623</v>
      </c>
      <c r="T2155" s="11">
        <f t="shared" si="203"/>
        <v>42013.999305555553</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2"/>
        <v>41647.29892361111</v>
      </c>
      <c r="T2156" s="11">
        <f t="shared" si="203"/>
        <v>41667.29892361111</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2"/>
        <v>42430.414178240739</v>
      </c>
      <c r="T2157" s="11">
        <f t="shared" si="203"/>
        <v>42460.372511574074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2"/>
        <v>41488.520902777775</v>
      </c>
      <c r="T2158" s="11">
        <f t="shared" si="203"/>
        <v>41533.520902777775</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2"/>
        <v>42694.647951388884</v>
      </c>
      <c r="T2159" s="11">
        <f t="shared" si="203"/>
        <v>42726.999305555553</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2"/>
        <v>41264.520532407405</v>
      </c>
      <c r="T2160" s="11">
        <f t="shared" si="203"/>
        <v>41309.520532407405</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2"/>
        <v>40710.397847222215</v>
      </c>
      <c r="T2161" s="11">
        <f t="shared" si="203"/>
        <v>40740.397847222215</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2"/>
        <v>41018.378530092588</v>
      </c>
      <c r="T2162" s="11">
        <f t="shared" si="203"/>
        <v>41048.378530092588</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2"/>
        <v>42240.519201388881</v>
      </c>
      <c r="T2163" s="11">
        <f t="shared" si="203"/>
        <v>42270.519201388881</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2"/>
        <v>41813.432766203703</v>
      </c>
      <c r="T2164" s="11">
        <f t="shared" si="203"/>
        <v>41844.432766203703</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2"/>
        <v>42111.566203703704</v>
      </c>
      <c r="T2165" s="11">
        <f t="shared" si="203"/>
        <v>42162.826388888883</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2"/>
        <v>42515.384421296294</v>
      </c>
      <c r="T2166" s="11">
        <f t="shared" si="203"/>
        <v>42545.832638888889</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2"/>
        <v>42438.333738425928</v>
      </c>
      <c r="T2167" s="11">
        <f t="shared" si="203"/>
        <v>42468.292071759257</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2"/>
        <v>41933.504837962959</v>
      </c>
      <c r="T2168" s="11">
        <f t="shared" si="203"/>
        <v>41978.546504629623</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2"/>
        <v>41152.733067129629</v>
      </c>
      <c r="T2169" s="11">
        <f t="shared" si="203"/>
        <v>41166.733067129629</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2"/>
        <v>42745.266909722217</v>
      </c>
      <c r="T2170" s="11">
        <f t="shared" si="203"/>
        <v>42775.874999999993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2"/>
        <v>42793.367488425924</v>
      </c>
      <c r="T2171" s="11">
        <f t="shared" si="203"/>
        <v>42796.367488425924</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2"/>
        <v>42198.416921296295</v>
      </c>
      <c r="T2172" s="11">
        <f t="shared" si="203"/>
        <v>42238.416921296295</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2"/>
        <v>42141.623784722215</v>
      </c>
      <c r="T2173" s="11">
        <f t="shared" si="203"/>
        <v>42176.874999999993</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2"/>
        <v>42082.246759259251</v>
      </c>
      <c r="T2174" s="11">
        <f t="shared" si="203"/>
        <v>42112.246759259251</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2"/>
        <v>41495.359293981477</v>
      </c>
      <c r="T2175" s="11">
        <f t="shared" si="203"/>
        <v>41526.832638888889</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2"/>
        <v>42465.209571759253</v>
      </c>
      <c r="T2176" s="11">
        <f t="shared" si="203"/>
        <v>42495.209571759253</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2"/>
        <v>42564.675763888888</v>
      </c>
      <c r="T2177" s="11">
        <f t="shared" si="203"/>
        <v>42571.675763888888</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1">
        <f t="shared" si="202"/>
        <v>42096.299872685187</v>
      </c>
      <c r="T2178" s="11">
        <f t="shared" si="203"/>
        <v>42126.299872685187</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IFERROR(E2179/L2179,0)</f>
        <v>65.868421052631575</v>
      </c>
      <c r="Q2179" t="str">
        <f t="shared" ref="Q2179:Q2242" si="206">LEFT(N2179,FIND("/",N2179)-1)</f>
        <v>music</v>
      </c>
      <c r="R2179" t="str">
        <f t="shared" ref="R2179:R2242" si="207">RIGHT(N2179,LEN(N2179) - FIND("/",N2179))</f>
        <v>rock</v>
      </c>
      <c r="S2179" s="11">
        <f t="shared" ref="S2179:S2242" si="208">(((J2179/60)/60)/24)+DATE(1970,1,1)+(-8/24)</f>
        <v>42501.917442129627</v>
      </c>
      <c r="T2179" s="11">
        <f t="shared" ref="T2179:T2242" si="209">(((I2179/60)/60)/24)+DATE(1970,1,1)+(-8/24)</f>
        <v>42526.917442129627</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si="208"/>
        <v>42723.303206018514</v>
      </c>
      <c r="T2180" s="11">
        <f t="shared" si="209"/>
        <v>42753.303206018514</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8"/>
        <v>42074.837870370371</v>
      </c>
      <c r="T2181" s="11">
        <f t="shared" si="209"/>
        <v>42104.837870370371</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8"/>
        <v>42279.336435185185</v>
      </c>
      <c r="T2182" s="11">
        <f t="shared" si="209"/>
        <v>42321.378101851849</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8"/>
        <v>42772.671909722216</v>
      </c>
      <c r="T2183" s="11">
        <f t="shared" si="209"/>
        <v>42786.671909722216</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8"/>
        <v>41879.567418981482</v>
      </c>
      <c r="T2184" s="11">
        <f t="shared" si="209"/>
        <v>41914.567418981482</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8"/>
        <v>42745.032141203708</v>
      </c>
      <c r="T2185" s="11">
        <f t="shared" si="209"/>
        <v>42774.874999999993</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8"/>
        <v>42380.356956018521</v>
      </c>
      <c r="T2186" s="11">
        <f t="shared" si="209"/>
        <v>42394.333333333336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8"/>
        <v>41319.016655092593</v>
      </c>
      <c r="T2187" s="11">
        <f t="shared" si="209"/>
        <v>41359.016655092593</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8"/>
        <v>42583.281747685185</v>
      </c>
      <c r="T2188" s="11">
        <f t="shared" si="209"/>
        <v>42619.749999999993</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8"/>
        <v>42067.875763888886</v>
      </c>
      <c r="T2189" s="11">
        <f t="shared" si="209"/>
        <v>42096.832638888889</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8"/>
        <v>42633.252789351849</v>
      </c>
      <c r="T2190" s="11">
        <f t="shared" si="209"/>
        <v>42668.374999999993</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8"/>
        <v>42467.454861111109</v>
      </c>
      <c r="T2191" s="11">
        <f t="shared" si="209"/>
        <v>42481.583333333336</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8"/>
        <v>42417.291712962957</v>
      </c>
      <c r="T2192" s="11">
        <f t="shared" si="209"/>
        <v>42451.957638888889</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8"/>
        <v>42768.5003125</v>
      </c>
      <c r="T2193" s="11">
        <f t="shared" si="209"/>
        <v>42780.5003125</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8"/>
        <v>42691.517870370364</v>
      </c>
      <c r="T2194" s="11">
        <f t="shared" si="209"/>
        <v>42719.624999999993</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8"/>
        <v>42664.072592592587</v>
      </c>
      <c r="T2195" s="11">
        <f t="shared" si="209"/>
        <v>42694.874305555553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8"/>
        <v>42425.42465277778</v>
      </c>
      <c r="T2196" s="11">
        <f t="shared" si="209"/>
        <v>42455.382986111108</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8"/>
        <v>42197.438657407409</v>
      </c>
      <c r="T2197" s="11">
        <f t="shared" si="209"/>
        <v>42227.438657407409</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8"/>
        <v>42675.153958333329</v>
      </c>
      <c r="T2198" s="11">
        <f t="shared" si="209"/>
        <v>42705.958333333336</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8"/>
        <v>42033.25068287037</v>
      </c>
      <c r="T2199" s="11">
        <f t="shared" si="209"/>
        <v>42063.25068287037</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8"/>
        <v>42292.180555555555</v>
      </c>
      <c r="T2200" s="11">
        <f t="shared" si="209"/>
        <v>42322.222222222219</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8"/>
        <v>42262.083310185182</v>
      </c>
      <c r="T2201" s="11">
        <f t="shared" si="209"/>
        <v>42292.083310185182</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8"/>
        <v>42163.292453703696</v>
      </c>
      <c r="T2202" s="11">
        <f t="shared" si="209"/>
        <v>42190.791666666664</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8"/>
        <v>41276.513483796298</v>
      </c>
      <c r="T2203" s="11">
        <f t="shared" si="209"/>
        <v>41290.513483796298</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8"/>
        <v>41184.515833333331</v>
      </c>
      <c r="T2204" s="11">
        <f t="shared" si="209"/>
        <v>41214.515833333331</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8"/>
        <v>42241.526412037034</v>
      </c>
      <c r="T2205" s="11">
        <f t="shared" si="209"/>
        <v>42271.526412037034</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8"/>
        <v>41311.978229166663</v>
      </c>
      <c r="T2206" s="11">
        <f t="shared" si="209"/>
        <v>41341.978229166663</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8"/>
        <v>41031.488298611104</v>
      </c>
      <c r="T2207" s="11">
        <f t="shared" si="209"/>
        <v>41061.488298611104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8"/>
        <v>40996.923888888887</v>
      </c>
      <c r="T2208" s="11">
        <f t="shared" si="209"/>
        <v>41014.923888888887</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8"/>
        <v>41563.860798611109</v>
      </c>
      <c r="T2209" s="11">
        <f t="shared" si="209"/>
        <v>41593.902465277773</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8"/>
        <v>40946.548912037033</v>
      </c>
      <c r="T2210" s="11">
        <f t="shared" si="209"/>
        <v>41005.833333333328</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8"/>
        <v>41732.14634259259</v>
      </c>
      <c r="T2211" s="11">
        <f t="shared" si="209"/>
        <v>41743.625</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8"/>
        <v>40955.732754629629</v>
      </c>
      <c r="T2212" s="11">
        <f t="shared" si="209"/>
        <v>41013.399999999994</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41716.451678240737</v>
      </c>
      <c r="T2213" s="11">
        <f t="shared" si="209"/>
        <v>41738.957638888889</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8"/>
        <v>41548.414085648146</v>
      </c>
      <c r="T2214" s="11">
        <f t="shared" si="209"/>
        <v>41581.708333333328</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8"/>
        <v>42109.492812499993</v>
      </c>
      <c r="T2215" s="11">
        <f t="shared" si="209"/>
        <v>42139.492812499993</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8"/>
        <v>41646.45888888889</v>
      </c>
      <c r="T2216" s="11">
        <f t="shared" si="209"/>
        <v>41676.45888888889</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8"/>
        <v>40958.383935185186</v>
      </c>
      <c r="T2217" s="11">
        <f t="shared" si="209"/>
        <v>40980.957638888889</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8"/>
        <v>42194.418344907412</v>
      </c>
      <c r="T2218" s="11">
        <f t="shared" si="209"/>
        <v>42208.418344907412</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8"/>
        <v>42299.443437499998</v>
      </c>
      <c r="T2219" s="11">
        <f t="shared" si="209"/>
        <v>42309.999999999993</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8"/>
        <v>41127.478969907403</v>
      </c>
      <c r="T2220" s="11">
        <f t="shared" si="209"/>
        <v>41149.666666666664</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8"/>
        <v>42205.385555555556</v>
      </c>
      <c r="T2221" s="11">
        <f t="shared" si="209"/>
        <v>42235.385555555556</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8"/>
        <v>41451.727268518516</v>
      </c>
      <c r="T2222" s="11">
        <f t="shared" si="209"/>
        <v>41481.727268518516</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8"/>
        <v>42452.333437499998</v>
      </c>
      <c r="T2223" s="11">
        <f t="shared" si="209"/>
        <v>42482.666666666664</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8"/>
        <v>40906.454247685186</v>
      </c>
      <c r="T2224" s="11">
        <f t="shared" si="209"/>
        <v>40936.454247685186</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8"/>
        <v>42152.307500000003</v>
      </c>
      <c r="T2225" s="11">
        <f t="shared" si="209"/>
        <v>42182.307500000003</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8"/>
        <v>42644.334201388883</v>
      </c>
      <c r="T2226" s="11">
        <f t="shared" si="209"/>
        <v>42672.458333333336</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8"/>
        <v>41873.458506944444</v>
      </c>
      <c r="T2227" s="11">
        <f t="shared" si="209"/>
        <v>41903.458506944444</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8"/>
        <v>42381.465532407405</v>
      </c>
      <c r="T2228" s="11">
        <f t="shared" si="209"/>
        <v>42411.874305555553</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8"/>
        <v>41561.474016203698</v>
      </c>
      <c r="T2229" s="11">
        <f t="shared" si="209"/>
        <v>41591.515682870369</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8"/>
        <v>42201.944861111107</v>
      </c>
      <c r="T2230" s="11">
        <f t="shared" si="209"/>
        <v>42231.944861111107</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8"/>
        <v>41484.330914351849</v>
      </c>
      <c r="T2231" s="11">
        <f t="shared" si="209"/>
        <v>41519.833333333328</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8"/>
        <v>41724.547766203701</v>
      </c>
      <c r="T2232" s="11">
        <f t="shared" si="209"/>
        <v>41754.547766203701</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8"/>
        <v>41423.577557870369</v>
      </c>
      <c r="T2233" s="11">
        <f t="shared" si="209"/>
        <v>41449.875</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8"/>
        <v>41806.460740740738</v>
      </c>
      <c r="T2234" s="11">
        <f t="shared" si="209"/>
        <v>41838.791666666664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8"/>
        <v>42331.045590277768</v>
      </c>
      <c r="T2235" s="11">
        <f t="shared" si="209"/>
        <v>42351.666666666664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8"/>
        <v>42710.491284722222</v>
      </c>
      <c r="T2236" s="11">
        <f t="shared" si="209"/>
        <v>42740.491284722222</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8"/>
        <v>42061.688784722217</v>
      </c>
      <c r="T2237" s="11">
        <f t="shared" si="209"/>
        <v>42091.64711805556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8"/>
        <v>42371.283831018511</v>
      </c>
      <c r="T2238" s="11">
        <f t="shared" si="209"/>
        <v>42401.283831018511</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8"/>
        <v>41914.669942129629</v>
      </c>
      <c r="T2239" s="11">
        <f t="shared" si="209"/>
        <v>41954.999305555553</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8"/>
        <v>42774.28837962963</v>
      </c>
      <c r="T2240" s="11">
        <f t="shared" si="209"/>
        <v>42804.28837962963</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8"/>
        <v>41572.625162037039</v>
      </c>
      <c r="T2241" s="11">
        <f t="shared" si="209"/>
        <v>41608.834722222222</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1">
        <f t="shared" si="208"/>
        <v>42452.492407407401</v>
      </c>
      <c r="T2242" s="11">
        <f t="shared" si="209"/>
        <v>42482.492407407401</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IFERROR(E2243/L2243,0)</f>
        <v>49.472392638036808</v>
      </c>
      <c r="Q2243" t="str">
        <f t="shared" ref="Q2243:Q2306" si="212">LEFT(N2243,FIND("/",N2243)-1)</f>
        <v>games</v>
      </c>
      <c r="R2243" t="str">
        <f t="shared" ref="R2243:R2306" si="213">RIGHT(N2243,LEN(N2243) - FIND("/",N2243))</f>
        <v>tabletop games</v>
      </c>
      <c r="S2243" s="11">
        <f t="shared" ref="S2243:S2306" si="214">(((J2243/60)/60)/24)+DATE(1970,1,1)+(-8/24)</f>
        <v>42766.494212962956</v>
      </c>
      <c r="T2243" s="11">
        <f t="shared" ref="T2243:T2306" si="215">(((I2243/60)/60)/24)+DATE(1970,1,1)+(-8/24)</f>
        <v>42796.494212962956</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si="214"/>
        <v>41569.242280092592</v>
      </c>
      <c r="T2244" s="11">
        <f t="shared" si="215"/>
        <v>41604.79305555555</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4"/>
        <v>42800.417708333327</v>
      </c>
      <c r="T2245" s="11">
        <f t="shared" si="215"/>
        <v>42806.791666666664</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4"/>
        <v>42647.485486111109</v>
      </c>
      <c r="T2246" s="11">
        <f t="shared" si="215"/>
        <v>42659.520833333336</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4"/>
        <v>41660.375196759262</v>
      </c>
      <c r="T2247" s="11">
        <f t="shared" si="215"/>
        <v>41691.416666666664</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4"/>
        <v>42221.458449074074</v>
      </c>
      <c r="T2248" s="11">
        <f t="shared" si="215"/>
        <v>42251.458449074074</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4"/>
        <v>42200.332928240743</v>
      </c>
      <c r="T2249" s="11">
        <f t="shared" si="215"/>
        <v>42214.332928240743</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4"/>
        <v>42688.542569444442</v>
      </c>
      <c r="T2250" s="11">
        <f t="shared" si="215"/>
        <v>42718.542569444442</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4"/>
        <v>41336.369965277772</v>
      </c>
      <c r="T2251" s="11">
        <f t="shared" si="215"/>
        <v>41366.328298611108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4"/>
        <v>42676.6721412037</v>
      </c>
      <c r="T2252" s="11">
        <f t="shared" si="215"/>
        <v>42706.713807870365</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4"/>
        <v>41846.012465277774</v>
      </c>
      <c r="T2253" s="11">
        <f t="shared" si="215"/>
        <v>41867.012465277774</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4"/>
        <v>42572.994652777772</v>
      </c>
      <c r="T2254" s="11">
        <f t="shared" si="215"/>
        <v>42587.994652777772</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4"/>
        <v>42296.297997685186</v>
      </c>
      <c r="T2255" s="11">
        <f t="shared" si="215"/>
        <v>42326.33966435185</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4"/>
        <v>42752.314444444441</v>
      </c>
      <c r="T2256" s="11">
        <f t="shared" si="215"/>
        <v>42759.314444444441</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4"/>
        <v>42467.618645833332</v>
      </c>
      <c r="T2257" s="11">
        <f t="shared" si="215"/>
        <v>42497.618645833332</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4"/>
        <v>42682.118587962956</v>
      </c>
      <c r="T2258" s="11">
        <f t="shared" si="215"/>
        <v>42696.118587962956</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4"/>
        <v>42505.603344907409</v>
      </c>
      <c r="T2259" s="11">
        <f t="shared" si="215"/>
        <v>42540.624999999993</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4"/>
        <v>42136.417673611104</v>
      </c>
      <c r="T2260" s="11">
        <f t="shared" si="215"/>
        <v>42166.417673611104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4"/>
        <v>42702.47148148148</v>
      </c>
      <c r="T2261" s="11">
        <f t="shared" si="215"/>
        <v>42712.47148148148</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4"/>
        <v>41694.683449074073</v>
      </c>
      <c r="T2262" s="11">
        <f t="shared" si="215"/>
        <v>41724.641782407409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4"/>
        <v>42759.391435185178</v>
      </c>
      <c r="T2263" s="11">
        <f t="shared" si="215"/>
        <v>42780.391435185178</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4"/>
        <v>41926.251828703702</v>
      </c>
      <c r="T2264" s="11">
        <f t="shared" si="215"/>
        <v>41960.666666666664</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4"/>
        <v>42014.498993055553</v>
      </c>
      <c r="T2265" s="11">
        <f t="shared" si="215"/>
        <v>42035.498993055553</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4"/>
        <v>42496.249004629623</v>
      </c>
      <c r="T2266" s="11">
        <f t="shared" si="215"/>
        <v>42512.791666666664</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4"/>
        <v>42689.519756944443</v>
      </c>
      <c r="T2267" s="11">
        <f t="shared" si="215"/>
        <v>42696.519756944443</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4"/>
        <v>42469.541574074072</v>
      </c>
      <c r="T2268" s="11">
        <f t="shared" si="215"/>
        <v>42486.749999999993</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4"/>
        <v>41968.496493055551</v>
      </c>
      <c r="T2269" s="11">
        <f t="shared" si="215"/>
        <v>41993.708333333336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4"/>
        <v>42775.749016203699</v>
      </c>
      <c r="T2270" s="11">
        <f t="shared" si="215"/>
        <v>42805.749016203699</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4"/>
        <v>42776.371099537035</v>
      </c>
      <c r="T2271" s="11">
        <f t="shared" si="215"/>
        <v>42800.874999999993</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4"/>
        <v>42725.536030092589</v>
      </c>
      <c r="T2272" s="11">
        <f t="shared" si="215"/>
        <v>42745.582638888889</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4"/>
        <v>42683.666712962957</v>
      </c>
      <c r="T2273" s="11">
        <f t="shared" si="215"/>
        <v>42713.666712962957</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4"/>
        <v>42315.366157407399</v>
      </c>
      <c r="T2274" s="11">
        <f t="shared" si="215"/>
        <v>42345.366157407399</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4"/>
        <v>42781.215763888882</v>
      </c>
      <c r="T2275" s="11">
        <f t="shared" si="215"/>
        <v>42806.174097222225</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4"/>
        <v>41663.167326388888</v>
      </c>
      <c r="T2276" s="11">
        <f t="shared" si="215"/>
        <v>41693.167326388888</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4"/>
        <v>41965.283321759263</v>
      </c>
      <c r="T2277" s="11">
        <f t="shared" si="215"/>
        <v>41995.283321759263</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4"/>
        <v>41614.318159722221</v>
      </c>
      <c r="T2278" s="11">
        <f t="shared" si="215"/>
        <v>41644.318159722221</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4"/>
        <v>40936.345173611109</v>
      </c>
      <c r="T2279" s="11">
        <f t="shared" si="215"/>
        <v>40966.345173611109</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4"/>
        <v>42338.375775462955</v>
      </c>
      <c r="T2280" s="11">
        <f t="shared" si="215"/>
        <v>42372.624305555553</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4"/>
        <v>42020.473368055551</v>
      </c>
      <c r="T2281" s="11">
        <f t="shared" si="215"/>
        <v>42038.833333333336</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4"/>
        <v>42234.291562499995</v>
      </c>
      <c r="T2282" s="11">
        <f t="shared" si="215"/>
        <v>42264.291562499995</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4"/>
        <v>40686.952511574069</v>
      </c>
      <c r="T2283" s="11">
        <f t="shared" si="215"/>
        <v>40748.951388888883</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4"/>
        <v>42322.841273148144</v>
      </c>
      <c r="T2284" s="11">
        <f t="shared" si="215"/>
        <v>42382.841273148144</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4"/>
        <v>40977.791712962957</v>
      </c>
      <c r="T2285" s="11">
        <f t="shared" si="215"/>
        <v>41037.750046296293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4"/>
        <v>40585.463483796295</v>
      </c>
      <c r="T2286" s="11">
        <f t="shared" si="215"/>
        <v>40613.833333333328</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4"/>
        <v>41058.852349537032</v>
      </c>
      <c r="T2287" s="11">
        <f t="shared" si="215"/>
        <v>41088.852349537032</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4"/>
        <v>41494.630254629628</v>
      </c>
      <c r="T2288" s="11">
        <f t="shared" si="215"/>
        <v>41522.832638888889</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4"/>
        <v>41792.334027777775</v>
      </c>
      <c r="T2289" s="11">
        <f t="shared" si="215"/>
        <v>41813.334027777775</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4"/>
        <v>41067.494085648148</v>
      </c>
      <c r="T2290" s="11">
        <f t="shared" si="215"/>
        <v>41086.416666666664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4"/>
        <v>41571.665046296293</v>
      </c>
      <c r="T2291" s="11">
        <f t="shared" si="215"/>
        <v>41614.640277777777</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4"/>
        <v>40069.920486111107</v>
      </c>
      <c r="T2292" s="11">
        <f t="shared" si="215"/>
        <v>40148.375</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4"/>
        <v>40987.643726851849</v>
      </c>
      <c r="T2293" s="11">
        <f t="shared" si="215"/>
        <v>41021.833333333328</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4"/>
        <v>40987.364305555551</v>
      </c>
      <c r="T2294" s="11">
        <f t="shared" si="215"/>
        <v>41017.364305555551</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4"/>
        <v>41151.374988425923</v>
      </c>
      <c r="T2295" s="11">
        <f t="shared" si="215"/>
        <v>41176.832638888889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4"/>
        <v>41264.389814814815</v>
      </c>
      <c r="T2296" s="11">
        <f t="shared" si="215"/>
        <v>41294.389814814815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4"/>
        <v>41270.621018518512</v>
      </c>
      <c r="T2297" s="11">
        <f t="shared" si="215"/>
        <v>41300.621018518512</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4"/>
        <v>40927.39844907407</v>
      </c>
      <c r="T2298" s="11">
        <f t="shared" si="215"/>
        <v>40962.39844907407</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4"/>
        <v>40947.70890046296</v>
      </c>
      <c r="T2299" s="11">
        <f t="shared" si="215"/>
        <v>40981.832638888889</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4"/>
        <v>41694.507326388884</v>
      </c>
      <c r="T2300" s="11">
        <f t="shared" si="215"/>
        <v>41724.46565972222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4"/>
        <v>40564.699178240735</v>
      </c>
      <c r="T2301" s="11">
        <f t="shared" si="215"/>
        <v>40579.699178240735</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4"/>
        <v>41074.393703703703</v>
      </c>
      <c r="T2302" s="11">
        <f t="shared" si="215"/>
        <v>41088.393703703703</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4"/>
        <v>41415.813611111109</v>
      </c>
      <c r="T2303" s="11">
        <f t="shared" si="215"/>
        <v>41445.813611111109</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4"/>
        <v>41605.535115740735</v>
      </c>
      <c r="T2304" s="11">
        <f t="shared" si="215"/>
        <v>41638.958333333328</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4"/>
        <v>40849.777731481481</v>
      </c>
      <c r="T2305" s="11">
        <f t="shared" si="215"/>
        <v>40889.819398148145</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1">
        <f t="shared" si="214"/>
        <v>40502.482534722221</v>
      </c>
      <c r="T2306" s="11">
        <f t="shared" si="215"/>
        <v>40543.874305555553</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IFERROR(E2307/L2307,0)</f>
        <v>109.10778443113773</v>
      </c>
      <c r="Q2307" t="str">
        <f t="shared" ref="Q2307:Q2370" si="218">LEFT(N2307,FIND("/",N2307)-1)</f>
        <v>music</v>
      </c>
      <c r="R2307" t="str">
        <f t="shared" ref="R2307:R2370" si="219">RIGHT(N2307,LEN(N2307) - FIND("/",N2307))</f>
        <v>indie rock</v>
      </c>
      <c r="S2307" s="11">
        <f t="shared" ref="S2307:S2370" si="220">(((J2307/60)/60)/24)+DATE(1970,1,1)+(-8/24)</f>
        <v>41834.361944444441</v>
      </c>
      <c r="T2307" s="11">
        <f t="shared" ref="T2307:T2370" si="221">(((I2307/60)/60)/24)+DATE(1970,1,1)+(-8/24)</f>
        <v>41859.416666666664</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si="220"/>
        <v>40947.834826388884</v>
      </c>
      <c r="T2308" s="11">
        <f t="shared" si="221"/>
        <v>40977.834826388884</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0"/>
        <v>41004.469131944439</v>
      </c>
      <c r="T2309" s="11">
        <f t="shared" si="221"/>
        <v>41034.46907407407</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0"/>
        <v>41851.629583333335</v>
      </c>
      <c r="T2310" s="11">
        <f t="shared" si="221"/>
        <v>41879.708333333328</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0"/>
        <v>41307.654363425921</v>
      </c>
      <c r="T2311" s="11">
        <f t="shared" si="221"/>
        <v>41342.654363425921</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0"/>
        <v>41324.460821759254</v>
      </c>
      <c r="T2312" s="11">
        <f t="shared" si="221"/>
        <v>41354.41915509259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0"/>
        <v>41735.671168981477</v>
      </c>
      <c r="T2313" s="11">
        <f t="shared" si="221"/>
        <v>41765.671168981477</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0"/>
        <v>41716.299513888887</v>
      </c>
      <c r="T2314" s="11">
        <f t="shared" si="221"/>
        <v>41747.625</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0"/>
        <v>41002.625300925924</v>
      </c>
      <c r="T2315" s="11">
        <f t="shared" si="221"/>
        <v>41032.625300925924</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0"/>
        <v>41037.218252314815</v>
      </c>
      <c r="T2316" s="11">
        <f t="shared" si="221"/>
        <v>41067.218252314815</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0"/>
        <v>41004.392858796295</v>
      </c>
      <c r="T2317" s="11">
        <f t="shared" si="221"/>
        <v>41034.392858796295</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0"/>
        <v>40079.391782407409</v>
      </c>
      <c r="T2318" s="11">
        <f t="shared" si="221"/>
        <v>40156.433333333334</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0"/>
        <v>40192.20890046296</v>
      </c>
      <c r="T2319" s="11">
        <f t="shared" si="221"/>
        <v>40223.875</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0"/>
        <v>40050.310347222221</v>
      </c>
      <c r="T2320" s="11">
        <f t="shared" si="221"/>
        <v>40081.832638888889</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0"/>
        <v>41592.748668981476</v>
      </c>
      <c r="T2321" s="11">
        <f t="shared" si="221"/>
        <v>41622.748668981476</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0"/>
        <v>41696.483796296292</v>
      </c>
      <c r="T2322" s="11">
        <f t="shared" si="221"/>
        <v>41731.442129629628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0"/>
        <v>42798.927094907405</v>
      </c>
      <c r="T2323" s="11">
        <f t="shared" si="221"/>
        <v>42828.885428240734</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0"/>
        <v>42804.562141203707</v>
      </c>
      <c r="T2324" s="11">
        <f t="shared" si="221"/>
        <v>42834.520474537036</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0"/>
        <v>42807.42184027777</v>
      </c>
      <c r="T2325" s="11">
        <f t="shared" si="221"/>
        <v>42814.42184027777</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0"/>
        <v>42790.55190972222</v>
      </c>
      <c r="T2326" s="11">
        <f t="shared" si="221"/>
        <v>42820.510243055549</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0"/>
        <v>42793.689016203702</v>
      </c>
      <c r="T2327" s="11">
        <f t="shared" si="221"/>
        <v>42823.647349537037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0"/>
        <v>42803.700787037036</v>
      </c>
      <c r="T2328" s="11">
        <f t="shared" si="221"/>
        <v>42855.374999999993</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0"/>
        <v>41842.583796296298</v>
      </c>
      <c r="T2329" s="11">
        <f t="shared" si="221"/>
        <v>41877.583796296298</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0"/>
        <v>42139.448344907411</v>
      </c>
      <c r="T2330" s="11">
        <f t="shared" si="221"/>
        <v>42169.448344907411</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0"/>
        <v>41807.291041666664</v>
      </c>
      <c r="T2331" s="11">
        <f t="shared" si="221"/>
        <v>41837.291041666664</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0"/>
        <v>42332.566469907404</v>
      </c>
      <c r="T2332" s="11">
        <f t="shared" si="221"/>
        <v>42362.666666666664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0"/>
        <v>41838.672337962962</v>
      </c>
      <c r="T2333" s="11">
        <f t="shared" si="221"/>
        <v>41868.672337962962</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0"/>
        <v>42011.294803240737</v>
      </c>
      <c r="T2334" s="11">
        <f t="shared" si="221"/>
        <v>42041.294803240737</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0"/>
        <v>41767.317013888889</v>
      </c>
      <c r="T2335" s="11">
        <f t="shared" si="221"/>
        <v>41788.409722222219</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0"/>
        <v>41918.336782407401</v>
      </c>
      <c r="T2336" s="11">
        <f t="shared" si="221"/>
        <v>41948.398611111108</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0"/>
        <v>41771.238923611112</v>
      </c>
      <c r="T2337" s="11">
        <f t="shared" si="221"/>
        <v>41801.238923611112</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0"/>
        <v>41666.591377314813</v>
      </c>
      <c r="T2338" s="11">
        <f t="shared" si="221"/>
        <v>41706.591377314813</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0"/>
        <v>41786.307210648149</v>
      </c>
      <c r="T2339" s="11">
        <f t="shared" si="221"/>
        <v>41816.307210648149</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0"/>
        <v>41789.563472222217</v>
      </c>
      <c r="T2340" s="11">
        <f t="shared" si="221"/>
        <v>41819.563472222217</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0"/>
        <v>42692.466539351844</v>
      </c>
      <c r="T2341" s="11">
        <f t="shared" si="221"/>
        <v>42722.999305555553</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0"/>
        <v>42643.309467592589</v>
      </c>
      <c r="T2342" s="11">
        <f t="shared" si="221"/>
        <v>42673.309467592589</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1">
        <f t="shared" si="220"/>
        <v>42167.480370370373</v>
      </c>
      <c r="T2343" s="11">
        <f t="shared" si="221"/>
        <v>42197.480370370373</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1">
        <f t="shared" si="220"/>
        <v>41897.36886574074</v>
      </c>
      <c r="T2344" s="11">
        <f t="shared" si="221"/>
        <v>41917.875</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0"/>
        <v>42327.491956018515</v>
      </c>
      <c r="T2345" s="11">
        <f t="shared" si="221"/>
        <v>42377.490972222215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0"/>
        <v>42515.394317129627</v>
      </c>
      <c r="T2346" s="11">
        <f t="shared" si="221"/>
        <v>42545.394317129627</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1">
        <f t="shared" si="220"/>
        <v>42059.66847222222</v>
      </c>
      <c r="T2347" s="11">
        <f t="shared" si="221"/>
        <v>42094.652083333327</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0"/>
        <v>42615.465636574074</v>
      </c>
      <c r="T2348" s="11">
        <f t="shared" si="221"/>
        <v>42660.465636574074</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0"/>
        <v>42577.274027777778</v>
      </c>
      <c r="T2349" s="11">
        <f t="shared" si="221"/>
        <v>42607.274027777778</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0"/>
        <v>42360.598819444444</v>
      </c>
      <c r="T2350" s="11">
        <f t="shared" si="221"/>
        <v>42420.598819444444</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1">
        <f t="shared" si="220"/>
        <v>42198.442453703705</v>
      </c>
      <c r="T2351" s="11">
        <f t="shared" si="221"/>
        <v>42227.442453703705</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1">
        <f t="shared" si="220"/>
        <v>42708.508912037032</v>
      </c>
      <c r="T2352" s="11">
        <f t="shared" si="221"/>
        <v>42738.508912037032</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0"/>
        <v>42093.767812500002</v>
      </c>
      <c r="T2353" s="11">
        <f t="shared" si="221"/>
        <v>42123.767812500002</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1">
        <f t="shared" si="220"/>
        <v>42101.300370370365</v>
      </c>
      <c r="T2354" s="11">
        <f t="shared" si="221"/>
        <v>42161.300370370365</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1">
        <f t="shared" si="220"/>
        <v>42103.342847222222</v>
      </c>
      <c r="T2355" s="11">
        <f t="shared" si="221"/>
        <v>42115.342847222222</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0"/>
        <v>41954.38958333333</v>
      </c>
      <c r="T2356" s="11">
        <f t="shared" si="221"/>
        <v>42014.38958333333</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0"/>
        <v>42096.584907407399</v>
      </c>
      <c r="T2357" s="11">
        <f t="shared" si="221"/>
        <v>42126.584907407399</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1">
        <f t="shared" si="220"/>
        <v>42130.450277777774</v>
      </c>
      <c r="T2358" s="11">
        <f t="shared" si="221"/>
        <v>42160.450277777774</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1">
        <f t="shared" si="220"/>
        <v>42264.286782407398</v>
      </c>
      <c r="T2359" s="11">
        <f t="shared" si="221"/>
        <v>42294.286782407398</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1">
        <f t="shared" si="220"/>
        <v>41978.597638888888</v>
      </c>
      <c r="T2360" s="11">
        <f t="shared" si="221"/>
        <v>42034.693749999999</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0"/>
        <v>42159.316249999996</v>
      </c>
      <c r="T2361" s="11">
        <f t="shared" si="221"/>
        <v>42219.316249999996</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0"/>
        <v>42377.373611111114</v>
      </c>
      <c r="T2362" s="11">
        <f t="shared" si="221"/>
        <v>42407.373611111114</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1">
        <f t="shared" si="220"/>
        <v>42466.525555555556</v>
      </c>
      <c r="T2363" s="11">
        <f t="shared" si="221"/>
        <v>42490.583333333336</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0"/>
        <v>41954.35497685185</v>
      </c>
      <c r="T2364" s="11">
        <f t="shared" si="221"/>
        <v>41984.35497685185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1">
        <f t="shared" si="220"/>
        <v>42321.678240740737</v>
      </c>
      <c r="T2365" s="11">
        <f t="shared" si="221"/>
        <v>42366.678240740737</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1">
        <f t="shared" si="220"/>
        <v>42248.601342592585</v>
      </c>
      <c r="T2366" s="11">
        <f t="shared" si="221"/>
        <v>42303.601342592585</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1">
        <f t="shared" si="220"/>
        <v>42346.403067129628</v>
      </c>
      <c r="T2367" s="11">
        <f t="shared" si="221"/>
        <v>42386.624999999993</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0"/>
        <v>42268.198298611103</v>
      </c>
      <c r="T2368" s="11">
        <f t="shared" si="221"/>
        <v>42298.198298611103</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0"/>
        <v>42425.636759259258</v>
      </c>
      <c r="T2369" s="11">
        <f t="shared" si="221"/>
        <v>42485.595092592594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1">
        <f t="shared" si="220"/>
        <v>42063.388483796291</v>
      </c>
      <c r="T2370" s="11">
        <f t="shared" si="221"/>
        <v>42108.346817129634</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f t="shared" ref="P2371:P2434" si="223">IFERROR(E2371/L2371,0)</f>
        <v>0</v>
      </c>
      <c r="Q2371" t="str">
        <f t="shared" ref="Q2371:Q2434" si="224">LEFT(N2371,FIND("/",N2371)-1)</f>
        <v>technology</v>
      </c>
      <c r="R2371" t="str">
        <f t="shared" ref="R2371:R2434" si="225">RIGHT(N2371,LEN(N2371) - FIND("/",N2371))</f>
        <v>web</v>
      </c>
      <c r="S2371" s="11">
        <f t="shared" ref="S2371:S2434" si="226">(((J2371/60)/60)/24)+DATE(1970,1,1)+(-8/24)</f>
        <v>42380.47929398148</v>
      </c>
      <c r="T2371" s="11">
        <f t="shared" ref="T2371:T2434" si="227">(((I2371/60)/60)/24)+DATE(1970,1,1)+(-8/24)</f>
        <v>42410.47929398148</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si="226"/>
        <v>41960.855798611105</v>
      </c>
      <c r="T2372" s="11">
        <f t="shared" si="227"/>
        <v>41990.855798611105</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1">
        <f t="shared" si="226"/>
        <v>42150.444398148145</v>
      </c>
      <c r="T2373" s="11">
        <f t="shared" si="227"/>
        <v>42180.444398148145</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6"/>
        <v>42087.735775462956</v>
      </c>
      <c r="T2374" s="11">
        <f t="shared" si="227"/>
        <v>42117.735775462956</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6"/>
        <v>42215.328981481485</v>
      </c>
      <c r="T2375" s="11">
        <f t="shared" si="227"/>
        <v>42245.328981481485</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6"/>
        <v>42017.509953703695</v>
      </c>
      <c r="T2376" s="11">
        <f t="shared" si="227"/>
        <v>42047.509953703695</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1">
        <f t="shared" si="226"/>
        <v>42592.502743055556</v>
      </c>
      <c r="T2377" s="11">
        <f t="shared" si="227"/>
        <v>42622.502743055556</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6"/>
        <v>42318.592199074068</v>
      </c>
      <c r="T2378" s="11">
        <f t="shared" si="227"/>
        <v>42348.592199074068</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1">
        <f t="shared" si="226"/>
        <v>42669.536840277775</v>
      </c>
      <c r="T2379" s="11">
        <f t="shared" si="227"/>
        <v>42699.578506944446</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1">
        <f t="shared" si="226"/>
        <v>42212.679745370369</v>
      </c>
      <c r="T2380" s="11">
        <f t="shared" si="227"/>
        <v>42241.679745370369</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1">
        <f t="shared" si="226"/>
        <v>42236.683055555557</v>
      </c>
      <c r="T2381" s="11">
        <f t="shared" si="227"/>
        <v>42281.683055555557</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6"/>
        <v>42248.459976851846</v>
      </c>
      <c r="T2382" s="11">
        <f t="shared" si="227"/>
        <v>42278.459976851846</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6"/>
        <v>42074.602407407401</v>
      </c>
      <c r="T2383" s="11">
        <f t="shared" si="227"/>
        <v>42104.602407407401</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6"/>
        <v>42194.854201388887</v>
      </c>
      <c r="T2384" s="11">
        <f t="shared" si="227"/>
        <v>42219.854201388887</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6"/>
        <v>42026.723460648143</v>
      </c>
      <c r="T2385" s="11">
        <f t="shared" si="227"/>
        <v>42056.723460648143</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6"/>
        <v>41926.734293981477</v>
      </c>
      <c r="T2386" s="11">
        <f t="shared" si="227"/>
        <v>41956.775960648149</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6"/>
        <v>42191.368425925924</v>
      </c>
      <c r="T2387" s="11">
        <f t="shared" si="227"/>
        <v>42221.368425925924</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1">
        <f t="shared" si="226"/>
        <v>41954.504907407405</v>
      </c>
      <c r="T2388" s="11">
        <f t="shared" si="227"/>
        <v>42014.504907407405</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6"/>
        <v>42528.293287037035</v>
      </c>
      <c r="T2389" s="11">
        <f t="shared" si="227"/>
        <v>42573.293287037035</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6"/>
        <v>41989.520358796297</v>
      </c>
      <c r="T2390" s="11">
        <f t="shared" si="227"/>
        <v>42019.478472222218</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6"/>
        <v>42179.320046296292</v>
      </c>
      <c r="T2391" s="11">
        <f t="shared" si="227"/>
        <v>42210.582638888889</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1">
        <f t="shared" si="226"/>
        <v>41967.928981481477</v>
      </c>
      <c r="T2392" s="11">
        <f t="shared" si="227"/>
        <v>42007.928981481477</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6"/>
        <v>42064.461157407401</v>
      </c>
      <c r="T2393" s="11">
        <f t="shared" si="227"/>
        <v>42094.419490740744</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1">
        <f t="shared" si="226"/>
        <v>42275.787303240737</v>
      </c>
      <c r="T2394" s="11">
        <f t="shared" si="227"/>
        <v>42305.787303240737</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6"/>
        <v>42194.315011574072</v>
      </c>
      <c r="T2395" s="11">
        <f t="shared" si="227"/>
        <v>42224.315011574072</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6"/>
        <v>42031.02885416666</v>
      </c>
      <c r="T2396" s="11">
        <f t="shared" si="227"/>
        <v>42061.02885416666</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1">
        <f t="shared" si="226"/>
        <v>42716.788043981483</v>
      </c>
      <c r="T2397" s="11">
        <f t="shared" si="227"/>
        <v>42745.039583333331</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6"/>
        <v>42262.515717592592</v>
      </c>
      <c r="T2398" s="11">
        <f t="shared" si="227"/>
        <v>42292.515717592592</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1">
        <f t="shared" si="226"/>
        <v>41976.551574074074</v>
      </c>
      <c r="T2399" s="11">
        <f t="shared" si="227"/>
        <v>42006.551574074074</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1">
        <f t="shared" si="226"/>
        <v>42157.583148148151</v>
      </c>
      <c r="T2400" s="11">
        <f t="shared" si="227"/>
        <v>42187.583148148151</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1">
        <f t="shared" si="226"/>
        <v>41956.519745370366</v>
      </c>
      <c r="T2401" s="11">
        <f t="shared" si="227"/>
        <v>41991.519745370366</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1">
        <f t="shared" si="226"/>
        <v>42443.934768518513</v>
      </c>
      <c r="T2402" s="11">
        <f t="shared" si="227"/>
        <v>42473.934768518513</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6"/>
        <v>42374.489537037036</v>
      </c>
      <c r="T2403" s="11">
        <f t="shared" si="227"/>
        <v>42434.489537037036</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6"/>
        <v>42107.34642361111</v>
      </c>
      <c r="T2404" s="11">
        <f t="shared" si="227"/>
        <v>42137.34642361111</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6"/>
        <v>42399.549282407403</v>
      </c>
      <c r="T2405" s="11">
        <f t="shared" si="227"/>
        <v>42459.507615740738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1">
        <f t="shared" si="226"/>
        <v>42341.706099537034</v>
      </c>
      <c r="T2406" s="11">
        <f t="shared" si="227"/>
        <v>42371.706099537034</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6"/>
        <v>42595.252025462956</v>
      </c>
      <c r="T2407" s="11">
        <f t="shared" si="227"/>
        <v>42616.252025462956</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6"/>
        <v>41982.777662037035</v>
      </c>
      <c r="T2408" s="11">
        <f t="shared" si="227"/>
        <v>42022.777662037035</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6"/>
        <v>42082.242222222216</v>
      </c>
      <c r="T2409" s="11">
        <f t="shared" si="227"/>
        <v>42104.916666666664</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6"/>
        <v>41918.80737268518</v>
      </c>
      <c r="T2410" s="11">
        <f t="shared" si="227"/>
        <v>41948.849039351851</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6"/>
        <v>42204.542534722219</v>
      </c>
      <c r="T2411" s="11">
        <f t="shared" si="227"/>
        <v>42234.542534722219</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1">
        <f t="shared" si="226"/>
        <v>42224.074942129628</v>
      </c>
      <c r="T2412" s="11">
        <f t="shared" si="227"/>
        <v>42254.074942129628</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6"/>
        <v>42211.399097222216</v>
      </c>
      <c r="T2413" s="11">
        <f t="shared" si="227"/>
        <v>42241.399097222216</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1">
        <f t="shared" si="226"/>
        <v>42655.403622685182</v>
      </c>
      <c r="T2414" s="11">
        <f t="shared" si="227"/>
        <v>42700.445289351854</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6"/>
        <v>41759.776412037034</v>
      </c>
      <c r="T2415" s="11">
        <f t="shared" si="227"/>
        <v>41790.645833333328</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6"/>
        <v>42198.361805555549</v>
      </c>
      <c r="T2416" s="11">
        <f t="shared" si="227"/>
        <v>42237.832638888889</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6"/>
        <v>42536.529467592591</v>
      </c>
      <c r="T2417" s="11">
        <f t="shared" si="227"/>
        <v>42566.529467592591</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6"/>
        <v>42019.404432870368</v>
      </c>
      <c r="T2418" s="11">
        <f t="shared" si="227"/>
        <v>42077.291666666664</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1">
        <f t="shared" si="226"/>
        <v>41831.550775462958</v>
      </c>
      <c r="T2419" s="11">
        <f t="shared" si="227"/>
        <v>41861.550775462958</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6"/>
        <v>42027.523657407401</v>
      </c>
      <c r="T2420" s="11">
        <f t="shared" si="227"/>
        <v>42087.481990740744</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1">
        <f t="shared" si="226"/>
        <v>41993.404965277768</v>
      </c>
      <c r="T2421" s="11">
        <f t="shared" si="227"/>
        <v>42053.404965277768</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6"/>
        <v>41892.695543981477</v>
      </c>
      <c r="T2422" s="11">
        <f t="shared" si="227"/>
        <v>41952.737210648142</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6"/>
        <v>42026.354120370372</v>
      </c>
      <c r="T2423" s="11">
        <f t="shared" si="227"/>
        <v>42056.354120370372</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6"/>
        <v>42044.391620370363</v>
      </c>
      <c r="T2424" s="11">
        <f t="shared" si="227"/>
        <v>42074.349953703706</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6"/>
        <v>41974.371412037035</v>
      </c>
      <c r="T2425" s="11">
        <f t="shared" si="227"/>
        <v>42004.371412037035</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6"/>
        <v>41909.559120370366</v>
      </c>
      <c r="T2426" s="11">
        <f t="shared" si="227"/>
        <v>41939.559120370366</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6"/>
        <v>42502.580428240741</v>
      </c>
      <c r="T2427" s="11">
        <f t="shared" si="227"/>
        <v>42517.586111111108</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1">
        <f t="shared" si="226"/>
        <v>42163.836712962955</v>
      </c>
      <c r="T2428" s="11">
        <f t="shared" si="227"/>
        <v>42223.836712962955</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6"/>
        <v>42411.98533564814</v>
      </c>
      <c r="T2429" s="11">
        <f t="shared" si="227"/>
        <v>42451.943668981483</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6"/>
        <v>42045.450821759259</v>
      </c>
      <c r="T2430" s="11">
        <f t="shared" si="227"/>
        <v>42075.409155092588</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6"/>
        <v>42734.545902777776</v>
      </c>
      <c r="T2431" s="11">
        <f t="shared" si="227"/>
        <v>42771.363888888889</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6"/>
        <v>42381.797499999993</v>
      </c>
      <c r="T2432" s="11">
        <f t="shared" si="227"/>
        <v>42411.797499999993</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6"/>
        <v>42488.766354166662</v>
      </c>
      <c r="T2433" s="11">
        <f t="shared" si="227"/>
        <v>42548.766354166662</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1">
        <f t="shared" si="226"/>
        <v>42040.885381944441</v>
      </c>
      <c r="T2434" s="11">
        <f t="shared" si="227"/>
        <v>42070.885381944441</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f t="shared" ref="P2435:P2498" si="229">IFERROR(E2435/L2435,0)</f>
        <v>0</v>
      </c>
      <c r="Q2435" t="str">
        <f t="shared" ref="Q2435:Q2498" si="230">LEFT(N2435,FIND("/",N2435)-1)</f>
        <v>food</v>
      </c>
      <c r="R2435" t="str">
        <f t="shared" ref="R2435:R2498" si="231">RIGHT(N2435,LEN(N2435) - FIND("/",N2435))</f>
        <v>food trucks</v>
      </c>
      <c r="S2435" s="11">
        <f t="shared" ref="S2435:S2498" si="232">(((J2435/60)/60)/24)+DATE(1970,1,1)+(-8/24)</f>
        <v>42397.566469907404</v>
      </c>
      <c r="T2435" s="11">
        <f t="shared" ref="T2435:T2498" si="233">(((I2435/60)/60)/24)+DATE(1970,1,1)+(-8/24)</f>
        <v>42427.566469907404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si="232"/>
        <v>42179.852708333325</v>
      </c>
      <c r="T2436" s="11">
        <f t="shared" si="233"/>
        <v>42219.852708333325</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2"/>
        <v>42251.944282407399</v>
      </c>
      <c r="T2437" s="11">
        <f t="shared" si="233"/>
        <v>42281.944282407399</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2"/>
        <v>42338.282060185178</v>
      </c>
      <c r="T2438" s="11">
        <f t="shared" si="233"/>
        <v>42398.282060185178</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1">
        <f t="shared" si="232"/>
        <v>42031.631805555553</v>
      </c>
      <c r="T2439" s="11">
        <f t="shared" si="233"/>
        <v>42080.416666666664</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2"/>
        <v>42285.581736111104</v>
      </c>
      <c r="T2440" s="11">
        <f t="shared" si="233"/>
        <v>42345.623402777775</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1">
        <f t="shared" si="232"/>
        <v>42265.485289351847</v>
      </c>
      <c r="T2441" s="11">
        <f t="shared" si="233"/>
        <v>42295.485289351847</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2"/>
        <v>42383.566122685181</v>
      </c>
      <c r="T2442" s="11">
        <f t="shared" si="233"/>
        <v>42413.566122685181</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2"/>
        <v>42186.792291666665</v>
      </c>
      <c r="T2443" s="11">
        <f t="shared" si="233"/>
        <v>42207.874305555553</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2"/>
        <v>42052.333657407398</v>
      </c>
      <c r="T2444" s="11">
        <f t="shared" si="233"/>
        <v>42082.291990740741</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2"/>
        <v>41836.291921296295</v>
      </c>
      <c r="T2445" s="11">
        <f t="shared" si="233"/>
        <v>41866.291921296295</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2"/>
        <v>42485.42119212963</v>
      </c>
      <c r="T2446" s="11">
        <f t="shared" si="233"/>
        <v>42515.42119212963</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2"/>
        <v>42242.856724537036</v>
      </c>
      <c r="T2447" s="11">
        <f t="shared" si="233"/>
        <v>42272.856724537036</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2"/>
        <v>42670.269340277773</v>
      </c>
      <c r="T2448" s="11">
        <f t="shared" si="233"/>
        <v>42700.311006944445</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2"/>
        <v>42654.13649305555</v>
      </c>
      <c r="T2449" s="11">
        <f t="shared" si="233"/>
        <v>42685.833333333336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2"/>
        <v>42606.982789351845</v>
      </c>
      <c r="T2450" s="11">
        <f t="shared" si="233"/>
        <v>42612.9</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41942.809201388889</v>
      </c>
      <c r="T2451" s="11">
        <f t="shared" si="233"/>
        <v>41972.850868055553</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2"/>
        <v>41901.739074074074</v>
      </c>
      <c r="T2452" s="11">
        <f t="shared" si="233"/>
        <v>41939.799305555556</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2"/>
        <v>42779.575115740743</v>
      </c>
      <c r="T2453" s="11">
        <f t="shared" si="233"/>
        <v>42799.575115740743</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42338.510416666664</v>
      </c>
      <c r="T2454" s="11">
        <f t="shared" si="233"/>
        <v>42367.624999999993</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2"/>
        <v>42738.358900462961</v>
      </c>
      <c r="T2455" s="11">
        <f t="shared" si="233"/>
        <v>42768.358900462961</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2"/>
        <v>42769.86814814814</v>
      </c>
      <c r="T2456" s="11">
        <f t="shared" si="233"/>
        <v>42804.86814814814</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2"/>
        <v>42452.448495370372</v>
      </c>
      <c r="T2457" s="11">
        <f t="shared" si="233"/>
        <v>42480.448495370372</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2"/>
        <v>42761.627766203703</v>
      </c>
      <c r="T2458" s="11">
        <f t="shared" si="233"/>
        <v>42791.627766203703</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2"/>
        <v>42423.269166666665</v>
      </c>
      <c r="T2459" s="11">
        <f t="shared" si="233"/>
        <v>42453.227500000001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2"/>
        <v>42495.538402777776</v>
      </c>
      <c r="T2460" s="11">
        <f t="shared" si="233"/>
        <v>42530.458333333336</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2"/>
        <v>42407.304224537038</v>
      </c>
      <c r="T2461" s="11">
        <f t="shared" si="233"/>
        <v>42452.262557870366</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2"/>
        <v>42703.853784722225</v>
      </c>
      <c r="T2462" s="11">
        <f t="shared" si="233"/>
        <v>42737.845138888886</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2"/>
        <v>40783.679363425923</v>
      </c>
      <c r="T2463" s="11">
        <f t="shared" si="233"/>
        <v>40816.791666666664</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2"/>
        <v>41088.852962962963</v>
      </c>
      <c r="T2464" s="11">
        <f t="shared" si="233"/>
        <v>41108.852962962963</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2"/>
        <v>41340.778067129628</v>
      </c>
      <c r="T2465" s="11">
        <f t="shared" si="233"/>
        <v>41380.458333333328</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2"/>
        <v>42248.567094907405</v>
      </c>
      <c r="T2466" s="11">
        <f t="shared" si="233"/>
        <v>42277.478472222218</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2"/>
        <v>41145.385972222219</v>
      </c>
      <c r="T2467" s="11">
        <f t="shared" si="233"/>
        <v>41175.385972222219</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2"/>
        <v>41372.769131944442</v>
      </c>
      <c r="T2468" s="11">
        <f t="shared" si="233"/>
        <v>41402.769131944442</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2"/>
        <v>41025.540868055556</v>
      </c>
      <c r="T2469" s="11">
        <f t="shared" si="233"/>
        <v>41039.375</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2"/>
        <v>41173.820844907401</v>
      </c>
      <c r="T2470" s="11">
        <f t="shared" si="233"/>
        <v>41209.875</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2"/>
        <v>40557.096400462957</v>
      </c>
      <c r="T2471" s="11">
        <f t="shared" si="233"/>
        <v>40582.096400462957</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2"/>
        <v>41022.741377314815</v>
      </c>
      <c r="T2472" s="11">
        <f t="shared" si="233"/>
        <v>41052.741377314815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2"/>
        <v>40893.659629629627</v>
      </c>
      <c r="T2473" s="11">
        <f t="shared" si="233"/>
        <v>40933.659629629627</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2"/>
        <v>40353.782175925924</v>
      </c>
      <c r="T2474" s="11">
        <f t="shared" si="233"/>
        <v>40424.710416666661</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2"/>
        <v>41193.415150462963</v>
      </c>
      <c r="T2475" s="11">
        <f t="shared" si="233"/>
        <v>41223.456817129627</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2"/>
        <v>40416.67796296296</v>
      </c>
      <c r="T2476" s="11">
        <f t="shared" si="233"/>
        <v>40461.67796296296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2"/>
        <v>40309.954340277778</v>
      </c>
      <c r="T2477" s="11">
        <f t="shared" si="233"/>
        <v>40369.583333333328</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2"/>
        <v>41912.995023148142</v>
      </c>
      <c r="T2478" s="11">
        <f t="shared" si="233"/>
        <v>41946.036689814813</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2"/>
        <v>41088.358159722222</v>
      </c>
      <c r="T2479" s="11">
        <f t="shared" si="233"/>
        <v>41133.358159722222</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2"/>
        <v>41257.617048611108</v>
      </c>
      <c r="T2480" s="11">
        <f t="shared" si="233"/>
        <v>41287.617048611108</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2"/>
        <v>41107.393449074072</v>
      </c>
      <c r="T2481" s="11">
        <f t="shared" si="233"/>
        <v>41117.75</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2"/>
        <v>42227.602824074071</v>
      </c>
      <c r="T2482" s="11">
        <f t="shared" si="233"/>
        <v>42287.602824074071</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2"/>
        <v>40999.312592592592</v>
      </c>
      <c r="T2483" s="11">
        <f t="shared" si="233"/>
        <v>41029.312592592592</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2"/>
        <v>40711.448877314811</v>
      </c>
      <c r="T2484" s="11">
        <f t="shared" si="233"/>
        <v>40756.448877314811</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2"/>
        <v>40970.416701388887</v>
      </c>
      <c r="T2485" s="11">
        <f t="shared" si="233"/>
        <v>41030.375034722223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2"/>
        <v>40771.583368055552</v>
      </c>
      <c r="T2486" s="11">
        <f t="shared" si="233"/>
        <v>40801.583368055552</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2"/>
        <v>40793.665266203701</v>
      </c>
      <c r="T2487" s="11">
        <f t="shared" si="233"/>
        <v>40828.665266203701</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2"/>
        <v>40991.374722222223</v>
      </c>
      <c r="T2488" s="11">
        <f t="shared" si="233"/>
        <v>41021.374722222223</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2"/>
        <v>41025.749965277777</v>
      </c>
      <c r="T2489" s="11">
        <f t="shared" si="233"/>
        <v>41055.749965277777</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2"/>
        <v>40833.299861111111</v>
      </c>
      <c r="T2490" s="11">
        <f t="shared" si="233"/>
        <v>40863.341527777775</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2"/>
        <v>41373.356932870367</v>
      </c>
      <c r="T2491" s="11">
        <f t="shared" si="233"/>
        <v>41403.356932870367</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2"/>
        <v>41022.894398148142</v>
      </c>
      <c r="T2492" s="11">
        <f t="shared" si="233"/>
        <v>41082.894398148142</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40542.505949074075</v>
      </c>
      <c r="T2493" s="11">
        <f t="shared" si="233"/>
        <v>40558.743749999994</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2"/>
        <v>41024.652638888889</v>
      </c>
      <c r="T2494" s="11">
        <f t="shared" si="233"/>
        <v>41076.082638888889</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2"/>
        <v>41347.834953703699</v>
      </c>
      <c r="T2495" s="11">
        <f t="shared" si="233"/>
        <v>41392.834953703699</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2"/>
        <v>41022.311851851846</v>
      </c>
      <c r="T2496" s="11">
        <f t="shared" si="233"/>
        <v>41052.311851851846</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2"/>
        <v>41036.613136574073</v>
      </c>
      <c r="T2497" s="11">
        <f t="shared" si="233"/>
        <v>41066.613136574073</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1">
        <f t="shared" si="232"/>
        <v>41327.663101851853</v>
      </c>
      <c r="T2498" s="11">
        <f t="shared" si="233"/>
        <v>41362.621435185181</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IFERROR(E2499/L2499,0)</f>
        <v>80.551071428571419</v>
      </c>
      <c r="Q2499" t="str">
        <f t="shared" ref="Q2499:Q2562" si="236">LEFT(N2499,FIND("/",N2499)-1)</f>
        <v>music</v>
      </c>
      <c r="R2499" t="str">
        <f t="shared" ref="R2499:R2562" si="237">RIGHT(N2499,LEN(N2499) - FIND("/",N2499))</f>
        <v>indie rock</v>
      </c>
      <c r="S2499" s="11">
        <f t="shared" ref="S2499:S2562" si="238">(((J2499/60)/60)/24)+DATE(1970,1,1)+(-8/24)</f>
        <v>40730.545578703699</v>
      </c>
      <c r="T2499" s="11">
        <f t="shared" ref="T2499:T2562" si="239">(((I2499/60)/60)/24)+DATE(1970,1,1)+(-8/24)</f>
        <v>40760.545578703699</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42017.634108796294</v>
      </c>
      <c r="T2500" s="11">
        <f t="shared" si="239"/>
        <v>42031.634108796294</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8"/>
        <v>41226.315243055549</v>
      </c>
      <c r="T2501" s="11">
        <f t="shared" si="239"/>
        <v>41274.416666666664</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8"/>
        <v>41053.439525462964</v>
      </c>
      <c r="T2502" s="11">
        <f t="shared" si="239"/>
        <v>41083.439525462964</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8"/>
        <v>42244.443333333329</v>
      </c>
      <c r="T2503" s="11">
        <f t="shared" si="239"/>
        <v>42274.443333333329</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8"/>
        <v>41858.492106481477</v>
      </c>
      <c r="T2504" s="11">
        <f t="shared" si="239"/>
        <v>41903.492106481477</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1">
        <f t="shared" si="238"/>
        <v>42498.566064814811</v>
      </c>
      <c r="T2505" s="11">
        <f t="shared" si="239"/>
        <v>42528.54583333333</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1">
        <f t="shared" si="238"/>
        <v>41927.682106481479</v>
      </c>
      <c r="T2506" s="11">
        <f t="shared" si="239"/>
        <v>41957.723773148151</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1">
        <f t="shared" si="238"/>
        <v>42046.722407407404</v>
      </c>
      <c r="T2507" s="11">
        <f t="shared" si="239"/>
        <v>42076.68074074074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8"/>
        <v>42257.963761574072</v>
      </c>
      <c r="T2508" s="11">
        <f t="shared" si="239"/>
        <v>42280.541666666664</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1">
        <f t="shared" si="238"/>
        <v>42104.739629629628</v>
      </c>
      <c r="T2509" s="11">
        <f t="shared" si="239"/>
        <v>42134.739629629628</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1">
        <f t="shared" si="238"/>
        <v>41835.618449074071</v>
      </c>
      <c r="T2510" s="11">
        <f t="shared" si="239"/>
        <v>41865.618449074071</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8"/>
        <v>42058.476261574069</v>
      </c>
      <c r="T2511" s="11">
        <f t="shared" si="239"/>
        <v>42114.434594907405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8"/>
        <v>42078.66402777777</v>
      </c>
      <c r="T2512" s="11">
        <f t="shared" si="239"/>
        <v>42138.66402777777</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1">
        <f t="shared" si="238"/>
        <v>42371.113576388881</v>
      </c>
      <c r="T2513" s="11">
        <f t="shared" si="239"/>
        <v>42401.113576388881</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1">
        <f t="shared" si="238"/>
        <v>41971.543530092589</v>
      </c>
      <c r="T2514" s="11">
        <f t="shared" si="239"/>
        <v>41986.543530092589</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1">
        <f t="shared" si="238"/>
        <v>42731.673483796294</v>
      </c>
      <c r="T2515" s="11">
        <f t="shared" si="239"/>
        <v>42791.673483796294</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8"/>
        <v>41854.056446759256</v>
      </c>
      <c r="T2516" s="11">
        <f t="shared" si="239"/>
        <v>41871.056446759256</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8"/>
        <v>42027.50640046296</v>
      </c>
      <c r="T2517" s="11">
        <f t="shared" si="239"/>
        <v>42057.50640046296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1">
        <f t="shared" si="238"/>
        <v>41942.320046296292</v>
      </c>
      <c r="T2518" s="11">
        <f t="shared" si="239"/>
        <v>41972.361712962964</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8"/>
        <v>42052.469097222223</v>
      </c>
      <c r="T2519" s="11">
        <f t="shared" si="239"/>
        <v>42082.427430555552</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1">
        <f t="shared" si="238"/>
        <v>41926.347546296296</v>
      </c>
      <c r="T2520" s="11">
        <f t="shared" si="239"/>
        <v>41956.38921296296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8"/>
        <v>41808.821805555555</v>
      </c>
      <c r="T2521" s="11">
        <f t="shared" si="239"/>
        <v>41838.821805555555</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1">
        <f t="shared" si="238"/>
        <v>42612.267187500001</v>
      </c>
      <c r="T2522" s="11">
        <f t="shared" si="239"/>
        <v>42658.472916666658</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8"/>
        <v>42269.63450231481</v>
      </c>
      <c r="T2523" s="11">
        <f t="shared" si="239"/>
        <v>42290.63450231481</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8"/>
        <v>42460.240277777775</v>
      </c>
      <c r="T2524" s="11">
        <f t="shared" si="239"/>
        <v>42482.286111111105</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8"/>
        <v>41930.642268518517</v>
      </c>
      <c r="T2525" s="11">
        <f t="shared" si="239"/>
        <v>41960.683935185189</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8"/>
        <v>41961.474039351851</v>
      </c>
      <c r="T2526" s="11">
        <f t="shared" si="239"/>
        <v>41993.854166666664</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8"/>
        <v>41058.511238425926</v>
      </c>
      <c r="T2527" s="11">
        <f t="shared" si="239"/>
        <v>41088.511238425926</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8"/>
        <v>41952.757800925923</v>
      </c>
      <c r="T2528" s="11">
        <f t="shared" si="239"/>
        <v>41980.874305555553</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8"/>
        <v>41546.417719907404</v>
      </c>
      <c r="T2529" s="11">
        <f t="shared" si="239"/>
        <v>41564.832638888889</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8"/>
        <v>42217.501192129632</v>
      </c>
      <c r="T2530" s="11">
        <f t="shared" si="239"/>
        <v>42236.124999999993</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8"/>
        <v>40947.747395833328</v>
      </c>
      <c r="T2531" s="11">
        <f t="shared" si="239"/>
        <v>40992.705729166664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8"/>
        <v>42081.531307870369</v>
      </c>
      <c r="T2532" s="11">
        <f t="shared" si="239"/>
        <v>42113.868055555555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8"/>
        <v>42208.346689814811</v>
      </c>
      <c r="T2533" s="11">
        <f t="shared" si="239"/>
        <v>42230.832638888889</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8"/>
        <v>41107.515810185185</v>
      </c>
      <c r="T2534" s="11">
        <f t="shared" si="239"/>
        <v>41137.515810185185</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8"/>
        <v>41304.417951388888</v>
      </c>
      <c r="T2535" s="11">
        <f t="shared" si="239"/>
        <v>41334.417453703703</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40127.367037037038</v>
      </c>
      <c r="T2536" s="11">
        <f t="shared" si="239"/>
        <v>40178.916666666664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8"/>
        <v>41943.457696759258</v>
      </c>
      <c r="T2537" s="11">
        <f t="shared" si="239"/>
        <v>41974.499363425923</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8"/>
        <v>41463.77275462963</v>
      </c>
      <c r="T2538" s="11">
        <f t="shared" si="239"/>
        <v>41484.77275462963</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8"/>
        <v>40696.315451388888</v>
      </c>
      <c r="T2539" s="11">
        <f t="shared" si="239"/>
        <v>40756.315451388888</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8"/>
        <v>41298.176631944443</v>
      </c>
      <c r="T2540" s="11">
        <f t="shared" si="239"/>
        <v>41328.874305555553</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8"/>
        <v>41977.568888888891</v>
      </c>
      <c r="T2541" s="11">
        <f t="shared" si="239"/>
        <v>42037.568888888891</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8"/>
        <v>40785.341678240737</v>
      </c>
      <c r="T2542" s="11">
        <f t="shared" si="239"/>
        <v>40845.341678240737</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8"/>
        <v>41483.115949074068</v>
      </c>
      <c r="T2543" s="11">
        <f t="shared" si="239"/>
        <v>41543.115949074068</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8"/>
        <v>41509.093252314815</v>
      </c>
      <c r="T2544" s="11">
        <f t="shared" si="239"/>
        <v>41547.832638888889</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8"/>
        <v>40513.774282407401</v>
      </c>
      <c r="T2545" s="11">
        <f t="shared" si="239"/>
        <v>40544.791666666664</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8"/>
        <v>41068.1871412037</v>
      </c>
      <c r="T2546" s="11">
        <f t="shared" si="239"/>
        <v>41098.1871412037</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8"/>
        <v>42026.804837962954</v>
      </c>
      <c r="T2547" s="11">
        <f t="shared" si="239"/>
        <v>42061.687499999993</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8"/>
        <v>41524.525219907402</v>
      </c>
      <c r="T2548" s="11">
        <f t="shared" si="239"/>
        <v>41551.875</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8"/>
        <v>40973.439849537033</v>
      </c>
      <c r="T2549" s="11">
        <f t="shared" si="239"/>
        <v>41003.398182870369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8"/>
        <v>42618.292094907411</v>
      </c>
      <c r="T2550" s="11">
        <f t="shared" si="239"/>
        <v>42642.852083333331</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8"/>
        <v>41390.424421296295</v>
      </c>
      <c r="T2551" s="11">
        <f t="shared" si="239"/>
        <v>41425.375</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8"/>
        <v>42228.300995370366</v>
      </c>
      <c r="T2552" s="11">
        <f t="shared" si="239"/>
        <v>42284.832638888889</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8"/>
        <v>40960.918807870366</v>
      </c>
      <c r="T2553" s="11">
        <f t="shared" si="239"/>
        <v>40989.533333333333</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8"/>
        <v>42769.476631944439</v>
      </c>
      <c r="T2554" s="11">
        <f t="shared" si="239"/>
        <v>42799.476631944439</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8"/>
        <v>41112.86582175926</v>
      </c>
      <c r="T2555" s="11">
        <f t="shared" si="239"/>
        <v>41172.86582175926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8"/>
        <v>42124.744942129626</v>
      </c>
      <c r="T2556" s="11">
        <f t="shared" si="239"/>
        <v>42155.832638888889</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8"/>
        <v>41026.32167824074</v>
      </c>
      <c r="T2557" s="11">
        <f t="shared" si="239"/>
        <v>41057.32167824074</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8"/>
        <v>41222.658067129625</v>
      </c>
      <c r="T2558" s="11">
        <f t="shared" si="239"/>
        <v>41267.658067129625</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8"/>
        <v>41744.411874999998</v>
      </c>
      <c r="T2559" s="11">
        <f t="shared" si="239"/>
        <v>41774.411874999998</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8"/>
        <v>42093.526689814818</v>
      </c>
      <c r="T2560" s="11">
        <f t="shared" si="239"/>
        <v>42125.249305555553</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40829.540324074071</v>
      </c>
      <c r="T2561" s="11">
        <f t="shared" si="239"/>
        <v>40862.484027777777</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1">
        <f t="shared" si="238"/>
        <v>42039.617754629631</v>
      </c>
      <c r="T2562" s="11">
        <f t="shared" si="239"/>
        <v>42069.617754629631</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f t="shared" ref="P2563:P2626" si="241">IFERROR(E2563/L2563,0)</f>
        <v>0</v>
      </c>
      <c r="Q2563" t="str">
        <f t="shared" ref="Q2563:Q2626" si="242">LEFT(N2563,FIND("/",N2563)-1)</f>
        <v>food</v>
      </c>
      <c r="R2563" t="str">
        <f t="shared" ref="R2563:R2626" si="243">RIGHT(N2563,LEN(N2563) - FIND("/",N2563))</f>
        <v>food trucks</v>
      </c>
      <c r="S2563" s="11">
        <f t="shared" ref="S2563:S2626" si="244">(((J2563/60)/60)/24)+DATE(1970,1,1)+(-8/24)</f>
        <v>42260.195474537039</v>
      </c>
      <c r="T2563" s="11">
        <f t="shared" ref="T2563:T2626" si="245">(((I2563/60)/60)/24)+DATE(1970,1,1)+(-8/24)</f>
        <v>42290.195474537039</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si="244"/>
        <v>42594.191423611112</v>
      </c>
      <c r="T2564" s="11">
        <f t="shared" si="245"/>
        <v>42654.191423611112</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1">
        <f t="shared" si="244"/>
        <v>42154.806145833332</v>
      </c>
      <c r="T2565" s="11">
        <f t="shared" si="245"/>
        <v>42214.806145833332</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1">
        <f t="shared" si="244"/>
        <v>41821.70716435185</v>
      </c>
      <c r="T2566" s="11">
        <f t="shared" si="245"/>
        <v>41851.70716435185</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4"/>
        <v>42440.317002314812</v>
      </c>
      <c r="T2567" s="11">
        <f t="shared" si="245"/>
        <v>42499.534722222219</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1">
        <f t="shared" si="244"/>
        <v>41842.647546296292</v>
      </c>
      <c r="T2568" s="11">
        <f t="shared" si="245"/>
        <v>41872.647546296292</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4"/>
        <v>42087.545578703699</v>
      </c>
      <c r="T2569" s="11">
        <f t="shared" si="245"/>
        <v>42117.545578703699</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4"/>
        <v>42584.33326388889</v>
      </c>
      <c r="T2570" s="11">
        <f t="shared" si="245"/>
        <v>42614.33326388889</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4"/>
        <v>42233.772129629629</v>
      </c>
      <c r="T2571" s="11">
        <f t="shared" si="245"/>
        <v>42263.772129629629</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4"/>
        <v>42744.569849537038</v>
      </c>
      <c r="T2572" s="11">
        <f t="shared" si="245"/>
        <v>42774.569849537038</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4"/>
        <v>42449.008344907408</v>
      </c>
      <c r="T2573" s="11">
        <f t="shared" si="245"/>
        <v>42509.008344907408</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1">
        <f t="shared" si="244"/>
        <v>42076.786076388882</v>
      </c>
      <c r="T2574" s="11">
        <f t="shared" si="245"/>
        <v>42106.786076388882</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1">
        <f t="shared" si="244"/>
        <v>41829.258668981478</v>
      </c>
      <c r="T2575" s="11">
        <f t="shared" si="245"/>
        <v>41874.258668981478</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1">
        <f t="shared" si="244"/>
        <v>42487.492418981477</v>
      </c>
      <c r="T2576" s="11">
        <f t="shared" si="245"/>
        <v>42508.492418981477</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1">
        <f t="shared" si="244"/>
        <v>41985.77539351851</v>
      </c>
      <c r="T2577" s="11">
        <f t="shared" si="245"/>
        <v>42015.77539351851</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1">
        <f t="shared" si="244"/>
        <v>42059.676469907405</v>
      </c>
      <c r="T2578" s="11">
        <f t="shared" si="245"/>
        <v>42104.634803240733</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1">
        <f t="shared" si="244"/>
        <v>41830.487233796295</v>
      </c>
      <c r="T2579" s="11">
        <f t="shared" si="245"/>
        <v>41855.487233796295</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1">
        <f t="shared" si="244"/>
        <v>42237.689571759263</v>
      </c>
      <c r="T2580" s="11">
        <f t="shared" si="245"/>
        <v>42286.374999999993</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4"/>
        <v>41837.496562499997</v>
      </c>
      <c r="T2581" s="11">
        <f t="shared" si="245"/>
        <v>41897.496562499997</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4"/>
        <v>42109.993090277778</v>
      </c>
      <c r="T2582" s="11">
        <f t="shared" si="245"/>
        <v>42139.791666666664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4"/>
        <v>42294.295115740737</v>
      </c>
      <c r="T2583" s="11">
        <f t="shared" si="245"/>
        <v>42324.336782407401</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4"/>
        <v>42642.655486111107</v>
      </c>
      <c r="T2584" s="11">
        <f t="shared" si="245"/>
        <v>42672.655486111107</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4"/>
        <v>42019.436111111114</v>
      </c>
      <c r="T2585" s="11">
        <f t="shared" si="245"/>
        <v>42079.394444444442</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1">
        <f t="shared" si="244"/>
        <v>42139.839918981481</v>
      </c>
      <c r="T2586" s="11">
        <f t="shared" si="245"/>
        <v>42169.839918981481</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4"/>
        <v>41795.629999999997</v>
      </c>
      <c r="T2587" s="11">
        <f t="shared" si="245"/>
        <v>41825.629999999997</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4"/>
        <v>42332.996944444443</v>
      </c>
      <c r="T2588" s="11">
        <f t="shared" si="245"/>
        <v>42362.996944444443</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4"/>
        <v>42338.342048611106</v>
      </c>
      <c r="T2589" s="11">
        <f t="shared" si="245"/>
        <v>42368.342048611106</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4"/>
        <v>42042.342893518515</v>
      </c>
      <c r="T2590" s="11">
        <f t="shared" si="245"/>
        <v>42094.218055555553</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4"/>
        <v>42422.202858796292</v>
      </c>
      <c r="T2591" s="11">
        <f t="shared" si="245"/>
        <v>42452.161192129628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1">
        <f t="shared" si="244"/>
        <v>42388.255752314813</v>
      </c>
      <c r="T2592" s="11">
        <f t="shared" si="245"/>
        <v>42395.255752314813</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4"/>
        <v>42382.573194444441</v>
      </c>
      <c r="T2593" s="11">
        <f t="shared" si="245"/>
        <v>42442.531527777777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4"/>
        <v>41887.467835648145</v>
      </c>
      <c r="T2594" s="11">
        <f t="shared" si="245"/>
        <v>41917.467835648145</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1">
        <f t="shared" si="244"/>
        <v>42089.511875000004</v>
      </c>
      <c r="T2595" s="11">
        <f t="shared" si="245"/>
        <v>42119.511875000004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4"/>
        <v>41828.634583333333</v>
      </c>
      <c r="T2596" s="11">
        <f t="shared" si="245"/>
        <v>41858.634583333333</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4"/>
        <v>42759.910879629628</v>
      </c>
      <c r="T2597" s="11">
        <f t="shared" si="245"/>
        <v>42789.910879629628</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4"/>
        <v>41828.33112268518</v>
      </c>
      <c r="T2598" s="11">
        <f t="shared" si="245"/>
        <v>41858.33112268518</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4"/>
        <v>42510.008298611108</v>
      </c>
      <c r="T2599" s="11">
        <f t="shared" si="245"/>
        <v>42540.008298611108</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4"/>
        <v>42240.506956018515</v>
      </c>
      <c r="T2600" s="11">
        <f t="shared" si="245"/>
        <v>42270.506956018515</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4"/>
        <v>41809.420682870368</v>
      </c>
      <c r="T2601" s="11">
        <f t="shared" si="245"/>
        <v>41854.420682870368</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4"/>
        <v>42394.567129629628</v>
      </c>
      <c r="T2602" s="11">
        <f t="shared" si="245"/>
        <v>42454.525462962956</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4"/>
        <v>41150.56885416666</v>
      </c>
      <c r="T2603" s="11">
        <f t="shared" si="245"/>
        <v>41164.832638888889</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4"/>
        <v>41915.413981481477</v>
      </c>
      <c r="T2604" s="11">
        <f t="shared" si="245"/>
        <v>41955.555555555555</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4"/>
        <v>41617.579328703701</v>
      </c>
      <c r="T2605" s="11">
        <f t="shared" si="245"/>
        <v>41631.579328703701</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4"/>
        <v>40997.717858796292</v>
      </c>
      <c r="T2606" s="11">
        <f t="shared" si="245"/>
        <v>41027.717858796292</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4"/>
        <v>42508.20821759259</v>
      </c>
      <c r="T2607" s="11">
        <f t="shared" si="245"/>
        <v>42538.20821759259</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4"/>
        <v>41726.379421296297</v>
      </c>
      <c r="T2608" s="11">
        <f t="shared" si="245"/>
        <v>41758.379421296297</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4"/>
        <v>42184.541342592587</v>
      </c>
      <c r="T2609" s="11">
        <f t="shared" si="245"/>
        <v>42227.749999999993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4"/>
        <v>42767.468379629623</v>
      </c>
      <c r="T2610" s="11">
        <f t="shared" si="245"/>
        <v>42808.666666666664</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4"/>
        <v>41074.90452546296</v>
      </c>
      <c r="T2611" s="11">
        <f t="shared" si="245"/>
        <v>41104.90452546296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4"/>
        <v>42564.547743055555</v>
      </c>
      <c r="T2612" s="11">
        <f t="shared" si="245"/>
        <v>42603.957638888889</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4"/>
        <v>42704.002476851849</v>
      </c>
      <c r="T2613" s="11">
        <f t="shared" si="245"/>
        <v>42737.624305555553</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4"/>
        <v>41981.809837962959</v>
      </c>
      <c r="T2614" s="11">
        <f t="shared" si="245"/>
        <v>42012.809837962959</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4"/>
        <v>41143.484884259255</v>
      </c>
      <c r="T2615" s="11">
        <f t="shared" si="245"/>
        <v>41173.484884259255</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41730.375138888885</v>
      </c>
      <c r="T2616" s="11">
        <f t="shared" si="245"/>
        <v>41758.875</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4"/>
        <v>42453.163935185185</v>
      </c>
      <c r="T2617" s="11">
        <f t="shared" si="245"/>
        <v>42490.166666666664</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4"/>
        <v>42211.661215277774</v>
      </c>
      <c r="T2618" s="11">
        <f t="shared" si="245"/>
        <v>42241.661215277774</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4"/>
        <v>41902.541099537033</v>
      </c>
      <c r="T2619" s="11">
        <f t="shared" si="245"/>
        <v>41932.541099537033</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4"/>
        <v>42279.459039351852</v>
      </c>
      <c r="T2620" s="11">
        <f t="shared" si="245"/>
        <v>42339.500706018516</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4"/>
        <v>42273.55097222222</v>
      </c>
      <c r="T2621" s="11">
        <f t="shared" si="245"/>
        <v>42300.124999999993</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4"/>
        <v>42250.833819444444</v>
      </c>
      <c r="T2622" s="11">
        <f t="shared" si="245"/>
        <v>42287.708333333336</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4"/>
        <v>42115.414212962954</v>
      </c>
      <c r="T2623" s="11">
        <f t="shared" si="245"/>
        <v>42145.414212962954</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4"/>
        <v>42689.409907407404</v>
      </c>
      <c r="T2624" s="11">
        <f t="shared" si="245"/>
        <v>42734.409907407404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4"/>
        <v>42691.923217592594</v>
      </c>
      <c r="T2625" s="11">
        <f t="shared" si="245"/>
        <v>42705.923217592594</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1">
        <f t="shared" si="244"/>
        <v>41144.088217592594</v>
      </c>
      <c r="T2626" s="11">
        <f t="shared" si="245"/>
        <v>41165.088217592594</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IFERROR(E2627/L2627,0)</f>
        <v>27.576923076923077</v>
      </c>
      <c r="Q2627" t="str">
        <f t="shared" ref="Q2627:Q2690" si="248">LEFT(N2627,FIND("/",N2627)-1)</f>
        <v>technology</v>
      </c>
      <c r="R2627" t="str">
        <f t="shared" ref="R2627:R2690" si="249">RIGHT(N2627,LEN(N2627) - FIND("/",N2627))</f>
        <v>space exploration</v>
      </c>
      <c r="S2627" s="11">
        <f t="shared" ref="S2627:S2690" si="250">(((J2627/60)/60)/24)+DATE(1970,1,1)+(-8/24)</f>
        <v>42658.476944444446</v>
      </c>
      <c r="T2627" s="11">
        <f t="shared" ref="T2627:T2690" si="251">(((I2627/60)/60)/24)+DATE(1970,1,1)+(-8/24)</f>
        <v>42683.518611111103</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si="250"/>
        <v>42128.29478009259</v>
      </c>
      <c r="T2628" s="11">
        <f t="shared" si="251"/>
        <v>42158.29478009259</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0"/>
        <v>42304.496076388888</v>
      </c>
      <c r="T2629" s="11">
        <f t="shared" si="251"/>
        <v>42334.53774305556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0"/>
        <v>41953.632719907408</v>
      </c>
      <c r="T2630" s="11">
        <f t="shared" si="251"/>
        <v>41973.632719907408</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0"/>
        <v>42108.205115740733</v>
      </c>
      <c r="T2631" s="11">
        <f t="shared" si="251"/>
        <v>42138.205115740733</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0"/>
        <v>42523.772129629629</v>
      </c>
      <c r="T2632" s="11">
        <f t="shared" si="251"/>
        <v>42551.083333333336</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0"/>
        <v>42217.835960648146</v>
      </c>
      <c r="T2633" s="11">
        <f t="shared" si="251"/>
        <v>42245.835960648146</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0"/>
        <v>42493.728460648148</v>
      </c>
      <c r="T2634" s="11">
        <f t="shared" si="251"/>
        <v>42518.728460648148</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0"/>
        <v>41667.489953703705</v>
      </c>
      <c r="T2635" s="11">
        <f t="shared" si="251"/>
        <v>41697.625</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0"/>
        <v>42612.323159722226</v>
      </c>
      <c r="T2636" s="11">
        <f t="shared" si="251"/>
        <v>42642.323159722226</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0"/>
        <v>42037.617604166669</v>
      </c>
      <c r="T2637" s="11">
        <f t="shared" si="251"/>
        <v>42072.575937499998</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42636.281412037039</v>
      </c>
      <c r="T2638" s="11">
        <f t="shared" si="251"/>
        <v>42658.708333333336</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0"/>
        <v>42639.216145833336</v>
      </c>
      <c r="T2639" s="11">
        <f t="shared" si="251"/>
        <v>42655.216145833336</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0"/>
        <v>41989.57980324074</v>
      </c>
      <c r="T2640" s="11">
        <f t="shared" si="251"/>
        <v>42019.57980324074</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0"/>
        <v>42024.531805555554</v>
      </c>
      <c r="T2641" s="11">
        <f t="shared" si="251"/>
        <v>42054.531805555554</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0"/>
        <v>42102.827245370368</v>
      </c>
      <c r="T2642" s="11">
        <f t="shared" si="251"/>
        <v>42162.827245370368</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0"/>
        <v>41880.493784722217</v>
      </c>
      <c r="T2643" s="11">
        <f t="shared" si="251"/>
        <v>41897.506249999999</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1">
        <f t="shared" si="250"/>
        <v>42535.91328703703</v>
      </c>
      <c r="T2644" s="11">
        <f t="shared" si="251"/>
        <v>42565.956249999996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0"/>
        <v>42689.249016203699</v>
      </c>
      <c r="T2645" s="11">
        <f t="shared" si="251"/>
        <v>42724.999305555553</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0"/>
        <v>42774.458738425928</v>
      </c>
      <c r="T2646" s="11">
        <f t="shared" si="251"/>
        <v>42804.458738425928</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0"/>
        <v>41921.509293981479</v>
      </c>
      <c r="T2647" s="11">
        <f t="shared" si="251"/>
        <v>41951.550960648143</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0"/>
        <v>42225.97996527778</v>
      </c>
      <c r="T2648" s="11">
        <f t="shared" si="251"/>
        <v>42255.97996527778</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0"/>
        <v>42199.928460648145</v>
      </c>
      <c r="T2649" s="11">
        <f t="shared" si="251"/>
        <v>42229.928460648145</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0"/>
        <v>42408.381481481476</v>
      </c>
      <c r="T2650" s="11">
        <f t="shared" si="251"/>
        <v>42438.381481481476</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0"/>
        <v>42341.663668981484</v>
      </c>
      <c r="T2651" s="11">
        <f t="shared" si="251"/>
        <v>42401.663668981484</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0"/>
        <v>42695.291006944441</v>
      </c>
      <c r="T2652" s="11">
        <f t="shared" si="251"/>
        <v>42725.291006944441</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0"/>
        <v>42327.472326388881</v>
      </c>
      <c r="T2653" s="11">
        <f t="shared" si="251"/>
        <v>42355.472326388881</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0"/>
        <v>41952.825520833336</v>
      </c>
      <c r="T2654" s="11">
        <f t="shared" si="251"/>
        <v>41982.825520833336</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0"/>
        <v>41771.318599537037</v>
      </c>
      <c r="T2655" s="11">
        <f t="shared" si="251"/>
        <v>41802.833333333328</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0"/>
        <v>42055.26766203704</v>
      </c>
      <c r="T2656" s="11">
        <f t="shared" si="251"/>
        <v>42115.225995370369</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0"/>
        <v>42381.532951388886</v>
      </c>
      <c r="T2657" s="11">
        <f t="shared" si="251"/>
        <v>42409.499999999993</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0"/>
        <v>42767.355185185181</v>
      </c>
      <c r="T2658" s="11">
        <f t="shared" si="251"/>
        <v>42806.458333333336</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0"/>
        <v>42551.595520833333</v>
      </c>
      <c r="T2659" s="11">
        <f t="shared" si="251"/>
        <v>42584.729166666664</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0"/>
        <v>42551.550856481481</v>
      </c>
      <c r="T2660" s="11">
        <f t="shared" si="251"/>
        <v>42581.550856481481</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0"/>
        <v>42081.736226851855</v>
      </c>
      <c r="T2661" s="11">
        <f t="shared" si="251"/>
        <v>42111.736226851855</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0"/>
        <v>42272.379837962959</v>
      </c>
      <c r="T2662" s="11">
        <f t="shared" si="251"/>
        <v>42332.421504629623</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0"/>
        <v>41542.625115740739</v>
      </c>
      <c r="T2663" s="11">
        <f t="shared" si="251"/>
        <v>41572.625115740739</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0"/>
        <v>42207.413344907407</v>
      </c>
      <c r="T2664" s="11">
        <f t="shared" si="251"/>
        <v>42237.413344907407</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0"/>
        <v>42222.28943287037</v>
      </c>
      <c r="T2665" s="11">
        <f t="shared" si="251"/>
        <v>42251.291666666664</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0"/>
        <v>42312.692094907405</v>
      </c>
      <c r="T2666" s="11">
        <f t="shared" si="251"/>
        <v>42346.957638888889</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0"/>
        <v>42083.562199074069</v>
      </c>
      <c r="T2667" s="11">
        <f t="shared" si="251"/>
        <v>42128.562199074069</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0"/>
        <v>42235.43100694444</v>
      </c>
      <c r="T2668" s="11">
        <f t="shared" si="251"/>
        <v>42272.541666666664</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0"/>
        <v>42380.592777777776</v>
      </c>
      <c r="T2669" s="11">
        <f t="shared" si="251"/>
        <v>42410.592777777776</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0"/>
        <v>42275.255381944437</v>
      </c>
      <c r="T2670" s="11">
        <f t="shared" si="251"/>
        <v>42317.272222222215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0"/>
        <v>42318.702499999999</v>
      </c>
      <c r="T2671" s="11">
        <f t="shared" si="251"/>
        <v>42378.702499999999</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0"/>
        <v>41820.687268518515</v>
      </c>
      <c r="T2672" s="11">
        <f t="shared" si="251"/>
        <v>41848.687268518515</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0"/>
        <v>41962.415694444448</v>
      </c>
      <c r="T2673" s="11">
        <f t="shared" si="251"/>
        <v>41992.484722222223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0"/>
        <v>42344.550810185181</v>
      </c>
      <c r="T2674" s="11">
        <f t="shared" si="251"/>
        <v>42365.916666666664</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0"/>
        <v>41912.208321759259</v>
      </c>
      <c r="T2675" s="11">
        <f t="shared" si="251"/>
        <v>41941.614583333328</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0"/>
        <v>42529.299421296295</v>
      </c>
      <c r="T2676" s="11">
        <f t="shared" si="251"/>
        <v>42555.874305555553</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0"/>
        <v>41923.524178240739</v>
      </c>
      <c r="T2677" s="11">
        <f t="shared" si="251"/>
        <v>41953.565844907404</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0"/>
        <v>42482.291365740741</v>
      </c>
      <c r="T2678" s="11">
        <f t="shared" si="251"/>
        <v>42512.291365740741</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0"/>
        <v>41792.696099537032</v>
      </c>
      <c r="T2679" s="11">
        <f t="shared" si="251"/>
        <v>41822.696099537032</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0"/>
        <v>42241.464872685181</v>
      </c>
      <c r="T2680" s="11">
        <f t="shared" si="251"/>
        <v>42271.464872685181</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0"/>
        <v>42032.667754629627</v>
      </c>
      <c r="T2681" s="11">
        <f t="shared" si="251"/>
        <v>42062.667754629627</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0"/>
        <v>42435.878368055557</v>
      </c>
      <c r="T2682" s="11">
        <f t="shared" si="251"/>
        <v>42465.836701388886</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0"/>
        <v>41805.561921296292</v>
      </c>
      <c r="T2683" s="11">
        <f t="shared" si="251"/>
        <v>41830.561921296292</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0"/>
        <v>41932.538657407407</v>
      </c>
      <c r="T2684" s="11">
        <f t="shared" si="251"/>
        <v>41964.915972222218</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0"/>
        <v>42034.421759259254</v>
      </c>
      <c r="T2685" s="11">
        <f t="shared" si="251"/>
        <v>42064.421759259254</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0"/>
        <v>41820.581307870365</v>
      </c>
      <c r="T2686" s="11">
        <f t="shared" si="251"/>
        <v>41860.581307870365</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0"/>
        <v>42061.362615740734</v>
      </c>
      <c r="T2687" s="11">
        <f t="shared" si="251"/>
        <v>42121.320949074077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1">
        <f t="shared" si="250"/>
        <v>41892.641469907401</v>
      </c>
      <c r="T2688" s="11">
        <f t="shared" si="251"/>
        <v>41912.641469907401</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1">
        <f t="shared" si="250"/>
        <v>42154.306921296295</v>
      </c>
      <c r="T2689" s="11">
        <f t="shared" si="251"/>
        <v>42184.306921296295</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1">
        <f t="shared" si="250"/>
        <v>42027.785532407412</v>
      </c>
      <c r="T2690" s="11">
        <f t="shared" si="251"/>
        <v>42058.791666666664</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IFERROR(E2691/L2691,0)</f>
        <v>1</v>
      </c>
      <c r="Q2691" t="str">
        <f t="shared" ref="Q2691:Q2754" si="254">LEFT(N2691,FIND("/",N2691)-1)</f>
        <v>food</v>
      </c>
      <c r="R2691" t="str">
        <f t="shared" ref="R2691:R2754" si="255">RIGHT(N2691,LEN(N2691) - FIND("/",N2691))</f>
        <v>food trucks</v>
      </c>
      <c r="S2691" s="11">
        <f t="shared" ref="S2691:S2754" si="256">(((J2691/60)/60)/24)+DATE(1970,1,1)+(-8/24)</f>
        <v>42551.628356481473</v>
      </c>
      <c r="T2691" s="11">
        <f t="shared" ref="T2691:T2754" si="257">(((I2691/60)/60)/24)+DATE(1970,1,1)+(-8/24)</f>
        <v>42581.628356481473</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si="256"/>
        <v>42112.77171296296</v>
      </c>
      <c r="T2692" s="11">
        <f t="shared" si="257"/>
        <v>42157.77171296296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6"/>
        <v>42089.390706018516</v>
      </c>
      <c r="T2693" s="11">
        <f t="shared" si="257"/>
        <v>42134.390706018516</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6"/>
        <v>42058.000694444439</v>
      </c>
      <c r="T2694" s="11">
        <f t="shared" si="257"/>
        <v>42087.959027777775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6"/>
        <v>41833.805162037032</v>
      </c>
      <c r="T2695" s="11">
        <f t="shared" si="257"/>
        <v>41863.805162037032</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6"/>
        <v>41877.807164351849</v>
      </c>
      <c r="T2696" s="11">
        <f t="shared" si="257"/>
        <v>41907.807164351849</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6"/>
        <v>42047.848587962959</v>
      </c>
      <c r="T2697" s="11">
        <f t="shared" si="257"/>
        <v>42107.806921296295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6"/>
        <v>41964.511111111111</v>
      </c>
      <c r="T2698" s="11">
        <f t="shared" si="257"/>
        <v>41998.511111111111</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6"/>
        <v>42187.606747685182</v>
      </c>
      <c r="T2699" s="11">
        <f t="shared" si="257"/>
        <v>42218.583333333336</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6"/>
        <v>41787.564907407403</v>
      </c>
      <c r="T2700" s="11">
        <f t="shared" si="257"/>
        <v>41817.564907407403</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1">
        <f t="shared" si="256"/>
        <v>41829.563229166662</v>
      </c>
      <c r="T2701" s="11">
        <f t="shared" si="257"/>
        <v>41859.563229166662</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6"/>
        <v>41870.541342592594</v>
      </c>
      <c r="T2702" s="11">
        <f t="shared" si="257"/>
        <v>41900.541342592594</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6"/>
        <v>42801.441365740735</v>
      </c>
      <c r="T2703" s="11">
        <f t="shared" si="257"/>
        <v>42832.399699074071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6"/>
        <v>42800.468483796292</v>
      </c>
      <c r="T2704" s="11">
        <f t="shared" si="257"/>
        <v>42830.426817129628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6"/>
        <v>42756.356828703698</v>
      </c>
      <c r="T2705" s="11">
        <f t="shared" si="257"/>
        <v>42816.315162037034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6"/>
        <v>42787.529097222221</v>
      </c>
      <c r="T2706" s="11">
        <f t="shared" si="257"/>
        <v>42830.48743055555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6"/>
        <v>42773.58284722222</v>
      </c>
      <c r="T2707" s="11">
        <f t="shared" si="257"/>
        <v>42818.541180555556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6"/>
        <v>41898.961608796293</v>
      </c>
      <c r="T2708" s="11">
        <f t="shared" si="257"/>
        <v>41927.957638888889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6"/>
        <v>41391.449571759258</v>
      </c>
      <c r="T2709" s="11">
        <f t="shared" si="257"/>
        <v>41420.957638888889</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6"/>
        <v>42512.364884259259</v>
      </c>
      <c r="T2710" s="11">
        <f t="shared" si="257"/>
        <v>42572.364884259259</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6"/>
        <v>42611.816446759258</v>
      </c>
      <c r="T2711" s="11">
        <f t="shared" si="257"/>
        <v>42646.832638888889</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6"/>
        <v>41827.896157407406</v>
      </c>
      <c r="T2712" s="11">
        <f t="shared" si="257"/>
        <v>41859.75</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6"/>
        <v>41780.411921296298</v>
      </c>
      <c r="T2713" s="11">
        <f t="shared" si="257"/>
        <v>41810.584027777775</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6"/>
        <v>41431.728703703702</v>
      </c>
      <c r="T2714" s="11">
        <f t="shared" si="257"/>
        <v>41468.416666666664</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6"/>
        <v>42322.320416666662</v>
      </c>
      <c r="T2715" s="11">
        <f t="shared" si="257"/>
        <v>42362.320416666662</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6"/>
        <v>42629.321712962956</v>
      </c>
      <c r="T2716" s="11">
        <f t="shared" si="257"/>
        <v>42657.624999999993</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6"/>
        <v>42387.065138888887</v>
      </c>
      <c r="T2717" s="11">
        <f t="shared" si="257"/>
        <v>42421.065138888887</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6"/>
        <v>42254.999918981477</v>
      </c>
      <c r="T2718" s="11">
        <f t="shared" si="257"/>
        <v>42284.999918981477</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6"/>
        <v>41934.581585648149</v>
      </c>
      <c r="T2719" s="11">
        <f t="shared" si="257"/>
        <v>41979.623252314814</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6"/>
        <v>42465.263252314813</v>
      </c>
      <c r="T2720" s="11">
        <f t="shared" si="257"/>
        <v>42493.624999999993</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6"/>
        <v>42417.697847222218</v>
      </c>
      <c r="T2721" s="11">
        <f t="shared" si="257"/>
        <v>42477.656180555547</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6"/>
        <v>42655.132557870362</v>
      </c>
      <c r="T2722" s="11">
        <f t="shared" si="257"/>
        <v>42685.174224537033</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6"/>
        <v>41493.210625</v>
      </c>
      <c r="T2723" s="11">
        <f t="shared" si="257"/>
        <v>41523.458333333328</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6"/>
        <v>42704.52376157407</v>
      </c>
      <c r="T2724" s="11">
        <f t="shared" si="257"/>
        <v>42764.52376157407</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6"/>
        <v>41944.505648148144</v>
      </c>
      <c r="T2725" s="11">
        <f t="shared" si="257"/>
        <v>42004.547314814808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6"/>
        <v>42198.993738425925</v>
      </c>
      <c r="T2726" s="11">
        <f t="shared" si="257"/>
        <v>42230.993738425925</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6"/>
        <v>42745.41128472222</v>
      </c>
      <c r="T2727" s="11">
        <f t="shared" si="257"/>
        <v>42795.41128472222</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6"/>
        <v>42452.246655092589</v>
      </c>
      <c r="T2728" s="11">
        <f t="shared" si="257"/>
        <v>42482.246655092589</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6"/>
        <v>42198.343321759261</v>
      </c>
      <c r="T2729" s="11">
        <f t="shared" si="257"/>
        <v>42223.343321759261</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6"/>
        <v>42333.266597222224</v>
      </c>
      <c r="T2730" s="11">
        <f t="shared" si="257"/>
        <v>42368.266597222224</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6"/>
        <v>42094.907372685186</v>
      </c>
      <c r="T2731" s="11">
        <f t="shared" si="257"/>
        <v>42124.907372685186</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6"/>
        <v>41351.208043981482</v>
      </c>
      <c r="T2732" s="11">
        <f t="shared" si="257"/>
        <v>41386.208043981482</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6"/>
        <v>41872.192384259259</v>
      </c>
      <c r="T2733" s="11">
        <f t="shared" si="257"/>
        <v>41929.833333333328</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6"/>
        <v>41389.474861111106</v>
      </c>
      <c r="T2734" s="11">
        <f t="shared" si="257"/>
        <v>41421.666666666664</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6"/>
        <v>42043.939513888887</v>
      </c>
      <c r="T2735" s="11">
        <f t="shared" si="257"/>
        <v>42103.897847222215</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6"/>
        <v>42626.335555555554</v>
      </c>
      <c r="T2736" s="11">
        <f t="shared" si="257"/>
        <v>42656.582638888889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6"/>
        <v>41315.787615740737</v>
      </c>
      <c r="T2737" s="11">
        <f t="shared" si="257"/>
        <v>41346.5</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6"/>
        <v>41722.333020833328</v>
      </c>
      <c r="T2738" s="11">
        <f t="shared" si="257"/>
        <v>41752.333020833328</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6"/>
        <v>41611.584340277775</v>
      </c>
      <c r="T2739" s="11">
        <f t="shared" si="257"/>
        <v>41654.458333333328</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6"/>
        <v>42619.810231481482</v>
      </c>
      <c r="T2740" s="11">
        <f t="shared" si="257"/>
        <v>42679.810231481482</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6"/>
        <v>41719.554594907408</v>
      </c>
      <c r="T2741" s="11">
        <f t="shared" si="257"/>
        <v>41764.554594907408</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6"/>
        <v>42044.698518518511</v>
      </c>
      <c r="T2742" s="11">
        <f t="shared" si="257"/>
        <v>42074.656851851854</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6"/>
        <v>41911.324097222219</v>
      </c>
      <c r="T2743" s="11">
        <f t="shared" si="257"/>
        <v>41931.754861111105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6"/>
        <v>41030.386423611111</v>
      </c>
      <c r="T2744" s="11">
        <f t="shared" si="257"/>
        <v>41044.386423611111</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1">
        <f t="shared" si="256"/>
        <v>42631.995451388888</v>
      </c>
      <c r="T2745" s="11">
        <f t="shared" si="257"/>
        <v>42661.995451388888</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6"/>
        <v>40937.729143518518</v>
      </c>
      <c r="T2746" s="11">
        <f t="shared" si="257"/>
        <v>40967.729143518518</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6"/>
        <v>41044.654722222222</v>
      </c>
      <c r="T2747" s="11">
        <f t="shared" si="257"/>
        <v>41104.654722222222</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6"/>
        <v>41850.44804398148</v>
      </c>
      <c r="T2748" s="11">
        <f t="shared" si="257"/>
        <v>41880.44804398148</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6"/>
        <v>41044.314780092594</v>
      </c>
      <c r="T2749" s="11">
        <f t="shared" si="257"/>
        <v>41075.798611111109</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6"/>
        <v>42585.377337962964</v>
      </c>
      <c r="T2750" s="11">
        <f t="shared" si="257"/>
        <v>42615.377337962964</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6"/>
        <v>42068.46570601852</v>
      </c>
      <c r="T2751" s="11">
        <f t="shared" si="257"/>
        <v>42098.424039351848</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1">
        <f t="shared" si="256"/>
        <v>41078.56649305555</v>
      </c>
      <c r="T2752" s="11">
        <f t="shared" si="257"/>
        <v>41090.5</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1">
        <f t="shared" si="256"/>
        <v>41747.553726851853</v>
      </c>
      <c r="T2753" s="11">
        <f t="shared" si="257"/>
        <v>41807.553726851853</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1">
        <f t="shared" si="256"/>
        <v>40855.431759259256</v>
      </c>
      <c r="T2754" s="11">
        <f t="shared" si="257"/>
        <v>40895.431759259256</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IFERROR(E2755/L2755,0)</f>
        <v>47.5</v>
      </c>
      <c r="Q2755" t="str">
        <f t="shared" ref="Q2755:Q2818" si="260">LEFT(N2755,FIND("/",N2755)-1)</f>
        <v>publishing</v>
      </c>
      <c r="R2755" t="str">
        <f t="shared" ref="R2755:R2818" si="261">RIGHT(N2755,LEN(N2755) - FIND("/",N2755))</f>
        <v>children's books</v>
      </c>
      <c r="S2755" s="11">
        <f t="shared" ref="S2755:S2818" si="262">(((J2755/60)/60)/24)+DATE(1970,1,1)+(-8/24)</f>
        <v>41117.567395833328</v>
      </c>
      <c r="T2755" s="11">
        <f t="shared" ref="T2755:T2818" si="263">(((I2755/60)/60)/24)+DATE(1970,1,1)+(-8/24)</f>
        <v>41147.567395833328</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1">
        <f t="shared" si="262"/>
        <v>41863.302673611113</v>
      </c>
      <c r="T2756" s="11">
        <f t="shared" si="263"/>
        <v>41893.302673611113</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2"/>
        <v>42072.457488425927</v>
      </c>
      <c r="T2757" s="11">
        <f t="shared" si="263"/>
        <v>42102.457488425927</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2"/>
        <v>41620.567141203705</v>
      </c>
      <c r="T2758" s="11">
        <f t="shared" si="263"/>
        <v>41650.567141203705</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2"/>
        <v>42573.323287037034</v>
      </c>
      <c r="T2759" s="11">
        <f t="shared" si="263"/>
        <v>42588.323287037034</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2"/>
        <v>42639.10859953703</v>
      </c>
      <c r="T2760" s="11">
        <f t="shared" si="263"/>
        <v>42653.10859953703</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2"/>
        <v>42524.033171296294</v>
      </c>
      <c r="T2761" s="11">
        <f t="shared" si="263"/>
        <v>42567.033171296294</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1">
        <f t="shared" si="262"/>
        <v>41415.127986111111</v>
      </c>
      <c r="T2762" s="11">
        <f t="shared" si="263"/>
        <v>41445.127986111111</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2"/>
        <v>41246.73024305555</v>
      </c>
      <c r="T2763" s="11">
        <f t="shared" si="263"/>
        <v>41276.73024305555</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2"/>
        <v>40926.703645833331</v>
      </c>
      <c r="T2764" s="11">
        <f t="shared" si="263"/>
        <v>40986.661979166667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2"/>
        <v>41373.246342592589</v>
      </c>
      <c r="T2765" s="11">
        <f t="shared" si="263"/>
        <v>41418.246342592589</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2"/>
        <v>41029.958692129629</v>
      </c>
      <c r="T2766" s="11">
        <f t="shared" si="263"/>
        <v>41059.458333333328</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1">
        <f t="shared" si="262"/>
        <v>41194.245694444442</v>
      </c>
      <c r="T2767" s="11">
        <f t="shared" si="263"/>
        <v>41210.245694444442</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2"/>
        <v>40736.334699074068</v>
      </c>
      <c r="T2768" s="11">
        <f t="shared" si="263"/>
        <v>40766.334699074068</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2"/>
        <v>42172.625578703701</v>
      </c>
      <c r="T2769" s="11">
        <f t="shared" si="263"/>
        <v>42232.625578703701</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2"/>
        <v>40967.2815162037</v>
      </c>
      <c r="T2770" s="11">
        <f t="shared" si="263"/>
        <v>40997.239849537036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2"/>
        <v>41745.492939814809</v>
      </c>
      <c r="T2771" s="11">
        <f t="shared" si="263"/>
        <v>41795.492939814809</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2"/>
        <v>41686.371874999997</v>
      </c>
      <c r="T2772" s="11">
        <f t="shared" si="263"/>
        <v>41716.330208333333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1">
        <f t="shared" si="262"/>
        <v>41257.198379629626</v>
      </c>
      <c r="T2773" s="11">
        <f t="shared" si="263"/>
        <v>41306.375</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1">
        <f t="shared" si="262"/>
        <v>41537.535810185182</v>
      </c>
      <c r="T2774" s="11">
        <f t="shared" si="263"/>
        <v>41552.535810185182</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2"/>
        <v>42474.531493055554</v>
      </c>
      <c r="T2775" s="11">
        <f t="shared" si="263"/>
        <v>42484.531493055554</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2"/>
        <v>41310.793148148143</v>
      </c>
      <c r="T2776" s="11">
        <f t="shared" si="263"/>
        <v>41340.793148148143</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2"/>
        <v>40862.680023148147</v>
      </c>
      <c r="T2777" s="11">
        <f t="shared" si="263"/>
        <v>40892.680023148147</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2"/>
        <v>42135.963842592588</v>
      </c>
      <c r="T2778" s="11">
        <f t="shared" si="263"/>
        <v>42166.963842592588</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2"/>
        <v>42172.335694444446</v>
      </c>
      <c r="T2779" s="11">
        <f t="shared" si="263"/>
        <v>42202.335694444446</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2"/>
        <v>41846.644745370366</v>
      </c>
      <c r="T2780" s="11">
        <f t="shared" si="263"/>
        <v>41876.644745370366</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2"/>
        <v>42300.252557870372</v>
      </c>
      <c r="T2781" s="11">
        <f t="shared" si="263"/>
        <v>42330.294224537036</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1">
        <f t="shared" si="262"/>
        <v>42774.114444444444</v>
      </c>
      <c r="T2782" s="11">
        <f t="shared" si="263"/>
        <v>42804.114444444444</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42018.608263888884</v>
      </c>
      <c r="T2783" s="11">
        <f t="shared" si="263"/>
        <v>42046.958333333336</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2"/>
        <v>42026.591643518514</v>
      </c>
      <c r="T2784" s="11">
        <f t="shared" si="263"/>
        <v>42051.874305555553</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2"/>
        <v>42103.201921296299</v>
      </c>
      <c r="T2785" s="11">
        <f t="shared" si="263"/>
        <v>42117.201921296299</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2"/>
        <v>41920.454201388886</v>
      </c>
      <c r="T2786" s="11">
        <f t="shared" si="263"/>
        <v>41941.454201388886</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2"/>
        <v>42557.856099537035</v>
      </c>
      <c r="T2787" s="11">
        <f t="shared" si="263"/>
        <v>42587.541666666664</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2"/>
        <v>41815.235879629625</v>
      </c>
      <c r="T2788" s="11">
        <f t="shared" si="263"/>
        <v>41829.235879629625</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2"/>
        <v>41807.865185185183</v>
      </c>
      <c r="T2789" s="11">
        <f t="shared" si="263"/>
        <v>41837.865185185183</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2"/>
        <v>42550.368553240733</v>
      </c>
      <c r="T2790" s="11">
        <f t="shared" si="263"/>
        <v>42580.368553240733</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2"/>
        <v>42055.679791666662</v>
      </c>
      <c r="T2791" s="11">
        <f t="shared" si="263"/>
        <v>42074.833333333336</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2"/>
        <v>42016.605358796289</v>
      </c>
      <c r="T2792" s="11">
        <f t="shared" si="263"/>
        <v>42046.605358796289</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2"/>
        <v>42591.566655092589</v>
      </c>
      <c r="T2793" s="11">
        <f t="shared" si="263"/>
        <v>42621.833333333336</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2"/>
        <v>42182.897673611107</v>
      </c>
      <c r="T2794" s="11">
        <f t="shared" si="263"/>
        <v>42227.897673611107</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2"/>
        <v>42176.085706018515</v>
      </c>
      <c r="T2795" s="11">
        <f t="shared" si="263"/>
        <v>42206.085706018515</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2"/>
        <v>42416.35832175926</v>
      </c>
      <c r="T2796" s="11">
        <f t="shared" si="263"/>
        <v>42432.458333333336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2"/>
        <v>41780.192604166667</v>
      </c>
      <c r="T2797" s="11">
        <f t="shared" si="263"/>
        <v>41796.625</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41795.194768518515</v>
      </c>
      <c r="T2798" s="11">
        <f t="shared" si="263"/>
        <v>41825.194768518515</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2"/>
        <v>41798.606944444444</v>
      </c>
      <c r="T2799" s="11">
        <f t="shared" si="263"/>
        <v>41828.606944444444</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2"/>
        <v>42201.341678240737</v>
      </c>
      <c r="T2800" s="11">
        <f t="shared" si="263"/>
        <v>42216.333333333336</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2"/>
        <v>42506.93136574074</v>
      </c>
      <c r="T2801" s="11">
        <f t="shared" si="263"/>
        <v>42538.333333333336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2"/>
        <v>41948.219513888886</v>
      </c>
      <c r="T2802" s="11">
        <f t="shared" si="263"/>
        <v>42008.219513888886</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2"/>
        <v>41899.909826388888</v>
      </c>
      <c r="T2803" s="11">
        <f t="shared" si="263"/>
        <v>41922.125</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2"/>
        <v>42192.313738425924</v>
      </c>
      <c r="T2804" s="11">
        <f t="shared" si="263"/>
        <v>42222.313738425924</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2"/>
        <v>42157.732361111113</v>
      </c>
      <c r="T2805" s="11">
        <f t="shared" si="263"/>
        <v>42200.666666666664</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2"/>
        <v>41881.120254629626</v>
      </c>
      <c r="T2806" s="11">
        <f t="shared" si="263"/>
        <v>41911.120254629626</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2"/>
        <v>42213.1721412037</v>
      </c>
      <c r="T2807" s="11">
        <f t="shared" si="263"/>
        <v>42238.1721412037</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42184.933912037035</v>
      </c>
      <c r="T2808" s="11">
        <f t="shared" si="263"/>
        <v>42221.124999999993</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2"/>
        <v>42154.539791666662</v>
      </c>
      <c r="T2809" s="11">
        <f t="shared" si="263"/>
        <v>42184.539791666662</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2"/>
        <v>42208.513136574074</v>
      </c>
      <c r="T2810" s="11">
        <f t="shared" si="263"/>
        <v>42238.513136574074</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2"/>
        <v>42451.163483796299</v>
      </c>
      <c r="T2811" s="11">
        <f t="shared" si="263"/>
        <v>42459.277083333327</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2"/>
        <v>41758.806296296294</v>
      </c>
      <c r="T2812" s="11">
        <f t="shared" si="263"/>
        <v>41790.832638888889</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2"/>
        <v>42028.163229166668</v>
      </c>
      <c r="T2813" s="11">
        <f t="shared" si="263"/>
        <v>42058.163229166668</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2"/>
        <v>42054.410856481474</v>
      </c>
      <c r="T2814" s="11">
        <f t="shared" si="263"/>
        <v>42099.833333333336</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2"/>
        <v>42693.409270833326</v>
      </c>
      <c r="T2815" s="11">
        <f t="shared" si="263"/>
        <v>42718.409270833326</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2"/>
        <v>42103.066145833327</v>
      </c>
      <c r="T2816" s="11">
        <f t="shared" si="263"/>
        <v>42133.066145833327</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2"/>
        <v>42559.443391203698</v>
      </c>
      <c r="T2817" s="11">
        <f t="shared" si="263"/>
        <v>42589.443391203698</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1">
        <f t="shared" si="262"/>
        <v>42188.134166666663</v>
      </c>
      <c r="T2818" s="11">
        <f t="shared" si="263"/>
        <v>42218.333333333336</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IFERROR(E2819/L2819,0)</f>
        <v>23.636363636363637</v>
      </c>
      <c r="Q2819" t="str">
        <f t="shared" ref="Q2819:Q2882" si="266">LEFT(N2819,FIND("/",N2819)-1)</f>
        <v>theater</v>
      </c>
      <c r="R2819" t="str">
        <f t="shared" ref="R2819:R2882" si="267">RIGHT(N2819,LEN(N2819) - FIND("/",N2819))</f>
        <v>plays</v>
      </c>
      <c r="S2819" s="11">
        <f t="shared" ref="S2819:S2882" si="268">(((J2819/60)/60)/24)+DATE(1970,1,1)+(-8/24)</f>
        <v>42023.30164351852</v>
      </c>
      <c r="T2819" s="11">
        <f t="shared" ref="T2819:T2882" si="269">(((I2819/60)/60)/24)+DATE(1970,1,1)+(-8/24)</f>
        <v>42063.30164351852</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si="268"/>
        <v>42250.264884259253</v>
      </c>
      <c r="T2820" s="11">
        <f t="shared" si="269"/>
        <v>42270.264884259253</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8"/>
        <v>42139.192233796297</v>
      </c>
      <c r="T2821" s="11">
        <f t="shared" si="269"/>
        <v>42169.192233796297</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42401.277650462966</v>
      </c>
      <c r="T2822" s="11">
        <f t="shared" si="269"/>
        <v>42425.666666666664</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8"/>
        <v>41875.589525462965</v>
      </c>
      <c r="T2823" s="11">
        <f t="shared" si="269"/>
        <v>41905.589525462965</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8"/>
        <v>42060.350601851846</v>
      </c>
      <c r="T2824" s="11">
        <f t="shared" si="269"/>
        <v>42090.308935185189</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8"/>
        <v>42066.678310185183</v>
      </c>
      <c r="T2825" s="11">
        <f t="shared" si="269"/>
        <v>42094.624305555553</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8"/>
        <v>42135.9374537037</v>
      </c>
      <c r="T2826" s="11">
        <f t="shared" si="269"/>
        <v>42167.738194444442</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8"/>
        <v>42312.459328703706</v>
      </c>
      <c r="T2827" s="11">
        <f t="shared" si="269"/>
        <v>42342.459328703706</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8"/>
        <v>42170.701527777775</v>
      </c>
      <c r="T2828" s="11">
        <f t="shared" si="269"/>
        <v>42194.958333333336</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8"/>
        <v>42494.350300925922</v>
      </c>
      <c r="T2829" s="11">
        <f t="shared" si="269"/>
        <v>42524.354166666664</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8"/>
        <v>42253.931354166663</v>
      </c>
      <c r="T2830" s="11">
        <f t="shared" si="269"/>
        <v>42279.624999999993</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8"/>
        <v>42495.100902777776</v>
      </c>
      <c r="T2831" s="11">
        <f t="shared" si="269"/>
        <v>42523.100902777776</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8"/>
        <v>41758.506342592591</v>
      </c>
      <c r="T2832" s="11">
        <f t="shared" si="269"/>
        <v>41770.832638888889</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8"/>
        <v>42171.491550925923</v>
      </c>
      <c r="T2833" s="11">
        <f t="shared" si="269"/>
        <v>42201.491550925923</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8"/>
        <v>41938.376087962963</v>
      </c>
      <c r="T2834" s="11">
        <f t="shared" si="269"/>
        <v>41966.583333333336</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8"/>
        <v>42267.794363425921</v>
      </c>
      <c r="T2835" s="11">
        <f t="shared" si="269"/>
        <v>42287.749999999993</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8"/>
        <v>42019.626504629625</v>
      </c>
      <c r="T2836" s="11">
        <f t="shared" si="269"/>
        <v>42034.626504629625</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8"/>
        <v>42313.370567129627</v>
      </c>
      <c r="T2837" s="11">
        <f t="shared" si="269"/>
        <v>42342.666666666664</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8"/>
        <v>42745.928449074076</v>
      </c>
      <c r="T2838" s="11">
        <f t="shared" si="269"/>
        <v>42783.874305555553</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8"/>
        <v>42307.575046296297</v>
      </c>
      <c r="T2839" s="11">
        <f t="shared" si="269"/>
        <v>42347.616712962961</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8"/>
        <v>41842.274259259255</v>
      </c>
      <c r="T2840" s="11">
        <f t="shared" si="269"/>
        <v>41864.583333333328</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8"/>
        <v>41852.906874999993</v>
      </c>
      <c r="T2841" s="11">
        <f t="shared" si="269"/>
        <v>41875.874305555553</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8"/>
        <v>42059.702303240738</v>
      </c>
      <c r="T2842" s="11">
        <f t="shared" si="269"/>
        <v>42081.374999999993</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8"/>
        <v>42291.40621527777</v>
      </c>
      <c r="T2843" s="11">
        <f t="shared" si="269"/>
        <v>42351.447881944441</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1">
        <f t="shared" si="268"/>
        <v>41784.619155092587</v>
      </c>
      <c r="T2844" s="11">
        <f t="shared" si="269"/>
        <v>41811.125</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1">
        <f t="shared" si="268"/>
        <v>42492.404513888883</v>
      </c>
      <c r="T2845" s="11">
        <f t="shared" si="269"/>
        <v>42533.833333333336</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8"/>
        <v>42709.212731481479</v>
      </c>
      <c r="T2846" s="11">
        <f t="shared" si="269"/>
        <v>42739.212731481479</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8"/>
        <v>42102.683252314811</v>
      </c>
      <c r="T2847" s="11">
        <f t="shared" si="269"/>
        <v>42162.683252314811</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1">
        <f t="shared" si="268"/>
        <v>42108.358726851853</v>
      </c>
      <c r="T2848" s="11">
        <f t="shared" si="269"/>
        <v>42153.358726851853</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1">
        <f t="shared" si="268"/>
        <v>42453.472974537035</v>
      </c>
      <c r="T2849" s="11">
        <f t="shared" si="269"/>
        <v>42513.472974537035</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8"/>
        <v>42123.315497685187</v>
      </c>
      <c r="T2850" s="11">
        <f t="shared" si="269"/>
        <v>42153.315497685187</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8"/>
        <v>42453.094907407409</v>
      </c>
      <c r="T2851" s="11">
        <f t="shared" si="269"/>
        <v>42483.094907407409</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8"/>
        <v>41857.673738425925</v>
      </c>
      <c r="T2852" s="11">
        <f t="shared" si="269"/>
        <v>41887.673738425925</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1">
        <f t="shared" si="268"/>
        <v>42389.669317129628</v>
      </c>
      <c r="T2853" s="11">
        <f t="shared" si="269"/>
        <v>42398.636805555558</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8"/>
        <v>41780.711840277778</v>
      </c>
      <c r="T2854" s="11">
        <f t="shared" si="269"/>
        <v>41810.711840277778</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1">
        <f t="shared" si="268"/>
        <v>41835.85760416666</v>
      </c>
      <c r="T2855" s="11">
        <f t="shared" si="269"/>
        <v>41895.85760416666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8"/>
        <v>42111.383321759255</v>
      </c>
      <c r="T2856" s="11">
        <f t="shared" si="269"/>
        <v>42131.383321759255</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8"/>
        <v>42369.674432870372</v>
      </c>
      <c r="T2857" s="11">
        <f t="shared" si="269"/>
        <v>42398.648611111108</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8"/>
        <v>42164.704247685186</v>
      </c>
      <c r="T2858" s="11">
        <f t="shared" si="269"/>
        <v>42224.56527777778</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8"/>
        <v>42726.586747685178</v>
      </c>
      <c r="T2859" s="11">
        <f t="shared" si="269"/>
        <v>42786.416666666664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1">
        <f t="shared" si="268"/>
        <v>41954.211747685178</v>
      </c>
      <c r="T2860" s="11">
        <f t="shared" si="269"/>
        <v>41978.144444444442</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8"/>
        <v>42233.028981481482</v>
      </c>
      <c r="T2861" s="11">
        <f t="shared" si="269"/>
        <v>42293.028981481482</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8"/>
        <v>42480.467314814807</v>
      </c>
      <c r="T2862" s="11">
        <f t="shared" si="269"/>
        <v>42540.467314814807</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8"/>
        <v>42257.2575</v>
      </c>
      <c r="T2863" s="11">
        <f t="shared" si="269"/>
        <v>42271.2575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8"/>
        <v>41784.456354166665</v>
      </c>
      <c r="T2864" s="11">
        <f t="shared" si="269"/>
        <v>41814.456354166665</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8"/>
        <v>41831.34170138889</v>
      </c>
      <c r="T2865" s="11">
        <f t="shared" si="269"/>
        <v>41891.34170138889</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8"/>
        <v>42172.280173611107</v>
      </c>
      <c r="T2866" s="11">
        <f t="shared" si="269"/>
        <v>42202.220833333333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1">
        <f t="shared" si="268"/>
        <v>41949.780775462961</v>
      </c>
      <c r="T2867" s="11">
        <f t="shared" si="269"/>
        <v>42009.780775462961</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8"/>
        <v>42627.621770833335</v>
      </c>
      <c r="T2868" s="11">
        <f t="shared" si="269"/>
        <v>42657.583333333336</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8"/>
        <v>42530.861944444441</v>
      </c>
      <c r="T2869" s="11">
        <f t="shared" si="269"/>
        <v>42554.833333333336</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8"/>
        <v>42618.493680555555</v>
      </c>
      <c r="T2870" s="11">
        <f t="shared" si="269"/>
        <v>42648.493680555555</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8"/>
        <v>42540.260196759256</v>
      </c>
      <c r="T2871" s="11">
        <f t="shared" si="269"/>
        <v>42570.260196759256</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8"/>
        <v>41745.856076388889</v>
      </c>
      <c r="T2872" s="11">
        <f t="shared" si="269"/>
        <v>41775.856076388889</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8"/>
        <v>41974.405243055553</v>
      </c>
      <c r="T2873" s="11">
        <f t="shared" si="269"/>
        <v>41994.405243055553</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1">
        <f t="shared" si="268"/>
        <v>42114.782847222225</v>
      </c>
      <c r="T2874" s="11">
        <f t="shared" si="269"/>
        <v>42174.782847222225</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8"/>
        <v>42002.484155092585</v>
      </c>
      <c r="T2875" s="11">
        <f t="shared" si="269"/>
        <v>42032.484155092585</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8"/>
        <v>42722.511412037034</v>
      </c>
      <c r="T2876" s="11">
        <f t="shared" si="269"/>
        <v>42752.511412037034</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8"/>
        <v>42464.795057870368</v>
      </c>
      <c r="T2877" s="11">
        <f t="shared" si="269"/>
        <v>42494.795057870368</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1">
        <f t="shared" si="268"/>
        <v>42171.410636574066</v>
      </c>
      <c r="T2878" s="11">
        <f t="shared" si="269"/>
        <v>42201.410636574066</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8"/>
        <v>42672.621805555551</v>
      </c>
      <c r="T2879" s="11">
        <f t="shared" si="269"/>
        <v>42704.374999999993</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8"/>
        <v>42128.282349537032</v>
      </c>
      <c r="T2880" s="11">
        <f t="shared" si="269"/>
        <v>42188.282349537032</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8"/>
        <v>42359.391909722217</v>
      </c>
      <c r="T2881" s="11">
        <f t="shared" si="269"/>
        <v>42389.391909722217</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1">
        <f t="shared" si="268"/>
        <v>42192.57236111111</v>
      </c>
      <c r="T2882" s="11">
        <f t="shared" si="269"/>
        <v>42236.378472222219</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f t="shared" ref="P2883:P2946" si="271">IFERROR(E2883/L2883,0)</f>
        <v>0</v>
      </c>
      <c r="Q2883" t="str">
        <f t="shared" ref="Q2883:Q2946" si="272">LEFT(N2883,FIND("/",N2883)-1)</f>
        <v>theater</v>
      </c>
      <c r="R2883" t="str">
        <f t="shared" ref="R2883:R2946" si="273">RIGHT(N2883,LEN(N2883) - FIND("/",N2883))</f>
        <v>plays</v>
      </c>
      <c r="S2883" s="11">
        <f t="shared" ref="S2883:S2946" si="274">(((J2883/60)/60)/24)+DATE(1970,1,1)+(-8/24)</f>
        <v>41916.264305555553</v>
      </c>
      <c r="T2883" s="11">
        <f t="shared" ref="T2883:T2946" si="275">(((I2883/60)/60)/24)+DATE(1970,1,1)+(-8/24)</f>
        <v>41976.305972222217</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si="274"/>
        <v>42461.262939814813</v>
      </c>
      <c r="T2884" s="11">
        <f t="shared" si="275"/>
        <v>42491.262939814813</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4"/>
        <v>42370.569872685184</v>
      </c>
      <c r="T2885" s="11">
        <f t="shared" si="275"/>
        <v>42405.874305555553</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4"/>
        <v>41948.393923611111</v>
      </c>
      <c r="T2886" s="11">
        <f t="shared" si="275"/>
        <v>41978.393923611111</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4"/>
        <v>42046.743067129624</v>
      </c>
      <c r="T2887" s="11">
        <f t="shared" si="275"/>
        <v>42076.70140046296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4"/>
        <v>42261.299583333333</v>
      </c>
      <c r="T2888" s="11">
        <f t="shared" si="275"/>
        <v>42265.832638888889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4"/>
        <v>41985.094027777777</v>
      </c>
      <c r="T2889" s="11">
        <f t="shared" si="275"/>
        <v>42015.094027777777</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1">
        <f t="shared" si="274"/>
        <v>41922.201851851853</v>
      </c>
      <c r="T2890" s="11">
        <f t="shared" si="275"/>
        <v>41929.874305555553</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4"/>
        <v>41850.529918981476</v>
      </c>
      <c r="T2891" s="11">
        <f t="shared" si="275"/>
        <v>41880.529918981476</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4"/>
        <v>41831.409629629627</v>
      </c>
      <c r="T2892" s="11">
        <f t="shared" si="275"/>
        <v>41859.791666666664</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4"/>
        <v>42415.550092592595</v>
      </c>
      <c r="T2893" s="11">
        <f t="shared" si="275"/>
        <v>42475.508425925924</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4"/>
        <v>41869.380833333329</v>
      </c>
      <c r="T2894" s="11">
        <f t="shared" si="275"/>
        <v>41876.541666666664</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4"/>
        <v>41953.439756944441</v>
      </c>
      <c r="T2895" s="11">
        <f t="shared" si="275"/>
        <v>42012.749999999993</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1">
        <f t="shared" si="274"/>
        <v>42037.652951388889</v>
      </c>
      <c r="T2896" s="11">
        <f t="shared" si="275"/>
        <v>42097.611284722218</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4"/>
        <v>41811.222129629627</v>
      </c>
      <c r="T2897" s="11">
        <f t="shared" si="275"/>
        <v>41812.541666666664</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4"/>
        <v>42701.575474537036</v>
      </c>
      <c r="T2898" s="11">
        <f t="shared" si="275"/>
        <v>42715.916666666664</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4"/>
        <v>42258.313171296293</v>
      </c>
      <c r="T2899" s="11">
        <f t="shared" si="275"/>
        <v>42288.311863425923</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4"/>
        <v>42278.331631944442</v>
      </c>
      <c r="T2900" s="11">
        <f t="shared" si="275"/>
        <v>42308.331631944442</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1">
        <f t="shared" si="274"/>
        <v>42514.744884259257</v>
      </c>
      <c r="T2901" s="11">
        <f t="shared" si="275"/>
        <v>42574.744884259257</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4"/>
        <v>41829.900833333333</v>
      </c>
      <c r="T2902" s="11">
        <f t="shared" si="275"/>
        <v>41859.900833333333</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4"/>
        <v>41982.571053240739</v>
      </c>
      <c r="T2903" s="11">
        <f t="shared" si="275"/>
        <v>42042.571053240739</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4"/>
        <v>42210.106435185182</v>
      </c>
      <c r="T2904" s="11">
        <f t="shared" si="275"/>
        <v>42240.106435185182</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4"/>
        <v>42195.83354166666</v>
      </c>
      <c r="T2905" s="11">
        <f t="shared" si="275"/>
        <v>42255.83354166666</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4"/>
        <v>41940.634618055556</v>
      </c>
      <c r="T2906" s="11">
        <f t="shared" si="275"/>
        <v>41952.166666666664</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4"/>
        <v>42605.723530092589</v>
      </c>
      <c r="T2907" s="11">
        <f t="shared" si="275"/>
        <v>42619.723530092589</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4"/>
        <v>42199.315578703703</v>
      </c>
      <c r="T2908" s="11">
        <f t="shared" si="275"/>
        <v>42216.708333333336</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4"/>
        <v>42444.544409722213</v>
      </c>
      <c r="T2909" s="11">
        <f t="shared" si="275"/>
        <v>42504.544409722213</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4"/>
        <v>42499.398368055547</v>
      </c>
      <c r="T2910" s="11">
        <f t="shared" si="275"/>
        <v>42529.398368055547</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4"/>
        <v>41928.932881944442</v>
      </c>
      <c r="T2911" s="11">
        <f t="shared" si="275"/>
        <v>41968.490277777775</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4"/>
        <v>42107.507951388885</v>
      </c>
      <c r="T2912" s="11">
        <f t="shared" si="275"/>
        <v>42167.507951388885</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4"/>
        <v>42142.435486111113</v>
      </c>
      <c r="T2913" s="11">
        <f t="shared" si="275"/>
        <v>42182.435486111113</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4"/>
        <v>42353.798310185179</v>
      </c>
      <c r="T2914" s="11">
        <f t="shared" si="275"/>
        <v>42383.798310185179</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4"/>
        <v>41828.589571759258</v>
      </c>
      <c r="T2915" s="11">
        <f t="shared" si="275"/>
        <v>41888.589571759258</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4"/>
        <v>42017.574004629627</v>
      </c>
      <c r="T2916" s="11">
        <f t="shared" si="275"/>
        <v>42077.532337962963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4"/>
        <v>42415.064699074072</v>
      </c>
      <c r="T2917" s="11">
        <f t="shared" si="275"/>
        <v>42445.0230324074</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4"/>
        <v>41755.143391203703</v>
      </c>
      <c r="T2918" s="11">
        <f t="shared" si="275"/>
        <v>41778.143391203703</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4"/>
        <v>42244.901006944441</v>
      </c>
      <c r="T2919" s="11">
        <f t="shared" si="275"/>
        <v>42262.901006944441</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4"/>
        <v>42278.296377314815</v>
      </c>
      <c r="T2920" s="11">
        <f t="shared" si="275"/>
        <v>42306.296377314815</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4"/>
        <v>41826.286215277774</v>
      </c>
      <c r="T2921" s="11">
        <f t="shared" si="275"/>
        <v>41856.286215277774</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4"/>
        <v>42058.459143518521</v>
      </c>
      <c r="T2922" s="11">
        <f t="shared" si="275"/>
        <v>42088.41747685185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41877.553287037037</v>
      </c>
      <c r="T2923" s="11">
        <f t="shared" si="275"/>
        <v>41907.553287037037</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4"/>
        <v>42097.540821759256</v>
      </c>
      <c r="T2924" s="11">
        <f t="shared" si="275"/>
        <v>42142.540821759256</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4"/>
        <v>42012.819201388884</v>
      </c>
      <c r="T2925" s="11">
        <f t="shared" si="275"/>
        <v>42027.791666666664</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4"/>
        <v>42103.223495370366</v>
      </c>
      <c r="T2926" s="11">
        <f t="shared" si="275"/>
        <v>42132.832638888889</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4"/>
        <v>41863.250787037032</v>
      </c>
      <c r="T2927" s="11">
        <f t="shared" si="275"/>
        <v>41893.250787037032</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42044.432627314811</v>
      </c>
      <c r="T2928" s="11">
        <f t="shared" si="275"/>
        <v>42058.432627314811</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4"/>
        <v>41806.335983796293</v>
      </c>
      <c r="T2929" s="11">
        <f t="shared" si="275"/>
        <v>41834.875</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4"/>
        <v>42403.664884259262</v>
      </c>
      <c r="T2930" s="11">
        <f t="shared" si="275"/>
        <v>42433.664884259262</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4"/>
        <v>41754.230995370366</v>
      </c>
      <c r="T2931" s="11">
        <f t="shared" si="275"/>
        <v>41784.230995370366</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4"/>
        <v>42101.250740740739</v>
      </c>
      <c r="T2932" s="11">
        <f t="shared" si="275"/>
        <v>42131.250740740739</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4"/>
        <v>41871.957905092589</v>
      </c>
      <c r="T2933" s="11">
        <f t="shared" si="275"/>
        <v>41896.922222222223</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4"/>
        <v>42024.831446759257</v>
      </c>
      <c r="T2934" s="11">
        <f t="shared" si="275"/>
        <v>42056.124999999993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4"/>
        <v>42495.623298611106</v>
      </c>
      <c r="T2935" s="11">
        <f t="shared" si="275"/>
        <v>42525.623298611106</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4"/>
        <v>41775.302824074075</v>
      </c>
      <c r="T2936" s="11">
        <f t="shared" si="275"/>
        <v>41805.302824074075</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4"/>
        <v>42553.250092592592</v>
      </c>
      <c r="T2937" s="11">
        <f t="shared" si="275"/>
        <v>42611.374999999993</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4"/>
        <v>41912.317395833328</v>
      </c>
      <c r="T2938" s="11">
        <f t="shared" si="275"/>
        <v>41924.874305555553</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4"/>
        <v>41803.123993055553</v>
      </c>
      <c r="T2939" s="11">
        <f t="shared" si="275"/>
        <v>41833.123993055553</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4"/>
        <v>42004.370532407404</v>
      </c>
      <c r="T2940" s="11">
        <f t="shared" si="275"/>
        <v>42034.370532407404</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4"/>
        <v>41845.47583333333</v>
      </c>
      <c r="T2941" s="11">
        <f t="shared" si="275"/>
        <v>41878.708333333328</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4"/>
        <v>41982.440023148149</v>
      </c>
      <c r="T2942" s="11">
        <f t="shared" si="275"/>
        <v>42022.440023148149</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4"/>
        <v>42034.626793981479</v>
      </c>
      <c r="T2943" s="11">
        <f t="shared" si="275"/>
        <v>42064.626793981479</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4"/>
        <v>42334.470590277771</v>
      </c>
      <c r="T2944" s="11">
        <f t="shared" si="275"/>
        <v>42354.512499999997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1">
        <f t="shared" si="274"/>
        <v>42076.796064814807</v>
      </c>
      <c r="T2945" s="11">
        <f t="shared" si="275"/>
        <v>42106.796064814807</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1">
        <f t="shared" si="274"/>
        <v>42132.580995370365</v>
      </c>
      <c r="T2946" s="11">
        <f t="shared" si="275"/>
        <v>42162.580995370365</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f t="shared" ref="P2947:P3010" si="277">IFERROR(E2947/L2947,0)</f>
        <v>0</v>
      </c>
      <c r="Q2947" t="str">
        <f t="shared" ref="Q2947:Q3010" si="278">LEFT(N2947,FIND("/",N2947)-1)</f>
        <v>theater</v>
      </c>
      <c r="R2947" t="str">
        <f t="shared" ref="R2947:R3010" si="279">RIGHT(N2947,LEN(N2947) - FIND("/",N2947))</f>
        <v>spaces</v>
      </c>
      <c r="S2947" s="11">
        <f t="shared" ref="S2947:S3010" si="280">(((J2947/60)/60)/24)+DATE(1970,1,1)+(-8/24)</f>
        <v>42117.806250000001</v>
      </c>
      <c r="T2947" s="11">
        <f t="shared" ref="T2947:T3010" si="281">(((I2947/60)/60)/24)+DATE(1970,1,1)+(-8/24)</f>
        <v>42147.806250000001</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si="280"/>
        <v>42567.197824074072</v>
      </c>
      <c r="T2948" s="11">
        <f t="shared" si="281"/>
        <v>42597.197824074072</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0"/>
        <v>42649.228784722225</v>
      </c>
      <c r="T2949" s="11">
        <f t="shared" si="281"/>
        <v>42698.382638888892</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0"/>
        <v>42097.315891203696</v>
      </c>
      <c r="T2950" s="11">
        <f t="shared" si="281"/>
        <v>42157.315891203696</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0"/>
        <v>42297.48978009259</v>
      </c>
      <c r="T2951" s="11">
        <f t="shared" si="281"/>
        <v>42327.531446759262</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1">
        <f t="shared" si="280"/>
        <v>42362.031851851854</v>
      </c>
      <c r="T2952" s="11">
        <f t="shared" si="281"/>
        <v>42392.031851851854</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0"/>
        <v>41872.469594907401</v>
      </c>
      <c r="T2953" s="11">
        <f t="shared" si="281"/>
        <v>41917.469594907401</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0"/>
        <v>42628.356932870367</v>
      </c>
      <c r="T2954" s="11">
        <f t="shared" si="281"/>
        <v>42659.833333333336</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0"/>
        <v>42255.458576388883</v>
      </c>
      <c r="T2955" s="11">
        <f t="shared" si="281"/>
        <v>42285.458576388883</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1">
        <f t="shared" si="280"/>
        <v>42790.250034722216</v>
      </c>
      <c r="T2956" s="11">
        <f t="shared" si="281"/>
        <v>42810.208368055559</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0"/>
        <v>42141.407974537033</v>
      </c>
      <c r="T2957" s="11">
        <f t="shared" si="281"/>
        <v>42171.407974537033</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0"/>
        <v>42464.625578703701</v>
      </c>
      <c r="T2958" s="11">
        <f t="shared" si="281"/>
        <v>42494.625578703701</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0"/>
        <v>42030.67791666666</v>
      </c>
      <c r="T2959" s="11">
        <f t="shared" si="281"/>
        <v>42090.636249999996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1">
        <f t="shared" si="280"/>
        <v>42438.445798611108</v>
      </c>
      <c r="T2960" s="11">
        <f t="shared" si="281"/>
        <v>42498.404131944444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1">
        <f t="shared" si="280"/>
        <v>42497.675057870372</v>
      </c>
      <c r="T2961" s="11">
        <f t="shared" si="281"/>
        <v>42527.675057870372</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1">
        <f t="shared" si="280"/>
        <v>41863.42387731481</v>
      </c>
      <c r="T2962" s="11">
        <f t="shared" si="281"/>
        <v>41893.42387731481</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0"/>
        <v>42060.879155092589</v>
      </c>
      <c r="T2963" s="11">
        <f t="shared" si="281"/>
        <v>42088.833333333336</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42035.910949074074</v>
      </c>
      <c r="T2964" s="11">
        <f t="shared" si="281"/>
        <v>42063.957638888889</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0"/>
        <v>42157.13685185185</v>
      </c>
      <c r="T2965" s="11">
        <f t="shared" si="281"/>
        <v>42187.13685185185</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0"/>
        <v>41827.576608796291</v>
      </c>
      <c r="T2966" s="11">
        <f t="shared" si="281"/>
        <v>41857.563888888886</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0"/>
        <v>42162.396215277775</v>
      </c>
      <c r="T2967" s="11">
        <f t="shared" si="281"/>
        <v>42192.396215277775</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0"/>
        <v>42233.405231481483</v>
      </c>
      <c r="T2968" s="11">
        <f t="shared" si="281"/>
        <v>42263.405231481483</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0"/>
        <v>42041.864490740736</v>
      </c>
      <c r="T2969" s="11">
        <f t="shared" si="281"/>
        <v>42071.822824074072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0"/>
        <v>42585.190509259257</v>
      </c>
      <c r="T2970" s="11">
        <f t="shared" si="281"/>
        <v>42598.832638888889</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0"/>
        <v>42097.453159722216</v>
      </c>
      <c r="T2971" s="11">
        <f t="shared" si="281"/>
        <v>42127.618750000001</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0"/>
        <v>41808.336238425924</v>
      </c>
      <c r="T2972" s="11">
        <f t="shared" si="281"/>
        <v>41838.336238425924</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0"/>
        <v>41852.324976851851</v>
      </c>
      <c r="T2973" s="11">
        <f t="shared" si="281"/>
        <v>41882.324976851851</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0"/>
        <v>42693.77685185185</v>
      </c>
      <c r="T2974" s="11">
        <f t="shared" si="281"/>
        <v>42708.708333333336</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0"/>
        <v>42341.485046296293</v>
      </c>
      <c r="T2975" s="11">
        <f t="shared" si="281"/>
        <v>42369.833333333336</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0"/>
        <v>41879.727673611109</v>
      </c>
      <c r="T2976" s="11">
        <f t="shared" si="281"/>
        <v>41907.732638888883</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0"/>
        <v>41941.350532407407</v>
      </c>
      <c r="T2977" s="11">
        <f t="shared" si="281"/>
        <v>41969.791666666664</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0"/>
        <v>42425.397337962961</v>
      </c>
      <c r="T2978" s="11">
        <f t="shared" si="281"/>
        <v>42442.166666666664</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0"/>
        <v>42026.547847222224</v>
      </c>
      <c r="T2979" s="11">
        <f t="shared" si="281"/>
        <v>42085.759722222218</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0"/>
        <v>41922.307256944441</v>
      </c>
      <c r="T2980" s="11">
        <f t="shared" si="281"/>
        <v>41931.915972222218</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0"/>
        <v>41993.491006944438</v>
      </c>
      <c r="T2981" s="11">
        <f t="shared" si="281"/>
        <v>42009.916666666664</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0"/>
        <v>42219.58252314815</v>
      </c>
      <c r="T2982" s="11">
        <f t="shared" si="281"/>
        <v>42239.749999999993</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0"/>
        <v>42225.226342592585</v>
      </c>
      <c r="T2983" s="11">
        <f t="shared" si="281"/>
        <v>42270.226342592585</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0"/>
        <v>42381.353506944441</v>
      </c>
      <c r="T2984" s="11">
        <f t="shared" si="281"/>
        <v>42411.353506944441</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0"/>
        <v>41894.299027777779</v>
      </c>
      <c r="T2985" s="11">
        <f t="shared" si="281"/>
        <v>41954.340694444443</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0"/>
        <v>42575.945381944439</v>
      </c>
      <c r="T2986" s="11">
        <f t="shared" si="281"/>
        <v>42605.945381944439</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0"/>
        <v>42654.640370370362</v>
      </c>
      <c r="T2987" s="11">
        <f t="shared" si="281"/>
        <v>42673.833333333336</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0"/>
        <v>42431.16673611111</v>
      </c>
      <c r="T2988" s="11">
        <f t="shared" si="281"/>
        <v>42491.125069444439</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0"/>
        <v>42626.973969907405</v>
      </c>
      <c r="T2989" s="11">
        <f t="shared" si="281"/>
        <v>42655.666666666664</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0"/>
        <v>42511.028715277782</v>
      </c>
      <c r="T2990" s="11">
        <f t="shared" si="281"/>
        <v>42541.028715277782</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0"/>
        <v>42336.687060185184</v>
      </c>
      <c r="T2991" s="11">
        <f t="shared" si="281"/>
        <v>42358.874305555553</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0"/>
        <v>42341.240972222215</v>
      </c>
      <c r="T2992" s="11">
        <f t="shared" si="281"/>
        <v>42376.240972222215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0"/>
        <v>42740.503819444442</v>
      </c>
      <c r="T2993" s="11">
        <f t="shared" si="281"/>
        <v>42762.503819444442</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0"/>
        <v>42622.434143518512</v>
      </c>
      <c r="T2994" s="11">
        <f t="shared" si="281"/>
        <v>42652.434143518512</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0"/>
        <v>42390.50540509259</v>
      </c>
      <c r="T2995" s="11">
        <f t="shared" si="281"/>
        <v>42420.50540509259</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0"/>
        <v>41885.145509259259</v>
      </c>
      <c r="T2996" s="11">
        <f t="shared" si="281"/>
        <v>41915.145509259259</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0"/>
        <v>42724.331840277773</v>
      </c>
      <c r="T2997" s="11">
        <f t="shared" si="281"/>
        <v>42754.331840277773</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0"/>
        <v>42090.57916666667</v>
      </c>
      <c r="T2998" s="11">
        <f t="shared" si="281"/>
        <v>42150.57916666667</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0"/>
        <v>42775.400381944441</v>
      </c>
      <c r="T2999" s="11">
        <f t="shared" si="281"/>
        <v>42792.874305555553</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0"/>
        <v>41777.860289351847</v>
      </c>
      <c r="T3000" s="11">
        <f t="shared" si="281"/>
        <v>41805.850694444445</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0"/>
        <v>42780.406944444439</v>
      </c>
      <c r="T3001" s="11">
        <f t="shared" si="281"/>
        <v>42794.749999999993</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0"/>
        <v>42752.49386574074</v>
      </c>
      <c r="T3002" s="11">
        <f t="shared" si="281"/>
        <v>42766.416666666664</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0"/>
        <v>42534.562291666669</v>
      </c>
      <c r="T3003" s="11">
        <f t="shared" si="281"/>
        <v>42564.562291666669</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0"/>
        <v>41239.502916666665</v>
      </c>
      <c r="T3004" s="11">
        <f t="shared" si="281"/>
        <v>41269.502916666665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0"/>
        <v>42398.515925925924</v>
      </c>
      <c r="T3005" s="11">
        <f t="shared" si="281"/>
        <v>42429.915972222218</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0"/>
        <v>41928.547731481478</v>
      </c>
      <c r="T3006" s="11">
        <f t="shared" si="281"/>
        <v>41958.589398148142</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0"/>
        <v>41888.341493055552</v>
      </c>
      <c r="T3007" s="11">
        <f t="shared" si="281"/>
        <v>41918.341493055552</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0"/>
        <v>41957.423506944448</v>
      </c>
      <c r="T3008" s="11">
        <f t="shared" si="281"/>
        <v>41987.423506944448</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0"/>
        <v>42097.882905092592</v>
      </c>
      <c r="T3009" s="11">
        <f t="shared" si="281"/>
        <v>42118.882905092592</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1">
        <f t="shared" si="280"/>
        <v>42359.878692129627</v>
      </c>
      <c r="T3010" s="11">
        <f t="shared" si="281"/>
        <v>42389.878692129627</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IFERROR(E3011/L3011,0)</f>
        <v>233.8984375</v>
      </c>
      <c r="Q3011" t="str">
        <f t="shared" ref="Q3011:Q3074" si="284">LEFT(N3011,FIND("/",N3011)-1)</f>
        <v>theater</v>
      </c>
      <c r="R3011" t="str">
        <f t="shared" ref="R3011:R3074" si="285">RIGHT(N3011,LEN(N3011) - FIND("/",N3011))</f>
        <v>spaces</v>
      </c>
      <c r="S3011" s="11">
        <f t="shared" ref="S3011:S3074" si="286">(((J3011/60)/60)/24)+DATE(1970,1,1)+(-8/24)</f>
        <v>41939.236574074072</v>
      </c>
      <c r="T3011" s="11">
        <f t="shared" ref="T3011:T3074" si="287">(((I3011/60)/60)/24)+DATE(1970,1,1)+(-8/24)</f>
        <v>41969.278240740743</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41996.499062499999</v>
      </c>
      <c r="T3012" s="11">
        <f t="shared" si="287"/>
        <v>42056.499062499999</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6"/>
        <v>42334.135601851849</v>
      </c>
      <c r="T3013" s="11">
        <f t="shared" si="287"/>
        <v>42361.624305555553</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6"/>
        <v>42024.369560185187</v>
      </c>
      <c r="T3014" s="11">
        <f t="shared" si="287"/>
        <v>42045.369560185187</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6"/>
        <v>42146.502881944441</v>
      </c>
      <c r="T3015" s="11">
        <f t="shared" si="287"/>
        <v>42176.502881944441</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6"/>
        <v>41919.790277777778</v>
      </c>
      <c r="T3016" s="11">
        <f t="shared" si="287"/>
        <v>41947.875</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6"/>
        <v>41785.393958333334</v>
      </c>
      <c r="T3017" s="11">
        <f t="shared" si="287"/>
        <v>41800.833333333328</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6"/>
        <v>41778.214722222219</v>
      </c>
      <c r="T3018" s="11">
        <f t="shared" si="287"/>
        <v>41838.214722222219</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6"/>
        <v>41841.516701388886</v>
      </c>
      <c r="T3019" s="11">
        <f t="shared" si="287"/>
        <v>41871.516701388886</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6"/>
        <v>42162.965000000004</v>
      </c>
      <c r="T3020" s="11">
        <f t="shared" si="287"/>
        <v>42205.583333333336</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6"/>
        <v>41758.500231481477</v>
      </c>
      <c r="T3021" s="11">
        <f t="shared" si="287"/>
        <v>41785.791666666664</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6"/>
        <v>42170.513113425921</v>
      </c>
      <c r="T3022" s="11">
        <f t="shared" si="287"/>
        <v>42230.513113425921</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6"/>
        <v>42660.285520833328</v>
      </c>
      <c r="T3023" s="11">
        <f t="shared" si="287"/>
        <v>42695.915972222218</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6"/>
        <v>42564.620474537034</v>
      </c>
      <c r="T3024" s="11">
        <f t="shared" si="287"/>
        <v>42609.620474537034</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6"/>
        <v>42121.34243055556</v>
      </c>
      <c r="T3025" s="11">
        <f t="shared" si="287"/>
        <v>42166.34243055556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6"/>
        <v>41158.660590277774</v>
      </c>
      <c r="T3026" s="11">
        <f t="shared" si="287"/>
        <v>41188.660590277774</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6"/>
        <v>41761.176076388889</v>
      </c>
      <c r="T3027" s="11">
        <f t="shared" si="287"/>
        <v>41789.333333333328</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6"/>
        <v>42783.126064814809</v>
      </c>
      <c r="T3028" s="11">
        <f t="shared" si="287"/>
        <v>42797.126064814809</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42053.37096064815</v>
      </c>
      <c r="T3029" s="11">
        <f t="shared" si="287"/>
        <v>42083.329293981478</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6"/>
        <v>42566.930844907409</v>
      </c>
      <c r="T3030" s="11">
        <f t="shared" si="287"/>
        <v>42596.930844907409</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6"/>
        <v>41932.375543981478</v>
      </c>
      <c r="T3031" s="11">
        <f t="shared" si="287"/>
        <v>41960.857638888883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6"/>
        <v>42233.4140162037</v>
      </c>
      <c r="T3032" s="11">
        <f t="shared" si="287"/>
        <v>42263.4140162037</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6"/>
        <v>42597.549155092587</v>
      </c>
      <c r="T3033" s="11">
        <f t="shared" si="287"/>
        <v>42657.549155092587</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42227.711331018516</v>
      </c>
      <c r="T3034" s="11">
        <f t="shared" si="287"/>
        <v>42257.711331018516</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6"/>
        <v>42569.776909722219</v>
      </c>
      <c r="T3035" s="11">
        <f t="shared" si="287"/>
        <v>42599.776909722219</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6"/>
        <v>42644.202025462961</v>
      </c>
      <c r="T3036" s="11">
        <f t="shared" si="287"/>
        <v>42674.832638888889</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6"/>
        <v>41368.226956018516</v>
      </c>
      <c r="T3037" s="11">
        <f t="shared" si="287"/>
        <v>41398.226956018516</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6"/>
        <v>41466.451898148145</v>
      </c>
      <c r="T3038" s="11">
        <f t="shared" si="287"/>
        <v>41502.165972222218</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6"/>
        <v>40378.559872685182</v>
      </c>
      <c r="T3039" s="11">
        <f t="shared" si="287"/>
        <v>40452.874305555553</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6"/>
        <v>42372.918946759259</v>
      </c>
      <c r="T3040" s="11">
        <f t="shared" si="287"/>
        <v>42432.918946759259</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6"/>
        <v>41610.461087962962</v>
      </c>
      <c r="T3041" s="11">
        <f t="shared" si="287"/>
        <v>41636.999305555553</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6"/>
        <v>42177.458576388883</v>
      </c>
      <c r="T3042" s="11">
        <f t="shared" si="287"/>
        <v>42181.624999999993</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6"/>
        <v>42359.535277777781</v>
      </c>
      <c r="T3043" s="11">
        <f t="shared" si="287"/>
        <v>42389.535277777781</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6"/>
        <v>42253.354710648149</v>
      </c>
      <c r="T3044" s="11">
        <f t="shared" si="287"/>
        <v>42283.354710648149</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6"/>
        <v>42082.737256944441</v>
      </c>
      <c r="T3045" s="11">
        <f t="shared" si="287"/>
        <v>42109.784722222219</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6"/>
        <v>42387.393495370365</v>
      </c>
      <c r="T3046" s="11">
        <f t="shared" si="287"/>
        <v>42402.393495370365</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6"/>
        <v>41842.822395833333</v>
      </c>
      <c r="T3047" s="11">
        <f t="shared" si="287"/>
        <v>41872.822395833333</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6"/>
        <v>41862.46974537037</v>
      </c>
      <c r="T3048" s="11">
        <f t="shared" si="287"/>
        <v>41891.869444444441</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42443.655717592592</v>
      </c>
      <c r="T3049" s="11">
        <f t="shared" si="287"/>
        <v>42487.219444444439</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6"/>
        <v>41975.567847222213</v>
      </c>
      <c r="T3050" s="11">
        <f t="shared" si="287"/>
        <v>42004.556944444441</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6"/>
        <v>42138.681192129625</v>
      </c>
      <c r="T3051" s="11">
        <f t="shared" si="287"/>
        <v>42168.681192129625</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6"/>
        <v>42464.835185185184</v>
      </c>
      <c r="T3052" s="11">
        <f t="shared" si="287"/>
        <v>42494.835185185184</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6"/>
        <v>42744.082696759251</v>
      </c>
      <c r="T3053" s="11">
        <f t="shared" si="287"/>
        <v>42774.082696759251</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6"/>
        <v>42122.336736111109</v>
      </c>
      <c r="T3054" s="11">
        <f t="shared" si="287"/>
        <v>42152.332638888889</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6"/>
        <v>41862.428391203699</v>
      </c>
      <c r="T3055" s="11">
        <f t="shared" si="287"/>
        <v>41913.832638888889</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1">
        <f t="shared" si="286"/>
        <v>42027.499467592592</v>
      </c>
      <c r="T3056" s="11">
        <f t="shared" si="287"/>
        <v>42064.711111111108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6"/>
        <v>41953.624884259254</v>
      </c>
      <c r="T3057" s="11">
        <f t="shared" si="287"/>
        <v>42013.624884259254</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1">
        <f t="shared" si="286"/>
        <v>41851.303055555552</v>
      </c>
      <c r="T3058" s="11">
        <f t="shared" si="287"/>
        <v>41911.303055555552</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1">
        <f t="shared" si="286"/>
        <v>42433.317256944443</v>
      </c>
      <c r="T3059" s="11">
        <f t="shared" si="287"/>
        <v>42463.275590277779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6"/>
        <v>42460.040972222218</v>
      </c>
      <c r="T3060" s="11">
        <f t="shared" si="287"/>
        <v>42510.040972222218</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6"/>
        <v>41829.602384259255</v>
      </c>
      <c r="T3061" s="11">
        <f t="shared" si="287"/>
        <v>41859.602384259255</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6"/>
        <v>42244.941365740735</v>
      </c>
      <c r="T3062" s="11">
        <f t="shared" si="287"/>
        <v>42274.941365740735</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1">
        <f t="shared" si="286"/>
        <v>41834.450787037036</v>
      </c>
      <c r="T3063" s="11">
        <f t="shared" si="287"/>
        <v>41864.450787037036</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6"/>
        <v>42248.2024537037</v>
      </c>
      <c r="T3064" s="11">
        <f t="shared" si="287"/>
        <v>42277.416666666664</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6"/>
        <v>42630.589560185181</v>
      </c>
      <c r="T3065" s="11">
        <f t="shared" si="287"/>
        <v>42665.589560185181</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6"/>
        <v>42298.7968287037</v>
      </c>
      <c r="T3066" s="11">
        <f t="shared" si="287"/>
        <v>42329.957638888889</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6"/>
        <v>41824.721898148149</v>
      </c>
      <c r="T3067" s="11">
        <f t="shared" si="287"/>
        <v>41849.721898148149</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6"/>
        <v>42530.895104166666</v>
      </c>
      <c r="T3068" s="11">
        <f t="shared" si="287"/>
        <v>42560.895104166666</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6"/>
        <v>42226.605081018519</v>
      </c>
      <c r="T3069" s="11">
        <f t="shared" si="287"/>
        <v>42256.605081018519</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6"/>
        <v>42263.358240740738</v>
      </c>
      <c r="T3070" s="11">
        <f t="shared" si="287"/>
        <v>42293.358240740738</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6"/>
        <v>41957.500393518516</v>
      </c>
      <c r="T3071" s="11">
        <f t="shared" si="287"/>
        <v>41987.500393518516</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6"/>
        <v>42690.400104166663</v>
      </c>
      <c r="T3072" s="11">
        <f t="shared" si="287"/>
        <v>42711.400104166663</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6"/>
        <v>42097.399085648147</v>
      </c>
      <c r="T3073" s="11">
        <f t="shared" si="287"/>
        <v>42114.915972222218</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1">
        <f t="shared" si="286"/>
        <v>42658.357199074067</v>
      </c>
      <c r="T3074" s="11">
        <f t="shared" si="287"/>
        <v>42672.740277777775</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IFERROR(E3075/L3075,0)</f>
        <v>92.142857142857139</v>
      </c>
      <c r="Q3075" t="str">
        <f t="shared" ref="Q3075:Q3138" si="290">LEFT(N3075,FIND("/",N3075)-1)</f>
        <v>theater</v>
      </c>
      <c r="R3075" t="str">
        <f t="shared" ref="R3075:R3138" si="291">RIGHT(N3075,LEN(N3075) - FIND("/",N3075))</f>
        <v>spaces</v>
      </c>
      <c r="S3075" s="11">
        <f t="shared" ref="S3075:S3138" si="292">(((J3075/60)/60)/24)+DATE(1970,1,1)+(-8/24)</f>
        <v>42111.350694444445</v>
      </c>
      <c r="T3075" s="11">
        <f t="shared" ref="T3075:T3138" si="293">(((I3075/60)/60)/24)+DATE(1970,1,1)+(-8/24)</f>
        <v>42169.47152777778</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si="292"/>
        <v>42409.237951388881</v>
      </c>
      <c r="T3076" s="11">
        <f t="shared" si="293"/>
        <v>42439.237951388881</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2"/>
        <v>42550.768981481473</v>
      </c>
      <c r="T3077" s="11">
        <f t="shared" si="293"/>
        <v>42600.768981481473</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2"/>
        <v>42226.318553240737</v>
      </c>
      <c r="T3078" s="11">
        <f t="shared" si="293"/>
        <v>42286.318553240737</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2"/>
        <v>42766.62358796296</v>
      </c>
      <c r="T3079" s="11">
        <f t="shared" si="293"/>
        <v>42796.62358796296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2"/>
        <v>42030.805497685178</v>
      </c>
      <c r="T3080" s="11">
        <f t="shared" si="293"/>
        <v>42060.805497685178</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2"/>
        <v>42055.38003472222</v>
      </c>
      <c r="T3081" s="11">
        <f t="shared" si="293"/>
        <v>42085.338368055549</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2"/>
        <v>41939.6949537037</v>
      </c>
      <c r="T3082" s="11">
        <f t="shared" si="293"/>
        <v>41999.736620370364</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2"/>
        <v>42236.848275462959</v>
      </c>
      <c r="T3083" s="11">
        <f t="shared" si="293"/>
        <v>42266.848275462959</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1">
        <f t="shared" si="292"/>
        <v>42293.589652777773</v>
      </c>
      <c r="T3084" s="11">
        <f t="shared" si="293"/>
        <v>42323.631319444445</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2"/>
        <v>41853.230069444442</v>
      </c>
      <c r="T3085" s="11">
        <f t="shared" si="293"/>
        <v>41882.875</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2"/>
        <v>42100.390405092585</v>
      </c>
      <c r="T3086" s="11">
        <f t="shared" si="293"/>
        <v>42129.45</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2"/>
        <v>42246.550451388881</v>
      </c>
      <c r="T3087" s="11">
        <f t="shared" si="293"/>
        <v>42276.550451388881</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2"/>
        <v>42173.337488425925</v>
      </c>
      <c r="T3088" s="11">
        <f t="shared" si="293"/>
        <v>42233.337488425925</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2"/>
        <v>42664.817013888889</v>
      </c>
      <c r="T3089" s="11">
        <f t="shared" si="293"/>
        <v>42724.858680555553</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2"/>
        <v>41981.238969907405</v>
      </c>
      <c r="T3090" s="11">
        <f t="shared" si="293"/>
        <v>42012.236805555549</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2"/>
        <v>42528.209293981483</v>
      </c>
      <c r="T3091" s="11">
        <f t="shared" si="293"/>
        <v>42559.749305555553</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2"/>
        <v>42065.485474537032</v>
      </c>
      <c r="T3092" s="11">
        <f t="shared" si="293"/>
        <v>42125.443807870368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2"/>
        <v>42566.615081018514</v>
      </c>
      <c r="T3093" s="11">
        <f t="shared" si="293"/>
        <v>42596.615081018514</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2"/>
        <v>42255.28601851852</v>
      </c>
      <c r="T3094" s="11">
        <f t="shared" si="293"/>
        <v>42292.583333333336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2"/>
        <v>41760.575706018513</v>
      </c>
      <c r="T3095" s="11">
        <f t="shared" si="293"/>
        <v>41790.832638888889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2"/>
        <v>42207.462453703702</v>
      </c>
      <c r="T3096" s="11">
        <f t="shared" si="293"/>
        <v>42267.462453703702</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2"/>
        <v>42522.69189814815</v>
      </c>
      <c r="T3097" s="11">
        <f t="shared" si="293"/>
        <v>42582.69189814815</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2"/>
        <v>42114.492199074077</v>
      </c>
      <c r="T3098" s="11">
        <f t="shared" si="293"/>
        <v>42144.492199074077</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2"/>
        <v>42629.17015046296</v>
      </c>
      <c r="T3099" s="11">
        <f t="shared" si="293"/>
        <v>42650.249999999993</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2"/>
        <v>42359.45890046296</v>
      </c>
      <c r="T3100" s="11">
        <f t="shared" si="293"/>
        <v>42407.678472222215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2"/>
        <v>42381.856377314813</v>
      </c>
      <c r="T3101" s="11">
        <f t="shared" si="293"/>
        <v>42411.856377314813</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2"/>
        <v>41902.2890625</v>
      </c>
      <c r="T3102" s="11">
        <f t="shared" si="293"/>
        <v>41932.2890625</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2"/>
        <v>42171.050196759257</v>
      </c>
      <c r="T3103" s="11">
        <f t="shared" si="293"/>
        <v>42200.99722222222</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2"/>
        <v>42555.007152777776</v>
      </c>
      <c r="T3104" s="11">
        <f t="shared" si="293"/>
        <v>42605.007152777776</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2"/>
        <v>42106.82298611111</v>
      </c>
      <c r="T3105" s="11">
        <f t="shared" si="293"/>
        <v>42166.82298611111</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2"/>
        <v>42006.57535879629</v>
      </c>
      <c r="T3106" s="11">
        <f t="shared" si="293"/>
        <v>42037.749999999993</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2"/>
        <v>41876.385601851849</v>
      </c>
      <c r="T3107" s="11">
        <f t="shared" si="293"/>
        <v>41930.875</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2"/>
        <v>42241.09578703704</v>
      </c>
      <c r="T3108" s="11">
        <f t="shared" si="293"/>
        <v>42263.583333333336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2"/>
        <v>42128.480914351843</v>
      </c>
      <c r="T3109" s="11">
        <f t="shared" si="293"/>
        <v>42135.480914351843</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2"/>
        <v>42062.34715277778</v>
      </c>
      <c r="T3110" s="11">
        <f t="shared" si="293"/>
        <v>42122.305486111109</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2"/>
        <v>41843.791782407403</v>
      </c>
      <c r="T3111" s="11">
        <f t="shared" si="293"/>
        <v>41878.791782407403</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2"/>
        <v>42744.698136574072</v>
      </c>
      <c r="T3112" s="11">
        <f t="shared" si="293"/>
        <v>42784.698136574072</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2"/>
        <v>41885.26180555555</v>
      </c>
      <c r="T3113" s="11">
        <f t="shared" si="293"/>
        <v>41916.26180555555</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2"/>
        <v>42614.788587962961</v>
      </c>
      <c r="T3114" s="11">
        <f t="shared" si="293"/>
        <v>42674.788587962961</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2"/>
        <v>42081.397939814815</v>
      </c>
      <c r="T3115" s="11">
        <f t="shared" si="293"/>
        <v>42111.397939814815</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1">
        <f t="shared" si="292"/>
        <v>41843.29918981481</v>
      </c>
      <c r="T3116" s="11">
        <f t="shared" si="293"/>
        <v>41903.29918981481</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2"/>
        <v>42496.113738425927</v>
      </c>
      <c r="T3117" s="11">
        <f t="shared" si="293"/>
        <v>42526.113738425927</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2"/>
        <v>42081.18200231481</v>
      </c>
      <c r="T3118" s="11">
        <f t="shared" si="293"/>
        <v>42095.18200231481</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2"/>
        <v>42509.041203703695</v>
      </c>
      <c r="T3119" s="11">
        <f t="shared" si="293"/>
        <v>42517.216666666667</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2"/>
        <v>42534.316238425927</v>
      </c>
      <c r="T3120" s="11">
        <f t="shared" si="293"/>
        <v>42553.316238425927</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2"/>
        <v>42059.712175925924</v>
      </c>
      <c r="T3121" s="11">
        <f t="shared" si="293"/>
        <v>42089.670509259253</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2"/>
        <v>42435.608749999999</v>
      </c>
      <c r="T3122" s="11">
        <f t="shared" si="293"/>
        <v>42495.567083333335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2"/>
        <v>41848.346469907403</v>
      </c>
      <c r="T3123" s="11">
        <f t="shared" si="293"/>
        <v>41908.346469907403</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2"/>
        <v>42678.598749999997</v>
      </c>
      <c r="T3124" s="11">
        <f t="shared" si="293"/>
        <v>42683.640416666669</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2"/>
        <v>42530.659699074073</v>
      </c>
      <c r="T3125" s="11">
        <f t="shared" si="293"/>
        <v>42560.659699074073</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2"/>
        <v>41977.446770833332</v>
      </c>
      <c r="T3126" s="11">
        <f t="shared" si="293"/>
        <v>42037.446770833332</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1">
        <f t="shared" si="292"/>
        <v>42345.873518518514</v>
      </c>
      <c r="T3127" s="11">
        <f t="shared" si="293"/>
        <v>42375.873518518514</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2"/>
        <v>42426.684745370374</v>
      </c>
      <c r="T3128" s="11">
        <f t="shared" si="293"/>
        <v>42456.643078703702</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1">
        <f t="shared" si="292"/>
        <v>42034.523483796293</v>
      </c>
      <c r="T3129" s="11">
        <f t="shared" si="293"/>
        <v>42064.523483796293</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2"/>
        <v>42780.492372685178</v>
      </c>
      <c r="T3130" s="11">
        <f t="shared" si="293"/>
        <v>42810.450706018521</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2"/>
        <v>42803.509479166663</v>
      </c>
      <c r="T3131" s="11">
        <f t="shared" si="293"/>
        <v>42843.467812499999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2"/>
        <v>42808.306898148141</v>
      </c>
      <c r="T3132" s="11">
        <f t="shared" si="293"/>
        <v>42838.874305555553</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2"/>
        <v>42803.245891203704</v>
      </c>
      <c r="T3133" s="11">
        <f t="shared" si="293"/>
        <v>42833.204224537032</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2"/>
        <v>42786.016898148147</v>
      </c>
      <c r="T3134" s="11">
        <f t="shared" si="293"/>
        <v>42845.975231481476</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42788.231874999998</v>
      </c>
      <c r="T3135" s="11">
        <f t="shared" si="293"/>
        <v>42818.190208333333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2"/>
        <v>42800.386793981481</v>
      </c>
      <c r="T3136" s="11">
        <f t="shared" si="293"/>
        <v>42821.345127314817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2"/>
        <v>42806.818530092591</v>
      </c>
      <c r="T3137" s="11">
        <f t="shared" si="293"/>
        <v>42828.818530092591</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1">
        <f t="shared" si="292"/>
        <v>42789.12909722222</v>
      </c>
      <c r="T3138" s="11">
        <f t="shared" si="293"/>
        <v>42825.624305555553</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IFERROR(E3139/L3139,0)</f>
        <v>50</v>
      </c>
      <c r="Q3139" t="str">
        <f t="shared" ref="Q3139:Q3202" si="296">LEFT(N3139,FIND("/",N3139)-1)</f>
        <v>theater</v>
      </c>
      <c r="R3139" t="str">
        <f t="shared" ref="R3139:R3202" si="297">RIGHT(N3139,LEN(N3139) - FIND("/",N3139))</f>
        <v>plays</v>
      </c>
      <c r="S3139" s="11">
        <f t="shared" ref="S3139:S3202" si="298">(((J3139/60)/60)/24)+DATE(1970,1,1)+(-8/24)</f>
        <v>42807.551724537036</v>
      </c>
      <c r="T3139" s="11">
        <f t="shared" ref="T3139:T3202" si="299">(((I3139/60)/60)/24)+DATE(1970,1,1)+(-8/24)</f>
        <v>42858.466666666667</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1">
        <f t="shared" si="298"/>
        <v>42809.312581018516</v>
      </c>
      <c r="T3140" s="11">
        <f t="shared" si="299"/>
        <v>42828.312581018516</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8"/>
        <v>42784.937037037038</v>
      </c>
      <c r="T3141" s="11">
        <f t="shared" si="299"/>
        <v>42818.856249999997</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8"/>
        <v>42802.385451388887</v>
      </c>
      <c r="T3142" s="11">
        <f t="shared" si="299"/>
        <v>42832.343784722216</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8"/>
        <v>42800.42</v>
      </c>
      <c r="T3143" s="11">
        <f t="shared" si="299"/>
        <v>42841.499999999993</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8"/>
        <v>42783.179849537039</v>
      </c>
      <c r="T3144" s="11">
        <f t="shared" si="299"/>
        <v>42813.138182870367</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1">
        <f t="shared" si="298"/>
        <v>42808.024953703702</v>
      </c>
      <c r="T3145" s="11">
        <f t="shared" si="299"/>
        <v>42834.024953703702</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8"/>
        <v>42796.204942129632</v>
      </c>
      <c r="T3146" s="11">
        <f t="shared" si="299"/>
        <v>42812.916666666664</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1">
        <f t="shared" si="298"/>
        <v>42761.707569444443</v>
      </c>
      <c r="T3147" s="11">
        <f t="shared" si="299"/>
        <v>42821.665902777771</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8"/>
        <v>42796.349143518521</v>
      </c>
      <c r="T3148" s="11">
        <f t="shared" si="299"/>
        <v>42841.307476851849</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8"/>
        <v>41909.636053240742</v>
      </c>
      <c r="T3149" s="11">
        <f t="shared" si="299"/>
        <v>41949.677719907406</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8"/>
        <v>41891.331990740735</v>
      </c>
      <c r="T3150" s="11">
        <f t="shared" si="299"/>
        <v>41912.833333333328</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41225.684027777774</v>
      </c>
      <c r="T3151" s="11">
        <f t="shared" si="299"/>
        <v>41249.75</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8"/>
        <v>40477.930590277778</v>
      </c>
      <c r="T3152" s="11">
        <f t="shared" si="299"/>
        <v>40567.833333333328</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8"/>
        <v>41862.506643518514</v>
      </c>
      <c r="T3153" s="11">
        <f t="shared" si="299"/>
        <v>41892.506643518514</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8"/>
        <v>41550.534340277773</v>
      </c>
      <c r="T3154" s="11">
        <f t="shared" si="299"/>
        <v>41580.534340277773</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8"/>
        <v>40632.821030092593</v>
      </c>
      <c r="T3155" s="11">
        <f t="shared" si="299"/>
        <v>40663.874305555553</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8"/>
        <v>40970.542337962957</v>
      </c>
      <c r="T3156" s="11">
        <f t="shared" si="299"/>
        <v>41000.500671296293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8"/>
        <v>41233.165798611109</v>
      </c>
      <c r="T3157" s="11">
        <f t="shared" si="299"/>
        <v>41263.165798611109</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8"/>
        <v>41026.619722222218</v>
      </c>
      <c r="T3158" s="11">
        <f t="shared" si="299"/>
        <v>41061.619722222218</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8"/>
        <v>41829.454918981479</v>
      </c>
      <c r="T3159" s="11">
        <f t="shared" si="299"/>
        <v>41838.875</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8"/>
        <v>41447.506388888884</v>
      </c>
      <c r="T3160" s="11">
        <f t="shared" si="299"/>
        <v>41477.506388888884</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8"/>
        <v>40883.733344907407</v>
      </c>
      <c r="T3161" s="11">
        <f t="shared" si="299"/>
        <v>40926.625</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8"/>
        <v>41840.931562499994</v>
      </c>
      <c r="T3162" s="11">
        <f t="shared" si="299"/>
        <v>41863.874305555553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8"/>
        <v>41897.202800925923</v>
      </c>
      <c r="T3163" s="11">
        <f t="shared" si="299"/>
        <v>41927.202800925923</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8"/>
        <v>41799.35256944444</v>
      </c>
      <c r="T3164" s="11">
        <f t="shared" si="299"/>
        <v>41826.75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8"/>
        <v>41775.420428240737</v>
      </c>
      <c r="T3165" s="11">
        <f t="shared" si="299"/>
        <v>41805.420428240737</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8"/>
        <v>41766.472395833334</v>
      </c>
      <c r="T3166" s="11">
        <f t="shared" si="299"/>
        <v>41799.472395833334</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8"/>
        <v>40643.825925925921</v>
      </c>
      <c r="T3167" s="11">
        <f t="shared" si="299"/>
        <v>40665.832638888889</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8"/>
        <v>41940.358252314814</v>
      </c>
      <c r="T3168" s="11">
        <f t="shared" si="299"/>
        <v>41968.999305555553</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8"/>
        <v>41838.842372685183</v>
      </c>
      <c r="T3169" s="11">
        <f t="shared" si="299"/>
        <v>41852.842372685183</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8"/>
        <v>41771.772604166668</v>
      </c>
      <c r="T3170" s="11">
        <f t="shared" si="299"/>
        <v>41803.583333333328</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8"/>
        <v>41591.404641203699</v>
      </c>
      <c r="T3171" s="11">
        <f t="shared" si="299"/>
        <v>41620.874305555553</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8"/>
        <v>41788.747037037036</v>
      </c>
      <c r="T3172" s="11">
        <f t="shared" si="299"/>
        <v>41821.833333333328</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8"/>
        <v>42466.274976851848</v>
      </c>
      <c r="T3173" s="11">
        <f t="shared" si="299"/>
        <v>42496.274976851848</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8"/>
        <v>40923.396620370368</v>
      </c>
      <c r="T3174" s="11">
        <f t="shared" si="299"/>
        <v>40953.396620370368</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8"/>
        <v>41878.545046296291</v>
      </c>
      <c r="T3175" s="11">
        <f t="shared" si="299"/>
        <v>41908.545046296291</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8"/>
        <v>41862.531342592592</v>
      </c>
      <c r="T3176" s="11">
        <f t="shared" si="299"/>
        <v>41876.531342592592</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8"/>
        <v>40531.553553240738</v>
      </c>
      <c r="T3177" s="11">
        <f t="shared" si="299"/>
        <v>40591.553553240738</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8"/>
        <v>41477.597581018512</v>
      </c>
      <c r="T3178" s="11">
        <f t="shared" si="299"/>
        <v>41504.291666666664</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8"/>
        <v>41781.333437499998</v>
      </c>
      <c r="T3179" s="11">
        <f t="shared" si="299"/>
        <v>41811.333437499998</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8"/>
        <v>41806.271701388883</v>
      </c>
      <c r="T3180" s="11">
        <f t="shared" si="299"/>
        <v>41836.271701388883</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8"/>
        <v>41375.36887731481</v>
      </c>
      <c r="T3181" s="11">
        <f t="shared" si="299"/>
        <v>41400.36887731481</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8"/>
        <v>41780.079270833332</v>
      </c>
      <c r="T3182" s="11">
        <f t="shared" si="299"/>
        <v>41810.079270833332</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8"/>
        <v>41778.976701388885</v>
      </c>
      <c r="T3183" s="11">
        <f t="shared" si="299"/>
        <v>41805.333333333328</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8"/>
        <v>40883.615983796291</v>
      </c>
      <c r="T3184" s="11">
        <f t="shared" si="299"/>
        <v>40939.375</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8"/>
        <v>41491.461446759255</v>
      </c>
      <c r="T3185" s="11">
        <f t="shared" si="299"/>
        <v>41509.461446759255</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8"/>
        <v>41791.660081018512</v>
      </c>
      <c r="T3186" s="11">
        <f t="shared" si="299"/>
        <v>41821.660081018512</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8"/>
        <v>41829.643993055557</v>
      </c>
      <c r="T3187" s="11">
        <f t="shared" si="299"/>
        <v>41836.643993055557</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8"/>
        <v>41868.590717592589</v>
      </c>
      <c r="T3188" s="11">
        <f t="shared" si="299"/>
        <v>41898.541666666664</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8"/>
        <v>41835.333020833328</v>
      </c>
      <c r="T3189" s="11">
        <f t="shared" si="299"/>
        <v>41855.333020833328</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8"/>
        <v>42144.082199074073</v>
      </c>
      <c r="T3190" s="11">
        <f t="shared" si="299"/>
        <v>42165.082199074073</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8"/>
        <v>42118.013101851851</v>
      </c>
      <c r="T3191" s="11">
        <f t="shared" si="299"/>
        <v>42148.013101851851</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1">
        <f t="shared" si="298"/>
        <v>42682.817997685182</v>
      </c>
      <c r="T3192" s="11">
        <f t="shared" si="299"/>
        <v>42712.859664351847</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8"/>
        <v>42538.422094907401</v>
      </c>
      <c r="T3193" s="11">
        <f t="shared" si="299"/>
        <v>42598.422094907401</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8"/>
        <v>42018.607164351844</v>
      </c>
      <c r="T3194" s="11">
        <f t="shared" si="299"/>
        <v>42063.583333333336</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8"/>
        <v>42010.634907407402</v>
      </c>
      <c r="T3195" s="11">
        <f t="shared" si="299"/>
        <v>42055.634907407402</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1">
        <f t="shared" si="298"/>
        <v>42181.729143518511</v>
      </c>
      <c r="T3196" s="11">
        <f t="shared" si="299"/>
        <v>42211.729143518511</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8"/>
        <v>42017.260902777773</v>
      </c>
      <c r="T3197" s="11">
        <f t="shared" si="299"/>
        <v>42047.260902777773</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8"/>
        <v>42157.264756944445</v>
      </c>
      <c r="T3198" s="11">
        <f t="shared" si="299"/>
        <v>42217.249999999993</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8"/>
        <v>42009.15993055555</v>
      </c>
      <c r="T3199" s="11">
        <f t="shared" si="299"/>
        <v>42039.15993055555</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8"/>
        <v>42013.091168981475</v>
      </c>
      <c r="T3200" s="11">
        <f t="shared" si="299"/>
        <v>42051.091168981475</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8"/>
        <v>41858.428449074068</v>
      </c>
      <c r="T3201" s="11">
        <f t="shared" si="299"/>
        <v>41888.541666666664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1">
        <f t="shared" si="298"/>
        <v>42459.987280092588</v>
      </c>
      <c r="T3202" s="11">
        <f t="shared" si="299"/>
        <v>42489.898611111108</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IFERROR(E3203/L3203,0)</f>
        <v>12.5</v>
      </c>
      <c r="Q3203" t="str">
        <f t="shared" ref="Q3203:Q3266" si="302">LEFT(N3203,FIND("/",N3203)-1)</f>
        <v>theater</v>
      </c>
      <c r="R3203" t="str">
        <f t="shared" ref="R3203:R3266" si="303">RIGHT(N3203,LEN(N3203) - FIND("/",N3203))</f>
        <v>musical</v>
      </c>
      <c r="S3203" s="11">
        <f t="shared" ref="S3203:S3266" si="304">(((J3203/60)/60)/24)+DATE(1970,1,1)+(-8/24)</f>
        <v>41861.433761574073</v>
      </c>
      <c r="T3203" s="11">
        <f t="shared" ref="T3203:T3266" si="305">(((I3203/60)/60)/24)+DATE(1970,1,1)+(-8/24)</f>
        <v>41882.433761574073</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si="304"/>
        <v>42293.520208333335</v>
      </c>
      <c r="T3204" s="11">
        <f t="shared" si="305"/>
        <v>42351.915972222218</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4"/>
        <v>42242.655347222222</v>
      </c>
      <c r="T3205" s="11">
        <f t="shared" si="305"/>
        <v>42272.655347222222</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1">
        <f t="shared" si="304"/>
        <v>42172.352766203701</v>
      </c>
      <c r="T3206" s="11">
        <f t="shared" si="305"/>
        <v>42202.343055555553</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4"/>
        <v>42095.041342592587</v>
      </c>
      <c r="T3207" s="11">
        <f t="shared" si="305"/>
        <v>42125.041342592587</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1">
        <f t="shared" si="304"/>
        <v>42235.942719907405</v>
      </c>
      <c r="T3208" s="11">
        <f t="shared" si="305"/>
        <v>42265.942719907405</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4"/>
        <v>42056.944525462961</v>
      </c>
      <c r="T3209" s="11">
        <f t="shared" si="305"/>
        <v>42116.902858796289</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4"/>
        <v>41827.271724537037</v>
      </c>
      <c r="T3210" s="11">
        <f t="shared" si="305"/>
        <v>41848.271724537037</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4"/>
        <v>41778.303912037038</v>
      </c>
      <c r="T3211" s="11">
        <f t="shared" si="305"/>
        <v>41810.625</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4"/>
        <v>41013.603229166663</v>
      </c>
      <c r="T3212" s="11">
        <f t="shared" si="305"/>
        <v>41060.832638888889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4"/>
        <v>41834.253240740742</v>
      </c>
      <c r="T3213" s="11">
        <f t="shared" si="305"/>
        <v>41865.75</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4"/>
        <v>41829.462395833332</v>
      </c>
      <c r="T3214" s="11">
        <f t="shared" si="305"/>
        <v>41859.462395833332</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4"/>
        <v>42171.430081018516</v>
      </c>
      <c r="T3215" s="11">
        <f t="shared" si="305"/>
        <v>42211.430081018516</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4"/>
        <v>42337.459178240737</v>
      </c>
      <c r="T3216" s="11">
        <f t="shared" si="305"/>
        <v>42374.663194444445</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4"/>
        <v>42219.331840277773</v>
      </c>
      <c r="T3217" s="11">
        <f t="shared" si="305"/>
        <v>42256.832638888889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4"/>
        <v>42165.129293981481</v>
      </c>
      <c r="T3218" s="11">
        <f t="shared" si="305"/>
        <v>42196.270833333336</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4"/>
        <v>42648.212777777771</v>
      </c>
      <c r="T3219" s="11">
        <f t="shared" si="305"/>
        <v>42678.212777777771</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4"/>
        <v>41970.668819444443</v>
      </c>
      <c r="T3220" s="11">
        <f t="shared" si="305"/>
        <v>42003.666666666664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4"/>
        <v>42050.64984953704</v>
      </c>
      <c r="T3221" s="11">
        <f t="shared" si="305"/>
        <v>42085.608182870368</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4"/>
        <v>42772.500046296293</v>
      </c>
      <c r="T3222" s="11">
        <f t="shared" si="305"/>
        <v>42806.541666666664</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4"/>
        <v>42155.363460648143</v>
      </c>
      <c r="T3223" s="11">
        <f t="shared" si="305"/>
        <v>42190.363460648143</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4"/>
        <v>42270.248807870368</v>
      </c>
      <c r="T3224" s="11">
        <f t="shared" si="305"/>
        <v>42301.561805555553</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4"/>
        <v>42206.50203703704</v>
      </c>
      <c r="T3225" s="11">
        <f t="shared" si="305"/>
        <v>42236.50203703704</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4"/>
        <v>42697.517511574071</v>
      </c>
      <c r="T3226" s="11">
        <f t="shared" si="305"/>
        <v>42744.874999999993</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4"/>
        <v>42503.226134259261</v>
      </c>
      <c r="T3227" s="11">
        <f t="shared" si="305"/>
        <v>42524.541666666664</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4"/>
        <v>42277.250138888885</v>
      </c>
      <c r="T3228" s="11">
        <f t="shared" si="305"/>
        <v>42307.250138888885</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42722.549027777779</v>
      </c>
      <c r="T3229" s="11">
        <f t="shared" si="305"/>
        <v>42752.549027777779</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4"/>
        <v>42323.375972222224</v>
      </c>
      <c r="T3230" s="11">
        <f t="shared" si="305"/>
        <v>42354.874305555553</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4"/>
        <v>41932.958310185182</v>
      </c>
      <c r="T3231" s="11">
        <f t="shared" si="305"/>
        <v>41962.999976851854</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4"/>
        <v>41897.834791666668</v>
      </c>
      <c r="T3232" s="11">
        <f t="shared" si="305"/>
        <v>41912.832638888889</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42446.610497685186</v>
      </c>
      <c r="T3233" s="11">
        <f t="shared" si="305"/>
        <v>42476.610497685186</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4"/>
        <v>42463.480520833335</v>
      </c>
      <c r="T3234" s="11">
        <f t="shared" si="305"/>
        <v>42493.832638888889</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4"/>
        <v>42766.471701388888</v>
      </c>
      <c r="T3235" s="11">
        <f t="shared" si="305"/>
        <v>42796.471701388888</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4"/>
        <v>42734.456111111103</v>
      </c>
      <c r="T3236" s="11">
        <f t="shared" si="305"/>
        <v>42767.646527777775</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4"/>
        <v>42522.014479166661</v>
      </c>
      <c r="T3237" s="11">
        <f t="shared" si="305"/>
        <v>42552.014479166661</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4"/>
        <v>42702.583715277775</v>
      </c>
      <c r="T3238" s="11">
        <f t="shared" si="305"/>
        <v>42732.583715277775</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4"/>
        <v>42252.141018518516</v>
      </c>
      <c r="T3239" s="11">
        <f t="shared" si="305"/>
        <v>42275.832638888889</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4"/>
        <v>42156.177060185182</v>
      </c>
      <c r="T3240" s="11">
        <f t="shared" si="305"/>
        <v>42186.177060185182</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4"/>
        <v>42277.755706018514</v>
      </c>
      <c r="T3241" s="11">
        <f t="shared" si="305"/>
        <v>42302.665972222218</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4"/>
        <v>42754.360509259255</v>
      </c>
      <c r="T3242" s="11">
        <f t="shared" si="305"/>
        <v>42782.624999999993</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4"/>
        <v>41892.991550925923</v>
      </c>
      <c r="T3243" s="11">
        <f t="shared" si="305"/>
        <v>41925.957638888889</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4"/>
        <v>41871.422361111108</v>
      </c>
      <c r="T3244" s="11">
        <f t="shared" si="305"/>
        <v>41901.422361111108</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4"/>
        <v>42261.763449074067</v>
      </c>
      <c r="T3245" s="11">
        <f t="shared" si="305"/>
        <v>42285.666666666664</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4"/>
        <v>42675.360902777778</v>
      </c>
      <c r="T3246" s="11">
        <f t="shared" si="305"/>
        <v>42705.402569444443</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4"/>
        <v>42135.266874999994</v>
      </c>
      <c r="T3247" s="11">
        <f t="shared" si="305"/>
        <v>42166.749999999993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4"/>
        <v>42230.138888888883</v>
      </c>
      <c r="T3248" s="11">
        <f t="shared" si="305"/>
        <v>42258.832638888889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4"/>
        <v>42167.10083333333</v>
      </c>
      <c r="T3249" s="11">
        <f t="shared" si="305"/>
        <v>42197.10083333333</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4"/>
        <v>42068.55505787037</v>
      </c>
      <c r="T3250" s="11">
        <f t="shared" si="305"/>
        <v>42098.513391203705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4"/>
        <v>42145.413356481477</v>
      </c>
      <c r="T3251" s="11">
        <f t="shared" si="305"/>
        <v>42175.413356481477</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4"/>
        <v>41918.408842592587</v>
      </c>
      <c r="T3252" s="11">
        <f t="shared" si="305"/>
        <v>41948.450509259259</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4"/>
        <v>42146.39775462963</v>
      </c>
      <c r="T3253" s="11">
        <f t="shared" si="305"/>
        <v>42176.39775462963</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4"/>
        <v>42590.139351851853</v>
      </c>
      <c r="T3254" s="11">
        <f t="shared" si="305"/>
        <v>42620.139351851853</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4"/>
        <v>42602.243379629632</v>
      </c>
      <c r="T3255" s="11">
        <f t="shared" si="305"/>
        <v>42620.822916666664</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4"/>
        <v>42058.752418981479</v>
      </c>
      <c r="T3256" s="11">
        <f t="shared" si="305"/>
        <v>42088.710752314808</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4"/>
        <v>41889.434895833328</v>
      </c>
      <c r="T3257" s="11">
        <f t="shared" si="305"/>
        <v>41919.434895833328</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4"/>
        <v>42144.240474537037</v>
      </c>
      <c r="T3258" s="11">
        <f t="shared" si="305"/>
        <v>42165.832638888889</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4"/>
        <v>42758.226296296292</v>
      </c>
      <c r="T3259" s="11">
        <f t="shared" si="305"/>
        <v>42788.226296296292</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4"/>
        <v>41982.553946759253</v>
      </c>
      <c r="T3260" s="11">
        <f t="shared" si="305"/>
        <v>42012.553946759253</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4"/>
        <v>42614.427604166667</v>
      </c>
      <c r="T3261" s="11">
        <f t="shared" si="305"/>
        <v>42643.832638888889</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4"/>
        <v>42303.339328703696</v>
      </c>
      <c r="T3262" s="11">
        <f t="shared" si="305"/>
        <v>42338.380995370368</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4"/>
        <v>42171.392083333332</v>
      </c>
      <c r="T3263" s="11">
        <f t="shared" si="305"/>
        <v>42201.392083333332</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4"/>
        <v>41963.982199074067</v>
      </c>
      <c r="T3264" s="11">
        <f t="shared" si="305"/>
        <v>41994.833333333336</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4"/>
        <v>42284.18273148148</v>
      </c>
      <c r="T3265" s="11">
        <f t="shared" si="305"/>
        <v>42307.541666666664</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1">
        <f t="shared" si="304"/>
        <v>42016.466874999998</v>
      </c>
      <c r="T3266" s="11">
        <f t="shared" si="305"/>
        <v>42032.583333333336</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IFERROR(E3267/L3267,0)</f>
        <v>70.285714285714292</v>
      </c>
      <c r="Q3267" t="str">
        <f t="shared" ref="Q3267:Q3330" si="308">LEFT(N3267,FIND("/",N3267)-1)</f>
        <v>theater</v>
      </c>
      <c r="R3267" t="str">
        <f t="shared" ref="R3267:R3330" si="309">RIGHT(N3267,LEN(N3267) - FIND("/",N3267))</f>
        <v>plays</v>
      </c>
      <c r="S3267" s="11">
        <f t="shared" ref="S3267:S3330" si="310">(((J3267/60)/60)/24)+DATE(1970,1,1)+(-8/24)</f>
        <v>42311.378645833327</v>
      </c>
      <c r="T3267" s="11">
        <f t="shared" ref="T3267:T3330" si="311">(((I3267/60)/60)/24)+DATE(1970,1,1)+(-8/24)</f>
        <v>42341.374999999993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si="310"/>
        <v>42136.20280092593</v>
      </c>
      <c r="T3268" s="11">
        <f t="shared" si="311"/>
        <v>42167.541666666664</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0"/>
        <v>42172.424305555549</v>
      </c>
      <c r="T3269" s="11">
        <f t="shared" si="311"/>
        <v>42202.424305555549</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0"/>
        <v>42590.570925925924</v>
      </c>
      <c r="T3270" s="11">
        <f t="shared" si="311"/>
        <v>42606.570925925924</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0"/>
        <v>42137.06246527777</v>
      </c>
      <c r="T3271" s="11">
        <f t="shared" si="311"/>
        <v>42171.124999999993</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0"/>
        <v>42167.199826388889</v>
      </c>
      <c r="T3272" s="11">
        <f t="shared" si="311"/>
        <v>42197.199826388889</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0"/>
        <v>41915.10387731481</v>
      </c>
      <c r="T3273" s="11">
        <f t="shared" si="311"/>
        <v>41945.145543981482</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0"/>
        <v>42284.166770833333</v>
      </c>
      <c r="T3274" s="11">
        <f t="shared" si="311"/>
        <v>42314.208437499998</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0"/>
        <v>42611.4680787037</v>
      </c>
      <c r="T3275" s="11">
        <f t="shared" si="311"/>
        <v>42627.458333333336</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0"/>
        <v>42400.371203703697</v>
      </c>
      <c r="T3276" s="11">
        <f t="shared" si="311"/>
        <v>42444.541666666664</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0"/>
        <v>42017.547118055554</v>
      </c>
      <c r="T3277" s="11">
        <f t="shared" si="311"/>
        <v>42043.854166666664</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0"/>
        <v>42426.616655092592</v>
      </c>
      <c r="T3278" s="11">
        <f t="shared" si="311"/>
        <v>42460.832638888889</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0"/>
        <v>41931.349606481483</v>
      </c>
      <c r="T3279" s="11">
        <f t="shared" si="311"/>
        <v>41961.391273148147</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0"/>
        <v>42124.515081018515</v>
      </c>
      <c r="T3280" s="11">
        <f t="shared" si="311"/>
        <v>42154.515081018515</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0"/>
        <v>42430.769201388881</v>
      </c>
      <c r="T3281" s="11">
        <f t="shared" si="311"/>
        <v>42460.727534722224</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0"/>
        <v>42121.423587962963</v>
      </c>
      <c r="T3282" s="11">
        <f t="shared" si="311"/>
        <v>42155.874999999993</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0"/>
        <v>42218.686400462961</v>
      </c>
      <c r="T3283" s="11">
        <f t="shared" si="311"/>
        <v>42248.686400462961</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0"/>
        <v>42444.860972222225</v>
      </c>
      <c r="T3284" s="11">
        <f t="shared" si="311"/>
        <v>42488.860972222225</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0"/>
        <v>42379.410856481474</v>
      </c>
      <c r="T3285" s="11">
        <f t="shared" si="311"/>
        <v>42410.541666666664</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42380.551539351851</v>
      </c>
      <c r="T3286" s="11">
        <f t="shared" si="311"/>
        <v>42397.915972222218</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0"/>
        <v>42762.609097222223</v>
      </c>
      <c r="T3287" s="11">
        <f t="shared" si="311"/>
        <v>42793.874999999993</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0"/>
        <v>42567.506736111107</v>
      </c>
      <c r="T3288" s="11">
        <f t="shared" si="311"/>
        <v>42597.506736111107</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0"/>
        <v>42311.416990740741</v>
      </c>
      <c r="T3289" s="11">
        <f t="shared" si="311"/>
        <v>42336.416990740741</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0"/>
        <v>42505.441145833327</v>
      </c>
      <c r="T3290" s="11">
        <f t="shared" si="311"/>
        <v>42541.624999999993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0"/>
        <v>42758.034745370365</v>
      </c>
      <c r="T3291" s="11">
        <f t="shared" si="311"/>
        <v>42786.034745370365</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0"/>
        <v>42775.181608796294</v>
      </c>
      <c r="T3292" s="11">
        <f t="shared" si="311"/>
        <v>42805.181608796294</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0"/>
        <v>42232.369212962956</v>
      </c>
      <c r="T3293" s="11">
        <f t="shared" si="311"/>
        <v>42263.832638888889</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0"/>
        <v>42282.436898148146</v>
      </c>
      <c r="T3294" s="11">
        <f t="shared" si="311"/>
        <v>42342.478564814817</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0"/>
        <v>42768.092037037037</v>
      </c>
      <c r="T3295" s="11">
        <f t="shared" si="311"/>
        <v>42798.092037037037</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0"/>
        <v>42141.20780092592</v>
      </c>
      <c r="T3296" s="11">
        <f t="shared" si="311"/>
        <v>42171.20780092592</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0"/>
        <v>42609.109131944446</v>
      </c>
      <c r="T3297" s="11">
        <f t="shared" si="311"/>
        <v>42639.109131944446</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0"/>
        <v>42309.42328703704</v>
      </c>
      <c r="T3298" s="11">
        <f t="shared" si="311"/>
        <v>42330.583333333336</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0"/>
        <v>42193.438148148147</v>
      </c>
      <c r="T3299" s="11">
        <f t="shared" si="311"/>
        <v>42212.624305555553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0"/>
        <v>42239.624629629623</v>
      </c>
      <c r="T3300" s="11">
        <f t="shared" si="311"/>
        <v>42259.666666666664</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0"/>
        <v>42261.584062499998</v>
      </c>
      <c r="T3301" s="11">
        <f t="shared" si="311"/>
        <v>42291.584062499998</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0"/>
        <v>42102.410439814812</v>
      </c>
      <c r="T3302" s="11">
        <f t="shared" si="311"/>
        <v>42123.410439814812</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0"/>
        <v>42538.402500000004</v>
      </c>
      <c r="T3303" s="11">
        <f t="shared" si="311"/>
        <v>42582.957638888889</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0"/>
        <v>42681.018240740734</v>
      </c>
      <c r="T3304" s="11">
        <f t="shared" si="311"/>
        <v>42711.018240740734</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0"/>
        <v>42056.318101851844</v>
      </c>
      <c r="T3305" s="11">
        <f t="shared" si="311"/>
        <v>42091.276435185187</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0"/>
        <v>42696.29111111111</v>
      </c>
      <c r="T3306" s="11">
        <f t="shared" si="311"/>
        <v>42726.29111111111</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0"/>
        <v>42186.522546296292</v>
      </c>
      <c r="T3307" s="11">
        <f t="shared" si="311"/>
        <v>42216.522546296292</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0"/>
        <v>42492.885902777773</v>
      </c>
      <c r="T3308" s="11">
        <f t="shared" si="311"/>
        <v>42530.791666666664</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0"/>
        <v>42474.723831018513</v>
      </c>
      <c r="T3309" s="11">
        <f t="shared" si="311"/>
        <v>42504.723831018513</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0"/>
        <v>42452.543576388889</v>
      </c>
      <c r="T3310" s="11">
        <f t="shared" si="311"/>
        <v>42473.543576388889</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0"/>
        <v>42628.316874999997</v>
      </c>
      <c r="T3311" s="11">
        <f t="shared" si="311"/>
        <v>42659.316874999997</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0"/>
        <v>42253.595196759255</v>
      </c>
      <c r="T3312" s="11">
        <f t="shared" si="311"/>
        <v>42283.595196759255</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0"/>
        <v>42263.958449074074</v>
      </c>
      <c r="T3313" s="11">
        <f t="shared" si="311"/>
        <v>42293.958449074074</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42664.476226851846</v>
      </c>
      <c r="T3314" s="11">
        <f t="shared" si="311"/>
        <v>42685.583333333336</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0"/>
        <v>42381.911076388882</v>
      </c>
      <c r="T3315" s="11">
        <f t="shared" si="311"/>
        <v>42395.708333333336</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0"/>
        <v>42104.934155092589</v>
      </c>
      <c r="T3316" s="11">
        <f t="shared" si="311"/>
        <v>42132.503472222219</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0"/>
        <v>42465.970381944448</v>
      </c>
      <c r="T3317" s="11">
        <f t="shared" si="311"/>
        <v>42495.970381944448</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0"/>
        <v>41826.537905092591</v>
      </c>
      <c r="T3318" s="11">
        <f t="shared" si="311"/>
        <v>41859.245833333334</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0"/>
        <v>42498.706296296288</v>
      </c>
      <c r="T3319" s="11">
        <f t="shared" si="311"/>
        <v>42528.706296296288</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42430.968668981477</v>
      </c>
      <c r="T3320" s="11">
        <f t="shared" si="311"/>
        <v>42470.770833333336</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41990.252152777779</v>
      </c>
      <c r="T3321" s="11">
        <f t="shared" si="311"/>
        <v>42035.252152777779</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0"/>
        <v>42512.712465277778</v>
      </c>
      <c r="T3322" s="11">
        <f t="shared" si="311"/>
        <v>42542.712465277778</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0"/>
        <v>41913.766956018517</v>
      </c>
      <c r="T3323" s="11">
        <f t="shared" si="311"/>
        <v>41927.832638888889</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0"/>
        <v>42520.677037037036</v>
      </c>
      <c r="T3324" s="11">
        <f t="shared" si="311"/>
        <v>42542.829861111109</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0"/>
        <v>42608.032499999994</v>
      </c>
      <c r="T3325" s="11">
        <f t="shared" si="311"/>
        <v>42638.032499999994</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0"/>
        <v>42512.249884259254</v>
      </c>
      <c r="T3326" s="11">
        <f t="shared" si="311"/>
        <v>42526.249884259254</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42064.452280092592</v>
      </c>
      <c r="T3327" s="11">
        <f t="shared" si="311"/>
        <v>42099.410613425927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0"/>
        <v>42041.380844907406</v>
      </c>
      <c r="T3328" s="11">
        <f t="shared" si="311"/>
        <v>42071.339178240734</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0"/>
        <v>42468.041273148141</v>
      </c>
      <c r="T3329" s="11">
        <f t="shared" si="311"/>
        <v>42498.041273148141</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1">
        <f t="shared" si="310"/>
        <v>41822.241701388884</v>
      </c>
      <c r="T3330" s="11">
        <f t="shared" si="311"/>
        <v>41824.708333333328</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IFERROR(E3331/L3331,0)</f>
        <v>44.92307692307692</v>
      </c>
      <c r="Q3331" t="str">
        <f t="shared" ref="Q3331:Q3394" si="314">LEFT(N3331,FIND("/",N3331)-1)</f>
        <v>theater</v>
      </c>
      <c r="R3331" t="str">
        <f t="shared" ref="R3331:R3394" si="315">RIGHT(N3331,LEN(N3331) - FIND("/",N3331))</f>
        <v>plays</v>
      </c>
      <c r="S3331" s="11">
        <f t="shared" ref="S3331:S3394" si="316">(((J3331/60)/60)/24)+DATE(1970,1,1)+(-8/24)</f>
        <v>41836.989675925921</v>
      </c>
      <c r="T3331" s="11">
        <f t="shared" ref="T3331:T3394" si="317">(((I3331/60)/60)/24)+DATE(1970,1,1)+(-8/24)</f>
        <v>41847.625</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si="316"/>
        <v>42065.554027777776</v>
      </c>
      <c r="T3332" s="11">
        <f t="shared" si="317"/>
        <v>42095.512361111112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6"/>
        <v>42248.36442129629</v>
      </c>
      <c r="T3333" s="11">
        <f t="shared" si="317"/>
        <v>42283.36442129629</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6"/>
        <v>41809.526967592588</v>
      </c>
      <c r="T3334" s="11">
        <f t="shared" si="317"/>
        <v>41839.526967592588</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6"/>
        <v>42148.343518518515</v>
      </c>
      <c r="T3335" s="11">
        <f t="shared" si="317"/>
        <v>42170.343518518515</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6"/>
        <v>42185.187754629624</v>
      </c>
      <c r="T3336" s="11">
        <f t="shared" si="317"/>
        <v>42215.187754629624</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6"/>
        <v>41827.340810185182</v>
      </c>
      <c r="T3337" s="11">
        <f t="shared" si="317"/>
        <v>41854.625</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6"/>
        <v>42437.065347222226</v>
      </c>
      <c r="T3338" s="11">
        <f t="shared" si="317"/>
        <v>42465.023680555554</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6"/>
        <v>41900.948692129627</v>
      </c>
      <c r="T3339" s="11">
        <f t="shared" si="317"/>
        <v>41922.541666666664</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6"/>
        <v>42769.241666666661</v>
      </c>
      <c r="T3340" s="11">
        <f t="shared" si="317"/>
        <v>42790.241666666661</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6"/>
        <v>42549.332384259258</v>
      </c>
      <c r="T3341" s="11">
        <f t="shared" si="317"/>
        <v>42579.332384259258</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6"/>
        <v>42685.640671296293</v>
      </c>
      <c r="T3342" s="11">
        <f t="shared" si="317"/>
        <v>42710.640671296293</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6"/>
        <v>42510.465520833335</v>
      </c>
      <c r="T3343" s="11">
        <f t="shared" si="317"/>
        <v>42533.374999999993</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6"/>
        <v>42061.963078703695</v>
      </c>
      <c r="T3344" s="11">
        <f t="shared" si="317"/>
        <v>42094.874305555553</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6"/>
        <v>42452.583148148151</v>
      </c>
      <c r="T3345" s="11">
        <f t="shared" si="317"/>
        <v>42473.220833333333</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6"/>
        <v>41850.866817129623</v>
      </c>
      <c r="T3346" s="11">
        <f t="shared" si="317"/>
        <v>41880.866817129623</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6"/>
        <v>42052.772777777776</v>
      </c>
      <c r="T3347" s="11">
        <f t="shared" si="317"/>
        <v>42111.692361111105</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6"/>
        <v>42053.691087962965</v>
      </c>
      <c r="T3348" s="11">
        <f t="shared" si="317"/>
        <v>42060.691087962965</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6"/>
        <v>42484.218217592592</v>
      </c>
      <c r="T3349" s="11">
        <f t="shared" si="317"/>
        <v>42498.541666666664</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6"/>
        <v>42466.225462962961</v>
      </c>
      <c r="T3350" s="11">
        <f t="shared" si="317"/>
        <v>42489.832638888889</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6"/>
        <v>42512.777453703697</v>
      </c>
      <c r="T3351" s="11">
        <f t="shared" si="317"/>
        <v>42534.374999999993</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6"/>
        <v>42302.368182870363</v>
      </c>
      <c r="T3352" s="11">
        <f t="shared" si="317"/>
        <v>42337.624999999993</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6"/>
        <v>41806.062094907407</v>
      </c>
      <c r="T3353" s="11">
        <f t="shared" si="317"/>
        <v>41843.125</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6"/>
        <v>42495.659467592595</v>
      </c>
      <c r="T3354" s="11">
        <f t="shared" si="317"/>
        <v>42552.624999999993</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6"/>
        <v>42479.098958333336</v>
      </c>
      <c r="T3355" s="11">
        <f t="shared" si="317"/>
        <v>42492.624999999993</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6"/>
        <v>42270.393587962964</v>
      </c>
      <c r="T3356" s="11">
        <f t="shared" si="317"/>
        <v>42305.834027777775</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6"/>
        <v>42489.286192129628</v>
      </c>
      <c r="T3357" s="11">
        <f t="shared" si="317"/>
        <v>42500.136805555558</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6"/>
        <v>42536.482314814813</v>
      </c>
      <c r="T3358" s="11">
        <f t="shared" si="317"/>
        <v>42566.482314814813</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6"/>
        <v>41822.084606481476</v>
      </c>
      <c r="T3359" s="11">
        <f t="shared" si="317"/>
        <v>41852.084606481476</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6"/>
        <v>41931.977766203701</v>
      </c>
      <c r="T3360" s="11">
        <f t="shared" si="317"/>
        <v>41962.019432870373</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6"/>
        <v>42745.723773148151</v>
      </c>
      <c r="T3361" s="11">
        <f t="shared" si="317"/>
        <v>42790.723773148151</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6"/>
        <v>42696.749340277776</v>
      </c>
      <c r="T3362" s="11">
        <f t="shared" si="317"/>
        <v>42718.332638888889</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6"/>
        <v>41865.692013888889</v>
      </c>
      <c r="T3363" s="11">
        <f t="shared" si="317"/>
        <v>41883.332638888889</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6"/>
        <v>42055.758298611108</v>
      </c>
      <c r="T3364" s="11">
        <f t="shared" si="317"/>
        <v>42069.871527777774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6"/>
        <v>41851.438020833331</v>
      </c>
      <c r="T3365" s="11">
        <f t="shared" si="317"/>
        <v>41870.333333333328</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6"/>
        <v>42422.644085648142</v>
      </c>
      <c r="T3366" s="11">
        <f t="shared" si="317"/>
        <v>42444.541666666664</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6"/>
        <v>42320.768425925926</v>
      </c>
      <c r="T3367" s="11">
        <f t="shared" si="317"/>
        <v>42350.768425925926</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6"/>
        <v>42106.734224537031</v>
      </c>
      <c r="T3368" s="11">
        <f t="shared" si="317"/>
        <v>42136.734224537031</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6"/>
        <v>42192.600624999999</v>
      </c>
      <c r="T3369" s="11">
        <f t="shared" si="317"/>
        <v>42217.600624999999</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6"/>
        <v>41968.866423611107</v>
      </c>
      <c r="T3370" s="11">
        <f t="shared" si="317"/>
        <v>42004.874999999993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6"/>
        <v>42689.708101851851</v>
      </c>
      <c r="T3371" s="11">
        <f t="shared" si="317"/>
        <v>42749.708101851851</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6"/>
        <v>42690.000983796293</v>
      </c>
      <c r="T3372" s="11">
        <f t="shared" si="317"/>
        <v>42720.999999999993</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6"/>
        <v>42312.541261574072</v>
      </c>
      <c r="T3373" s="11">
        <f t="shared" si="317"/>
        <v>42340.541261574072</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6"/>
        <v>41855.214768518512</v>
      </c>
      <c r="T3374" s="11">
        <f t="shared" si="317"/>
        <v>41875.874305555553</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6"/>
        <v>42179.521296296291</v>
      </c>
      <c r="T3375" s="11">
        <f t="shared" si="317"/>
        <v>42203.333333333336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6"/>
        <v>42275.398333333331</v>
      </c>
      <c r="T3376" s="11">
        <f t="shared" si="317"/>
        <v>42305.398333333331</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6"/>
        <v>41765.277465277773</v>
      </c>
      <c r="T3377" s="11">
        <f t="shared" si="317"/>
        <v>41777.277465277773</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6"/>
        <v>42059.367986111109</v>
      </c>
      <c r="T3378" s="11">
        <f t="shared" si="317"/>
        <v>42119.326319444437</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6"/>
        <v>42053.399293981485</v>
      </c>
      <c r="T3379" s="11">
        <f t="shared" si="317"/>
        <v>42083.37222222222</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6"/>
        <v>41858.022060185183</v>
      </c>
      <c r="T3380" s="11">
        <f t="shared" si="317"/>
        <v>41882.213888888888</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6"/>
        <v>42225.180555555555</v>
      </c>
      <c r="T3381" s="11">
        <f t="shared" si="317"/>
        <v>42242.624999999993</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6"/>
        <v>41937.620115740734</v>
      </c>
      <c r="T3382" s="11">
        <f t="shared" si="317"/>
        <v>41972.661782407398</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6"/>
        <v>42043.851655092592</v>
      </c>
      <c r="T3383" s="11">
        <f t="shared" si="317"/>
        <v>42073.809988425921</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6"/>
        <v>42559.097870370366</v>
      </c>
      <c r="T3384" s="11">
        <f t="shared" si="317"/>
        <v>42583.624305555553</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6"/>
        <v>42524.449305555558</v>
      </c>
      <c r="T3385" s="11">
        <f t="shared" si="317"/>
        <v>42544.449305555558</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6"/>
        <v>42291.754259259258</v>
      </c>
      <c r="T3386" s="11">
        <f t="shared" si="317"/>
        <v>42328.791666666664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6"/>
        <v>41953.534166666665</v>
      </c>
      <c r="T3387" s="11">
        <f t="shared" si="317"/>
        <v>41983.534166666665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6"/>
        <v>41946.311412037037</v>
      </c>
      <c r="T3388" s="11">
        <f t="shared" si="317"/>
        <v>41976.311412037037</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6"/>
        <v>41947.429259259254</v>
      </c>
      <c r="T3389" s="11">
        <f t="shared" si="317"/>
        <v>41987.429259259261</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42143.127789351849</v>
      </c>
      <c r="T3390" s="11">
        <f t="shared" si="317"/>
        <v>42173.127789351849</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6"/>
        <v>42494.230115740742</v>
      </c>
      <c r="T3391" s="11">
        <f t="shared" si="317"/>
        <v>42524.230115740742</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6"/>
        <v>41815.44149305555</v>
      </c>
      <c r="T3392" s="11">
        <f t="shared" si="317"/>
        <v>41830.44149305555</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6"/>
        <v>41830.212361111109</v>
      </c>
      <c r="T3393" s="11">
        <f t="shared" si="317"/>
        <v>41859.602777777778</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1">
        <f t="shared" si="316"/>
        <v>42446.51221064815</v>
      </c>
      <c r="T3394" s="11">
        <f t="shared" si="317"/>
        <v>42496.51221064815</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IFERROR(E3395/L3395,0)</f>
        <v>36.06818181818182</v>
      </c>
      <c r="Q3395" t="str">
        <f t="shared" ref="Q3395:Q3458" si="320">LEFT(N3395,FIND("/",N3395)-1)</f>
        <v>theater</v>
      </c>
      <c r="R3395" t="str">
        <f t="shared" ref="R3395:R3458" si="321">RIGHT(N3395,LEN(N3395) - FIND("/",N3395))</f>
        <v>plays</v>
      </c>
      <c r="S3395" s="11">
        <f t="shared" ref="S3395:S3458" si="322">(((J3395/60)/60)/24)+DATE(1970,1,1)+(-8/24)</f>
        <v>41923.588310185187</v>
      </c>
      <c r="T3395" s="11">
        <f t="shared" ref="T3395:T3458" si="323">(((I3395/60)/60)/24)+DATE(1970,1,1)+(-8/24)</f>
        <v>41948.698611111111</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si="322"/>
        <v>41817.262094907404</v>
      </c>
      <c r="T3396" s="11">
        <f t="shared" si="323"/>
        <v>41847.262094907404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2"/>
        <v>42140.378981481481</v>
      </c>
      <c r="T3397" s="11">
        <f t="shared" si="323"/>
        <v>42154.423611111109</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2"/>
        <v>41764.113298611104</v>
      </c>
      <c r="T3398" s="11">
        <f t="shared" si="323"/>
        <v>41790.832638888889</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2"/>
        <v>42378.145011574066</v>
      </c>
      <c r="T3399" s="11">
        <f t="shared" si="323"/>
        <v>42418.583333333336</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2"/>
        <v>41941.418703703705</v>
      </c>
      <c r="T3400" s="11">
        <f t="shared" si="323"/>
        <v>41964.374999999993</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2"/>
        <v>42026.587094907409</v>
      </c>
      <c r="T3401" s="11">
        <f t="shared" si="323"/>
        <v>42056.587094907409</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2"/>
        <v>41834.620532407404</v>
      </c>
      <c r="T3402" s="11">
        <f t="shared" si="323"/>
        <v>41879.620532407404</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2"/>
        <v>42193.3905787037</v>
      </c>
      <c r="T3403" s="11">
        <f t="shared" si="323"/>
        <v>42223.3905787037</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2"/>
        <v>42290.285219907404</v>
      </c>
      <c r="T3404" s="11">
        <f t="shared" si="323"/>
        <v>42319.771527777775</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2"/>
        <v>42150.128749999996</v>
      </c>
      <c r="T3405" s="11">
        <f t="shared" si="323"/>
        <v>42180.128749999996</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2"/>
        <v>42152.170162037037</v>
      </c>
      <c r="T3406" s="11">
        <f t="shared" si="323"/>
        <v>42172.170162037037</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2"/>
        <v>42409.683865740742</v>
      </c>
      <c r="T3407" s="11">
        <f t="shared" si="323"/>
        <v>42430.665972222218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2"/>
        <v>41791.159444444442</v>
      </c>
      <c r="T3408" s="11">
        <f t="shared" si="323"/>
        <v>41836.159444444442</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2"/>
        <v>41796.08899305555</v>
      </c>
      <c r="T3409" s="11">
        <f t="shared" si="323"/>
        <v>41826.08899305555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2"/>
        <v>41808.65861111111</v>
      </c>
      <c r="T3410" s="11">
        <f t="shared" si="323"/>
        <v>41838.65861111111</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2"/>
        <v>42544.480995370373</v>
      </c>
      <c r="T3411" s="11">
        <f t="shared" si="323"/>
        <v>42582.540277777771</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2"/>
        <v>42499.70821759259</v>
      </c>
      <c r="T3412" s="11">
        <f t="shared" si="323"/>
        <v>42526.958333333336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2"/>
        <v>42264.689490740733</v>
      </c>
      <c r="T3413" s="11">
        <f t="shared" si="323"/>
        <v>42284.689490740733</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2"/>
        <v>41879.625717592593</v>
      </c>
      <c r="T3414" s="11">
        <f t="shared" si="323"/>
        <v>41909.625717592593</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2"/>
        <v>42053.399745370371</v>
      </c>
      <c r="T3415" s="11">
        <f t="shared" si="323"/>
        <v>42062.874305555553</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2"/>
        <v>42675.499131944445</v>
      </c>
      <c r="T3416" s="11">
        <f t="shared" si="323"/>
        <v>42704.999305555553</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2"/>
        <v>42466.810833333329</v>
      </c>
      <c r="T3417" s="11">
        <f t="shared" si="323"/>
        <v>42477.645833333336</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2"/>
        <v>42089.079224537032</v>
      </c>
      <c r="T3418" s="11">
        <f t="shared" si="323"/>
        <v>42117.437499999993</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2"/>
        <v>41894.580416666664</v>
      </c>
      <c r="T3419" s="11">
        <f t="shared" si="323"/>
        <v>41937.696527777778</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2"/>
        <v>41752.501238425924</v>
      </c>
      <c r="T3420" s="11">
        <f t="shared" si="323"/>
        <v>41782.501238425924</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2"/>
        <v>42448.488252314812</v>
      </c>
      <c r="T3421" s="11">
        <f t="shared" si="323"/>
        <v>42466.562499999993</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2"/>
        <v>42404.756967592592</v>
      </c>
      <c r="T3422" s="11">
        <f t="shared" si="323"/>
        <v>42413.666666666664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2"/>
        <v>42037.457905092589</v>
      </c>
      <c r="T3423" s="11">
        <f t="shared" si="323"/>
        <v>42067.457905092589</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2"/>
        <v>42323.228888888887</v>
      </c>
      <c r="T3424" s="11">
        <f t="shared" si="323"/>
        <v>42351.666666666664</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2"/>
        <v>42088.578020833331</v>
      </c>
      <c r="T3425" s="11">
        <f t="shared" si="323"/>
        <v>42118.578020833331</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2"/>
        <v>42018.343564814808</v>
      </c>
      <c r="T3426" s="11">
        <f t="shared" si="323"/>
        <v>42039.957638888889</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2"/>
        <v>41884.28398148148</v>
      </c>
      <c r="T3427" s="11">
        <f t="shared" si="323"/>
        <v>41916.28398148148</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2"/>
        <v>41883.723414351851</v>
      </c>
      <c r="T3428" s="11">
        <f t="shared" si="323"/>
        <v>41902.75</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2"/>
        <v>41792.311944444438</v>
      </c>
      <c r="T3429" s="11">
        <f t="shared" si="323"/>
        <v>41822.311944444438</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2"/>
        <v>42038.387118055551</v>
      </c>
      <c r="T3430" s="11">
        <f t="shared" si="323"/>
        <v>42063.374999999993</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2"/>
        <v>42661.688206018516</v>
      </c>
      <c r="T3431" s="11">
        <f t="shared" si="323"/>
        <v>42675.688206018516</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2"/>
        <v>41820.612280092588</v>
      </c>
      <c r="T3432" s="11">
        <f t="shared" si="323"/>
        <v>41850.612280092588</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2"/>
        <v>41839.397604166668</v>
      </c>
      <c r="T3433" s="11">
        <f t="shared" si="323"/>
        <v>41869.397604166668</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2"/>
        <v>42380.247847222221</v>
      </c>
      <c r="T3434" s="11">
        <f t="shared" si="323"/>
        <v>42405.583333333336</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2"/>
        <v>41775.729803240742</v>
      </c>
      <c r="T3435" s="11">
        <f t="shared" si="323"/>
        <v>41806.791666666664</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2"/>
        <v>41800.047094907408</v>
      </c>
      <c r="T3436" s="11">
        <f t="shared" si="323"/>
        <v>41830.047094907408</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2"/>
        <v>42572.283483796295</v>
      </c>
      <c r="T3437" s="11">
        <f t="shared" si="323"/>
        <v>42588.791666666664</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2"/>
        <v>41851.208252314813</v>
      </c>
      <c r="T3438" s="11">
        <f t="shared" si="323"/>
        <v>41872.352777777778</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2"/>
        <v>42205.377546296295</v>
      </c>
      <c r="T3439" s="11">
        <f t="shared" si="323"/>
        <v>42235.377546296295</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2"/>
        <v>42100.594525462955</v>
      </c>
      <c r="T3440" s="11">
        <f t="shared" si="323"/>
        <v>42126.541666666664</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2"/>
        <v>42374.577893518515</v>
      </c>
      <c r="T3441" s="11">
        <f t="shared" si="323"/>
        <v>42387.874305555553</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2"/>
        <v>41808.789675925924</v>
      </c>
      <c r="T3442" s="11">
        <f t="shared" si="323"/>
        <v>41831.34375</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2"/>
        <v>42294.096307870372</v>
      </c>
      <c r="T3443" s="11">
        <f t="shared" si="323"/>
        <v>42321.511805555558</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2"/>
        <v>42124.50777777777</v>
      </c>
      <c r="T3444" s="11">
        <f t="shared" si="323"/>
        <v>42154.50777777777</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2"/>
        <v>41861.191504629627</v>
      </c>
      <c r="T3445" s="11">
        <f t="shared" si="323"/>
        <v>41891.191504629627</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42520.95817129629</v>
      </c>
      <c r="T3446" s="11">
        <f t="shared" si="323"/>
        <v>42529.249305555553</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2"/>
        <v>42272.197175925925</v>
      </c>
      <c r="T3447" s="11">
        <f t="shared" si="323"/>
        <v>42300.197175925925</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2"/>
        <v>42016.499131944445</v>
      </c>
      <c r="T3448" s="11">
        <f t="shared" si="323"/>
        <v>42040.180555555555</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2"/>
        <v>42402.555694444447</v>
      </c>
      <c r="T3449" s="11">
        <f t="shared" si="323"/>
        <v>42447.514027777775</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2"/>
        <v>41959.785752314812</v>
      </c>
      <c r="T3450" s="11">
        <f t="shared" si="323"/>
        <v>41989.785752314812</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2"/>
        <v>42531.719189814808</v>
      </c>
      <c r="T3451" s="11">
        <f t="shared" si="323"/>
        <v>42559.833333333336</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2"/>
        <v>42036.371192129627</v>
      </c>
      <c r="T3452" s="11">
        <f t="shared" si="323"/>
        <v>42096.329525462956</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2"/>
        <v>42088.390358796292</v>
      </c>
      <c r="T3453" s="11">
        <f t="shared" si="323"/>
        <v>42115.390358796292</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2"/>
        <v>41820.305856481478</v>
      </c>
      <c r="T3454" s="11">
        <f t="shared" si="323"/>
        <v>41842.832638888889</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2"/>
        <v>42535.645324074074</v>
      </c>
      <c r="T3455" s="11">
        <f t="shared" si="323"/>
        <v>42595.645324074074</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2"/>
        <v>41821.365266203698</v>
      </c>
      <c r="T3456" s="11">
        <f t="shared" si="323"/>
        <v>41851.365266203698</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2"/>
        <v>42626.416979166665</v>
      </c>
      <c r="T3457" s="11">
        <f t="shared" si="323"/>
        <v>42656.416979166665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1">
        <f t="shared" si="322"/>
        <v>41820.872303240736</v>
      </c>
      <c r="T3458" s="11">
        <f t="shared" si="323"/>
        <v>41851.957638888889</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IFERROR(E3459/L3459,0)</f>
        <v>50.981818181818184</v>
      </c>
      <c r="Q3459" t="str">
        <f t="shared" ref="Q3459:Q3522" si="326">LEFT(N3459,FIND("/",N3459)-1)</f>
        <v>theater</v>
      </c>
      <c r="R3459" t="str">
        <f t="shared" ref="R3459:R3522" si="327">RIGHT(N3459,LEN(N3459) - FIND("/",N3459))</f>
        <v>plays</v>
      </c>
      <c r="S3459" s="11">
        <f t="shared" ref="S3459:S3522" si="328">(((J3459/60)/60)/24)+DATE(1970,1,1)+(-8/24)</f>
        <v>42016.373344907406</v>
      </c>
      <c r="T3459" s="11">
        <f t="shared" ref="T3459:T3522" si="329">(((I3459/60)/60)/24)+DATE(1970,1,1)+(-8/24)</f>
        <v>42046.915972222218</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si="328"/>
        <v>42010.869247685179</v>
      </c>
      <c r="T3460" s="11">
        <f t="shared" si="329"/>
        <v>42037.852083333331</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8"/>
        <v>42480.146527777775</v>
      </c>
      <c r="T3461" s="11">
        <f t="shared" si="329"/>
        <v>42510.146527777775</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8"/>
        <v>41852.193888888884</v>
      </c>
      <c r="T3462" s="11">
        <f t="shared" si="329"/>
        <v>41866.193888888884</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8"/>
        <v>42643.299525462957</v>
      </c>
      <c r="T3463" s="11">
        <f t="shared" si="329"/>
        <v>42671.791666666664</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8"/>
        <v>42179.565138888887</v>
      </c>
      <c r="T3464" s="11">
        <f t="shared" si="329"/>
        <v>42195.416666666664</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8"/>
        <v>42612.585474537038</v>
      </c>
      <c r="T3465" s="11">
        <f t="shared" si="329"/>
        <v>42653.832638888889</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8"/>
        <v>42574.796724537031</v>
      </c>
      <c r="T3466" s="11">
        <f t="shared" si="329"/>
        <v>42604.796724537031</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8"/>
        <v>42200.292499999996</v>
      </c>
      <c r="T3467" s="11">
        <f t="shared" si="329"/>
        <v>42225.333333333336</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8"/>
        <v>42419.685763888883</v>
      </c>
      <c r="T3468" s="11">
        <f t="shared" si="329"/>
        <v>42479.644097222219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8"/>
        <v>42053.338333333326</v>
      </c>
      <c r="T3469" s="11">
        <f t="shared" si="329"/>
        <v>42083.296666666669</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8"/>
        <v>42605.432048611103</v>
      </c>
      <c r="T3470" s="11">
        <f t="shared" si="329"/>
        <v>42633.791666666664</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8"/>
        <v>42458.308391203704</v>
      </c>
      <c r="T3471" s="11">
        <f t="shared" si="329"/>
        <v>42488.308391203704</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8"/>
        <v>42528.688680555548</v>
      </c>
      <c r="T3472" s="11">
        <f t="shared" si="329"/>
        <v>42566.568055555552</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8"/>
        <v>41841.487152777772</v>
      </c>
      <c r="T3473" s="11">
        <f t="shared" si="329"/>
        <v>41882.5</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8"/>
        <v>41927.837164351848</v>
      </c>
      <c r="T3474" s="11">
        <f t="shared" si="329"/>
        <v>41948.915972222218</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8"/>
        <v>42062.501111111109</v>
      </c>
      <c r="T3475" s="11">
        <f t="shared" si="329"/>
        <v>42083.518749999996</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8"/>
        <v>42541.168182870366</v>
      </c>
      <c r="T3476" s="11">
        <f t="shared" si="329"/>
        <v>42571.168182870366</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8"/>
        <v>41918.547499999993</v>
      </c>
      <c r="T3477" s="11">
        <f t="shared" si="329"/>
        <v>41945.666666666664</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41920.946643518517</v>
      </c>
      <c r="T3478" s="11">
        <f t="shared" si="329"/>
        <v>41938.791666666664</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8"/>
        <v>42128.403275462959</v>
      </c>
      <c r="T3479" s="11">
        <f t="shared" si="329"/>
        <v>42140.791666666664</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8"/>
        <v>42053.583587962967</v>
      </c>
      <c r="T3480" s="11">
        <f t="shared" si="329"/>
        <v>42079.541666666664</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8"/>
        <v>41781.521759259253</v>
      </c>
      <c r="T3481" s="11">
        <f t="shared" si="329"/>
        <v>41811.521759259253</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8"/>
        <v>42170.984108796292</v>
      </c>
      <c r="T3482" s="11">
        <f t="shared" si="329"/>
        <v>42195.541666666664</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8"/>
        <v>41988.914212962954</v>
      </c>
      <c r="T3483" s="11">
        <f t="shared" si="329"/>
        <v>42005.914212962954</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8"/>
        <v>41796.438263888886</v>
      </c>
      <c r="T3484" s="11">
        <f t="shared" si="329"/>
        <v>41826.438263888886</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8"/>
        <v>41793.335428240738</v>
      </c>
      <c r="T3485" s="11">
        <f t="shared" si="329"/>
        <v>41823.335428240738</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8"/>
        <v>42506.427071759252</v>
      </c>
      <c r="T3486" s="11">
        <f t="shared" si="329"/>
        <v>42536.427071759252</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8"/>
        <v>42372.359722222223</v>
      </c>
      <c r="T3487" s="11">
        <f t="shared" si="329"/>
        <v>42402.359722222223</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8"/>
        <v>42126.541678240734</v>
      </c>
      <c r="T3488" s="11">
        <f t="shared" si="329"/>
        <v>42157.957638888889</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8"/>
        <v>42149.607083333329</v>
      </c>
      <c r="T3489" s="11">
        <f t="shared" si="329"/>
        <v>42179.607083333329</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8"/>
        <v>42087.43472222222</v>
      </c>
      <c r="T3490" s="11">
        <f t="shared" si="329"/>
        <v>42111.333333333336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8"/>
        <v>41753.302442129629</v>
      </c>
      <c r="T3491" s="11">
        <f t="shared" si="329"/>
        <v>41783.541666666664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8"/>
        <v>42443.469027777777</v>
      </c>
      <c r="T3492" s="11">
        <f t="shared" si="329"/>
        <v>42473.469027777777</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8"/>
        <v>42120.916481481479</v>
      </c>
      <c r="T3493" s="11">
        <f t="shared" si="329"/>
        <v>42141.916481481479</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8"/>
        <v>42267.675891203697</v>
      </c>
      <c r="T3494" s="11">
        <f t="shared" si="329"/>
        <v>42302.675891203697</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8"/>
        <v>41848.532824074071</v>
      </c>
      <c r="T3495" s="11">
        <f t="shared" si="329"/>
        <v>41867.882638888885</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8"/>
        <v>42688.881655092591</v>
      </c>
      <c r="T3496" s="11">
        <f t="shared" si="329"/>
        <v>42699.916666666664</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8"/>
        <v>41915.429502314815</v>
      </c>
      <c r="T3497" s="11">
        <f t="shared" si="329"/>
        <v>41944.387499999997</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8"/>
        <v>42584.513495370367</v>
      </c>
      <c r="T3498" s="11">
        <f t="shared" si="329"/>
        <v>42624.513495370367</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8"/>
        <v>42511.408611111103</v>
      </c>
      <c r="T3499" s="11">
        <f t="shared" si="329"/>
        <v>42523.583333333336</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8"/>
        <v>42458.825277777774</v>
      </c>
      <c r="T3500" s="11">
        <f t="shared" si="329"/>
        <v>42518.572222222218</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8"/>
        <v>42131.702835648146</v>
      </c>
      <c r="T3501" s="11">
        <f t="shared" si="329"/>
        <v>42185.957638888889</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8"/>
        <v>42419.586087962954</v>
      </c>
      <c r="T3502" s="11">
        <f t="shared" si="329"/>
        <v>42435.874305555553</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8"/>
        <v>42233.430497685178</v>
      </c>
      <c r="T3503" s="11">
        <f t="shared" si="329"/>
        <v>42258.430497685178</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42430.506064814814</v>
      </c>
      <c r="T3504" s="11">
        <f t="shared" si="329"/>
        <v>42444.832638888889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8"/>
        <v>42545.144999999997</v>
      </c>
      <c r="T3505" s="11">
        <f t="shared" si="329"/>
        <v>42575.144999999997</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8"/>
        <v>42297.415405092594</v>
      </c>
      <c r="T3506" s="11">
        <f t="shared" si="329"/>
        <v>42327.457071759258</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8"/>
        <v>41760.602372685185</v>
      </c>
      <c r="T3507" s="11">
        <f t="shared" si="329"/>
        <v>41771.833333333328</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8"/>
        <v>41829.400925925926</v>
      </c>
      <c r="T3508" s="11">
        <f t="shared" si="329"/>
        <v>41874.400925925926</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42491.589548611104</v>
      </c>
      <c r="T3509" s="11">
        <f t="shared" si="329"/>
        <v>42521.589548611104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8"/>
        <v>42477.396446759252</v>
      </c>
      <c r="T3510" s="11">
        <f t="shared" si="329"/>
        <v>42500.541666666664</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8"/>
        <v>41950.526226851849</v>
      </c>
      <c r="T3511" s="11">
        <f t="shared" si="329"/>
        <v>41963.871527777774</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8"/>
        <v>41802.287569444445</v>
      </c>
      <c r="T3512" s="11">
        <f t="shared" si="329"/>
        <v>41822.287569444445</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8"/>
        <v>41927.540451388886</v>
      </c>
      <c r="T3513" s="11">
        <f t="shared" si="329"/>
        <v>41950.4375</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8"/>
        <v>42057.203611111108</v>
      </c>
      <c r="T3514" s="11">
        <f t="shared" si="329"/>
        <v>42117.161944444444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8"/>
        <v>41780.762870370367</v>
      </c>
      <c r="T3515" s="11">
        <f t="shared" si="329"/>
        <v>41793.874305555553</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8"/>
        <v>42020.513333333329</v>
      </c>
      <c r="T3516" s="11">
        <f t="shared" si="329"/>
        <v>42036.874305555553</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8"/>
        <v>42125.439479166664</v>
      </c>
      <c r="T3517" s="11">
        <f t="shared" si="329"/>
        <v>42155.439479166664</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8"/>
        <v>41855.676736111105</v>
      </c>
      <c r="T3518" s="11">
        <f t="shared" si="329"/>
        <v>41889.791666666664</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8"/>
        <v>41794.484189814815</v>
      </c>
      <c r="T3519" s="11">
        <f t="shared" si="329"/>
        <v>41824.125</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8"/>
        <v>41893.450219907405</v>
      </c>
      <c r="T3520" s="11">
        <f t="shared" si="329"/>
        <v>41914.26458333333</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8"/>
        <v>42037.265624999993</v>
      </c>
      <c r="T3521" s="11">
        <f t="shared" si="329"/>
        <v>42067.265624999993</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1">
        <f t="shared" si="328"/>
        <v>42227.490879629629</v>
      </c>
      <c r="T3522" s="11">
        <f t="shared" si="329"/>
        <v>42253.240972222215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IFERROR(E3523/L3523,0)</f>
        <v>45.615384615384613</v>
      </c>
      <c r="Q3523" t="str">
        <f t="shared" ref="Q3523:Q3586" si="332">LEFT(N3523,FIND("/",N3523)-1)</f>
        <v>theater</v>
      </c>
      <c r="R3523" t="str">
        <f t="shared" ref="R3523:R3586" si="333">RIGHT(N3523,LEN(N3523) - FIND("/",N3523))</f>
        <v>plays</v>
      </c>
      <c r="S3523" s="11">
        <f t="shared" ref="S3523:S3586" si="334">(((J3523/60)/60)/24)+DATE(1970,1,1)+(-8/24)</f>
        <v>41881.028009259258</v>
      </c>
      <c r="T3523" s="11">
        <f t="shared" ref="T3523:T3586" si="335">(((I3523/60)/60)/24)+DATE(1970,1,1)+(-8/24)</f>
        <v>41911.028009259258</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si="334"/>
        <v>42234.456550925919</v>
      </c>
      <c r="T3524" s="11">
        <f t="shared" si="335"/>
        <v>42262.087500000001</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4"/>
        <v>42581.064212962963</v>
      </c>
      <c r="T3525" s="11">
        <f t="shared" si="335"/>
        <v>42638.624999999993</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4"/>
        <v>41880.430243055554</v>
      </c>
      <c r="T3526" s="11">
        <f t="shared" si="335"/>
        <v>41894.833333333328</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4"/>
        <v>42214.362337962964</v>
      </c>
      <c r="T3527" s="11">
        <f t="shared" si="335"/>
        <v>42225.333333333336</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42460.001979166664</v>
      </c>
      <c r="T3528" s="11">
        <f t="shared" si="335"/>
        <v>42487.915972222218</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4"/>
        <v>42166.689872685187</v>
      </c>
      <c r="T3529" s="11">
        <f t="shared" si="335"/>
        <v>42195.832638888889</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4"/>
        <v>42733.168032407404</v>
      </c>
      <c r="T3530" s="11">
        <f t="shared" si="335"/>
        <v>42753.168032407404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4"/>
        <v>42177.428449074076</v>
      </c>
      <c r="T3531" s="11">
        <f t="shared" si="335"/>
        <v>42197.708333333336</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4"/>
        <v>42442.29001157407</v>
      </c>
      <c r="T3532" s="11">
        <f t="shared" si="335"/>
        <v>42470.499999999993</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4"/>
        <v>42521.32099537037</v>
      </c>
      <c r="T3533" s="11">
        <f t="shared" si="335"/>
        <v>42551.32099537037</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4"/>
        <v>41884.266516203701</v>
      </c>
      <c r="T3534" s="11">
        <f t="shared" si="335"/>
        <v>41899.832638888889</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4"/>
        <v>42289.427858796298</v>
      </c>
      <c r="T3535" s="11">
        <f t="shared" si="335"/>
        <v>42319.469525462955</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4"/>
        <v>42243.291932870365</v>
      </c>
      <c r="T3536" s="11">
        <f t="shared" si="335"/>
        <v>42278.291932870365</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4"/>
        <v>42248.306828703695</v>
      </c>
      <c r="T3537" s="11">
        <f t="shared" si="335"/>
        <v>42279.416666666664</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4"/>
        <v>42328.393807870372</v>
      </c>
      <c r="T3538" s="11">
        <f t="shared" si="335"/>
        <v>42358.165972222218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4"/>
        <v>41923.021018518513</v>
      </c>
      <c r="T3539" s="11">
        <f t="shared" si="335"/>
        <v>41959.999305555553</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4"/>
        <v>42571.087268518517</v>
      </c>
      <c r="T3540" s="11">
        <f t="shared" si="335"/>
        <v>42599.087268518517</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4"/>
        <v>42600.422708333332</v>
      </c>
      <c r="T3541" s="11">
        <f t="shared" si="335"/>
        <v>42621.422708333332</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4"/>
        <v>42516.670034722221</v>
      </c>
      <c r="T3542" s="11">
        <f t="shared" si="335"/>
        <v>42546.670034722221</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4"/>
        <v>42222.396701388883</v>
      </c>
      <c r="T3543" s="11">
        <f t="shared" si="335"/>
        <v>42247.396701388883</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4"/>
        <v>41829.266458333332</v>
      </c>
      <c r="T3544" s="11">
        <f t="shared" si="335"/>
        <v>41889.266458333332</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4"/>
        <v>42150.421979166662</v>
      </c>
      <c r="T3545" s="11">
        <f t="shared" si="335"/>
        <v>42180.421979166662</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4"/>
        <v>42040.498344907406</v>
      </c>
      <c r="T3546" s="11">
        <f t="shared" si="335"/>
        <v>42070.498344907406</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4"/>
        <v>42075.474062499998</v>
      </c>
      <c r="T3547" s="11">
        <f t="shared" si="335"/>
        <v>42105.474062499998</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4"/>
        <v>42073.327361111107</v>
      </c>
      <c r="T3548" s="11">
        <f t="shared" si="335"/>
        <v>42094.832638888889</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4"/>
        <v>42479.745381944442</v>
      </c>
      <c r="T3549" s="11">
        <f t="shared" si="335"/>
        <v>42503.832638888889</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4"/>
        <v>42411.608958333331</v>
      </c>
      <c r="T3550" s="11">
        <f t="shared" si="335"/>
        <v>42433.708333333336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4"/>
        <v>42223.061030092591</v>
      </c>
      <c r="T3551" s="11">
        <f t="shared" si="335"/>
        <v>42251.061030092591</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4"/>
        <v>42462.560162037036</v>
      </c>
      <c r="T3552" s="11">
        <f t="shared" si="335"/>
        <v>42492.560162037036</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4"/>
        <v>41753.182523148142</v>
      </c>
      <c r="T3553" s="11">
        <f t="shared" si="335"/>
        <v>41781.588194444441</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4"/>
        <v>41788.253749999996</v>
      </c>
      <c r="T3554" s="11">
        <f t="shared" si="335"/>
        <v>41818.253749999996</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4"/>
        <v>42195.695370370369</v>
      </c>
      <c r="T3555" s="11">
        <f t="shared" si="335"/>
        <v>42227.666666666664</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4"/>
        <v>42015.717118055552</v>
      </c>
      <c r="T3556" s="11">
        <f t="shared" si="335"/>
        <v>42046.374999999993</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4"/>
        <v>42661.108726851853</v>
      </c>
      <c r="T3557" s="11">
        <f t="shared" si="335"/>
        <v>42691.15039351851</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4"/>
        <v>41808.316249999996</v>
      </c>
      <c r="T3558" s="11">
        <f t="shared" si="335"/>
        <v>41868.316249999996</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4"/>
        <v>41729.943414351852</v>
      </c>
      <c r="T3559" s="11">
        <f t="shared" si="335"/>
        <v>41763.943414351852</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4"/>
        <v>42139.483506944445</v>
      </c>
      <c r="T3560" s="11">
        <f t="shared" si="335"/>
        <v>42181.541666666664</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4"/>
        <v>42193.762824074067</v>
      </c>
      <c r="T3561" s="11">
        <f t="shared" si="335"/>
        <v>42216.040277777771</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4"/>
        <v>42115.556319444448</v>
      </c>
      <c r="T3562" s="11">
        <f t="shared" si="335"/>
        <v>42150.781249999993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4"/>
        <v>42203.346967592595</v>
      </c>
      <c r="T3563" s="11">
        <f t="shared" si="335"/>
        <v>42221.441666666658</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4"/>
        <v>42433.428553240738</v>
      </c>
      <c r="T3564" s="11">
        <f t="shared" si="335"/>
        <v>42442.583333333336</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4"/>
        <v>42555.33861111111</v>
      </c>
      <c r="T3565" s="11">
        <f t="shared" si="335"/>
        <v>42583.458333333336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4"/>
        <v>42236.289918981485</v>
      </c>
      <c r="T3566" s="11">
        <f t="shared" si="335"/>
        <v>42282.333333333336</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4"/>
        <v>41974.409814814811</v>
      </c>
      <c r="T3567" s="11">
        <f t="shared" si="335"/>
        <v>42004.409814814811</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4"/>
        <v>41997.174571759257</v>
      </c>
      <c r="T3568" s="11">
        <f t="shared" si="335"/>
        <v>42027.174571759257</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4"/>
        <v>42135.477361111109</v>
      </c>
      <c r="T3569" s="11">
        <f t="shared" si="335"/>
        <v>42165.477361111109</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4"/>
        <v>41869.407337962963</v>
      </c>
      <c r="T3570" s="11">
        <f t="shared" si="335"/>
        <v>41899.407337962963</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4"/>
        <v>41982.355277777773</v>
      </c>
      <c r="T3571" s="11">
        <f t="shared" si="335"/>
        <v>42012.355277777773</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4"/>
        <v>41975.998645833337</v>
      </c>
      <c r="T3572" s="11">
        <f t="shared" si="335"/>
        <v>42003.958333333336</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4"/>
        <v>41912.525613425925</v>
      </c>
      <c r="T3573" s="11">
        <f t="shared" si="335"/>
        <v>41942.525613425925</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4"/>
        <v>42146.23706018518</v>
      </c>
      <c r="T3574" s="11">
        <f t="shared" si="335"/>
        <v>42176.23706018518</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4"/>
        <v>41921.042199074072</v>
      </c>
      <c r="T3575" s="11">
        <f t="shared" si="335"/>
        <v>41951.083865740737</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4"/>
        <v>41926.609351851846</v>
      </c>
      <c r="T3576" s="11">
        <f t="shared" si="335"/>
        <v>41956.651018518511</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4"/>
        <v>42561.450543981475</v>
      </c>
      <c r="T3577" s="11">
        <f t="shared" si="335"/>
        <v>42592.832638888889</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4"/>
        <v>42649.215902777774</v>
      </c>
      <c r="T3578" s="11">
        <f t="shared" si="335"/>
        <v>42709.257569444446</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4"/>
        <v>42093.453506944446</v>
      </c>
      <c r="T3579" s="11">
        <f t="shared" si="335"/>
        <v>42119.936111111114</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4"/>
        <v>42460.400196759256</v>
      </c>
      <c r="T3580" s="11">
        <f t="shared" si="335"/>
        <v>42490.400196759256</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4"/>
        <v>42430.428888888891</v>
      </c>
      <c r="T3581" s="11">
        <f t="shared" si="335"/>
        <v>42460.38722222222</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4"/>
        <v>42025.842847222222</v>
      </c>
      <c r="T3582" s="11">
        <f t="shared" si="335"/>
        <v>42063.874305555553</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4"/>
        <v>41836.13784722222</v>
      </c>
      <c r="T3583" s="11">
        <f t="shared" si="335"/>
        <v>41850.13784722222</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4"/>
        <v>42450.762523148143</v>
      </c>
      <c r="T3584" s="11">
        <f t="shared" si="335"/>
        <v>42464.762523148143</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4"/>
        <v>42418.092650462961</v>
      </c>
      <c r="T3585" s="11">
        <f t="shared" si="335"/>
        <v>42478.050983796296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1">
        <f t="shared" si="334"/>
        <v>42167.983148148145</v>
      </c>
      <c r="T3586" s="11">
        <f t="shared" si="335"/>
        <v>42197.983148148145</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IFERROR(E3587/L3587,0)</f>
        <v>176.08695652173913</v>
      </c>
      <c r="Q3587" t="str">
        <f t="shared" ref="Q3587:Q3650" si="338">LEFT(N3587,FIND("/",N3587)-1)</f>
        <v>theater</v>
      </c>
      <c r="R3587" t="str">
        <f t="shared" ref="R3587:R3650" si="339">RIGHT(N3587,LEN(N3587) - FIND("/",N3587))</f>
        <v>plays</v>
      </c>
      <c r="S3587" s="11">
        <f t="shared" ref="S3587:S3650" si="340">(((J3587/60)/60)/24)+DATE(1970,1,1)+(-8/24)</f>
        <v>41964.382986111108</v>
      </c>
      <c r="T3587" s="11">
        <f t="shared" ref="T3587:T3650" si="341">(((I3587/60)/60)/24)+DATE(1970,1,1)+(-8/24)</f>
        <v>41994.382986111108</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si="340"/>
        <v>42576.364236111105</v>
      </c>
      <c r="T3588" s="11">
        <f t="shared" si="341"/>
        <v>42636.364236111105</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0"/>
        <v>42503.206643518519</v>
      </c>
      <c r="T3589" s="11">
        <f t="shared" si="341"/>
        <v>42548.458333333336</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0"/>
        <v>42101.495486111111</v>
      </c>
      <c r="T3590" s="11">
        <f t="shared" si="341"/>
        <v>42123.624999999993</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0"/>
        <v>42125.314201388886</v>
      </c>
      <c r="T3591" s="11">
        <f t="shared" si="341"/>
        <v>42150.314201388886</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0"/>
        <v>41902.000393518516</v>
      </c>
      <c r="T3592" s="11">
        <f t="shared" si="341"/>
        <v>41932.000393518516</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0"/>
        <v>42003.61509259259</v>
      </c>
      <c r="T3593" s="11">
        <f t="shared" si="341"/>
        <v>42027.874305555553</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0"/>
        <v>41988.496608796289</v>
      </c>
      <c r="T3594" s="11">
        <f t="shared" si="341"/>
        <v>42045.874305555553</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0"/>
        <v>41974.565266203703</v>
      </c>
      <c r="T3595" s="11">
        <f t="shared" si="341"/>
        <v>42009.518055555549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0"/>
        <v>42591.733587962961</v>
      </c>
      <c r="T3596" s="11">
        <f t="shared" si="341"/>
        <v>42616.733587962961</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0"/>
        <v>42049.675034722219</v>
      </c>
      <c r="T3597" s="11">
        <f t="shared" si="341"/>
        <v>42075.957638888889</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0"/>
        <v>41856.381736111107</v>
      </c>
      <c r="T3598" s="11">
        <f t="shared" si="341"/>
        <v>41877.381736111107</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0"/>
        <v>42417.252199074072</v>
      </c>
      <c r="T3599" s="11">
        <f t="shared" si="341"/>
        <v>42431.915972222218</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0"/>
        <v>41866.465532407405</v>
      </c>
      <c r="T3600" s="11">
        <f t="shared" si="341"/>
        <v>41884.874305555553</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0"/>
        <v>42220.461539351854</v>
      </c>
      <c r="T3601" s="11">
        <f t="shared" si="341"/>
        <v>42245.666666666664</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0"/>
        <v>42628.515787037039</v>
      </c>
      <c r="T3602" s="11">
        <f t="shared" si="341"/>
        <v>42656.515787037039</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0"/>
        <v>41990.665300925924</v>
      </c>
      <c r="T3603" s="11">
        <f t="shared" si="341"/>
        <v>42020.665300925924</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0"/>
        <v>42447.56109953703</v>
      </c>
      <c r="T3604" s="11">
        <f t="shared" si="341"/>
        <v>42507.56109953703</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0"/>
        <v>42283.531018518515</v>
      </c>
      <c r="T3605" s="11">
        <f t="shared" si="341"/>
        <v>42313.572685185187</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0"/>
        <v>42482.68236111111</v>
      </c>
      <c r="T3606" s="11">
        <f t="shared" si="341"/>
        <v>42488.957638888889</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0"/>
        <v>42383.459791666661</v>
      </c>
      <c r="T3607" s="11">
        <f t="shared" si="341"/>
        <v>42413.459791666661</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0"/>
        <v>42566.271493055552</v>
      </c>
      <c r="T3608" s="11">
        <f t="shared" si="341"/>
        <v>42596.271493055552</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0"/>
        <v>42338.630578703705</v>
      </c>
      <c r="T3609" s="11">
        <f t="shared" si="341"/>
        <v>42352.666666666664</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0"/>
        <v>42506.37604166667</v>
      </c>
      <c r="T3610" s="11">
        <f t="shared" si="341"/>
        <v>42538.249999999993</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0"/>
        <v>42429.658391203695</v>
      </c>
      <c r="T3611" s="11">
        <f t="shared" si="341"/>
        <v>42459.616724537038</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0"/>
        <v>42203.09879629629</v>
      </c>
      <c r="T3612" s="11">
        <f t="shared" si="341"/>
        <v>42233.09879629629</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0"/>
        <v>42072.037048611113</v>
      </c>
      <c r="T3613" s="11">
        <f t="shared" si="341"/>
        <v>42102.037048611113</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0"/>
        <v>41789.393645833334</v>
      </c>
      <c r="T3614" s="11">
        <f t="shared" si="341"/>
        <v>41799.393645833334</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0"/>
        <v>41788.256643518514</v>
      </c>
      <c r="T3615" s="11">
        <f t="shared" si="341"/>
        <v>41818.256643518514</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0"/>
        <v>42143.708518518521</v>
      </c>
      <c r="T3616" s="11">
        <f t="shared" si="341"/>
        <v>42173.708518518521</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0"/>
        <v>42318.260370370372</v>
      </c>
      <c r="T3617" s="11">
        <f t="shared" si="341"/>
        <v>42348.260370370372</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0"/>
        <v>42052.616481481477</v>
      </c>
      <c r="T3618" s="11">
        <f t="shared" si="341"/>
        <v>42082.574814814812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0"/>
        <v>42779.276956018519</v>
      </c>
      <c r="T3619" s="11">
        <f t="shared" si="341"/>
        <v>42793.666666666664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0"/>
        <v>42128.294560185182</v>
      </c>
      <c r="T3620" s="11">
        <f t="shared" si="341"/>
        <v>42158.294560185182</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0"/>
        <v>42660.79891203704</v>
      </c>
      <c r="T3621" s="11">
        <f t="shared" si="341"/>
        <v>42693.583333333336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0"/>
        <v>42037.60487268518</v>
      </c>
      <c r="T3622" s="11">
        <f t="shared" si="341"/>
        <v>42067.833333333336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0"/>
        <v>42619.602361111109</v>
      </c>
      <c r="T3623" s="11">
        <f t="shared" si="341"/>
        <v>42643.541666666664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0"/>
        <v>41876.888553240737</v>
      </c>
      <c r="T3624" s="11">
        <f t="shared" si="341"/>
        <v>41909.807638888888</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0"/>
        <v>41828.403587962959</v>
      </c>
      <c r="T3625" s="11">
        <f t="shared" si="341"/>
        <v>41845.958333333328</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0"/>
        <v>42545.440856481473</v>
      </c>
      <c r="T3626" s="11">
        <f t="shared" si="341"/>
        <v>42605.440856481473</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0"/>
        <v>42157.319178240738</v>
      </c>
      <c r="T3627" s="11">
        <f t="shared" si="341"/>
        <v>42187.319178240738</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0"/>
        <v>41846.333993055552</v>
      </c>
      <c r="T3628" s="11">
        <f t="shared" si="341"/>
        <v>41867.333993055552</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0"/>
        <v>42460.408414351848</v>
      </c>
      <c r="T3629" s="11">
        <f t="shared" si="341"/>
        <v>42510.832638888889</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1">
        <f t="shared" si="340"/>
        <v>42291.4999537037</v>
      </c>
      <c r="T3630" s="11">
        <f t="shared" si="341"/>
        <v>42351.541620370372</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0"/>
        <v>42436.761157407404</v>
      </c>
      <c r="T3631" s="11">
        <f t="shared" si="341"/>
        <v>42495.374999999993</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0"/>
        <v>41942.513773148145</v>
      </c>
      <c r="T3632" s="11">
        <f t="shared" si="341"/>
        <v>41972.555439814816</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0"/>
        <v>41880.42010416666</v>
      </c>
      <c r="T3633" s="11">
        <f t="shared" si="341"/>
        <v>41904.832638888889</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0"/>
        <v>41946.603576388887</v>
      </c>
      <c r="T3634" s="11">
        <f t="shared" si="341"/>
        <v>41966.603576388887</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0"/>
        <v>42649.290127314809</v>
      </c>
      <c r="T3635" s="11">
        <f t="shared" si="341"/>
        <v>42692.708333333336</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0"/>
        <v>42700.833032407405</v>
      </c>
      <c r="T3636" s="11">
        <f t="shared" si="341"/>
        <v>42748.832638888889</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0"/>
        <v>42450.549490740734</v>
      </c>
      <c r="T3637" s="11">
        <f t="shared" si="341"/>
        <v>42480.549490740734</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1">
        <f t="shared" si="340"/>
        <v>42226.361446759263</v>
      </c>
      <c r="T3638" s="11">
        <f t="shared" si="341"/>
        <v>42261.361446759263</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0"/>
        <v>41975.367303240739</v>
      </c>
      <c r="T3639" s="11">
        <f t="shared" si="341"/>
        <v>42005.367303240739</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0"/>
        <v>42053.339490740742</v>
      </c>
      <c r="T3640" s="11">
        <f t="shared" si="341"/>
        <v>42113.29782407407</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0"/>
        <v>42590.343819444439</v>
      </c>
      <c r="T3641" s="11">
        <f t="shared" si="341"/>
        <v>42650.299305555549</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0"/>
        <v>42104.448263888888</v>
      </c>
      <c r="T3642" s="11">
        <f t="shared" si="341"/>
        <v>42134.448263888888</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1">
        <f t="shared" si="340"/>
        <v>41899.293738425928</v>
      </c>
      <c r="T3643" s="11">
        <f t="shared" si="341"/>
        <v>41916.875</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0"/>
        <v>42297.482951388891</v>
      </c>
      <c r="T3644" s="11">
        <f t="shared" si="341"/>
        <v>42338.374999999993</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1">
        <f t="shared" si="340"/>
        <v>42284.810636574075</v>
      </c>
      <c r="T3645" s="11">
        <f t="shared" si="341"/>
        <v>42324.852303240739</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0"/>
        <v>42408.908414351848</v>
      </c>
      <c r="T3646" s="11">
        <f t="shared" si="341"/>
        <v>42436.874305555553</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0"/>
        <v>42665.637013888881</v>
      </c>
      <c r="T3647" s="11">
        <f t="shared" si="341"/>
        <v>42695.678680555553</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0"/>
        <v>42140.08798611111</v>
      </c>
      <c r="T3648" s="11">
        <f t="shared" si="341"/>
        <v>42171.645833333336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0"/>
        <v>42598.415821759256</v>
      </c>
      <c r="T3649" s="11">
        <f t="shared" si="341"/>
        <v>42643.415821759256</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1">
        <f t="shared" si="340"/>
        <v>41886.958854166667</v>
      </c>
      <c r="T3650" s="11">
        <f t="shared" si="341"/>
        <v>41916.958854166667</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IFERROR(E3651/L3651,0)</f>
        <v>97.5</v>
      </c>
      <c r="Q3651" t="str">
        <f t="shared" ref="Q3651:Q3714" si="344">LEFT(N3651,FIND("/",N3651)-1)</f>
        <v>theater</v>
      </c>
      <c r="R3651" t="str">
        <f t="shared" ref="R3651:R3714" si="345">RIGHT(N3651,LEN(N3651) - FIND("/",N3651))</f>
        <v>plays</v>
      </c>
      <c r="S3651" s="11">
        <f t="shared" ref="S3651:S3714" si="346">(((J3651/60)/60)/24)+DATE(1970,1,1)+(-8/24)</f>
        <v>41780.379560185182</v>
      </c>
      <c r="T3651" s="11">
        <f t="shared" ref="T3651:T3714" si="347">(((I3651/60)/60)/24)+DATE(1970,1,1)+(-8/24)</f>
        <v>41806.379560185182</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si="346"/>
        <v>42381.145648148151</v>
      </c>
      <c r="T3652" s="11">
        <f t="shared" si="347"/>
        <v>42402.145648148151</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6"/>
        <v>41828.312986111108</v>
      </c>
      <c r="T3653" s="11">
        <f t="shared" si="347"/>
        <v>41861.332638888889</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6"/>
        <v>42596.311365740738</v>
      </c>
      <c r="T3654" s="11">
        <f t="shared" si="347"/>
        <v>42606.832638888889</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6"/>
        <v>42191.030173611107</v>
      </c>
      <c r="T3655" s="11">
        <f t="shared" si="347"/>
        <v>42221.030173611107</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6"/>
        <v>42440.08317129629</v>
      </c>
      <c r="T3656" s="11">
        <f t="shared" si="347"/>
        <v>42463.374999999993</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6"/>
        <v>42173.469884259255</v>
      </c>
      <c r="T3657" s="11">
        <f t="shared" si="347"/>
        <v>42202.957638888889</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6"/>
        <v>42737.57680555556</v>
      </c>
      <c r="T3658" s="11">
        <f t="shared" si="347"/>
        <v>42767.624305555553</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6"/>
        <v>42499.296516203707</v>
      </c>
      <c r="T3659" s="11">
        <f t="shared" si="347"/>
        <v>42522.570833333331</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6"/>
        <v>41775.525231481479</v>
      </c>
      <c r="T3660" s="11">
        <f t="shared" si="347"/>
        <v>41821.832638888889</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6"/>
        <v>42054.943865740737</v>
      </c>
      <c r="T3661" s="11">
        <f t="shared" si="347"/>
        <v>42082.277083333327</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6"/>
        <v>41971.547743055555</v>
      </c>
      <c r="T3662" s="11">
        <f t="shared" si="347"/>
        <v>41996.547743055555</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6"/>
        <v>42447.563333333332</v>
      </c>
      <c r="T3663" s="11">
        <f t="shared" si="347"/>
        <v>42469.833333333336</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6"/>
        <v>42063.886736111112</v>
      </c>
      <c r="T3664" s="11">
        <f t="shared" si="347"/>
        <v>42093.84506944444</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42665.118402777771</v>
      </c>
      <c r="T3665" s="11">
        <f t="shared" si="347"/>
        <v>42725.160069444442</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6"/>
        <v>42522.91538194444</v>
      </c>
      <c r="T3666" s="11">
        <f t="shared" si="347"/>
        <v>42536.91538194444</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6"/>
        <v>42294.47479166666</v>
      </c>
      <c r="T3667" s="11">
        <f t="shared" si="347"/>
        <v>42305.495833333327</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6"/>
        <v>41822.571550925924</v>
      </c>
      <c r="T3668" s="11">
        <f t="shared" si="347"/>
        <v>41843.958333333328</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6"/>
        <v>42173.636793981481</v>
      </c>
      <c r="T3669" s="11">
        <f t="shared" si="347"/>
        <v>42203.636793981481</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6"/>
        <v>42185.222824074073</v>
      </c>
      <c r="T3670" s="11">
        <f t="shared" si="347"/>
        <v>42208.439583333333</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6"/>
        <v>42136.341863425921</v>
      </c>
      <c r="T3671" s="11">
        <f t="shared" si="347"/>
        <v>42166.341863425921</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6"/>
        <v>42142.180682870363</v>
      </c>
      <c r="T3672" s="11">
        <f t="shared" si="347"/>
        <v>42155.624999999993</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6"/>
        <v>41820.294756944444</v>
      </c>
      <c r="T3673" s="11">
        <f t="shared" si="347"/>
        <v>41840.832638888889</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6"/>
        <v>41878.613240740735</v>
      </c>
      <c r="T3674" s="11">
        <f t="shared" si="347"/>
        <v>41908.613240740735</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6"/>
        <v>41913.961770833332</v>
      </c>
      <c r="T3675" s="11">
        <f t="shared" si="347"/>
        <v>41948.202777777777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6"/>
        <v>42556.539687499993</v>
      </c>
      <c r="T3676" s="11">
        <f t="shared" si="347"/>
        <v>42616.539687499993</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6"/>
        <v>42493.263680555552</v>
      </c>
      <c r="T3677" s="11">
        <f t="shared" si="347"/>
        <v>42505.624999999993</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6"/>
        <v>41876.482453703698</v>
      </c>
      <c r="T3678" s="11">
        <f t="shared" si="347"/>
        <v>41894.482453703698</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6"/>
        <v>41802.240949074068</v>
      </c>
      <c r="T3679" s="11">
        <f t="shared" si="347"/>
        <v>41822.832638888889</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6"/>
        <v>42120.197893518511</v>
      </c>
      <c r="T3680" s="11">
        <f t="shared" si="347"/>
        <v>42155.197893518511</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41786.428020833329</v>
      </c>
      <c r="T3681" s="11">
        <f t="shared" si="347"/>
        <v>41820.874305555553</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6"/>
        <v>42627.120763888881</v>
      </c>
      <c r="T3682" s="11">
        <f t="shared" si="347"/>
        <v>42648.120763888881</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6"/>
        <v>42374.318171296291</v>
      </c>
      <c r="T3683" s="11">
        <f t="shared" si="347"/>
        <v>42384.318171296291</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6"/>
        <v>41772.352060185185</v>
      </c>
      <c r="T3684" s="11">
        <f t="shared" si="347"/>
        <v>41805.957638888889</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6"/>
        <v>42632.783518518518</v>
      </c>
      <c r="T3685" s="11">
        <f t="shared" si="347"/>
        <v>42662.783518518518</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6"/>
        <v>42218.84706018518</v>
      </c>
      <c r="T3686" s="11">
        <f t="shared" si="347"/>
        <v>42248.84706018518</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6"/>
        <v>41753.259942129625</v>
      </c>
      <c r="T3687" s="11">
        <f t="shared" si="347"/>
        <v>41778.541666666664</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6"/>
        <v>42230.329398148147</v>
      </c>
      <c r="T3688" s="11">
        <f t="shared" si="347"/>
        <v>42244.832638888889</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6"/>
        <v>41786.884895833333</v>
      </c>
      <c r="T3689" s="11">
        <f t="shared" si="347"/>
        <v>41816.884895833333</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6"/>
        <v>41829.453749999993</v>
      </c>
      <c r="T3690" s="11">
        <f t="shared" si="347"/>
        <v>41859.453749999993</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6"/>
        <v>42147.49350694444</v>
      </c>
      <c r="T3691" s="11">
        <f t="shared" si="347"/>
        <v>42176.600694444445</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6"/>
        <v>41940.264849537038</v>
      </c>
      <c r="T3692" s="11">
        <f t="shared" si="347"/>
        <v>41970.306516203702</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6"/>
        <v>42020.367233796293</v>
      </c>
      <c r="T3693" s="11">
        <f t="shared" si="347"/>
        <v>42064.874305555553</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6"/>
        <v>41891.631701388884</v>
      </c>
      <c r="T3694" s="11">
        <f t="shared" si="347"/>
        <v>41900.666666666664</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6"/>
        <v>42308.85797453703</v>
      </c>
      <c r="T3695" s="11">
        <f t="shared" si="347"/>
        <v>42338.604166666664</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6"/>
        <v>42489.800543981481</v>
      </c>
      <c r="T3696" s="11">
        <f t="shared" si="347"/>
        <v>42526.749999999993</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6"/>
        <v>41995.537152777775</v>
      </c>
      <c r="T3697" s="11">
        <f t="shared" si="347"/>
        <v>42015.537152777775</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6"/>
        <v>41988.283749999995</v>
      </c>
      <c r="T3698" s="11">
        <f t="shared" si="347"/>
        <v>42048.283749999995</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42479.1325</v>
      </c>
      <c r="T3699" s="11">
        <f t="shared" si="347"/>
        <v>42500.1325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6"/>
        <v>42401.473229166666</v>
      </c>
      <c r="T3700" s="11">
        <f t="shared" si="347"/>
        <v>42431.473229166666</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41897.268703703703</v>
      </c>
      <c r="T3701" s="11">
        <f t="shared" si="347"/>
        <v>41927.268703703703</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6"/>
        <v>41882.25231481481</v>
      </c>
      <c r="T3702" s="11">
        <f t="shared" si="347"/>
        <v>41912.333333333328</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6"/>
        <v>42129.208252314813</v>
      </c>
      <c r="T3703" s="11">
        <f t="shared" si="347"/>
        <v>42159.208252314813</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6"/>
        <v>42524.204675925925</v>
      </c>
      <c r="T3704" s="11">
        <f t="shared" si="347"/>
        <v>42561.624305555553</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6"/>
        <v>42556.171157407407</v>
      </c>
      <c r="T3705" s="11">
        <f t="shared" si="347"/>
        <v>42594.957638888889</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6"/>
        <v>42461.356412037036</v>
      </c>
      <c r="T3706" s="11">
        <f t="shared" si="347"/>
        <v>42521.356412037036</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6"/>
        <v>41792.209652777776</v>
      </c>
      <c r="T3707" s="11">
        <f t="shared" si="347"/>
        <v>41813.416666666664</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6"/>
        <v>41879.580428240741</v>
      </c>
      <c r="T3708" s="11">
        <f t="shared" si="347"/>
        <v>41894.580428240741</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6"/>
        <v>42551.715023148143</v>
      </c>
      <c r="T3709" s="11">
        <f t="shared" si="347"/>
        <v>42572.893055555549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6"/>
        <v>41809.808865740735</v>
      </c>
      <c r="T3710" s="11">
        <f t="shared" si="347"/>
        <v>41823.808865740735</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6"/>
        <v>41785.374374999999</v>
      </c>
      <c r="T3711" s="11">
        <f t="shared" si="347"/>
        <v>41815.374374999999</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6"/>
        <v>42072.242916666662</v>
      </c>
      <c r="T3712" s="11">
        <f t="shared" si="347"/>
        <v>42097.242916666662</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6"/>
        <v>41779.3908912037</v>
      </c>
      <c r="T3713" s="11">
        <f t="shared" si="347"/>
        <v>41805.333333333328</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1">
        <f t="shared" si="346"/>
        <v>42133.838738425926</v>
      </c>
      <c r="T3714" s="11">
        <f t="shared" si="347"/>
        <v>42154.957638888889</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IFERROR(E3715/L3715,0)</f>
        <v>106.84210526315789</v>
      </c>
      <c r="Q3715" t="str">
        <f t="shared" ref="Q3715:Q3778" si="350">LEFT(N3715,FIND("/",N3715)-1)</f>
        <v>theater</v>
      </c>
      <c r="R3715" t="str">
        <f t="shared" ref="R3715:R3778" si="351">RIGHT(N3715,LEN(N3715) - FIND("/",N3715))</f>
        <v>plays</v>
      </c>
      <c r="S3715" s="11">
        <f t="shared" ref="S3715:S3778" si="352">(((J3715/60)/60)/24)+DATE(1970,1,1)+(-8/24)</f>
        <v>42505.404699074068</v>
      </c>
      <c r="T3715" s="11">
        <f t="shared" ref="T3715:T3778" si="353">(((I3715/60)/60)/24)+DATE(1970,1,1)+(-8/24)</f>
        <v>42525.404699074068</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si="352"/>
        <v>42118.222997685189</v>
      </c>
      <c r="T3716" s="11">
        <f t="shared" si="353"/>
        <v>42149.832638888889</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2"/>
        <v>42036.662256944437</v>
      </c>
      <c r="T3717" s="11">
        <f t="shared" si="353"/>
        <v>42094.202777777777</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2"/>
        <v>42360.554502314808</v>
      </c>
      <c r="T3718" s="11">
        <f t="shared" si="353"/>
        <v>42390.554502314808</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2"/>
        <v>42102.532974537033</v>
      </c>
      <c r="T3719" s="11">
        <f t="shared" si="353"/>
        <v>42133.532974537033</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2"/>
        <v>42032.382812499993</v>
      </c>
      <c r="T3720" s="11">
        <f t="shared" si="353"/>
        <v>42062.382812499993</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2"/>
        <v>42147.396597222221</v>
      </c>
      <c r="T3721" s="11">
        <f t="shared" si="353"/>
        <v>42177.396597222221</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2"/>
        <v>42165.659791666665</v>
      </c>
      <c r="T3722" s="11">
        <f t="shared" si="353"/>
        <v>42187.659791666665</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2"/>
        <v>41927.602824074071</v>
      </c>
      <c r="T3723" s="11">
        <f t="shared" si="353"/>
        <v>41948.644490740735</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2"/>
        <v>42381.338506944441</v>
      </c>
      <c r="T3724" s="11">
        <f t="shared" si="353"/>
        <v>42411.624305555553</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2"/>
        <v>41943.419699074075</v>
      </c>
      <c r="T3725" s="11">
        <f t="shared" si="353"/>
        <v>41973.461365740739</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2"/>
        <v>42465.158101851855</v>
      </c>
      <c r="T3726" s="11">
        <f t="shared" si="353"/>
        <v>42494.624999999993</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42401.611886574072</v>
      </c>
      <c r="T3727" s="11">
        <f t="shared" si="353"/>
        <v>42418.562499999993</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2"/>
        <v>42461.807534722226</v>
      </c>
      <c r="T3728" s="11">
        <f t="shared" si="353"/>
        <v>42489.541666666664</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2"/>
        <v>42632.014976851853</v>
      </c>
      <c r="T3729" s="11">
        <f t="shared" si="353"/>
        <v>42662.871527777774</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2"/>
        <v>42204.837685185186</v>
      </c>
      <c r="T3730" s="11">
        <f t="shared" si="353"/>
        <v>42234.837685185186</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2"/>
        <v>42040.871666666666</v>
      </c>
      <c r="T3731" s="11">
        <f t="shared" si="353"/>
        <v>42085.829999999994</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2"/>
        <v>42203.34443287037</v>
      </c>
      <c r="T3732" s="11">
        <f t="shared" si="353"/>
        <v>42233.34443287037</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2"/>
        <v>41983.419513888883</v>
      </c>
      <c r="T3733" s="11">
        <f t="shared" si="353"/>
        <v>42013.807638888888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2"/>
        <v>41968.344131944446</v>
      </c>
      <c r="T3734" s="11">
        <f t="shared" si="353"/>
        <v>42028.166666666664</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1">
        <f t="shared" si="352"/>
        <v>42102.691064814811</v>
      </c>
      <c r="T3735" s="11">
        <f t="shared" si="353"/>
        <v>42112.604166666664</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2"/>
        <v>42089.568240740737</v>
      </c>
      <c r="T3736" s="11">
        <f t="shared" si="353"/>
        <v>42149.568240740737</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2"/>
        <v>42122.359826388885</v>
      </c>
      <c r="T3737" s="11">
        <f t="shared" si="353"/>
        <v>42152.359826388885</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2"/>
        <v>42048.378391203696</v>
      </c>
      <c r="T3738" s="11">
        <f t="shared" si="353"/>
        <v>42086.416666666664</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2"/>
        <v>42297.357673611106</v>
      </c>
      <c r="T3739" s="11">
        <f t="shared" si="353"/>
        <v>42319.957638888889</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2"/>
        <v>41813.605381944442</v>
      </c>
      <c r="T3740" s="11">
        <f t="shared" si="353"/>
        <v>41835.583333333328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2"/>
        <v>42548.116527777776</v>
      </c>
      <c r="T3741" s="11">
        <f t="shared" si="353"/>
        <v>42568.116527777776</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2"/>
        <v>41832.756423611107</v>
      </c>
      <c r="T3742" s="11">
        <f t="shared" si="353"/>
        <v>41862.745810185181</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1">
        <f t="shared" si="352"/>
        <v>42325.587384259255</v>
      </c>
      <c r="T3743" s="11">
        <f t="shared" si="353"/>
        <v>42355.587384259255</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2"/>
        <v>41857.881296296291</v>
      </c>
      <c r="T3744" s="11">
        <f t="shared" si="353"/>
        <v>41887.881296296291</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1">
        <f t="shared" si="352"/>
        <v>41793.376898148148</v>
      </c>
      <c r="T3745" s="11">
        <f t="shared" si="353"/>
        <v>41823.376898148148</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1">
        <f t="shared" si="352"/>
        <v>41793.480925925927</v>
      </c>
      <c r="T3746" s="11">
        <f t="shared" si="353"/>
        <v>41824.832638888889</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2"/>
        <v>41831.364606481482</v>
      </c>
      <c r="T3747" s="11">
        <f t="shared" si="353"/>
        <v>41861.364606481482</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2"/>
        <v>42621.05600694444</v>
      </c>
      <c r="T3748" s="11">
        <f t="shared" si="353"/>
        <v>42651.05600694444</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2"/>
        <v>42163.966388888883</v>
      </c>
      <c r="T3749" s="11">
        <f t="shared" si="353"/>
        <v>42190.624305555553</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2"/>
        <v>42395.373101851852</v>
      </c>
      <c r="T3750" s="11">
        <f t="shared" si="353"/>
        <v>42415.915972222218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42457.793842592589</v>
      </c>
      <c r="T3751" s="11">
        <f t="shared" si="353"/>
        <v>42488.832638888889</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2"/>
        <v>42016.648240740738</v>
      </c>
      <c r="T3752" s="11">
        <f t="shared" si="353"/>
        <v>42044.999305555553</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2"/>
        <v>42402.702233796292</v>
      </c>
      <c r="T3753" s="11">
        <f t="shared" si="353"/>
        <v>42462.66056712962</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2"/>
        <v>42619.469155092585</v>
      </c>
      <c r="T3754" s="11">
        <f t="shared" si="353"/>
        <v>42659.541666666664</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2"/>
        <v>42128.490740740737</v>
      </c>
      <c r="T3755" s="11">
        <f t="shared" si="353"/>
        <v>42157.666666666664</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2"/>
        <v>41808.54788194444</v>
      </c>
      <c r="T3756" s="11">
        <f t="shared" si="353"/>
        <v>41845.874305555553</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2"/>
        <v>42445.533645833326</v>
      </c>
      <c r="T3757" s="11">
        <f t="shared" si="353"/>
        <v>42475.533645833326</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2"/>
        <v>41771.481458333328</v>
      </c>
      <c r="T3758" s="11">
        <f t="shared" si="353"/>
        <v>41801.481458333328</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2"/>
        <v>41954.517534722218</v>
      </c>
      <c r="T3759" s="11">
        <f t="shared" si="353"/>
        <v>41974.517534722218</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2"/>
        <v>41747.13817129629</v>
      </c>
      <c r="T3760" s="11">
        <f t="shared" si="353"/>
        <v>41777.875</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2"/>
        <v>42181.774918981479</v>
      </c>
      <c r="T3761" s="11">
        <f t="shared" si="353"/>
        <v>42241.774918981479</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2"/>
        <v>41739.191967592589</v>
      </c>
      <c r="T3762" s="11">
        <f t="shared" si="353"/>
        <v>41764.191967592589</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2"/>
        <v>42173.133530092593</v>
      </c>
      <c r="T3763" s="11">
        <f t="shared" si="353"/>
        <v>42226.624999999993</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2"/>
        <v>42193.480196759258</v>
      </c>
      <c r="T3764" s="11">
        <f t="shared" si="353"/>
        <v>42218.480196759258</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2"/>
        <v>42065.416967592588</v>
      </c>
      <c r="T3765" s="11">
        <f t="shared" si="353"/>
        <v>42095.375300925924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2"/>
        <v>42499.509629629632</v>
      </c>
      <c r="T3766" s="11">
        <f t="shared" si="353"/>
        <v>42518.691666666658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2"/>
        <v>41820.443078703705</v>
      </c>
      <c r="T3767" s="11">
        <f t="shared" si="353"/>
        <v>41850.443078703705</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2"/>
        <v>41787.833854166667</v>
      </c>
      <c r="T3768" s="11">
        <f t="shared" si="353"/>
        <v>41822.833854166667</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2"/>
        <v>42049.686307870368</v>
      </c>
      <c r="T3769" s="11">
        <f t="shared" si="353"/>
        <v>42063.874305555553</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2"/>
        <v>41772.394560185181</v>
      </c>
      <c r="T3770" s="11">
        <f t="shared" si="353"/>
        <v>41802.394560185181</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2"/>
        <v>42445.264803240738</v>
      </c>
      <c r="T3771" s="11">
        <f t="shared" si="353"/>
        <v>42475.264803240738</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2"/>
        <v>42138.597337962965</v>
      </c>
      <c r="T3772" s="11">
        <f t="shared" si="353"/>
        <v>42168.597337962965</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2"/>
        <v>42493.52375</v>
      </c>
      <c r="T3773" s="11">
        <f t="shared" si="353"/>
        <v>42507.666666666664</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2"/>
        <v>42682.283634259256</v>
      </c>
      <c r="T3774" s="11">
        <f t="shared" si="353"/>
        <v>42702.916666666664</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2"/>
        <v>42655.67184027777</v>
      </c>
      <c r="T3775" s="11">
        <f t="shared" si="353"/>
        <v>42688.755555555552</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2"/>
        <v>42087.458969907406</v>
      </c>
      <c r="T3776" s="11">
        <f t="shared" si="353"/>
        <v>42103.458969907406</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2"/>
        <v>42075.609293981477</v>
      </c>
      <c r="T3777" s="11">
        <f t="shared" si="353"/>
        <v>42102.833333333336</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1">
        <f t="shared" si="352"/>
        <v>41814.034467592588</v>
      </c>
      <c r="T3778" s="11">
        <f t="shared" si="353"/>
        <v>41851.708333333328</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IFERROR(E3779/L3779,0)</f>
        <v>48.542372881355931</v>
      </c>
      <c r="Q3779" t="str">
        <f t="shared" ref="Q3779:Q3842" si="356">LEFT(N3779,FIND("/",N3779)-1)</f>
        <v>theater</v>
      </c>
      <c r="R3779" t="str">
        <f t="shared" ref="R3779:R3842" si="357">RIGHT(N3779,LEN(N3779) - FIND("/",N3779))</f>
        <v>musical</v>
      </c>
      <c r="S3779" s="11">
        <f t="shared" ref="S3779:S3842" si="358">(((J3779/60)/60)/24)+DATE(1970,1,1)+(-8/24)</f>
        <v>41886.778020833335</v>
      </c>
      <c r="T3779" s="11">
        <f t="shared" ref="T3779:T3842" si="359">(((I3779/60)/60)/24)+DATE(1970,1,1)+(-8/24)</f>
        <v>41908.833333333328</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si="358"/>
        <v>41989.485879629625</v>
      </c>
      <c r="T3780" s="11">
        <f t="shared" si="359"/>
        <v>42049.485879629625</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8"/>
        <v>42425.402083333327</v>
      </c>
      <c r="T3781" s="11">
        <f t="shared" si="359"/>
        <v>42455.36041666667</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8"/>
        <v>42165.886400462965</v>
      </c>
      <c r="T3782" s="11">
        <f t="shared" si="359"/>
        <v>42198.504166666658</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8"/>
        <v>41865.549594907403</v>
      </c>
      <c r="T3783" s="11">
        <f t="shared" si="359"/>
        <v>41890.549594907403</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8"/>
        <v>42546.528900462967</v>
      </c>
      <c r="T3784" s="11">
        <f t="shared" si="359"/>
        <v>42575.624999999993</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8"/>
        <v>42419.806944444441</v>
      </c>
      <c r="T3785" s="11">
        <f t="shared" si="359"/>
        <v>42444.333333333336</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8"/>
        <v>42531.647361111107</v>
      </c>
      <c r="T3786" s="11">
        <f t="shared" si="359"/>
        <v>42561.647361111107</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8"/>
        <v>42548.305196759255</v>
      </c>
      <c r="T3787" s="11">
        <f t="shared" si="359"/>
        <v>42584.085416666661</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8"/>
        <v>42486.704571759255</v>
      </c>
      <c r="T3788" s="11">
        <f t="shared" si="359"/>
        <v>42516.704571759255</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8"/>
        <v>42167.201458333329</v>
      </c>
      <c r="T3789" s="11">
        <f t="shared" si="359"/>
        <v>42195.832638888889</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8"/>
        <v>42333.362488425926</v>
      </c>
      <c r="T3790" s="11">
        <f t="shared" si="359"/>
        <v>42361.345833333333</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8"/>
        <v>42138.465486111112</v>
      </c>
      <c r="T3791" s="11">
        <f t="shared" si="359"/>
        <v>42170.465486111112</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1">
        <f t="shared" si="358"/>
        <v>42666.333599537036</v>
      </c>
      <c r="T3792" s="11">
        <f t="shared" si="359"/>
        <v>42696.3752662037</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1">
        <f t="shared" si="358"/>
        <v>41766.3587037037</v>
      </c>
      <c r="T3793" s="11">
        <f t="shared" si="359"/>
        <v>41826.3587037037</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8"/>
        <v>42170.113680555551</v>
      </c>
      <c r="T3794" s="11">
        <f t="shared" si="359"/>
        <v>42200.113680555551</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8"/>
        <v>41968.60565972222</v>
      </c>
      <c r="T3795" s="11">
        <f t="shared" si="359"/>
        <v>41989.60565972222</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8"/>
        <v>42132.247152777774</v>
      </c>
      <c r="T3796" s="11">
        <f t="shared" si="359"/>
        <v>42162.247152777774</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8"/>
        <v>42201.102893518517</v>
      </c>
      <c r="T3797" s="11">
        <f t="shared" si="359"/>
        <v>42244.604166666664</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8"/>
        <v>42688.696250000001</v>
      </c>
      <c r="T3798" s="11">
        <f t="shared" si="359"/>
        <v>42748.696250000001</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8"/>
        <v>42084.548206018517</v>
      </c>
      <c r="T3799" s="11">
        <f t="shared" si="359"/>
        <v>42114.548206018517</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8"/>
        <v>41831.389444444445</v>
      </c>
      <c r="T3800" s="11">
        <f t="shared" si="359"/>
        <v>41861.389444444445</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8"/>
        <v>42410.597719907404</v>
      </c>
      <c r="T3801" s="11">
        <f t="shared" si="359"/>
        <v>42440.597719907404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8"/>
        <v>41982.403738425921</v>
      </c>
      <c r="T3802" s="11">
        <f t="shared" si="359"/>
        <v>42014.874305555553</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8"/>
        <v>41975.342777777776</v>
      </c>
      <c r="T3803" s="11">
        <f t="shared" si="359"/>
        <v>42006.342777777776</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1">
        <f t="shared" si="358"/>
        <v>42268.792893518512</v>
      </c>
      <c r="T3804" s="11">
        <f t="shared" si="359"/>
        <v>42298.792893518512</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8"/>
        <v>42403.638518518514</v>
      </c>
      <c r="T3805" s="11">
        <f t="shared" si="359"/>
        <v>42433.638518518514</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1">
        <f t="shared" si="358"/>
        <v>42526.676203703704</v>
      </c>
      <c r="T3806" s="11">
        <f t="shared" si="359"/>
        <v>42581.958333333336</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8"/>
        <v>41849.553703703699</v>
      </c>
      <c r="T3807" s="11">
        <f t="shared" si="359"/>
        <v>41909.553703703699</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8"/>
        <v>41798.925706018512</v>
      </c>
      <c r="T3808" s="11">
        <f t="shared" si="359"/>
        <v>41818.925706018512</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8"/>
        <v>42090.575682870367</v>
      </c>
      <c r="T3809" s="11">
        <f t="shared" si="359"/>
        <v>42097.575682870367</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8"/>
        <v>42059.12059027778</v>
      </c>
      <c r="T3810" s="11">
        <f t="shared" si="359"/>
        <v>42119.078923611109</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8"/>
        <v>41800.193368055552</v>
      </c>
      <c r="T3811" s="11">
        <f t="shared" si="359"/>
        <v>41850.625</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8"/>
        <v>42054.515717592592</v>
      </c>
      <c r="T3812" s="11">
        <f t="shared" si="359"/>
        <v>42084.474050925921</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8"/>
        <v>42487.293668981474</v>
      </c>
      <c r="T3813" s="11">
        <f t="shared" si="359"/>
        <v>42521.124999999993</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8"/>
        <v>42109.417916666665</v>
      </c>
      <c r="T3814" s="11">
        <f t="shared" si="359"/>
        <v>42155.832638888889</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8"/>
        <v>42496.942372685182</v>
      </c>
      <c r="T3815" s="11">
        <f t="shared" si="359"/>
        <v>42535.571527777771</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8"/>
        <v>42058.570740740739</v>
      </c>
      <c r="T3816" s="11">
        <f t="shared" si="359"/>
        <v>42094.832638888889</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8"/>
        <v>42206.926585648143</v>
      </c>
      <c r="T3817" s="11">
        <f t="shared" si="359"/>
        <v>42236.624999999993</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8"/>
        <v>41807.356747685182</v>
      </c>
      <c r="T3818" s="11">
        <f t="shared" si="359"/>
        <v>41837.356747685182</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42284.363611111105</v>
      </c>
      <c r="T3819" s="11">
        <f t="shared" si="359"/>
        <v>42300.832638888889</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8"/>
        <v>42045.509050925924</v>
      </c>
      <c r="T3820" s="11">
        <f t="shared" si="359"/>
        <v>42075.467384259253</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8"/>
        <v>42183.876203703701</v>
      </c>
      <c r="T3821" s="11">
        <f t="shared" si="359"/>
        <v>42202.543055555558</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8"/>
        <v>42160.318483796298</v>
      </c>
      <c r="T3822" s="11">
        <f t="shared" si="359"/>
        <v>42190.318483796298</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8"/>
        <v>42340.847303240742</v>
      </c>
      <c r="T3823" s="11">
        <f t="shared" si="359"/>
        <v>42372.847303240742</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8"/>
        <v>42329.504826388882</v>
      </c>
      <c r="T3824" s="11">
        <f t="shared" si="359"/>
        <v>42388.624305555553</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8"/>
        <v>42170.576898148145</v>
      </c>
      <c r="T3825" s="11">
        <f t="shared" si="359"/>
        <v>42204.832638888889</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8"/>
        <v>42571.292858796289</v>
      </c>
      <c r="T3826" s="11">
        <f t="shared" si="359"/>
        <v>42583.236805555549</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8"/>
        <v>42150.736273148148</v>
      </c>
      <c r="T3827" s="11">
        <f t="shared" si="359"/>
        <v>42171.736273148148</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8"/>
        <v>42101.090208333328</v>
      </c>
      <c r="T3828" s="11">
        <f t="shared" si="359"/>
        <v>42131.090208333328</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8"/>
        <v>42034.594918981478</v>
      </c>
      <c r="T3829" s="11">
        <f t="shared" si="359"/>
        <v>42089.666666666664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8"/>
        <v>41944.194293981483</v>
      </c>
      <c r="T3830" s="11">
        <f t="shared" si="359"/>
        <v>42004.235960648148</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8"/>
        <v>42593.532071759262</v>
      </c>
      <c r="T3831" s="11">
        <f t="shared" si="359"/>
        <v>42613.532071759262</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42503.407534722217</v>
      </c>
      <c r="T3832" s="11">
        <f t="shared" si="359"/>
        <v>42517.407534722217</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8"/>
        <v>41927.515567129631</v>
      </c>
      <c r="T3833" s="11">
        <f t="shared" si="359"/>
        <v>41948.557233796295</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8"/>
        <v>42374.781655092585</v>
      </c>
      <c r="T3834" s="11">
        <f t="shared" si="359"/>
        <v>42419.781655092585</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8"/>
        <v>41963.53902777777</v>
      </c>
      <c r="T3835" s="11">
        <f t="shared" si="359"/>
        <v>41974.464583333327</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8"/>
        <v>42143.111886574072</v>
      </c>
      <c r="T3836" s="11">
        <f t="shared" si="359"/>
        <v>42173.111886574072</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8"/>
        <v>42460.608888888884</v>
      </c>
      <c r="T3837" s="11">
        <f t="shared" si="359"/>
        <v>42481.608888888884</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8"/>
        <v>42553.593194444438</v>
      </c>
      <c r="T3838" s="11">
        <f t="shared" si="359"/>
        <v>42584.839583333327</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8"/>
        <v>42152.432384259257</v>
      </c>
      <c r="T3839" s="11">
        <f t="shared" si="359"/>
        <v>42188.432384259257</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8"/>
        <v>42116.377418981479</v>
      </c>
      <c r="T3840" s="11">
        <f t="shared" si="359"/>
        <v>42146.377418981479</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8"/>
        <v>42154.809305555551</v>
      </c>
      <c r="T3841" s="11">
        <f t="shared" si="359"/>
        <v>42214.809305555551</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1">
        <f t="shared" si="358"/>
        <v>42432.368391203701</v>
      </c>
      <c r="T3842" s="11">
        <f t="shared" si="359"/>
        <v>42457.32672453703</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IFERROR(E3843/L3843,0)</f>
        <v>25.647058823529413</v>
      </c>
      <c r="Q3843" t="str">
        <f t="shared" ref="Q3843:Q3906" si="362">LEFT(N3843,FIND("/",N3843)-1)</f>
        <v>theater</v>
      </c>
      <c r="R3843" t="str">
        <f t="shared" ref="R3843:R3906" si="363">RIGHT(N3843,LEN(N3843) - FIND("/",N3843))</f>
        <v>plays</v>
      </c>
      <c r="S3843" s="11">
        <f t="shared" ref="S3843:S3906" si="364">(((J3843/60)/60)/24)+DATE(1970,1,1)+(-8/24)</f>
        <v>41780.45239583333</v>
      </c>
      <c r="T3843" s="11">
        <f t="shared" ref="T3843:T3906" si="365">(((I3843/60)/60)/24)+DATE(1970,1,1)+(-8/24)</f>
        <v>41840.45239583333</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si="364"/>
        <v>41740.160324074073</v>
      </c>
      <c r="T3844" s="11">
        <f t="shared" si="365"/>
        <v>41770.160324074073</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4"/>
        <v>41765.739166666666</v>
      </c>
      <c r="T3845" s="11">
        <f t="shared" si="365"/>
        <v>41790.739166666666</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4"/>
        <v>41766.283958333333</v>
      </c>
      <c r="T3846" s="11">
        <f t="shared" si="365"/>
        <v>41792.957638888889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4"/>
        <v>42248.293680555551</v>
      </c>
      <c r="T3847" s="11">
        <f t="shared" si="365"/>
        <v>42278.293680555551</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4"/>
        <v>41884.88821759259</v>
      </c>
      <c r="T3848" s="11">
        <f t="shared" si="365"/>
        <v>41915.957638888889</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4"/>
        <v>42158.891099537032</v>
      </c>
      <c r="T3849" s="11">
        <f t="shared" si="365"/>
        <v>42203.891099537032</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4"/>
        <v>42265.483668981477</v>
      </c>
      <c r="T3850" s="11">
        <f t="shared" si="365"/>
        <v>42295.483668981477</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4"/>
        <v>42136.433842592589</v>
      </c>
      <c r="T3851" s="11">
        <f t="shared" si="365"/>
        <v>42166.433842592589</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4"/>
        <v>41974.791006944441</v>
      </c>
      <c r="T3852" s="11">
        <f t="shared" si="365"/>
        <v>42004.791006944441</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4"/>
        <v>42172.10623842592</v>
      </c>
      <c r="T3853" s="11">
        <f t="shared" si="365"/>
        <v>42202.10623842592</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4"/>
        <v>42064.857361111113</v>
      </c>
      <c r="T3854" s="11">
        <f t="shared" si="365"/>
        <v>42089.815694444442</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4"/>
        <v>41848.506689814814</v>
      </c>
      <c r="T3855" s="11">
        <f t="shared" si="365"/>
        <v>41883.506689814814</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4"/>
        <v>42103.55159722222</v>
      </c>
      <c r="T3856" s="11">
        <f t="shared" si="365"/>
        <v>42133.55159722222</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4"/>
        <v>42059.637395833335</v>
      </c>
      <c r="T3857" s="11">
        <f t="shared" si="365"/>
        <v>42089.595729166664</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4"/>
        <v>42041.409756944442</v>
      </c>
      <c r="T3858" s="11">
        <f t="shared" si="365"/>
        <v>42071.368090277778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4"/>
        <v>41829.403819444444</v>
      </c>
      <c r="T3859" s="11">
        <f t="shared" si="365"/>
        <v>41852.383333333331</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4"/>
        <v>42128.097731481481</v>
      </c>
      <c r="T3860" s="11">
        <f t="shared" si="365"/>
        <v>42146.541666666664</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4"/>
        <v>41789.560266203705</v>
      </c>
      <c r="T3861" s="11">
        <f t="shared" si="365"/>
        <v>41815.541666666664</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4"/>
        <v>41833.327662037031</v>
      </c>
      <c r="T3862" s="11">
        <f t="shared" si="365"/>
        <v>41863.327662037031</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4"/>
        <v>41914.256678240738</v>
      </c>
      <c r="T3863" s="11">
        <f t="shared" si="365"/>
        <v>41955.574305555558</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4"/>
        <v>42610.927731481475</v>
      </c>
      <c r="T3864" s="11">
        <f t="shared" si="365"/>
        <v>42625.374305555553</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1">
        <f t="shared" si="364"/>
        <v>42253.299826388888</v>
      </c>
      <c r="T3865" s="11">
        <f t="shared" si="365"/>
        <v>42313.341493055552</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4"/>
        <v>42295.558495370373</v>
      </c>
      <c r="T3866" s="11">
        <f t="shared" si="365"/>
        <v>42325.60016203703</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4"/>
        <v>41841.31826388889</v>
      </c>
      <c r="T3867" s="11">
        <f t="shared" si="365"/>
        <v>41880.895833333328</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4"/>
        <v>42402.613668981481</v>
      </c>
      <c r="T3868" s="11">
        <f t="shared" si="365"/>
        <v>42451.811805555553</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4"/>
        <v>42509.480775462966</v>
      </c>
      <c r="T3869" s="11">
        <f t="shared" si="365"/>
        <v>42539.480775462966</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4"/>
        <v>41865.326446759253</v>
      </c>
      <c r="T3870" s="11">
        <f t="shared" si="365"/>
        <v>41890.326446759253</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4"/>
        <v>42047.391111111108</v>
      </c>
      <c r="T3871" s="11">
        <f t="shared" si="365"/>
        <v>42076.799305555549</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4"/>
        <v>41792.838865740734</v>
      </c>
      <c r="T3872" s="11">
        <f t="shared" si="365"/>
        <v>41822.838865740734</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4"/>
        <v>42763.447337962956</v>
      </c>
      <c r="T3873" s="11">
        <f t="shared" si="365"/>
        <v>42823.405671296299</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1">
        <f t="shared" si="364"/>
        <v>42179.8124537037</v>
      </c>
      <c r="T3874" s="11">
        <f t="shared" si="365"/>
        <v>42229.8124537037</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1">
        <f t="shared" si="364"/>
        <v>42255.362673611111</v>
      </c>
      <c r="T3875" s="11">
        <f t="shared" si="365"/>
        <v>42285.362673611111</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1">
        <f t="shared" si="364"/>
        <v>42006.683124999996</v>
      </c>
      <c r="T3876" s="11">
        <f t="shared" si="365"/>
        <v>42027.708333333336</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1">
        <f t="shared" si="364"/>
        <v>42615.013483796291</v>
      </c>
      <c r="T3877" s="11">
        <f t="shared" si="365"/>
        <v>42616.083333333336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4"/>
        <v>42372.290833333333</v>
      </c>
      <c r="T3878" s="11">
        <f t="shared" si="365"/>
        <v>42402.290833333333</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4"/>
        <v>42682.344351851854</v>
      </c>
      <c r="T3879" s="11">
        <f t="shared" si="365"/>
        <v>42712.344351851854</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4"/>
        <v>42154.485486111109</v>
      </c>
      <c r="T3880" s="11">
        <f t="shared" si="365"/>
        <v>42184.832638888889</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1">
        <f t="shared" si="364"/>
        <v>41999.527731481481</v>
      </c>
      <c r="T3881" s="11">
        <f t="shared" si="365"/>
        <v>42029.527731481481</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4"/>
        <v>41815.481712962959</v>
      </c>
      <c r="T3882" s="11">
        <f t="shared" si="365"/>
        <v>41850.625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4"/>
        <v>42755.685173611106</v>
      </c>
      <c r="T3883" s="11">
        <f t="shared" si="365"/>
        <v>42785.685173611106</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1">
        <f t="shared" si="364"/>
        <v>42373.65011574074</v>
      </c>
      <c r="T3884" s="11">
        <f t="shared" si="365"/>
        <v>42400.627083333333</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1">
        <f t="shared" si="364"/>
        <v>41854.269317129627</v>
      </c>
      <c r="T3885" s="11">
        <f t="shared" si="365"/>
        <v>41884.269317129627</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1">
        <f t="shared" si="364"/>
        <v>42065.458240740736</v>
      </c>
      <c r="T3886" s="11">
        <f t="shared" si="365"/>
        <v>42090.416574074072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1">
        <f t="shared" si="364"/>
        <v>42469.617951388886</v>
      </c>
      <c r="T3887" s="11">
        <f t="shared" si="365"/>
        <v>42499.617951388886</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1">
        <f t="shared" si="364"/>
        <v>41953.894699074073</v>
      </c>
      <c r="T3888" s="11">
        <f t="shared" si="365"/>
        <v>41983.894699074073</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4"/>
        <v>42079.524641203701</v>
      </c>
      <c r="T3889" s="11">
        <f t="shared" si="365"/>
        <v>42125.583333333336</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4"/>
        <v>42762.212476851848</v>
      </c>
      <c r="T3890" s="11">
        <f t="shared" si="365"/>
        <v>42792.212476851848</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4"/>
        <v>41976.671643518515</v>
      </c>
      <c r="T3891" s="11">
        <f t="shared" si="365"/>
        <v>42008.643055555549</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4"/>
        <v>42171.42527777778</v>
      </c>
      <c r="T3892" s="11">
        <f t="shared" si="365"/>
        <v>42231.42527777778</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4"/>
        <v>42055.799120370364</v>
      </c>
      <c r="T3893" s="11">
        <f t="shared" si="365"/>
        <v>42085.874305555553</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1">
        <f t="shared" si="364"/>
        <v>41867.31894675926</v>
      </c>
      <c r="T3894" s="11">
        <f t="shared" si="365"/>
        <v>41874.958333333328</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4"/>
        <v>41779.324537037035</v>
      </c>
      <c r="T3895" s="11">
        <f t="shared" si="365"/>
        <v>41820.916666666664</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4"/>
        <v>42679.625138888885</v>
      </c>
      <c r="T3896" s="11">
        <f t="shared" si="365"/>
        <v>42709.874305555553</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4"/>
        <v>42031.916875000003</v>
      </c>
      <c r="T3897" s="11">
        <f t="shared" si="365"/>
        <v>42062.916875000003</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4"/>
        <v>41792.858541666668</v>
      </c>
      <c r="T3898" s="11">
        <f t="shared" si="365"/>
        <v>41806.858541666668</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4"/>
        <v>41982.540312499994</v>
      </c>
      <c r="T3899" s="11">
        <f t="shared" si="365"/>
        <v>42012.540312499994</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4"/>
        <v>42193.148958333331</v>
      </c>
      <c r="T3900" s="11">
        <f t="shared" si="365"/>
        <v>42233.333333333336</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4"/>
        <v>41843.441678240735</v>
      </c>
      <c r="T3901" s="11">
        <f t="shared" si="365"/>
        <v>41863.441678240735</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4"/>
        <v>42135.759155092594</v>
      </c>
      <c r="T3902" s="11">
        <f t="shared" si="365"/>
        <v>42165.759155092594</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4"/>
        <v>42317.493043981485</v>
      </c>
      <c r="T3903" s="11">
        <f t="shared" si="365"/>
        <v>42357.493043981485</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4"/>
        <v>42663.134745370371</v>
      </c>
      <c r="T3904" s="11">
        <f t="shared" si="365"/>
        <v>42688.176412037035</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1">
        <f t="shared" si="364"/>
        <v>42185.677835648145</v>
      </c>
      <c r="T3905" s="11">
        <f t="shared" si="365"/>
        <v>42230.484722222223</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1">
        <f t="shared" si="364"/>
        <v>42094.895833333336</v>
      </c>
      <c r="T3906" s="11">
        <f t="shared" si="365"/>
        <v>42108.87777777778</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IFERROR(E3907/L3907,0)</f>
        <v>24.714285714285715</v>
      </c>
      <c r="Q3907" t="str">
        <f t="shared" ref="Q3907:Q3970" si="368">LEFT(N3907,FIND("/",N3907)-1)</f>
        <v>theater</v>
      </c>
      <c r="R3907" t="str">
        <f t="shared" ref="R3907:R3970" si="369">RIGHT(N3907,LEN(N3907) - FIND("/",N3907))</f>
        <v>plays</v>
      </c>
      <c r="S3907" s="11">
        <f t="shared" ref="S3907:S3970" si="370">(((J3907/60)/60)/24)+DATE(1970,1,1)+(-8/24)</f>
        <v>42124.290543981479</v>
      </c>
      <c r="T3907" s="11">
        <f t="shared" ref="T3907:T3970" si="371">(((I3907/60)/60)/24)+DATE(1970,1,1)+(-8/24)</f>
        <v>42166.624999999993</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si="370"/>
        <v>42143.584409722222</v>
      </c>
      <c r="T3908" s="11">
        <f t="shared" si="371"/>
        <v>42181.225694444445</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0"/>
        <v>41906.486180555556</v>
      </c>
      <c r="T3909" s="11">
        <f t="shared" si="371"/>
        <v>41938.505555555552</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0"/>
        <v>41833.802037037036</v>
      </c>
      <c r="T3910" s="11">
        <f t="shared" si="371"/>
        <v>41848.802037037036</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0"/>
        <v>41863.025949074072</v>
      </c>
      <c r="T3911" s="11">
        <f t="shared" si="371"/>
        <v>41893.025949074072</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0"/>
        <v>42224.423576388886</v>
      </c>
      <c r="T3912" s="11">
        <f t="shared" si="371"/>
        <v>42254.423576388886</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0"/>
        <v>41939.478900462964</v>
      </c>
      <c r="T3913" s="11">
        <f t="shared" si="371"/>
        <v>41969.520567129628</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0"/>
        <v>42058.936689814807</v>
      </c>
      <c r="T3914" s="11">
        <f t="shared" si="371"/>
        <v>42118.857638888883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0"/>
        <v>42307.877881944441</v>
      </c>
      <c r="T3915" s="11">
        <f t="shared" si="371"/>
        <v>42337.919548611106</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0"/>
        <v>42114.485601851848</v>
      </c>
      <c r="T3916" s="11">
        <f t="shared" si="371"/>
        <v>42134.624305555553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0"/>
        <v>42492.651724537034</v>
      </c>
      <c r="T3917" s="11">
        <f t="shared" si="371"/>
        <v>42522.651724537034</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1">
        <f t="shared" si="370"/>
        <v>42494.138333333329</v>
      </c>
      <c r="T3918" s="11">
        <f t="shared" si="371"/>
        <v>42524.138333333329</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0"/>
        <v>41863.193993055553</v>
      </c>
      <c r="T3919" s="11">
        <f t="shared" si="371"/>
        <v>41893.193993055553</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0"/>
        <v>41843.331284722219</v>
      </c>
      <c r="T3920" s="11">
        <f t="shared" si="371"/>
        <v>41855.333333333328</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0"/>
        <v>42358.351539351854</v>
      </c>
      <c r="T3921" s="11">
        <f t="shared" si="371"/>
        <v>42386.666666666664</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0"/>
        <v>42657.053935185184</v>
      </c>
      <c r="T3922" s="11">
        <f t="shared" si="371"/>
        <v>42687.095601851855</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1">
        <f t="shared" si="370"/>
        <v>41926.208969907406</v>
      </c>
      <c r="T3923" s="11">
        <f t="shared" si="371"/>
        <v>41938.416666666664</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0"/>
        <v>42020.435300925928</v>
      </c>
      <c r="T3924" s="11">
        <f t="shared" si="371"/>
        <v>42065.624999999993</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0"/>
        <v>42075.646655092591</v>
      </c>
      <c r="T3925" s="11">
        <f t="shared" si="371"/>
        <v>42103.646655092591</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0"/>
        <v>41786.626412037032</v>
      </c>
      <c r="T3926" s="11">
        <f t="shared" si="371"/>
        <v>41816.626412037032</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0"/>
        <v>41820.537488425922</v>
      </c>
      <c r="T3927" s="11">
        <f t="shared" si="371"/>
        <v>41850.537488425922</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0"/>
        <v>41969.751712962963</v>
      </c>
      <c r="T3928" s="11">
        <f t="shared" si="371"/>
        <v>41999.751712962963</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0"/>
        <v>41829.934074074074</v>
      </c>
      <c r="T3929" s="11">
        <f t="shared" si="371"/>
        <v>41859.934074074074</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0"/>
        <v>42265.349849537037</v>
      </c>
      <c r="T3930" s="11">
        <f t="shared" si="371"/>
        <v>42292.874305555553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0"/>
        <v>42601.493807870364</v>
      </c>
      <c r="T3931" s="11">
        <f t="shared" si="371"/>
        <v>42631.493807870364</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1">
        <f t="shared" si="370"/>
        <v>42433.00541666666</v>
      </c>
      <c r="T3932" s="11">
        <f t="shared" si="371"/>
        <v>42460.916666666664</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1">
        <f t="shared" si="370"/>
        <v>42227.818368055552</v>
      </c>
      <c r="T3933" s="11">
        <f t="shared" si="371"/>
        <v>42252.818368055552</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0"/>
        <v>42414.835231481477</v>
      </c>
      <c r="T3934" s="11">
        <f t="shared" si="371"/>
        <v>42444.793564814812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0"/>
        <v>42538.634976851848</v>
      </c>
      <c r="T3935" s="11">
        <f t="shared" si="371"/>
        <v>42567.696527777771</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0"/>
        <v>42233.338414351849</v>
      </c>
      <c r="T3936" s="11">
        <f t="shared" si="371"/>
        <v>42278.208333333336</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0"/>
        <v>42221.323449074065</v>
      </c>
      <c r="T3937" s="11">
        <f t="shared" si="371"/>
        <v>42281.323449074065</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1">
        <f t="shared" si="370"/>
        <v>42674.929629629631</v>
      </c>
      <c r="T3938" s="11">
        <f t="shared" si="371"/>
        <v>42704.971296296295</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0"/>
        <v>42534.298148148147</v>
      </c>
      <c r="T3939" s="11">
        <f t="shared" si="371"/>
        <v>42562.298148148147</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0"/>
        <v>42151.572384259263</v>
      </c>
      <c r="T3940" s="11">
        <f t="shared" si="371"/>
        <v>42182.572384259263</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0"/>
        <v>41915.066886574074</v>
      </c>
      <c r="T3941" s="11">
        <f t="shared" si="371"/>
        <v>41918.854166666664</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0"/>
        <v>41961.159155092588</v>
      </c>
      <c r="T3942" s="11">
        <f t="shared" si="371"/>
        <v>42006.159155092588</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0"/>
        <v>41940.253900462958</v>
      </c>
      <c r="T3943" s="11">
        <f t="shared" si="371"/>
        <v>41967.708333333336</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1">
        <f t="shared" si="370"/>
        <v>42111.570763888885</v>
      </c>
      <c r="T3944" s="11">
        <f t="shared" si="371"/>
        <v>42171.570763888885</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0"/>
        <v>42279.445231481477</v>
      </c>
      <c r="T3945" s="11">
        <f t="shared" si="371"/>
        <v>42310.368055555555</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1">
        <f t="shared" si="370"/>
        <v>42213.329571759255</v>
      </c>
      <c r="T3946" s="11">
        <f t="shared" si="371"/>
        <v>42243.329571759255</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0"/>
        <v>42109.468379629623</v>
      </c>
      <c r="T3947" s="11">
        <f t="shared" si="371"/>
        <v>42139.468379629623</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0"/>
        <v>42031.500254629624</v>
      </c>
      <c r="T3948" s="11">
        <f t="shared" si="371"/>
        <v>42062.999999999993</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0"/>
        <v>42614.809537037036</v>
      </c>
      <c r="T3949" s="11">
        <f t="shared" si="371"/>
        <v>42644.809537037036</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1">
        <f t="shared" si="370"/>
        <v>41828.992164351846</v>
      </c>
      <c r="T3950" s="11">
        <f t="shared" si="371"/>
        <v>41888.992164351846</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0"/>
        <v>42015.787280092591</v>
      </c>
      <c r="T3951" s="11">
        <f t="shared" si="371"/>
        <v>42045.787280092591</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0"/>
        <v>42439.368981481479</v>
      </c>
      <c r="T3952" s="11">
        <f t="shared" si="371"/>
        <v>42468.440972222219</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0"/>
        <v>42433.492384259262</v>
      </c>
      <c r="T3953" s="11">
        <f t="shared" si="371"/>
        <v>42493.45071759259</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0"/>
        <v>42243.457060185181</v>
      </c>
      <c r="T3954" s="11">
        <f t="shared" si="371"/>
        <v>42303.457060185181</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1">
        <f t="shared" si="370"/>
        <v>42549.715115740742</v>
      </c>
      <c r="T3955" s="11">
        <f t="shared" si="371"/>
        <v>42580.645138888889</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1">
        <f t="shared" si="370"/>
        <v>41774.317870370367</v>
      </c>
      <c r="T3956" s="11">
        <f t="shared" si="371"/>
        <v>41834.317870370367</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0"/>
        <v>42306.515520833331</v>
      </c>
      <c r="T3957" s="11">
        <f t="shared" si="371"/>
        <v>42336.557187499995</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1">
        <f t="shared" si="370"/>
        <v>42457.598692129628</v>
      </c>
      <c r="T3958" s="11">
        <f t="shared" si="371"/>
        <v>42484.680555555555</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0"/>
        <v>42513.642986111103</v>
      </c>
      <c r="T3959" s="11">
        <f t="shared" si="371"/>
        <v>42559.642986111103</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0"/>
        <v>41816.617037037038</v>
      </c>
      <c r="T3960" s="11">
        <f t="shared" si="371"/>
        <v>41853.25</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0"/>
        <v>41880.455509259256</v>
      </c>
      <c r="T3961" s="11">
        <f t="shared" si="371"/>
        <v>41910.455509259256</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0"/>
        <v>42342.51222222222</v>
      </c>
      <c r="T3962" s="11">
        <f t="shared" si="371"/>
        <v>42372.51222222222</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0"/>
        <v>41745.557986111111</v>
      </c>
      <c r="T3963" s="11">
        <f t="shared" si="371"/>
        <v>41767.557986111111</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0"/>
        <v>42311.288124999999</v>
      </c>
      <c r="T3964" s="11">
        <f t="shared" si="371"/>
        <v>42336.288124999999</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1">
        <f t="shared" si="370"/>
        <v>42295.820798611108</v>
      </c>
      <c r="T3965" s="11">
        <f t="shared" si="371"/>
        <v>42325.862465277773</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0"/>
        <v>42053.388726851852</v>
      </c>
      <c r="T3966" s="11">
        <f t="shared" si="371"/>
        <v>42113.34706018518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0"/>
        <v>42413.902546296296</v>
      </c>
      <c r="T3967" s="11">
        <f t="shared" si="371"/>
        <v>42473.860879629625</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0"/>
        <v>41801.378217592588</v>
      </c>
      <c r="T3968" s="11">
        <f t="shared" si="371"/>
        <v>41843.790972222218</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0"/>
        <v>42769.957256944443</v>
      </c>
      <c r="T3969" s="11">
        <f t="shared" si="371"/>
        <v>42799.957256944443</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1">
        <f t="shared" si="370"/>
        <v>42452.48232638889</v>
      </c>
      <c r="T3970" s="11">
        <f t="shared" si="371"/>
        <v>42512.48232638889</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IFERROR(E3971/L3971,0)</f>
        <v>35.166666666666664</v>
      </c>
      <c r="Q3971" t="str">
        <f t="shared" ref="Q3971:Q4034" si="374">LEFT(N3971,FIND("/",N3971)-1)</f>
        <v>theater</v>
      </c>
      <c r="R3971" t="str">
        <f t="shared" ref="R3971:R4034" si="375">RIGHT(N3971,LEN(N3971) - FIND("/",N3971))</f>
        <v>plays</v>
      </c>
      <c r="S3971" s="11">
        <f t="shared" ref="S3971:S4034" si="376">(((J3971/60)/60)/24)+DATE(1970,1,1)+(-8/24)</f>
        <v>42601.521365740737</v>
      </c>
      <c r="T3971" s="11">
        <f t="shared" ref="T3971:T4034" si="377">(((I3971/60)/60)/24)+DATE(1970,1,1)+(-8/24)</f>
        <v>42610.829861111109</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si="376"/>
        <v>42447.530219907399</v>
      </c>
      <c r="T3972" s="11">
        <f t="shared" si="377"/>
        <v>42477.530219907399</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6"/>
        <v>41811.202847222223</v>
      </c>
      <c r="T3973" s="11">
        <f t="shared" si="377"/>
        <v>41841.202847222223</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6"/>
        <v>41980.734189814808</v>
      </c>
      <c r="T3974" s="11">
        <f t="shared" si="377"/>
        <v>42040.734189814808</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6"/>
        <v>42469.350810185184</v>
      </c>
      <c r="T3975" s="11">
        <f t="shared" si="377"/>
        <v>42498.833333333336</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6"/>
        <v>42493.213518518511</v>
      </c>
      <c r="T3976" s="11">
        <f t="shared" si="377"/>
        <v>42523.213518518511</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1">
        <f t="shared" si="376"/>
        <v>42534.533541666664</v>
      </c>
      <c r="T3977" s="11">
        <f t="shared" si="377"/>
        <v>42564.533541666664</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6"/>
        <v>41830.525011574071</v>
      </c>
      <c r="T3978" s="11">
        <f t="shared" si="377"/>
        <v>41851.958333333328</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6"/>
        <v>42543.455231481479</v>
      </c>
      <c r="T3979" s="11">
        <f t="shared" si="377"/>
        <v>42573.455231481479</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6"/>
        <v>41975.309641203705</v>
      </c>
      <c r="T3980" s="11">
        <f t="shared" si="377"/>
        <v>42035.309641203705</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6"/>
        <v>42069.570104166669</v>
      </c>
      <c r="T3981" s="11">
        <f t="shared" si="377"/>
        <v>42092.499999999993</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6"/>
        <v>41795.265590277777</v>
      </c>
      <c r="T3982" s="11">
        <f t="shared" si="377"/>
        <v>41825.265590277777</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6"/>
        <v>42507.846631944441</v>
      </c>
      <c r="T3983" s="11">
        <f t="shared" si="377"/>
        <v>42567.846631944441</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6"/>
        <v>42132.476620370369</v>
      </c>
      <c r="T3984" s="11">
        <f t="shared" si="377"/>
        <v>42192.476620370369</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6"/>
        <v>41747.536527777775</v>
      </c>
      <c r="T3985" s="11">
        <f t="shared" si="377"/>
        <v>41778.957638888889</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6"/>
        <v>41920.630138888882</v>
      </c>
      <c r="T3986" s="11">
        <f t="shared" si="377"/>
        <v>41950.666666666664</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6"/>
        <v>42399.374074074069</v>
      </c>
      <c r="T3987" s="11">
        <f t="shared" si="377"/>
        <v>42420.545138888883</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6"/>
        <v>42467.215208333328</v>
      </c>
      <c r="T3988" s="11">
        <f t="shared" si="377"/>
        <v>42496.211111111108</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6"/>
        <v>41765.591319444444</v>
      </c>
      <c r="T3989" s="11">
        <f t="shared" si="377"/>
        <v>41775.591319444444</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6"/>
        <v>42229.747835648144</v>
      </c>
      <c r="T3990" s="11">
        <f t="shared" si="377"/>
        <v>42244.747835648144</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1">
        <f t="shared" si="376"/>
        <v>42286.416446759256</v>
      </c>
      <c r="T3991" s="11">
        <f t="shared" si="377"/>
        <v>42316.458113425928</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6"/>
        <v>42401.339039351849</v>
      </c>
      <c r="T3992" s="11">
        <f t="shared" si="377"/>
        <v>42431.339039351849</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6"/>
        <v>42125.311134259253</v>
      </c>
      <c r="T3993" s="11">
        <f t="shared" si="377"/>
        <v>42155.311134259253</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6"/>
        <v>42289.607164351844</v>
      </c>
      <c r="T3994" s="11">
        <f t="shared" si="377"/>
        <v>42349.648831018516</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6"/>
        <v>42107.531388888885</v>
      </c>
      <c r="T3995" s="11">
        <f t="shared" si="377"/>
        <v>42137.531388888885</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6"/>
        <v>41809.056597222218</v>
      </c>
      <c r="T3996" s="11">
        <f t="shared" si="377"/>
        <v>41839.056597222218</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6"/>
        <v>42019.350428240738</v>
      </c>
      <c r="T3997" s="11">
        <f t="shared" si="377"/>
        <v>42049.143749999996</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6"/>
        <v>41949.933611111104</v>
      </c>
      <c r="T3998" s="11">
        <f t="shared" si="377"/>
        <v>41963.336111111108</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1">
        <f t="shared" si="376"/>
        <v>42069.058113425919</v>
      </c>
      <c r="T3999" s="11">
        <f t="shared" si="377"/>
        <v>42099.016446759262</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6"/>
        <v>42061.629930555551</v>
      </c>
      <c r="T4000" s="11">
        <f t="shared" si="377"/>
        <v>42091.588263888887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6"/>
        <v>41842.495347222219</v>
      </c>
      <c r="T4001" s="11">
        <f t="shared" si="377"/>
        <v>41882.494317129625</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6"/>
        <v>42437.312013888884</v>
      </c>
      <c r="T4002" s="11">
        <f t="shared" si="377"/>
        <v>42497.27034722222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6"/>
        <v>42775.630879629629</v>
      </c>
      <c r="T4003" s="11">
        <f t="shared" si="377"/>
        <v>42795.458333333336</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6"/>
        <v>41878.710196759253</v>
      </c>
      <c r="T4004" s="11">
        <f t="shared" si="377"/>
        <v>41908.710196759253</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6"/>
        <v>42020.254016203697</v>
      </c>
      <c r="T4005" s="11">
        <f t="shared" si="377"/>
        <v>42050.254016203697</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6"/>
        <v>41889.829363425924</v>
      </c>
      <c r="T4006" s="11">
        <f t="shared" si="377"/>
        <v>41919.829363425924</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6"/>
        <v>41872.474363425921</v>
      </c>
      <c r="T4007" s="11">
        <f t="shared" si="377"/>
        <v>41932.474363425921</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6"/>
        <v>42391.439664351848</v>
      </c>
      <c r="T4008" s="11">
        <f t="shared" si="377"/>
        <v>42416.439664351848</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6"/>
        <v>41848.439594907402</v>
      </c>
      <c r="T4009" s="11">
        <f t="shared" si="377"/>
        <v>41877.352777777778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6"/>
        <v>42177.630868055552</v>
      </c>
      <c r="T4010" s="11">
        <f t="shared" si="377"/>
        <v>42207.630868055552</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6"/>
        <v>41851.367592592593</v>
      </c>
      <c r="T4011" s="11">
        <f t="shared" si="377"/>
        <v>41891.367592592593</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6"/>
        <v>41921.437106481477</v>
      </c>
      <c r="T4012" s="11">
        <f t="shared" si="377"/>
        <v>41938.437106481477</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6"/>
        <v>42002.211550925924</v>
      </c>
      <c r="T4013" s="11">
        <f t="shared" si="377"/>
        <v>42032.211550925924</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1">
        <f t="shared" si="376"/>
        <v>42096.211215277777</v>
      </c>
      <c r="T4014" s="11">
        <f t="shared" si="377"/>
        <v>42126.211215277777</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6"/>
        <v>42020.967858796292</v>
      </c>
      <c r="T4015" s="11">
        <f t="shared" si="377"/>
        <v>42050.967858796292</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1">
        <f t="shared" si="376"/>
        <v>42418.912835648145</v>
      </c>
      <c r="T4016" s="11">
        <f t="shared" si="377"/>
        <v>42433.912835648145</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6"/>
        <v>42174.447488425918</v>
      </c>
      <c r="T4017" s="11">
        <f t="shared" si="377"/>
        <v>42204.447488425918</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6"/>
        <v>41869.539351851847</v>
      </c>
      <c r="T4018" s="11">
        <f t="shared" si="377"/>
        <v>41899.539351851847</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6"/>
        <v>41856.338819444441</v>
      </c>
      <c r="T4019" s="11">
        <f t="shared" si="377"/>
        <v>41886.338819444441</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6"/>
        <v>42620.577638888884</v>
      </c>
      <c r="T4020" s="11">
        <f t="shared" si="377"/>
        <v>42650.577638888884</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6"/>
        <v>42417.342546296299</v>
      </c>
      <c r="T4021" s="11">
        <f t="shared" si="377"/>
        <v>42475.352777777771</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6"/>
        <v>42056.857627314814</v>
      </c>
      <c r="T4022" s="11">
        <f t="shared" si="377"/>
        <v>42086.815960648142</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6"/>
        <v>41878.578217592592</v>
      </c>
      <c r="T4023" s="11">
        <f t="shared" si="377"/>
        <v>41938.578217592592</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6"/>
        <v>41990.250775462955</v>
      </c>
      <c r="T4024" s="11">
        <f t="shared" si="377"/>
        <v>42035.787499999999</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1">
        <f t="shared" si="376"/>
        <v>42408.666238425918</v>
      </c>
      <c r="T4025" s="11">
        <f t="shared" si="377"/>
        <v>42453.624571759261</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6"/>
        <v>42217.336770833332</v>
      </c>
      <c r="T4026" s="11">
        <f t="shared" si="377"/>
        <v>42247.336770833332</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6"/>
        <v>42150.904351851852</v>
      </c>
      <c r="T4027" s="11">
        <f t="shared" si="377"/>
        <v>42210.904351851852</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1">
        <f t="shared" si="376"/>
        <v>42282.322210648148</v>
      </c>
      <c r="T4028" s="11">
        <f t="shared" si="377"/>
        <v>42342.363877314812</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6"/>
        <v>42768.637511574074</v>
      </c>
      <c r="T4029" s="11">
        <f t="shared" si="377"/>
        <v>42788.708333333336</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6"/>
        <v>41765.605324074073</v>
      </c>
      <c r="T4030" s="11">
        <f t="shared" si="377"/>
        <v>41795.605324074073</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1">
        <f t="shared" si="376"/>
        <v>42321.691782407412</v>
      </c>
      <c r="T4031" s="11">
        <f t="shared" si="377"/>
        <v>42351.691782407412</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6"/>
        <v>42374.321747685179</v>
      </c>
      <c r="T4032" s="11">
        <f t="shared" si="377"/>
        <v>42403.450694444437</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1">
        <f t="shared" si="376"/>
        <v>41941.251898148148</v>
      </c>
      <c r="T4033" s="11">
        <f t="shared" si="377"/>
        <v>41991.293564814812</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1">
        <f t="shared" si="376"/>
        <v>42293.47587962963</v>
      </c>
      <c r="T4034" s="11">
        <f t="shared" si="377"/>
        <v>42353.517546296294</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IFERROR(E4035/L4035,0)</f>
        <v>65.340319148936175</v>
      </c>
      <c r="Q4035" t="str">
        <f t="shared" ref="Q4035:Q4098" si="380">LEFT(N4035,FIND("/",N4035)-1)</f>
        <v>theater</v>
      </c>
      <c r="R4035" t="str">
        <f t="shared" ref="R4035:R4098" si="381">RIGHT(N4035,LEN(N4035) - FIND("/",N4035))</f>
        <v>plays</v>
      </c>
      <c r="S4035" s="11">
        <f t="shared" ref="S4035:S4098" si="382">(((J4035/60)/60)/24)+DATE(1970,1,1)+(-8/24)</f>
        <v>42613.93546296296</v>
      </c>
      <c r="T4035" s="11">
        <f t="shared" ref="T4035:T4098" si="383">(((I4035/60)/60)/24)+DATE(1970,1,1)+(-8/24)</f>
        <v>42645.041666666664</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si="382"/>
        <v>42067.614004629628</v>
      </c>
      <c r="T4036" s="11">
        <f t="shared" si="383"/>
        <v>42097.572337962956</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2"/>
        <v>41903.549618055549</v>
      </c>
      <c r="T4037" s="11">
        <f t="shared" si="383"/>
        <v>41933.549618055549</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2"/>
        <v>41804.603749999995</v>
      </c>
      <c r="T4038" s="11">
        <f t="shared" si="383"/>
        <v>41821.604166666664</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2"/>
        <v>42496.737442129634</v>
      </c>
      <c r="T4039" s="11">
        <f t="shared" si="383"/>
        <v>42514.267361111109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2"/>
        <v>41869.46539351852</v>
      </c>
      <c r="T4040" s="11">
        <f t="shared" si="383"/>
        <v>41929.46539351852</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2"/>
        <v>42305.337581018517</v>
      </c>
      <c r="T4041" s="11">
        <f t="shared" si="383"/>
        <v>42338.915972222218</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2"/>
        <v>42143.898194444446</v>
      </c>
      <c r="T4042" s="11">
        <f t="shared" si="383"/>
        <v>42202.791666666664</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2"/>
        <v>42559.140671296293</v>
      </c>
      <c r="T4043" s="11">
        <f t="shared" si="383"/>
        <v>42619.140671296293</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2"/>
        <v>41994.750740740739</v>
      </c>
      <c r="T4044" s="11">
        <f t="shared" si="383"/>
        <v>42024.469444444439</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1">
        <f t="shared" si="382"/>
        <v>41948.624131944445</v>
      </c>
      <c r="T4045" s="11">
        <f t="shared" si="383"/>
        <v>41963.624131944445</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2"/>
        <v>42073.886365740742</v>
      </c>
      <c r="T4046" s="11">
        <f t="shared" si="383"/>
        <v>42103.874999999993</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2"/>
        <v>41841.867928240739</v>
      </c>
      <c r="T4047" s="11">
        <f t="shared" si="383"/>
        <v>41871.867928240739</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2"/>
        <v>41904.317245370366</v>
      </c>
      <c r="T4048" s="11">
        <f t="shared" si="383"/>
        <v>41934.317245370366</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2"/>
        <v>41990.689155092587</v>
      </c>
      <c r="T4049" s="11">
        <f t="shared" si="383"/>
        <v>42014.708333333336</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2"/>
        <v>42436.175775462958</v>
      </c>
      <c r="T4050" s="11">
        <f t="shared" si="383"/>
        <v>42471.134108796294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2"/>
        <v>42169.625173611108</v>
      </c>
      <c r="T4051" s="11">
        <f t="shared" si="383"/>
        <v>42199.625173611108</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2"/>
        <v>41905.303136574068</v>
      </c>
      <c r="T4052" s="11">
        <f t="shared" si="383"/>
        <v>41935.303136574068</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1">
        <f t="shared" si="382"/>
        <v>41761.476817129631</v>
      </c>
      <c r="T4053" s="11">
        <f t="shared" si="383"/>
        <v>41767.953472222223</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2"/>
        <v>41865.545324074068</v>
      </c>
      <c r="T4054" s="11">
        <f t="shared" si="383"/>
        <v>41925.545324074068</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2"/>
        <v>41928.356805555552</v>
      </c>
      <c r="T4055" s="11">
        <f t="shared" si="383"/>
        <v>41958.499999999993</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1">
        <f t="shared" si="382"/>
        <v>42613.507928240739</v>
      </c>
      <c r="T4056" s="11">
        <f t="shared" si="383"/>
        <v>42643.833333333336</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2"/>
        <v>41779.31517361111</v>
      </c>
      <c r="T4057" s="11">
        <f t="shared" si="383"/>
        <v>41809.31517361111</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2"/>
        <v>42534.599988425929</v>
      </c>
      <c r="T4058" s="11">
        <f t="shared" si="383"/>
        <v>42554.499305555553</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2"/>
        <v>42310.635185185187</v>
      </c>
      <c r="T4059" s="11">
        <f t="shared" si="383"/>
        <v>42333.624999999993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2"/>
        <v>42445.727361111109</v>
      </c>
      <c r="T4060" s="11">
        <f t="shared" si="383"/>
        <v>42460.832638888889</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2"/>
        <v>41866.307314814811</v>
      </c>
      <c r="T4061" s="11">
        <f t="shared" si="383"/>
        <v>41897.791666666664</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2"/>
        <v>41779.361759259256</v>
      </c>
      <c r="T4062" s="11">
        <f t="shared" si="383"/>
        <v>41813.333333333328</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1">
        <f t="shared" si="382"/>
        <v>42420.808136574073</v>
      </c>
      <c r="T4063" s="11">
        <f t="shared" si="383"/>
        <v>42480.766469907401</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2"/>
        <v>42523.405879629623</v>
      </c>
      <c r="T4064" s="11">
        <f t="shared" si="383"/>
        <v>42553.405879629623</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2"/>
        <v>41787.348194444443</v>
      </c>
      <c r="T4065" s="11">
        <f t="shared" si="383"/>
        <v>41817.348194444443</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2"/>
        <v>42093.254930555551</v>
      </c>
      <c r="T4066" s="11">
        <f t="shared" si="383"/>
        <v>42123.254930555551</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2"/>
        <v>41833.61818287037</v>
      </c>
      <c r="T4067" s="11">
        <f t="shared" si="383"/>
        <v>41863.61818287037</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2"/>
        <v>42478.705879629626</v>
      </c>
      <c r="T4068" s="11">
        <f t="shared" si="383"/>
        <v>42508.705879629626</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2"/>
        <v>42234.784143518518</v>
      </c>
      <c r="T4069" s="11">
        <f t="shared" si="383"/>
        <v>42274.784143518518</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2"/>
        <v>42718.630266203698</v>
      </c>
      <c r="T4070" s="11">
        <f t="shared" si="383"/>
        <v>42748.628472222219</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2"/>
        <v>42022.328194444439</v>
      </c>
      <c r="T4071" s="11">
        <f t="shared" si="383"/>
        <v>42063.166666666664</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2"/>
        <v>42031.333564814813</v>
      </c>
      <c r="T4072" s="11">
        <f t="shared" si="383"/>
        <v>42063.791666666664</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1">
        <f t="shared" si="382"/>
        <v>42700.47142361111</v>
      </c>
      <c r="T4073" s="11">
        <f t="shared" si="383"/>
        <v>42730.47142361111</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2"/>
        <v>41812.441099537034</v>
      </c>
      <c r="T4074" s="11">
        <f t="shared" si="383"/>
        <v>41872.441099537034</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2"/>
        <v>42078.011875000004</v>
      </c>
      <c r="T4075" s="11">
        <f t="shared" si="383"/>
        <v>42132.833333333336</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2"/>
        <v>42283.219618055555</v>
      </c>
      <c r="T4076" s="11">
        <f t="shared" si="383"/>
        <v>42313.261284722219</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2"/>
        <v>41778.712604166663</v>
      </c>
      <c r="T4077" s="11">
        <f t="shared" si="383"/>
        <v>41820.394444444442</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1">
        <f t="shared" si="382"/>
        <v>41905.462372685186</v>
      </c>
      <c r="T4078" s="11">
        <f t="shared" si="383"/>
        <v>41933.493749999994</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2"/>
        <v>42695.377245370364</v>
      </c>
      <c r="T4079" s="11">
        <f t="shared" si="383"/>
        <v>42725.377245370364</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1">
        <f t="shared" si="382"/>
        <v>42732.454189814809</v>
      </c>
      <c r="T4080" s="11">
        <f t="shared" si="383"/>
        <v>42762.454189814809</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2"/>
        <v>42510.605567129627</v>
      </c>
      <c r="T4081" s="11">
        <f t="shared" si="383"/>
        <v>42540.605567129627</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1">
        <f t="shared" si="382"/>
        <v>42511.364768518521</v>
      </c>
      <c r="T4082" s="11">
        <f t="shared" si="383"/>
        <v>42535.45416666667</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2"/>
        <v>42041.247974537029</v>
      </c>
      <c r="T4083" s="11">
        <f t="shared" si="383"/>
        <v>42071.206307870372</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2"/>
        <v>42306.855937499997</v>
      </c>
      <c r="T4084" s="11">
        <f t="shared" si="383"/>
        <v>42322.624999999993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2"/>
        <v>42353.428425925922</v>
      </c>
      <c r="T4085" s="11">
        <f t="shared" si="383"/>
        <v>42383.428425925922</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2"/>
        <v>42622.103078703702</v>
      </c>
      <c r="T4086" s="11">
        <f t="shared" si="383"/>
        <v>42652.103078703702</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2"/>
        <v>42058.270543981482</v>
      </c>
      <c r="T4087" s="11">
        <f t="shared" si="383"/>
        <v>42086.832638888889</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2"/>
        <v>42304.607627314814</v>
      </c>
      <c r="T4088" s="11">
        <f t="shared" si="383"/>
        <v>42328.833333333336</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1">
        <f t="shared" si="382"/>
        <v>42538.40956018518</v>
      </c>
      <c r="T4089" s="11">
        <f t="shared" si="383"/>
        <v>42568.40956018518</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2"/>
        <v>41990.27921296296</v>
      </c>
      <c r="T4090" s="11">
        <f t="shared" si="383"/>
        <v>42020.101388888892</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2"/>
        <v>42122.399166666662</v>
      </c>
      <c r="T4091" s="11">
        <f t="shared" si="383"/>
        <v>42155.399305555555</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2"/>
        <v>42209.339548611104</v>
      </c>
      <c r="T4092" s="11">
        <f t="shared" si="383"/>
        <v>42223.291666666664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2"/>
        <v>41990.173043981478</v>
      </c>
      <c r="T4093" s="11">
        <f t="shared" si="383"/>
        <v>42020.173043981478</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2"/>
        <v>42038.861655092587</v>
      </c>
      <c r="T4094" s="11">
        <f t="shared" si="383"/>
        <v>42098.81998842593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2"/>
        <v>42178.482557870368</v>
      </c>
      <c r="T4095" s="11">
        <f t="shared" si="383"/>
        <v>42238.482557870368</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2"/>
        <v>41889.753472222219</v>
      </c>
      <c r="T4096" s="11">
        <f t="shared" si="383"/>
        <v>41933.874305555553</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2"/>
        <v>42692.698495370372</v>
      </c>
      <c r="T4097" s="11">
        <f t="shared" si="383"/>
        <v>42722.698495370372</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1">
        <f t="shared" si="382"/>
        <v>42750.196979166663</v>
      </c>
      <c r="T4098" s="11">
        <f t="shared" si="383"/>
        <v>42794.035416666658</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f t="shared" ref="P4099:P4115" si="385">IFERROR(E4099/L4099,0)</f>
        <v>0</v>
      </c>
      <c r="Q4099" t="str">
        <f t="shared" ref="Q4099:Q4115" si="386">LEFT(N4099,FIND("/",N4099)-1)</f>
        <v>theater</v>
      </c>
      <c r="R4099" t="str">
        <f t="shared" ref="R4099:R4115" si="387">RIGHT(N4099,LEN(N4099) - FIND("/",N4099))</f>
        <v>plays</v>
      </c>
      <c r="S4099" s="11">
        <f t="shared" ref="S4099:S4115" si="388">(((J4099/60)/60)/24)+DATE(1970,1,1)+(-8/24)</f>
        <v>42344.491168981483</v>
      </c>
      <c r="T4099" s="11">
        <f t="shared" ref="T4099:T4115" si="389">(((I4099/60)/60)/24)+DATE(1970,1,1)+(-8/24)</f>
        <v>42400.663194444445</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1">
        <f t="shared" si="388"/>
        <v>42495.38885416666</v>
      </c>
      <c r="T4100" s="11">
        <f t="shared" si="389"/>
        <v>42525.38885416666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8"/>
        <v>42570.517048611109</v>
      </c>
      <c r="T4101" s="11">
        <f t="shared" si="389"/>
        <v>42615.517048611109</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1">
        <f t="shared" si="388"/>
        <v>41926.791550925926</v>
      </c>
      <c r="T4102" s="11">
        <f t="shared" si="389"/>
        <v>41936.791550925926</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1">
        <f t="shared" si="388"/>
        <v>42730.570393518516</v>
      </c>
      <c r="T4103" s="11">
        <f t="shared" si="389"/>
        <v>42760.570393518516</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8"/>
        <v>42475.514733796292</v>
      </c>
      <c r="T4104" s="11">
        <f t="shared" si="389"/>
        <v>42505.514733796292</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8"/>
        <v>42188.499606481484</v>
      </c>
      <c r="T4105" s="11">
        <f t="shared" si="389"/>
        <v>42242.438888888886</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8"/>
        <v>42639.944837962961</v>
      </c>
      <c r="T4106" s="11">
        <f t="shared" si="389"/>
        <v>42669.944837962961</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8"/>
        <v>42696.677187499998</v>
      </c>
      <c r="T4107" s="11">
        <f t="shared" si="389"/>
        <v>42729.677187499998</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8"/>
        <v>42052.716041666667</v>
      </c>
      <c r="T4108" s="11">
        <f t="shared" si="389"/>
        <v>42095.708333333336</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8"/>
        <v>41883.583344907405</v>
      </c>
      <c r="T4109" s="11">
        <f t="shared" si="389"/>
        <v>41906.583344907405</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8"/>
        <v>42766.698344907411</v>
      </c>
      <c r="T4110" s="11">
        <f t="shared" si="389"/>
        <v>42796.874999999993</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1">
        <f t="shared" si="388"/>
        <v>42307.206064814811</v>
      </c>
      <c r="T4111" s="11">
        <f t="shared" si="389"/>
        <v>42337.247731481482</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8"/>
        <v>42512.293414351843</v>
      </c>
      <c r="T4112" s="11">
        <f t="shared" si="389"/>
        <v>42572.293414351843</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8"/>
        <v>42028.802546296291</v>
      </c>
      <c r="T4113" s="11">
        <f t="shared" si="389"/>
        <v>42058.802546296291</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8"/>
        <v>42400.613263888888</v>
      </c>
      <c r="T4114" s="11">
        <f t="shared" si="389"/>
        <v>42427.666666666664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8"/>
        <v>42358.239849537036</v>
      </c>
      <c r="T4115" s="11">
        <f t="shared" si="389"/>
        <v>42376.94027777778</v>
      </c>
    </row>
  </sheetData>
  <conditionalFormatting sqref="F2:F4115">
    <cfRule type="cellIs" dxfId="3" priority="2" operator="equal">
      <formula>"successful"</formula>
    </cfRule>
    <cfRule type="cellIs" dxfId="2" priority="3" operator="equal">
      <formula>"failed"</formula>
    </cfRule>
    <cfRule type="cellIs" dxfId="1" priority="4" operator="equal">
      <formula>"canceled"</formula>
    </cfRule>
    <cfRule type="cellIs" dxfId="0" priority="5" operator="equal">
      <formula>"live"</formula>
    </cfRule>
  </conditionalFormatting>
  <conditionalFormatting sqref="O2:O4115">
    <cfRule type="colorScale" priority="1">
      <colorScale>
        <cfvo type="min"/>
        <cfvo type="num" val="1"/>
        <cfvo type="num" val="2"/>
        <color rgb="FFD60000"/>
        <color rgb="FF009400"/>
        <color rgb="FF1414FF"/>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U8" sqref="U8"/>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7" t="s">
        <v>8223</v>
      </c>
      <c r="B1" t="s">
        <v>8364</v>
      </c>
    </row>
    <row r="3" spans="1:6" x14ac:dyDescent="0.3">
      <c r="A3" s="7" t="s">
        <v>8362</v>
      </c>
      <c r="B3" s="7" t="s">
        <v>8363</v>
      </c>
    </row>
    <row r="4" spans="1:6" x14ac:dyDescent="0.3">
      <c r="A4" s="7" t="s">
        <v>8360</v>
      </c>
      <c r="B4" t="s">
        <v>8219</v>
      </c>
      <c r="C4" t="s">
        <v>8221</v>
      </c>
      <c r="D4" t="s">
        <v>8220</v>
      </c>
      <c r="E4" t="s">
        <v>8222</v>
      </c>
      <c r="F4" t="s">
        <v>8361</v>
      </c>
    </row>
    <row r="5" spans="1:6" x14ac:dyDescent="0.3">
      <c r="A5" s="8" t="s">
        <v>8311</v>
      </c>
      <c r="B5" s="9">
        <v>300</v>
      </c>
      <c r="C5" s="9">
        <v>180</v>
      </c>
      <c r="D5" s="9">
        <v>40</v>
      </c>
      <c r="E5" s="9"/>
      <c r="F5" s="9">
        <v>520</v>
      </c>
    </row>
    <row r="6" spans="1:6" x14ac:dyDescent="0.3">
      <c r="A6" s="8" t="s">
        <v>8336</v>
      </c>
      <c r="B6" s="9">
        <v>34</v>
      </c>
      <c r="C6" s="9">
        <v>140</v>
      </c>
      <c r="D6" s="9">
        <v>20</v>
      </c>
      <c r="E6" s="9">
        <v>6</v>
      </c>
      <c r="F6" s="9">
        <v>200</v>
      </c>
    </row>
    <row r="7" spans="1:6" x14ac:dyDescent="0.3">
      <c r="A7" s="8" t="s">
        <v>8333</v>
      </c>
      <c r="B7" s="9">
        <v>80</v>
      </c>
      <c r="C7" s="9">
        <v>140</v>
      </c>
      <c r="D7" s="9"/>
      <c r="E7" s="9"/>
      <c r="F7" s="9">
        <v>220</v>
      </c>
    </row>
    <row r="8" spans="1:6" x14ac:dyDescent="0.3">
      <c r="A8" s="8" t="s">
        <v>8331</v>
      </c>
      <c r="B8" s="9"/>
      <c r="C8" s="9"/>
      <c r="D8" s="9">
        <v>24</v>
      </c>
      <c r="E8" s="9"/>
      <c r="F8" s="9">
        <v>24</v>
      </c>
    </row>
    <row r="9" spans="1:6" x14ac:dyDescent="0.3">
      <c r="A9" s="8" t="s">
        <v>8325</v>
      </c>
      <c r="B9" s="9">
        <v>540</v>
      </c>
      <c r="C9" s="9">
        <v>120</v>
      </c>
      <c r="D9" s="9">
        <v>20</v>
      </c>
      <c r="E9" s="9">
        <v>20</v>
      </c>
      <c r="F9" s="9">
        <v>700</v>
      </c>
    </row>
    <row r="10" spans="1:6" x14ac:dyDescent="0.3">
      <c r="A10" s="8" t="s">
        <v>8338</v>
      </c>
      <c r="B10" s="9">
        <v>103</v>
      </c>
      <c r="C10" s="9">
        <v>117</v>
      </c>
      <c r="D10" s="9"/>
      <c r="E10" s="9"/>
      <c r="F10" s="9">
        <v>220</v>
      </c>
    </row>
    <row r="11" spans="1:6" x14ac:dyDescent="0.3">
      <c r="A11" s="8" t="s">
        <v>8323</v>
      </c>
      <c r="B11" s="9">
        <v>80</v>
      </c>
      <c r="C11" s="9">
        <v>127</v>
      </c>
      <c r="D11" s="9">
        <v>30</v>
      </c>
      <c r="E11" s="9"/>
      <c r="F11" s="9">
        <v>237</v>
      </c>
    </row>
    <row r="12" spans="1:6" x14ac:dyDescent="0.3">
      <c r="A12" s="8" t="s">
        <v>8320</v>
      </c>
      <c r="B12" s="9">
        <v>209</v>
      </c>
      <c r="C12" s="9">
        <v>213</v>
      </c>
      <c r="D12" s="9">
        <v>178</v>
      </c>
      <c r="E12" s="9"/>
      <c r="F12" s="9">
        <v>600</v>
      </c>
    </row>
    <row r="13" spans="1:6" x14ac:dyDescent="0.3">
      <c r="A13" s="8" t="s">
        <v>8318</v>
      </c>
      <c r="B13" s="9">
        <v>839</v>
      </c>
      <c r="C13" s="9">
        <v>493</v>
      </c>
      <c r="D13" s="9">
        <v>37</v>
      </c>
      <c r="E13" s="9">
        <v>24</v>
      </c>
      <c r="F13" s="9">
        <v>1393</v>
      </c>
    </row>
    <row r="14" spans="1:6" x14ac:dyDescent="0.3">
      <c r="A14" s="8" t="s">
        <v>8361</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E8" sqref="E8"/>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7" t="s">
        <v>8223</v>
      </c>
      <c r="B1" t="s">
        <v>8364</v>
      </c>
    </row>
    <row r="2" spans="1:6" x14ac:dyDescent="0.3">
      <c r="A2" s="7" t="s">
        <v>8308</v>
      </c>
      <c r="B2" t="s">
        <v>8364</v>
      </c>
    </row>
    <row r="4" spans="1:6" x14ac:dyDescent="0.3">
      <c r="A4" s="7" t="s">
        <v>8362</v>
      </c>
      <c r="B4" s="7" t="s">
        <v>8363</v>
      </c>
    </row>
    <row r="5" spans="1:6" x14ac:dyDescent="0.3">
      <c r="A5" s="7" t="s">
        <v>8360</v>
      </c>
      <c r="B5" t="s">
        <v>8219</v>
      </c>
      <c r="C5" t="s">
        <v>8221</v>
      </c>
      <c r="D5" t="s">
        <v>8220</v>
      </c>
      <c r="E5" t="s">
        <v>8222</v>
      </c>
      <c r="F5" t="s">
        <v>8361</v>
      </c>
    </row>
    <row r="6" spans="1:6" x14ac:dyDescent="0.3">
      <c r="A6" s="8" t="s">
        <v>8317</v>
      </c>
      <c r="B6" s="9"/>
      <c r="C6" s="9">
        <v>100</v>
      </c>
      <c r="D6" s="9"/>
      <c r="E6" s="9"/>
      <c r="F6" s="9">
        <v>100</v>
      </c>
    </row>
    <row r="7" spans="1:6" x14ac:dyDescent="0.3">
      <c r="A7" s="8" t="s">
        <v>8344</v>
      </c>
      <c r="B7" s="9"/>
      <c r="C7" s="9"/>
      <c r="D7" s="9">
        <v>20</v>
      </c>
      <c r="E7" s="9"/>
      <c r="F7" s="9">
        <v>20</v>
      </c>
    </row>
    <row r="8" spans="1:6" x14ac:dyDescent="0.3">
      <c r="A8" s="8" t="s">
        <v>8332</v>
      </c>
      <c r="B8" s="9"/>
      <c r="C8" s="9"/>
      <c r="D8" s="9">
        <v>24</v>
      </c>
      <c r="E8" s="9"/>
      <c r="F8" s="9">
        <v>24</v>
      </c>
    </row>
    <row r="9" spans="1:6" x14ac:dyDescent="0.3">
      <c r="A9" s="8" t="s">
        <v>8358</v>
      </c>
      <c r="B9" s="9"/>
      <c r="C9" s="9">
        <v>40</v>
      </c>
      <c r="D9" s="9"/>
      <c r="E9" s="9"/>
      <c r="F9" s="9">
        <v>40</v>
      </c>
    </row>
    <row r="10" spans="1:6" x14ac:dyDescent="0.3">
      <c r="A10" s="8" t="s">
        <v>8354</v>
      </c>
      <c r="B10" s="9">
        <v>40</v>
      </c>
      <c r="C10" s="9"/>
      <c r="D10" s="9"/>
      <c r="E10" s="9"/>
      <c r="F10" s="9">
        <v>40</v>
      </c>
    </row>
    <row r="11" spans="1:6" x14ac:dyDescent="0.3">
      <c r="A11" s="8" t="s">
        <v>8316</v>
      </c>
      <c r="B11" s="9">
        <v>180</v>
      </c>
      <c r="C11" s="9"/>
      <c r="D11" s="9"/>
      <c r="E11" s="9"/>
      <c r="F11" s="9">
        <v>180</v>
      </c>
    </row>
    <row r="12" spans="1:6" x14ac:dyDescent="0.3">
      <c r="A12" s="8" t="s">
        <v>8315</v>
      </c>
      <c r="B12" s="9"/>
      <c r="C12" s="9">
        <v>80</v>
      </c>
      <c r="D12" s="9"/>
      <c r="E12" s="9"/>
      <c r="F12" s="9">
        <v>80</v>
      </c>
    </row>
    <row r="13" spans="1:6" x14ac:dyDescent="0.3">
      <c r="A13" s="8" t="s">
        <v>8330</v>
      </c>
      <c r="B13" s="9">
        <v>40</v>
      </c>
      <c r="C13" s="9"/>
      <c r="D13" s="9"/>
      <c r="E13" s="9"/>
      <c r="F13" s="9">
        <v>40</v>
      </c>
    </row>
    <row r="14" spans="1:6" x14ac:dyDescent="0.3">
      <c r="A14" s="8" t="s">
        <v>8347</v>
      </c>
      <c r="B14" s="9"/>
      <c r="C14" s="9">
        <v>40</v>
      </c>
      <c r="D14" s="9"/>
      <c r="E14" s="9">
        <v>20</v>
      </c>
      <c r="F14" s="9">
        <v>60</v>
      </c>
    </row>
    <row r="15" spans="1:6" x14ac:dyDescent="0.3">
      <c r="A15" s="8" t="s">
        <v>8310</v>
      </c>
      <c r="B15" s="9"/>
      <c r="C15" s="9">
        <v>40</v>
      </c>
      <c r="D15" s="9"/>
      <c r="E15" s="9"/>
      <c r="F15" s="9">
        <v>40</v>
      </c>
    </row>
    <row r="16" spans="1:6" x14ac:dyDescent="0.3">
      <c r="A16" s="8" t="s">
        <v>8337</v>
      </c>
      <c r="B16" s="9"/>
      <c r="C16" s="9">
        <v>120</v>
      </c>
      <c r="D16" s="9">
        <v>20</v>
      </c>
      <c r="E16" s="9"/>
      <c r="F16" s="9">
        <v>140</v>
      </c>
    </row>
    <row r="17" spans="1:6" x14ac:dyDescent="0.3">
      <c r="A17" s="8" t="s">
        <v>8348</v>
      </c>
      <c r="B17" s="9"/>
      <c r="C17" s="9">
        <v>20</v>
      </c>
      <c r="D17" s="9"/>
      <c r="E17" s="9"/>
      <c r="F17" s="9">
        <v>20</v>
      </c>
    </row>
    <row r="18" spans="1:6" x14ac:dyDescent="0.3">
      <c r="A18" s="8" t="s">
        <v>8349</v>
      </c>
      <c r="B18" s="9">
        <v>140</v>
      </c>
      <c r="C18" s="9"/>
      <c r="D18" s="9"/>
      <c r="E18" s="9"/>
      <c r="F18" s="9">
        <v>140</v>
      </c>
    </row>
    <row r="19" spans="1:6" x14ac:dyDescent="0.3">
      <c r="A19" s="8" t="s">
        <v>8329</v>
      </c>
      <c r="B19" s="9">
        <v>140</v>
      </c>
      <c r="C19" s="9">
        <v>20</v>
      </c>
      <c r="D19" s="9"/>
      <c r="E19" s="9"/>
      <c r="F19" s="9">
        <v>160</v>
      </c>
    </row>
    <row r="20" spans="1:6" x14ac:dyDescent="0.3">
      <c r="A20" s="8" t="s">
        <v>8328</v>
      </c>
      <c r="B20" s="9"/>
      <c r="C20" s="9">
        <v>60</v>
      </c>
      <c r="D20" s="9"/>
      <c r="E20" s="9"/>
      <c r="F20" s="9">
        <v>60</v>
      </c>
    </row>
    <row r="21" spans="1:6" x14ac:dyDescent="0.3">
      <c r="A21" s="8" t="s">
        <v>8356</v>
      </c>
      <c r="B21" s="9">
        <v>9</v>
      </c>
      <c r="C21" s="9">
        <v>11</v>
      </c>
      <c r="D21" s="9"/>
      <c r="E21" s="9"/>
      <c r="F21" s="9">
        <v>20</v>
      </c>
    </row>
    <row r="22" spans="1:6" x14ac:dyDescent="0.3">
      <c r="A22" s="8" t="s">
        <v>8327</v>
      </c>
      <c r="B22" s="9">
        <v>20</v>
      </c>
      <c r="C22" s="9"/>
      <c r="D22" s="9"/>
      <c r="E22" s="9"/>
      <c r="F22" s="9">
        <v>20</v>
      </c>
    </row>
    <row r="23" spans="1:6" x14ac:dyDescent="0.3">
      <c r="A23" s="8" t="s">
        <v>8335</v>
      </c>
      <c r="B23" s="9"/>
      <c r="C23" s="9">
        <v>40</v>
      </c>
      <c r="D23" s="9"/>
      <c r="E23" s="9"/>
      <c r="F23" s="9">
        <v>40</v>
      </c>
    </row>
    <row r="24" spans="1:6" x14ac:dyDescent="0.3">
      <c r="A24" s="8" t="s">
        <v>8359</v>
      </c>
      <c r="B24" s="9">
        <v>60</v>
      </c>
      <c r="C24" s="9">
        <v>60</v>
      </c>
      <c r="D24" s="9">
        <v>20</v>
      </c>
      <c r="E24" s="9"/>
      <c r="F24" s="9">
        <v>140</v>
      </c>
    </row>
    <row r="25" spans="1:6" x14ac:dyDescent="0.3">
      <c r="A25" s="8" t="s">
        <v>8343</v>
      </c>
      <c r="B25" s="9"/>
      <c r="C25" s="9">
        <v>20</v>
      </c>
      <c r="D25" s="9"/>
      <c r="E25" s="9"/>
      <c r="F25" s="9">
        <v>20</v>
      </c>
    </row>
    <row r="26" spans="1:6" x14ac:dyDescent="0.3">
      <c r="A26" s="8" t="s">
        <v>8324</v>
      </c>
      <c r="B26" s="9">
        <v>60</v>
      </c>
      <c r="C26" s="9"/>
      <c r="D26" s="9"/>
      <c r="E26" s="9"/>
      <c r="F26" s="9">
        <v>60</v>
      </c>
    </row>
    <row r="27" spans="1:6" x14ac:dyDescent="0.3">
      <c r="A27" s="8" t="s">
        <v>8350</v>
      </c>
      <c r="B27" s="9"/>
      <c r="C27" s="9">
        <v>20</v>
      </c>
      <c r="D27" s="9"/>
      <c r="E27" s="9"/>
      <c r="F27" s="9">
        <v>20</v>
      </c>
    </row>
    <row r="28" spans="1:6" x14ac:dyDescent="0.3">
      <c r="A28" s="8" t="s">
        <v>8339</v>
      </c>
      <c r="B28" s="9">
        <v>103</v>
      </c>
      <c r="C28" s="9">
        <v>57</v>
      </c>
      <c r="D28" s="9"/>
      <c r="E28" s="9"/>
      <c r="F28" s="9">
        <v>160</v>
      </c>
    </row>
    <row r="29" spans="1:6" x14ac:dyDescent="0.3">
      <c r="A29" s="8" t="s">
        <v>8345</v>
      </c>
      <c r="B29" s="9"/>
      <c r="C29" s="9">
        <v>20</v>
      </c>
      <c r="D29" s="9"/>
      <c r="E29" s="9"/>
      <c r="F29" s="9">
        <v>20</v>
      </c>
    </row>
    <row r="30" spans="1:6" x14ac:dyDescent="0.3">
      <c r="A30" s="8" t="s">
        <v>8319</v>
      </c>
      <c r="B30" s="9">
        <v>694</v>
      </c>
      <c r="C30" s="9">
        <v>353</v>
      </c>
      <c r="D30" s="9"/>
      <c r="E30" s="9">
        <v>19</v>
      </c>
      <c r="F30" s="9">
        <v>1066</v>
      </c>
    </row>
    <row r="31" spans="1:6" x14ac:dyDescent="0.3">
      <c r="A31" s="8" t="s">
        <v>8346</v>
      </c>
      <c r="B31" s="9">
        <v>40</v>
      </c>
      <c r="C31" s="9"/>
      <c r="D31" s="9"/>
      <c r="E31" s="9"/>
      <c r="F31" s="9">
        <v>40</v>
      </c>
    </row>
    <row r="32" spans="1:6" x14ac:dyDescent="0.3">
      <c r="A32" s="8" t="s">
        <v>8342</v>
      </c>
      <c r="B32" s="9">
        <v>20</v>
      </c>
      <c r="C32" s="9"/>
      <c r="D32" s="9"/>
      <c r="E32" s="9"/>
      <c r="F32" s="9">
        <v>20</v>
      </c>
    </row>
    <row r="33" spans="1:6" x14ac:dyDescent="0.3">
      <c r="A33" s="8" t="s">
        <v>8353</v>
      </c>
      <c r="B33" s="9"/>
      <c r="C33" s="9">
        <v>20</v>
      </c>
      <c r="D33" s="9"/>
      <c r="E33" s="9"/>
      <c r="F33" s="9">
        <v>20</v>
      </c>
    </row>
    <row r="34" spans="1:6" x14ac:dyDescent="0.3">
      <c r="A34" s="8" t="s">
        <v>8326</v>
      </c>
      <c r="B34" s="9">
        <v>260</v>
      </c>
      <c r="C34" s="9"/>
      <c r="D34" s="9"/>
      <c r="E34" s="9"/>
      <c r="F34" s="9">
        <v>260</v>
      </c>
    </row>
    <row r="35" spans="1:6" x14ac:dyDescent="0.3">
      <c r="A35" s="8" t="s">
        <v>8314</v>
      </c>
      <c r="B35" s="9"/>
      <c r="C35" s="9"/>
      <c r="D35" s="9">
        <v>40</v>
      </c>
      <c r="E35" s="9"/>
      <c r="F35" s="9">
        <v>40</v>
      </c>
    </row>
    <row r="36" spans="1:6" x14ac:dyDescent="0.3">
      <c r="A36" s="8" t="s">
        <v>8313</v>
      </c>
      <c r="B36" s="9">
        <v>60</v>
      </c>
      <c r="C36" s="9"/>
      <c r="D36" s="9"/>
      <c r="E36" s="9"/>
      <c r="F36" s="9">
        <v>60</v>
      </c>
    </row>
    <row r="37" spans="1:6" x14ac:dyDescent="0.3">
      <c r="A37" s="8" t="s">
        <v>8352</v>
      </c>
      <c r="B37" s="9">
        <v>34</v>
      </c>
      <c r="C37" s="9"/>
      <c r="D37" s="9"/>
      <c r="E37" s="9">
        <v>6</v>
      </c>
      <c r="F37" s="9">
        <v>40</v>
      </c>
    </row>
    <row r="38" spans="1:6" x14ac:dyDescent="0.3">
      <c r="A38" s="8" t="s">
        <v>8355</v>
      </c>
      <c r="B38" s="9">
        <v>40</v>
      </c>
      <c r="C38" s="9">
        <v>2</v>
      </c>
      <c r="D38" s="9">
        <v>18</v>
      </c>
      <c r="E38" s="9"/>
      <c r="F38" s="9">
        <v>60</v>
      </c>
    </row>
    <row r="39" spans="1:6" x14ac:dyDescent="0.3">
      <c r="A39" s="8" t="s">
        <v>8357</v>
      </c>
      <c r="B39" s="9">
        <v>85</v>
      </c>
      <c r="C39" s="9">
        <v>80</v>
      </c>
      <c r="D39" s="9">
        <v>17</v>
      </c>
      <c r="E39" s="9">
        <v>5</v>
      </c>
      <c r="F39" s="9">
        <v>187</v>
      </c>
    </row>
    <row r="40" spans="1:6" x14ac:dyDescent="0.3">
      <c r="A40" s="8" t="s">
        <v>8351</v>
      </c>
      <c r="B40" s="9">
        <v>80</v>
      </c>
      <c r="C40" s="9"/>
      <c r="D40" s="9"/>
      <c r="E40" s="9"/>
      <c r="F40" s="9">
        <v>80</v>
      </c>
    </row>
    <row r="41" spans="1:6" x14ac:dyDescent="0.3">
      <c r="A41" s="8" t="s">
        <v>8312</v>
      </c>
      <c r="B41" s="9">
        <v>60</v>
      </c>
      <c r="C41" s="9"/>
      <c r="D41" s="9"/>
      <c r="E41" s="9"/>
      <c r="F41" s="9">
        <v>60</v>
      </c>
    </row>
    <row r="42" spans="1:6" x14ac:dyDescent="0.3">
      <c r="A42" s="8" t="s">
        <v>8341</v>
      </c>
      <c r="B42" s="9"/>
      <c r="C42" s="9">
        <v>47</v>
      </c>
      <c r="D42" s="9">
        <v>10</v>
      </c>
      <c r="E42" s="9"/>
      <c r="F42" s="9">
        <v>57</v>
      </c>
    </row>
    <row r="43" spans="1:6" x14ac:dyDescent="0.3">
      <c r="A43" s="8" t="s">
        <v>8334</v>
      </c>
      <c r="B43" s="9"/>
      <c r="C43" s="9">
        <v>100</v>
      </c>
      <c r="D43" s="9"/>
      <c r="E43" s="9"/>
      <c r="F43" s="9">
        <v>100</v>
      </c>
    </row>
    <row r="44" spans="1:6" x14ac:dyDescent="0.3">
      <c r="A44" s="8" t="s">
        <v>8322</v>
      </c>
      <c r="B44" s="9">
        <v>20</v>
      </c>
      <c r="C44" s="9">
        <v>120</v>
      </c>
      <c r="D44" s="9">
        <v>60</v>
      </c>
      <c r="E44" s="9"/>
      <c r="F44" s="9">
        <v>200</v>
      </c>
    </row>
    <row r="45" spans="1:6" x14ac:dyDescent="0.3">
      <c r="A45" s="8" t="s">
        <v>8321</v>
      </c>
      <c r="B45" s="9"/>
      <c r="C45" s="9">
        <v>60</v>
      </c>
      <c r="D45" s="9">
        <v>100</v>
      </c>
      <c r="E45" s="9"/>
      <c r="F45" s="9">
        <v>160</v>
      </c>
    </row>
    <row r="46" spans="1:6" x14ac:dyDescent="0.3">
      <c r="A46" s="8" t="s">
        <v>8340</v>
      </c>
      <c r="B46" s="9"/>
      <c r="C46" s="9"/>
      <c r="D46" s="9">
        <v>20</v>
      </c>
      <c r="E46" s="9"/>
      <c r="F46" s="9">
        <v>20</v>
      </c>
    </row>
    <row r="47" spans="1:6" x14ac:dyDescent="0.3">
      <c r="A47" s="8" t="s">
        <v>8361</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B6" sqref="B6"/>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7" t="s">
        <v>8308</v>
      </c>
      <c r="B1" t="s">
        <v>8364</v>
      </c>
    </row>
    <row r="2" spans="1:6" x14ac:dyDescent="0.3">
      <c r="A2" s="7" t="s">
        <v>8379</v>
      </c>
      <c r="B2" t="s">
        <v>8364</v>
      </c>
    </row>
    <row r="4" spans="1:6" x14ac:dyDescent="0.3">
      <c r="A4" s="7" t="s">
        <v>8362</v>
      </c>
      <c r="B4" s="7" t="s">
        <v>8363</v>
      </c>
    </row>
    <row r="5" spans="1:6" x14ac:dyDescent="0.3">
      <c r="A5" s="7" t="s">
        <v>8360</v>
      </c>
      <c r="B5" t="s">
        <v>8219</v>
      </c>
      <c r="C5" t="s">
        <v>8221</v>
      </c>
      <c r="D5" t="s">
        <v>8220</v>
      </c>
      <c r="E5" t="s">
        <v>8222</v>
      </c>
      <c r="F5" t="s">
        <v>8361</v>
      </c>
    </row>
    <row r="6" spans="1:6" x14ac:dyDescent="0.3">
      <c r="A6" s="12" t="s">
        <v>8373</v>
      </c>
      <c r="B6" s="9">
        <v>184</v>
      </c>
      <c r="C6" s="9">
        <v>148</v>
      </c>
      <c r="D6" s="9">
        <v>34</v>
      </c>
      <c r="E6" s="9">
        <v>2</v>
      </c>
      <c r="F6" s="9">
        <v>368</v>
      </c>
    </row>
    <row r="7" spans="1:6" x14ac:dyDescent="0.3">
      <c r="A7" s="12" t="s">
        <v>8374</v>
      </c>
      <c r="B7" s="9">
        <v>202</v>
      </c>
      <c r="C7" s="9">
        <v>106</v>
      </c>
      <c r="D7" s="9">
        <v>27</v>
      </c>
      <c r="E7" s="9">
        <v>18</v>
      </c>
      <c r="F7" s="9">
        <v>353</v>
      </c>
    </row>
    <row r="8" spans="1:6" x14ac:dyDescent="0.3">
      <c r="A8" s="12" t="s">
        <v>8375</v>
      </c>
      <c r="B8" s="9">
        <v>180</v>
      </c>
      <c r="C8" s="9">
        <v>108</v>
      </c>
      <c r="D8" s="9">
        <v>28</v>
      </c>
      <c r="E8" s="9">
        <v>30</v>
      </c>
      <c r="F8" s="9">
        <v>346</v>
      </c>
    </row>
    <row r="9" spans="1:6" x14ac:dyDescent="0.3">
      <c r="A9" s="12" t="s">
        <v>8376</v>
      </c>
      <c r="B9" s="9">
        <v>193</v>
      </c>
      <c r="C9" s="9">
        <v>103</v>
      </c>
      <c r="D9" s="9">
        <v>27</v>
      </c>
      <c r="E9" s="9"/>
      <c r="F9" s="9">
        <v>323</v>
      </c>
    </row>
    <row r="10" spans="1:6" x14ac:dyDescent="0.3">
      <c r="A10" s="12" t="s">
        <v>8367</v>
      </c>
      <c r="B10" s="9">
        <v>232</v>
      </c>
      <c r="C10" s="9">
        <v>125</v>
      </c>
      <c r="D10" s="9">
        <v>27</v>
      </c>
      <c r="E10" s="9"/>
      <c r="F10" s="9">
        <v>384</v>
      </c>
    </row>
    <row r="11" spans="1:6" x14ac:dyDescent="0.3">
      <c r="A11" s="12" t="s">
        <v>8377</v>
      </c>
      <c r="B11" s="9">
        <v>213</v>
      </c>
      <c r="C11" s="9">
        <v>148</v>
      </c>
      <c r="D11" s="9">
        <v>27</v>
      </c>
      <c r="E11" s="9"/>
      <c r="F11" s="9">
        <v>388</v>
      </c>
    </row>
    <row r="12" spans="1:6" x14ac:dyDescent="0.3">
      <c r="A12" s="12" t="s">
        <v>8368</v>
      </c>
      <c r="B12" s="9">
        <v>191</v>
      </c>
      <c r="C12" s="9">
        <v>148</v>
      </c>
      <c r="D12" s="9">
        <v>43</v>
      </c>
      <c r="E12" s="9"/>
      <c r="F12" s="9">
        <v>382</v>
      </c>
    </row>
    <row r="13" spans="1:6" x14ac:dyDescent="0.3">
      <c r="A13" s="12" t="s">
        <v>8369</v>
      </c>
      <c r="B13" s="9">
        <v>167</v>
      </c>
      <c r="C13" s="9">
        <v>135</v>
      </c>
      <c r="D13" s="9">
        <v>32</v>
      </c>
      <c r="E13" s="9"/>
      <c r="F13" s="9">
        <v>334</v>
      </c>
    </row>
    <row r="14" spans="1:6" x14ac:dyDescent="0.3">
      <c r="A14" s="12" t="s">
        <v>8370</v>
      </c>
      <c r="B14" s="9">
        <v>149</v>
      </c>
      <c r="C14" s="9">
        <v>126</v>
      </c>
      <c r="D14" s="9">
        <v>24</v>
      </c>
      <c r="E14" s="9"/>
      <c r="F14" s="9">
        <v>299</v>
      </c>
    </row>
    <row r="15" spans="1:6" x14ac:dyDescent="0.3">
      <c r="A15" s="12" t="s">
        <v>8371</v>
      </c>
      <c r="B15" s="9">
        <v>183</v>
      </c>
      <c r="C15" s="9">
        <v>151</v>
      </c>
      <c r="D15" s="9">
        <v>20</v>
      </c>
      <c r="E15" s="9"/>
      <c r="F15" s="9">
        <v>354</v>
      </c>
    </row>
    <row r="16" spans="1:6" x14ac:dyDescent="0.3">
      <c r="A16" s="12" t="s">
        <v>8372</v>
      </c>
      <c r="B16" s="9">
        <v>181</v>
      </c>
      <c r="C16" s="9">
        <v>113</v>
      </c>
      <c r="D16" s="9">
        <v>37</v>
      </c>
      <c r="E16" s="9"/>
      <c r="F16" s="9">
        <v>331</v>
      </c>
    </row>
    <row r="17" spans="1:6" x14ac:dyDescent="0.3">
      <c r="A17" s="12" t="s">
        <v>8378</v>
      </c>
      <c r="B17" s="9">
        <v>110</v>
      </c>
      <c r="C17" s="9">
        <v>119</v>
      </c>
      <c r="D17" s="9">
        <v>23</v>
      </c>
      <c r="E17" s="9"/>
      <c r="F17" s="9">
        <v>252</v>
      </c>
    </row>
    <row r="18" spans="1:6" x14ac:dyDescent="0.3">
      <c r="A18" s="12" t="s">
        <v>8361</v>
      </c>
      <c r="B18" s="9">
        <v>2185</v>
      </c>
      <c r="C18" s="9">
        <v>1530</v>
      </c>
      <c r="D18" s="9">
        <v>349</v>
      </c>
      <c r="E18" s="9">
        <v>50</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topLeftCell="A4" workbookViewId="0">
      <selection activeCell="H18" sqref="H18"/>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21875" bestFit="1" customWidth="1"/>
    <col min="8" max="8" width="18.21875" bestFit="1" customWidth="1"/>
  </cols>
  <sheetData>
    <row r="1" spans="1:8" x14ac:dyDescent="0.3">
      <c r="A1" s="13" t="s">
        <v>8380</v>
      </c>
      <c r="B1" s="13" t="s">
        <v>8381</v>
      </c>
      <c r="C1" s="13" t="s">
        <v>8382</v>
      </c>
      <c r="D1" s="13" t="s">
        <v>8383</v>
      </c>
      <c r="E1" s="13" t="s">
        <v>8384</v>
      </c>
      <c r="F1" s="13" t="s">
        <v>8385</v>
      </c>
      <c r="G1" s="13" t="s">
        <v>8386</v>
      </c>
      <c r="H1" s="13" t="s">
        <v>8387</v>
      </c>
    </row>
    <row r="2" spans="1:8" x14ac:dyDescent="0.3">
      <c r="A2" s="13" t="s">
        <v>8388</v>
      </c>
      <c r="B2" s="13">
        <f>COUNTIFS(Dataset!$F$2:$F$4115,"successful",Dataset!$D$2:$D$4115,"&lt;1000")</f>
        <v>322</v>
      </c>
      <c r="C2" s="13">
        <f>COUNTIFS(Dataset!$F$2:$F$4115,"failed",Dataset!$D$2:$D$4115,"&lt;1000")</f>
        <v>113</v>
      </c>
      <c r="D2" s="13">
        <f>COUNTIFS(Dataset!$F$2:$F$4115,"canceled",Dataset!$D$2:$D$4115,"&lt;1000")</f>
        <v>18</v>
      </c>
      <c r="E2" s="13">
        <f>SUM(B2:D2)</f>
        <v>453</v>
      </c>
      <c r="F2" s="15">
        <f>B2/E2</f>
        <v>0.71081677704194257</v>
      </c>
      <c r="G2" s="15">
        <f>C2/E2</f>
        <v>0.24944812362030905</v>
      </c>
      <c r="H2" s="15">
        <f>D2/E2</f>
        <v>3.9735099337748346E-2</v>
      </c>
    </row>
    <row r="3" spans="1:8" x14ac:dyDescent="0.3">
      <c r="A3" s="13" t="s">
        <v>8389</v>
      </c>
      <c r="B3" s="13">
        <f>COUNTIFS(Dataset!$F$2:$F$4115,"successful",Dataset!$D$2:$D$4115,"&gt;1000",Dataset!$D$2:$D$4115,"&lt;4999")</f>
        <v>815</v>
      </c>
      <c r="C3" s="13">
        <f>COUNTIFS(Dataset!$F$2:$F$4115,"failed",Dataset!$D$2:$D$4115,"&gt;1000",Dataset!$D$2:$D$4115,"&lt;4999")</f>
        <v>357</v>
      </c>
      <c r="D3" s="13">
        <f>COUNTIFS(Dataset!$F$2:$F$4115,"canceled",Dataset!$D$2:$D$4115,"&gt;1000",Dataset!$D$2:$D$4115,"&lt;4999")</f>
        <v>52</v>
      </c>
      <c r="E3" s="13">
        <f t="shared" ref="E3:E13" si="0">SUM(B3:D3)</f>
        <v>1224</v>
      </c>
      <c r="F3" s="15">
        <f t="shared" ref="F3:F13" si="1">B3/E3</f>
        <v>0.66584967320261434</v>
      </c>
      <c r="G3" s="15">
        <f t="shared" ref="G3:G13" si="2">C3/E3</f>
        <v>0.29166666666666669</v>
      </c>
      <c r="H3" s="15">
        <f t="shared" ref="H3:H13" si="3">D3/E3</f>
        <v>4.2483660130718956E-2</v>
      </c>
    </row>
    <row r="4" spans="1:8" x14ac:dyDescent="0.3">
      <c r="A4" s="13" t="s">
        <v>8390</v>
      </c>
      <c r="B4" s="13">
        <f>COUNTIFS(Dataset!$F$2:$F$4115,"successful",Dataset!$D$2:$D$4115,"&gt;5000",Dataset!$D$2:$D$4115,"&lt;9999")</f>
        <v>230</v>
      </c>
      <c r="C4" s="13">
        <f>COUNTIFS(Dataset!$F$2:$F$4115,"failed",Dataset!$D$2:$D$4115,"&gt;5000",Dataset!$D$2:$D$4115,"&lt;9999")</f>
        <v>160</v>
      </c>
      <c r="D4" s="13">
        <f>COUNTIFS(Dataset!$F$2:$F$4115,"canceled",Dataset!$D$2:$D$4115,"&gt;5000",Dataset!$D$2:$D$4115,"&lt;9999")</f>
        <v>27</v>
      </c>
      <c r="E4" s="13">
        <f t="shared" si="0"/>
        <v>417</v>
      </c>
      <c r="F4" s="15">
        <f t="shared" si="1"/>
        <v>0.55155875299760193</v>
      </c>
      <c r="G4" s="15">
        <f t="shared" si="2"/>
        <v>0.38369304556354916</v>
      </c>
      <c r="H4" s="15">
        <f t="shared" si="3"/>
        <v>6.4748201438848921E-2</v>
      </c>
    </row>
    <row r="5" spans="1:8" x14ac:dyDescent="0.3">
      <c r="A5" s="14" t="s">
        <v>8391</v>
      </c>
      <c r="B5" s="13">
        <f>COUNTIFS(Dataset!$F$2:$F$4115,"successful",Dataset!$D$2:$D$4115,"&gt;10000",Dataset!$D$2:$D$4115,"&lt;14999")</f>
        <v>65</v>
      </c>
      <c r="C5" s="13">
        <f>COUNTIFS(Dataset!$F$2:$F$4115,"failed",Dataset!$D$2:$D$4115,"&gt;10000",Dataset!$D$2:$D$4115,"&lt;14999")</f>
        <v>59</v>
      </c>
      <c r="D5" s="13">
        <f>COUNTIFS(Dataset!$F$2:$F$4115,"canceled",Dataset!$D$2:$D$4115,"&gt;10000",Dataset!$D$2:$D$4115,"&lt;14999")</f>
        <v>12</v>
      </c>
      <c r="E5" s="13">
        <f t="shared" si="0"/>
        <v>136</v>
      </c>
      <c r="F5" s="15">
        <f t="shared" si="1"/>
        <v>0.47794117647058826</v>
      </c>
      <c r="G5" s="15">
        <f t="shared" si="2"/>
        <v>0.43382352941176472</v>
      </c>
      <c r="H5" s="15">
        <f t="shared" si="3"/>
        <v>8.8235294117647065E-2</v>
      </c>
    </row>
    <row r="6" spans="1:8" x14ac:dyDescent="0.3">
      <c r="A6" s="14" t="s">
        <v>8392</v>
      </c>
      <c r="B6" s="13">
        <f>COUNTIFS(Dataset!$F$2:$F$4115,"successful",Dataset!$D$2:$D$4115,"&gt;15000",Dataset!$D$2:$D$4115,"&lt;19999")</f>
        <v>38</v>
      </c>
      <c r="C6" s="13">
        <f>COUNTIFS(Dataset!$F$2:$F$4115,"failed",Dataset!$D$2:$D$4115,"&gt;15000",Dataset!$D$2:$D$4115,"&lt;19999")</f>
        <v>32</v>
      </c>
      <c r="D6" s="13">
        <f>COUNTIFS(Dataset!$F$2:$F$4115,"canceled",Dataset!$D$2:$D$4115,"&gt;15000",Dataset!$D$2:$D$4115,"&lt;19999")</f>
        <v>4</v>
      </c>
      <c r="E6" s="13">
        <f t="shared" si="0"/>
        <v>74</v>
      </c>
      <c r="F6" s="15">
        <f t="shared" si="1"/>
        <v>0.51351351351351349</v>
      </c>
      <c r="G6" s="15">
        <f t="shared" si="2"/>
        <v>0.43243243243243246</v>
      </c>
      <c r="H6" s="15">
        <f t="shared" si="3"/>
        <v>5.4054054054054057E-2</v>
      </c>
    </row>
    <row r="7" spans="1:8" x14ac:dyDescent="0.3">
      <c r="A7" s="14" t="s">
        <v>8393</v>
      </c>
      <c r="B7" s="13">
        <f>COUNTIFS(Dataset!$F$2:$F$4115,"successful",Dataset!$D$2:$D$4115,"&gt;20000",Dataset!$D$2:$D$4115,"&lt;24999")</f>
        <v>18</v>
      </c>
      <c r="C7" s="13">
        <f>COUNTIFS(Dataset!$F$2:$F$4115,"failed",Dataset!$D$2:$D$4115,"&gt;20000",Dataset!$D$2:$D$4115,"&lt;24999")</f>
        <v>16</v>
      </c>
      <c r="D7" s="13">
        <f>COUNTIFS(Dataset!$F$2:$F$4115,"canceled",Dataset!$D$2:$D$4115,"&gt;20000",Dataset!$D$2:$D$4115,"&lt;24999")</f>
        <v>1</v>
      </c>
      <c r="E7" s="13">
        <f t="shared" si="0"/>
        <v>35</v>
      </c>
      <c r="F7" s="15">
        <f t="shared" si="1"/>
        <v>0.51428571428571423</v>
      </c>
      <c r="G7" s="15">
        <f t="shared" si="2"/>
        <v>0.45714285714285713</v>
      </c>
      <c r="H7" s="15">
        <f t="shared" si="3"/>
        <v>2.8571428571428571E-2</v>
      </c>
    </row>
    <row r="8" spans="1:8" x14ac:dyDescent="0.3">
      <c r="A8" s="14" t="s">
        <v>8394</v>
      </c>
      <c r="B8" s="13">
        <f>COUNTIFS(Dataset!$F$2:$F$4115,"successful",Dataset!$D$2:$D$4115,"&gt;25000",Dataset!$D$2:$D$4115,"&lt;29999")</f>
        <v>8</v>
      </c>
      <c r="C8" s="13">
        <f>COUNTIFS(Dataset!$F$2:$F$4115,"failed",Dataset!$D$2:$D$4115,"&gt;25000",Dataset!$D$2:$D$4115,"&lt;29999")</f>
        <v>15</v>
      </c>
      <c r="D8" s="13">
        <f>COUNTIFS(Dataset!$F$2:$F$4115,"canceled",Dataset!$D$2:$D$4115,"&gt;25000",Dataset!$D$2:$D$4115,"&lt;29999")</f>
        <v>1</v>
      </c>
      <c r="E8" s="13">
        <f t="shared" si="0"/>
        <v>24</v>
      </c>
      <c r="F8" s="15">
        <f t="shared" si="1"/>
        <v>0.33333333333333331</v>
      </c>
      <c r="G8" s="15">
        <f t="shared" si="2"/>
        <v>0.625</v>
      </c>
      <c r="H8" s="15">
        <f t="shared" si="3"/>
        <v>4.1666666666666664E-2</v>
      </c>
    </row>
    <row r="9" spans="1:8" x14ac:dyDescent="0.3">
      <c r="A9" s="14" t="s">
        <v>8395</v>
      </c>
      <c r="B9" s="13">
        <f>COUNTIFS(Dataset!$F$2:$F$4115,"successful",Dataset!$D$2:$D$4115,"&gt;30000",Dataset!$D$2:$D$4115,"&lt;34999")</f>
        <v>6</v>
      </c>
      <c r="C9" s="13">
        <f>COUNTIFS(Dataset!$F$2:$F$4115,"failed",Dataset!$D$2:$D$4115,"&gt;30000",Dataset!$D$2:$D$4115,"&lt;34999")</f>
        <v>6</v>
      </c>
      <c r="D9" s="13">
        <f>COUNTIFS(Dataset!$F$2:$F$4115,"canceled",Dataset!$D$2:$D$4115,"&gt;30000",Dataset!$D$2:$D$4115,"&lt;34999")</f>
        <v>1</v>
      </c>
      <c r="E9" s="13">
        <f t="shared" si="0"/>
        <v>13</v>
      </c>
      <c r="F9" s="15">
        <f t="shared" si="1"/>
        <v>0.46153846153846156</v>
      </c>
      <c r="G9" s="15">
        <f t="shared" si="2"/>
        <v>0.46153846153846156</v>
      </c>
      <c r="H9" s="15">
        <f t="shared" si="3"/>
        <v>7.6923076923076927E-2</v>
      </c>
    </row>
    <row r="10" spans="1:8" x14ac:dyDescent="0.3">
      <c r="A10" s="14" t="s">
        <v>8396</v>
      </c>
      <c r="B10" s="13">
        <f>COUNTIFS(Dataset!$F$2:$F$4115,"successful",Dataset!$D$2:$D$4115,"&gt;35000",Dataset!$D$2:$D$4115,"&lt;39999")</f>
        <v>4</v>
      </c>
      <c r="C10" s="13">
        <f>COUNTIFS(Dataset!$F$2:$F$4115,"failed",Dataset!$D$2:$D$4115,"&gt;35000",Dataset!$D$2:$D$4115,"&lt;39999")</f>
        <v>8</v>
      </c>
      <c r="D10" s="13">
        <f>COUNTIFS(Dataset!$F$2:$F$4115,"canceled",Dataset!$D$2:$D$4115,"&gt;35000",Dataset!$D$2:$D$4115,"&lt;39999")</f>
        <v>2</v>
      </c>
      <c r="E10" s="13">
        <f t="shared" si="0"/>
        <v>14</v>
      </c>
      <c r="F10" s="15">
        <f t="shared" si="1"/>
        <v>0.2857142857142857</v>
      </c>
      <c r="G10" s="15">
        <f t="shared" si="2"/>
        <v>0.5714285714285714</v>
      </c>
      <c r="H10" s="15">
        <f t="shared" si="3"/>
        <v>0.14285714285714285</v>
      </c>
    </row>
    <row r="11" spans="1:8" x14ac:dyDescent="0.3">
      <c r="A11" s="14" t="s">
        <v>8397</v>
      </c>
      <c r="B11" s="13">
        <f>COUNTIFS(Dataset!$F$2:$F$4115,"successful",Dataset!$D$2:$D$4115,"&gt;40000",Dataset!$D$2:$D$4115,"&lt;44999")</f>
        <v>5</v>
      </c>
      <c r="C11" s="13">
        <f>COUNTIFS(Dataset!$F$2:$F$4115,"failed",Dataset!$D$2:$D$4115,"&gt;40000",Dataset!$D$2:$D$4115,"&lt;44999")</f>
        <v>3</v>
      </c>
      <c r="D11" s="13">
        <f>COUNTIFS(Dataset!$F$2:$F$4115,"canceled",Dataset!$D$2:$D$4115,"&gt;40000",Dataset!$D$2:$D$4115,"&lt;44999")</f>
        <v>0</v>
      </c>
      <c r="E11" s="13">
        <f t="shared" si="0"/>
        <v>8</v>
      </c>
      <c r="F11" s="15">
        <f t="shared" si="1"/>
        <v>0.625</v>
      </c>
      <c r="G11" s="15">
        <f t="shared" si="2"/>
        <v>0.375</v>
      </c>
      <c r="H11" s="15">
        <f t="shared" si="3"/>
        <v>0</v>
      </c>
    </row>
    <row r="12" spans="1:8" x14ac:dyDescent="0.3">
      <c r="A12" s="14" t="s">
        <v>8398</v>
      </c>
      <c r="B12" s="13">
        <f>COUNTIFS(Dataset!$F$2:$F$4115,"successful",Dataset!$D$2:$D$4115,"&gt;45000",Dataset!$D$2:$D$4115,"&lt;49999")</f>
        <v>3</v>
      </c>
      <c r="C12" s="13">
        <f>COUNTIFS(Dataset!$F$2:$F$4115,"failed",Dataset!$D$2:$D$4115,"&gt;45000",Dataset!$D$2:$D$4115,"&lt;49999")</f>
        <v>5</v>
      </c>
      <c r="D12" s="13">
        <f>COUNTIFS(Dataset!$F$2:$F$4115,"canceled",Dataset!$D$2:$D$4115,"&gt;45000",Dataset!$D$2:$D$4115,"&lt;49999")</f>
        <v>2</v>
      </c>
      <c r="E12" s="13">
        <f t="shared" si="0"/>
        <v>10</v>
      </c>
      <c r="F12" s="15">
        <f t="shared" si="1"/>
        <v>0.3</v>
      </c>
      <c r="G12" s="15">
        <f t="shared" si="2"/>
        <v>0.5</v>
      </c>
      <c r="H12" s="15">
        <f t="shared" si="3"/>
        <v>0.2</v>
      </c>
    </row>
    <row r="13" spans="1:8" x14ac:dyDescent="0.3">
      <c r="A13" s="14" t="s">
        <v>8399</v>
      </c>
      <c r="B13" s="13">
        <f>COUNTIFS(Dataset!$F$2:$F$4115,"successful",Dataset!$D$2:$D$4115,"&gt;=50000")</f>
        <v>86</v>
      </c>
      <c r="C13" s="13">
        <f>COUNTIFS(Dataset!$F$2:$F$4115,"failed",Dataset!$D$2:$D$4115,"&gt;=50000")</f>
        <v>258</v>
      </c>
      <c r="D13" s="13">
        <f>COUNTIFS(Dataset!$F$2:$F$4115,"canceled",Dataset!$D$2:$D$4115,"&gt;=50000")</f>
        <v>100</v>
      </c>
      <c r="E13" s="13">
        <f t="shared" si="0"/>
        <v>444</v>
      </c>
      <c r="F13" s="15">
        <f t="shared" si="1"/>
        <v>0.19369369369369369</v>
      </c>
      <c r="G13" s="15">
        <f t="shared" si="2"/>
        <v>0.58108108108108103</v>
      </c>
      <c r="H13" s="15">
        <f t="shared" si="3"/>
        <v>0.22522522522522523</v>
      </c>
    </row>
    <row r="14" spans="1:8" x14ac:dyDescent="0.3">
      <c r="E14" s="13"/>
      <c r="F14" s="13"/>
    </row>
    <row r="15" spans="1:8" x14ac:dyDescent="0.3">
      <c r="D15" s="13"/>
      <c r="E15" s="13"/>
      <c r="F15" s="13"/>
    </row>
    <row r="16" spans="1:8" x14ac:dyDescent="0.3">
      <c r="D16" s="13"/>
      <c r="E16" s="13"/>
      <c r="F16" s="13"/>
    </row>
  </sheetData>
  <pageMargins left="0.7" right="0.7" top="0.75" bottom="0.75" header="0.3" footer="0.3"/>
  <ignoredErrors>
    <ignoredError sqref="C2:C13"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85" zoomScaleNormal="85" workbookViewId="0">
      <selection activeCell="Y1" sqref="Y1"/>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Category Stats</vt:lpstr>
      <vt:lpstr>Subcategory Stats</vt:lpstr>
      <vt:lpstr>Outcomes Based On Launch Date</vt:lpstr>
      <vt:lpstr>Outcomes Based On Goals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Justin</cp:lastModifiedBy>
  <dcterms:created xsi:type="dcterms:W3CDTF">2017-04-20T15:17:24Z</dcterms:created>
  <dcterms:modified xsi:type="dcterms:W3CDTF">2018-01-20T00:27:26Z</dcterms:modified>
</cp:coreProperties>
</file>