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D\Petty Cash\"/>
    </mc:Choice>
  </mc:AlternateContent>
  <bookViews>
    <workbookView xWindow="-120" yWindow="-120" windowWidth="15600" windowHeight="11160" firstSheet="2" activeTab="2"/>
  </bookViews>
  <sheets>
    <sheet name="Sheet1" sheetId="1" r:id="rId1"/>
    <sheet name="Sheet2" sheetId="2" r:id="rId2"/>
    <sheet name="Actual" sheetId="4" r:id="rId3"/>
    <sheet name="Sheet6" sheetId="10" r:id="rId4"/>
    <sheet name="Dasty" sheetId="8" r:id="rId5"/>
    <sheet name="Sheet5" sheetId="5" r:id="rId6"/>
    <sheet name="Sheet4" sheetId="9" r:id="rId7"/>
    <sheet name="Irshad SB Hisab" sheetId="6" r:id="rId8"/>
    <sheet name="DR.Habiba" sheetId="7" r:id="rId9"/>
  </sheets>
  <definedNames>
    <definedName name="_xlnm.Print_Area" localSheetId="2">Actual!$A$1361:$F$1423</definedName>
    <definedName name="_xlnm.Print_Area" localSheetId="8">DR.Habiba!$B$79:$F$94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6" i="4" l="1"/>
  <c r="D1470" i="4"/>
  <c r="F1461" i="4" s="1"/>
  <c r="F1463" i="4" s="1"/>
  <c r="E1461" i="4"/>
  <c r="D1454" i="4"/>
  <c r="D1452" i="4"/>
  <c r="D1450" i="4"/>
  <c r="D1460" i="4" l="1"/>
  <c r="D1445" i="4"/>
  <c r="D1461" i="4" l="1"/>
  <c r="D1425" i="4"/>
  <c r="D1430" i="4" s="1"/>
  <c r="D1434" i="4" l="1"/>
  <c r="D97" i="7" l="1"/>
  <c r="D94" i="7"/>
  <c r="E86" i="7"/>
  <c r="E94" i="7"/>
  <c r="D1404" i="4" l="1"/>
  <c r="D90" i="7"/>
  <c r="D1401" i="4" l="1"/>
  <c r="D1390" i="4" l="1"/>
  <c r="D1387" i="4"/>
  <c r="E137" i="8" l="1"/>
  <c r="E134" i="8"/>
  <c r="D1383" i="4" l="1"/>
  <c r="D1417" i="4" l="1"/>
  <c r="D1432" i="4"/>
  <c r="H1425" i="4" l="1"/>
  <c r="D1369" i="4" l="1"/>
  <c r="D1418" i="4" s="1"/>
  <c r="E140" i="8" l="1"/>
  <c r="E120" i="8" l="1"/>
  <c r="E116" i="8"/>
  <c r="E136" i="8"/>
  <c r="E135" i="8"/>
  <c r="E133" i="8"/>
  <c r="E132" i="8"/>
  <c r="E131" i="8"/>
  <c r="E130" i="8"/>
  <c r="E129" i="8"/>
  <c r="E128" i="8"/>
  <c r="E127" i="8"/>
  <c r="E125" i="8"/>
  <c r="E124" i="8"/>
  <c r="E126" i="8"/>
  <c r="D1339" i="4" l="1"/>
  <c r="G151" i="8" l="1"/>
  <c r="G150" i="8"/>
  <c r="E152" i="8"/>
  <c r="D1337" i="4" l="1"/>
  <c r="E123" i="8" l="1"/>
  <c r="E121" i="8"/>
  <c r="E113" i="8"/>
  <c r="E112" i="8"/>
  <c r="E109" i="8"/>
  <c r="H124" i="8"/>
  <c r="G146" i="8" l="1"/>
  <c r="G147" i="8" s="1"/>
  <c r="G148" i="8" s="1"/>
  <c r="G149" i="8" s="1"/>
  <c r="G145" i="8"/>
  <c r="G144" i="8"/>
  <c r="E1333" i="4" l="1"/>
  <c r="F173" i="8"/>
  <c r="D1325" i="4"/>
  <c r="G159" i="8" l="1"/>
  <c r="G160" i="8" s="1"/>
  <c r="F161" i="8"/>
  <c r="G161" i="8" l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E118" i="8"/>
  <c r="E117" i="8" l="1"/>
  <c r="E119" i="8"/>
  <c r="D1312" i="4" l="1"/>
  <c r="D1349" i="4" s="1"/>
  <c r="D1298" i="4" l="1"/>
  <c r="F1277" i="4"/>
  <c r="D1350" i="4" l="1"/>
  <c r="D1259" i="4" l="1"/>
  <c r="D1252" i="4"/>
  <c r="D1260" i="4" l="1"/>
  <c r="D4" i="9"/>
  <c r="F8" i="9"/>
  <c r="F4" i="9"/>
  <c r="F5" i="9" s="1"/>
  <c r="F7" i="9" s="1"/>
  <c r="D13" i="9"/>
  <c r="D5" i="9"/>
  <c r="D7" i="9" s="1"/>
  <c r="F9" i="9" l="1"/>
  <c r="E115" i="8" l="1"/>
  <c r="G114" i="8" l="1"/>
  <c r="G110" i="8"/>
  <c r="G108" i="8"/>
  <c r="G106" i="8"/>
  <c r="G105" i="8"/>
  <c r="G102" i="8"/>
  <c r="G111" i="8"/>
  <c r="G104" i="8"/>
  <c r="G103" i="8"/>
  <c r="G116" i="8" l="1"/>
  <c r="E106" i="8"/>
  <c r="E105" i="8"/>
  <c r="E108" i="8"/>
  <c r="E110" i="8"/>
  <c r="E114" i="8"/>
  <c r="E102" i="8"/>
  <c r="E111" i="8" l="1"/>
  <c r="D1277" i="4" l="1"/>
  <c r="E104" i="8"/>
  <c r="E103" i="8"/>
  <c r="E101" i="8"/>
  <c r="E100" i="8"/>
  <c r="E99" i="8"/>
  <c r="E98" i="8"/>
  <c r="E97" i="8"/>
  <c r="E96" i="8"/>
  <c r="E179" i="8" l="1"/>
  <c r="F140" i="8" l="1"/>
  <c r="D1201" i="4" l="1"/>
  <c r="D1235" i="4" l="1"/>
  <c r="D1278" i="4" s="1"/>
  <c r="I1277" i="4" l="1"/>
  <c r="E68" i="8"/>
  <c r="E67" i="8"/>
  <c r="E65" i="8"/>
  <c r="E64" i="8"/>
  <c r="E62" i="8"/>
  <c r="E61" i="8"/>
  <c r="E57" i="8"/>
  <c r="E55" i="8"/>
  <c r="E54" i="8"/>
  <c r="E52" i="8"/>
  <c r="D1209" i="4" l="1"/>
  <c r="G69" i="8" l="1"/>
  <c r="D1193" i="4" l="1"/>
  <c r="D1192" i="4"/>
  <c r="H1215" i="4" l="1"/>
  <c r="I1215" i="4" s="1"/>
  <c r="D1189" i="4" l="1"/>
  <c r="E59" i="8" l="1"/>
  <c r="E69" i="8" s="1"/>
  <c r="F80" i="7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79" i="7"/>
  <c r="D1185" i="4" l="1"/>
  <c r="D1184" i="4"/>
  <c r="D1175" i="4" l="1"/>
  <c r="D1174" i="4"/>
  <c r="D1169" i="4"/>
  <c r="D1215" i="4" l="1"/>
  <c r="D1167" i="4"/>
  <c r="E74" i="8"/>
  <c r="D1216" i="4" l="1"/>
  <c r="E75" i="8"/>
  <c r="E83" i="8" l="1"/>
  <c r="E48" i="8" l="1"/>
  <c r="E47" i="8"/>
  <c r="E46" i="8"/>
  <c r="E45" i="8"/>
  <c r="E43" i="8"/>
  <c r="E42" i="8"/>
  <c r="E82" i="8" l="1"/>
  <c r="E76" i="8"/>
  <c r="E90" i="8" l="1"/>
  <c r="D90" i="8"/>
  <c r="F73" i="8" l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D1140" i="4" l="1"/>
  <c r="E44" i="8"/>
  <c r="D1129" i="4" l="1"/>
  <c r="H1088" i="4" l="1"/>
  <c r="H1083" i="4"/>
  <c r="E36" i="8"/>
  <c r="E35" i="8"/>
  <c r="E50" i="8"/>
  <c r="E34" i="8"/>
  <c r="E40" i="8" l="1"/>
  <c r="H1095" i="4"/>
  <c r="F1144" i="4"/>
  <c r="D1144" i="4"/>
  <c r="D1116" i="4"/>
  <c r="D1145" i="4" l="1"/>
  <c r="E27" i="8"/>
  <c r="E12" i="8"/>
  <c r="F12" i="8" s="1"/>
  <c r="C1052" i="4"/>
  <c r="D1052" i="4" s="1"/>
  <c r="D1053" i="4" s="1"/>
  <c r="E22" i="6" l="1"/>
  <c r="E21" i="6"/>
  <c r="D21" i="6"/>
  <c r="E11" i="8" l="1"/>
  <c r="F11" i="8" s="1"/>
  <c r="E9" i="8"/>
  <c r="E10" i="8"/>
  <c r="F10" i="8" s="1"/>
  <c r="E8" i="8" l="1"/>
  <c r="E7" i="8"/>
  <c r="F7" i="8" s="1"/>
  <c r="F14" i="8" s="1"/>
  <c r="D1083" i="4" l="1"/>
  <c r="E6" i="8"/>
  <c r="E5" i="8"/>
  <c r="E4" i="8"/>
  <c r="E3" i="8"/>
  <c r="E14" i="8" l="1"/>
  <c r="D1062" i="4"/>
  <c r="D1064" i="4" s="1"/>
  <c r="D1067" i="4" l="1"/>
  <c r="D1066" i="4" l="1"/>
  <c r="D1094" i="4" s="1"/>
  <c r="F1094" i="4" l="1"/>
  <c r="D1095" i="4"/>
  <c r="D1011" i="4" l="1"/>
  <c r="D1007" i="4"/>
  <c r="D1000" i="4"/>
  <c r="F1020" i="4"/>
  <c r="D1020" i="4" l="1"/>
  <c r="I25" i="7" l="1"/>
  <c r="H25" i="7"/>
  <c r="H24" i="7"/>
  <c r="D993" i="4" l="1"/>
  <c r="E72" i="7"/>
  <c r="E64" i="7"/>
  <c r="D63" i="7"/>
  <c r="F48" i="7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D1021" i="4" l="1"/>
  <c r="F63" i="7"/>
  <c r="F64" i="7" s="1"/>
  <c r="F65" i="7" s="1"/>
  <c r="F66" i="7" s="1"/>
  <c r="F67" i="7" s="1"/>
  <c r="F68" i="7" s="1"/>
  <c r="F69" i="7" s="1"/>
  <c r="E34" i="7"/>
  <c r="E31" i="7"/>
  <c r="D29" i="7"/>
  <c r="F70" i="7" l="1"/>
  <c r="F71" i="7" s="1"/>
  <c r="F72" i="7" s="1"/>
  <c r="F73" i="7" s="1"/>
  <c r="F74" i="7" s="1"/>
  <c r="F75" i="7" s="1"/>
  <c r="F76" i="7" s="1"/>
  <c r="D21" i="7" l="1"/>
  <c r="D42" i="7" s="1"/>
  <c r="E22" i="7" l="1"/>
  <c r="E42" i="7" s="1"/>
  <c r="F42" i="7" s="1"/>
  <c r="C983" i="4" l="1"/>
  <c r="C982" i="4"/>
  <c r="F6" i="7" l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l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l="1"/>
  <c r="F34" i="7" s="1"/>
  <c r="F35" i="7" s="1"/>
  <c r="F36" i="7" s="1"/>
  <c r="F37" i="7" s="1"/>
  <c r="F38" i="7" s="1"/>
  <c r="F39" i="7" s="1"/>
  <c r="F40" i="7" s="1"/>
  <c r="D957" i="4"/>
  <c r="D965" i="4" l="1"/>
  <c r="D961" i="4"/>
  <c r="D972" i="4" l="1"/>
  <c r="D973" i="4" s="1"/>
  <c r="D923" i="4" l="1"/>
  <c r="D922" i="4"/>
  <c r="D918" i="4"/>
  <c r="D938" i="4" l="1"/>
  <c r="D939" i="4" s="1"/>
  <c r="D890" i="4"/>
  <c r="D900" i="4" s="1"/>
  <c r="D884" i="4"/>
  <c r="D901" i="4" l="1"/>
  <c r="D856" i="4"/>
  <c r="D847" i="4"/>
  <c r="D838" i="4"/>
  <c r="D840" i="4" s="1"/>
  <c r="D866" i="4" l="1"/>
  <c r="D867" i="4" s="1"/>
  <c r="D812" i="4" l="1"/>
  <c r="D802" i="4"/>
  <c r="D797" i="4"/>
  <c r="D799" i="4" s="1"/>
  <c r="D822" i="4" l="1"/>
  <c r="D823" i="4" s="1"/>
  <c r="D775" i="4"/>
  <c r="D774" i="4" l="1"/>
  <c r="D781" i="4" l="1"/>
  <c r="D759" i="4"/>
  <c r="D782" i="4" l="1"/>
  <c r="D729" i="4"/>
  <c r="D726" i="4"/>
  <c r="D741" i="4" l="1"/>
  <c r="D724" i="4"/>
  <c r="D742" i="4" l="1"/>
  <c r="D684" i="4"/>
  <c r="D707" i="4" s="1"/>
  <c r="D680" i="4"/>
  <c r="D708" i="4" l="1"/>
  <c r="D660" i="4"/>
  <c r="D657" i="4" l="1"/>
  <c r="D634" i="4" l="1"/>
  <c r="D636" i="4" s="1"/>
  <c r="D663" i="4"/>
  <c r="D664" i="4" l="1"/>
  <c r="G306" i="5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05" i="5"/>
  <c r="F325" i="5"/>
  <c r="F317" i="5"/>
  <c r="F313" i="5"/>
  <c r="F312" i="5"/>
  <c r="D613" i="4" l="1"/>
  <c r="D605" i="4" l="1"/>
  <c r="D601" i="4" l="1"/>
  <c r="D600" i="4"/>
  <c r="D592" i="4"/>
  <c r="G279" i="5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278" i="5"/>
  <c r="F301" i="5"/>
  <c r="F291" i="5"/>
  <c r="F276" i="5"/>
  <c r="G273" i="5"/>
  <c r="G274" i="5" s="1"/>
  <c r="G275" i="5" s="1"/>
  <c r="G276" i="5" s="1"/>
  <c r="G277" i="5" s="1"/>
  <c r="G272" i="5"/>
  <c r="D617" i="4" l="1"/>
  <c r="D618" i="4" s="1"/>
  <c r="D570" i="4"/>
  <c r="D560" i="4" l="1"/>
  <c r="D545" i="4" l="1"/>
  <c r="D575" i="4" s="1"/>
  <c r="D541" i="4"/>
  <c r="G262" i="5"/>
  <c r="G263" i="5" s="1"/>
  <c r="G264" i="5" s="1"/>
  <c r="G265" i="5" s="1"/>
  <c r="G266" i="5" s="1"/>
  <c r="G267" i="5" s="1"/>
  <c r="G268" i="5" s="1"/>
  <c r="G269" i="5" s="1"/>
  <c r="G270" i="5" s="1"/>
  <c r="G271" i="5" s="1"/>
  <c r="G255" i="5"/>
  <c r="G256" i="5"/>
  <c r="G257" i="5" s="1"/>
  <c r="G258" i="5" s="1"/>
  <c r="G259" i="5" s="1"/>
  <c r="G260" i="5" s="1"/>
  <c r="G261" i="5" s="1"/>
  <c r="G254" i="5"/>
  <c r="F259" i="5"/>
  <c r="F254" i="5"/>
  <c r="D507" i="4"/>
  <c r="D502" i="4"/>
  <c r="D500" i="4"/>
  <c r="F146" i="5"/>
  <c r="F139" i="5"/>
  <c r="F137" i="5"/>
  <c r="F135" i="5"/>
  <c r="D234" i="5"/>
  <c r="D218" i="5"/>
  <c r="D200" i="5"/>
  <c r="D178" i="5"/>
  <c r="D155" i="5"/>
  <c r="D103" i="5"/>
  <c r="D89" i="5"/>
  <c r="D73" i="5"/>
  <c r="D52" i="5"/>
  <c r="D38" i="5"/>
  <c r="D17" i="5"/>
  <c r="D6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F251" i="5"/>
  <c r="F227" i="5"/>
  <c r="F226" i="5"/>
  <c r="F225" i="5"/>
  <c r="F214" i="5"/>
  <c r="F211" i="5"/>
  <c r="F187" i="5"/>
  <c r="F182" i="5"/>
  <c r="D423" i="4"/>
  <c r="D386" i="4"/>
  <c r="D388" i="4" s="1"/>
  <c r="D368" i="4"/>
  <c r="D479" i="4"/>
  <c r="D482" i="4" s="1"/>
  <c r="D461" i="4"/>
  <c r="D435" i="4"/>
  <c r="D434" i="4"/>
  <c r="D433" i="4"/>
  <c r="D425" i="4"/>
  <c r="D403" i="4"/>
  <c r="D400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52" i="4"/>
  <c r="D347" i="4"/>
  <c r="D322" i="4"/>
  <c r="D278" i="4"/>
  <c r="D279" i="4" s="1"/>
  <c r="D296" i="4" s="1"/>
  <c r="D298" i="4" s="1"/>
  <c r="D323" i="1"/>
  <c r="D322" i="1"/>
  <c r="D298" i="1"/>
  <c r="D296" i="1"/>
  <c r="D278" i="1"/>
  <c r="D279" i="1" s="1"/>
  <c r="D523" i="4" l="1"/>
  <c r="D524" i="4" s="1"/>
  <c r="D576" i="4"/>
  <c r="G182" i="5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D443" i="4"/>
  <c r="D407" i="4"/>
  <c r="D408" i="4" s="1"/>
  <c r="D353" i="4"/>
  <c r="D323" i="4"/>
  <c r="D340" i="4" s="1"/>
  <c r="D342" i="4" s="1"/>
  <c r="D444" i="4"/>
  <c r="D483" i="4"/>
  <c r="D354" i="4" l="1"/>
  <c r="D370" i="4" s="1"/>
  <c r="F24" i="2"/>
  <c r="E22" i="2"/>
  <c r="H19" i="2"/>
  <c r="F22" i="2"/>
  <c r="F8" i="2"/>
  <c r="E8" i="2"/>
  <c r="D480" i="1"/>
  <c r="D486" i="1"/>
  <c r="D462" i="1"/>
  <c r="D409" i="1"/>
  <c r="D436" i="1"/>
  <c r="D435" i="1"/>
  <c r="D434" i="1"/>
  <c r="D444" i="1" s="1"/>
  <c r="D428" i="1"/>
  <c r="D402" i="1"/>
  <c r="D399" i="1"/>
  <c r="D385" i="1"/>
  <c r="D387" i="1" s="1"/>
  <c r="D445" i="1" l="1"/>
  <c r="D406" i="1"/>
  <c r="D487" i="1"/>
  <c r="D410" i="1"/>
  <c r="D411" i="1" s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D352" i="1"/>
  <c r="D347" i="1"/>
  <c r="D353" i="1" l="1"/>
  <c r="D354" i="1" s="1"/>
  <c r="D369" i="1" s="1"/>
  <c r="F152" i="8" l="1"/>
  <c r="F179" i="8"/>
</calcChain>
</file>

<file path=xl/sharedStrings.xml><?xml version="1.0" encoding="utf-8"?>
<sst xmlns="http://schemas.openxmlformats.org/spreadsheetml/2006/main" count="5696" uniqueCount="1380">
  <si>
    <t>AL - UMEED REHABILITATION ASSOCIATION</t>
  </si>
  <si>
    <t>PETTY CASH SHEET</t>
  </si>
  <si>
    <t>FOR THE PERIOD JULY 1 2023 TO JULY 12 2023</t>
  </si>
  <si>
    <t>DATE</t>
  </si>
  <si>
    <t>PARTICULARS</t>
  </si>
  <si>
    <t>VOC #</t>
  </si>
  <si>
    <t>AMOUNT</t>
  </si>
  <si>
    <t>Internet Bill</t>
  </si>
  <si>
    <t xml:space="preserve"> Web and Email Hosting </t>
  </si>
  <si>
    <t>Postage &amp; Courier</t>
  </si>
  <si>
    <t>R&amp;M Vehicle</t>
  </si>
  <si>
    <t>kitchen items/Loundery</t>
  </si>
  <si>
    <t>Ufone</t>
  </si>
  <si>
    <t>Recreational</t>
  </si>
  <si>
    <t>R&amp;M Maintenance</t>
  </si>
  <si>
    <t>Supplies and Stationary</t>
  </si>
  <si>
    <t>Visitor Refreshment</t>
  </si>
  <si>
    <t>SSGC</t>
  </si>
  <si>
    <t>Opening Balance</t>
  </si>
  <si>
    <t>Cash Withdrawl HMB</t>
  </si>
  <si>
    <t>Total Cash In Hand</t>
  </si>
  <si>
    <t>Expenses Detail:</t>
  </si>
  <si>
    <t>Google Email Payment</t>
  </si>
  <si>
    <t>SSGC Jun-23</t>
  </si>
  <si>
    <t>Storm Fibre Jul-23</t>
  </si>
  <si>
    <t>EA-0860</t>
  </si>
  <si>
    <t>EA-0859 Bolan</t>
  </si>
  <si>
    <t>Lock and Terminals</t>
  </si>
  <si>
    <t>Total Expense out</t>
  </si>
  <si>
    <t>01JV24000003</t>
  </si>
  <si>
    <t>Abdul Wahid Memon</t>
  </si>
  <si>
    <t>Syed Irshad Ali</t>
  </si>
  <si>
    <t>Saeed Jamal Tariq</t>
  </si>
  <si>
    <t>Dr. Ruby Anwar Abbasi</t>
  </si>
  <si>
    <t>Accountant</t>
  </si>
  <si>
    <t>Chief Operating Officer</t>
  </si>
  <si>
    <t>Treasurer</t>
  </si>
  <si>
    <t>General Secretary</t>
  </si>
  <si>
    <t>FOR THE PERIOD JULY 13 2023 TO JULY 20 2023</t>
  </si>
  <si>
    <t xml:space="preserve">Internet </t>
  </si>
  <si>
    <t>Courier</t>
  </si>
  <si>
    <t>Misc</t>
  </si>
  <si>
    <t>W.H.Tax</t>
  </si>
  <si>
    <t>Entertaiment</t>
  </si>
  <si>
    <t>R&amp;M Maint.</t>
  </si>
  <si>
    <t>Stationary</t>
  </si>
  <si>
    <t>Visitor Ref</t>
  </si>
  <si>
    <t>13.07.2023</t>
  </si>
  <si>
    <t>Cheq no. 105871635</t>
  </si>
  <si>
    <t>11.07.23</t>
  </si>
  <si>
    <t>Lock for main gate</t>
  </si>
  <si>
    <t>12.07.23</t>
  </si>
  <si>
    <t>Printer tonner refill &amp; 2-Drum</t>
  </si>
  <si>
    <t>Welding work grand floor grill work Rehab Section</t>
  </si>
  <si>
    <t>Labour for Reparing Aluminim windows jali</t>
  </si>
  <si>
    <t>13.07.23</t>
  </si>
  <si>
    <t>Kitchen work(Marble-wood) ground floor Rehab section</t>
  </si>
  <si>
    <t>Making water body-break padel,dentor,lock EA-1075</t>
  </si>
  <si>
    <t>Material used by making EA-1075 Vehicle</t>
  </si>
  <si>
    <t>14.07.23</t>
  </si>
  <si>
    <t>Garbage wages July-23</t>
  </si>
  <si>
    <t>17.07.23</t>
  </si>
  <si>
    <t>EA-1074 ( Tunning &amp; Service )</t>
  </si>
  <si>
    <t>EA-1074 Purchase Auto parts</t>
  </si>
  <si>
    <t>EA-1074 Purchase 2-hand break cable</t>
  </si>
  <si>
    <t>19.07.23</t>
  </si>
  <si>
    <t>Tax challan Salary Miss Amtul m/o June-23</t>
  </si>
  <si>
    <t>Tax challan Salary Mr.Irshad m/o June-23</t>
  </si>
  <si>
    <t>Tax challan Saleem uddin van m/o June-23</t>
  </si>
  <si>
    <t>Tax challan Qaim Elevator Lift m/o June-23</t>
  </si>
  <si>
    <t>Social Walefare renewal challan Period 2023-24</t>
  </si>
  <si>
    <t>20.07.23</t>
  </si>
  <si>
    <t>Gas bill m/o July-23</t>
  </si>
  <si>
    <t>Printer Paper 1 box A4</t>
  </si>
  <si>
    <t>01JV24000002</t>
  </si>
  <si>
    <t>FOR THE PERIOD JULY 20 2023 TODATE</t>
  </si>
  <si>
    <t>R&amp;M Vehicles</t>
  </si>
  <si>
    <t>R&amp;M Premises</t>
  </si>
  <si>
    <t>Equipment Maintenance</t>
  </si>
  <si>
    <t>Office Maintenance</t>
  </si>
  <si>
    <t>Repairs &amp; Maint-Others*</t>
  </si>
  <si>
    <t>Telephone-Mobile</t>
  </si>
  <si>
    <t>Stationery Supplies &amp; Photocopies</t>
  </si>
  <si>
    <t>Guests Entertainment</t>
  </si>
  <si>
    <t>Staff Entertainment</t>
  </si>
  <si>
    <t>Gas Bills</t>
  </si>
  <si>
    <t>Seminars &amp; Functions</t>
  </si>
  <si>
    <t>Equipment (Fixed Asst)</t>
  </si>
  <si>
    <t>Others</t>
  </si>
  <si>
    <t>20.07.2023</t>
  </si>
  <si>
    <t>Cheq no. 106757439</t>
  </si>
  <si>
    <t>ED-0013 Side glass repair &amp; 4-wheel break service</t>
  </si>
  <si>
    <t>22.07.23</t>
  </si>
  <si>
    <t>Paid to SMS time for purchase wall clock building Area</t>
  </si>
  <si>
    <t>24.07.23</t>
  </si>
  <si>
    <t>Paid to Sajjad for petrol for delivery to documents Medam home</t>
  </si>
  <si>
    <t>Paid to Modern Int'l for change water filter</t>
  </si>
  <si>
    <t>Paid to Al-Hassan Plastic for premises Cleaning material</t>
  </si>
  <si>
    <t>Paid to Bin Hashim for Suger &amp; Milk office use</t>
  </si>
  <si>
    <t>Fan Repairing &amp; 12-LED Bulb purchase</t>
  </si>
  <si>
    <t>Wheel Chair tube service,tyre lever &amp; punture</t>
  </si>
  <si>
    <t>12-Life boy soap</t>
  </si>
  <si>
    <t>26.07.23</t>
  </si>
  <si>
    <t>Water for bettery</t>
  </si>
  <si>
    <t>31.07.23</t>
  </si>
  <si>
    <t>EA-0859 tyre punture</t>
  </si>
  <si>
    <t>EA-0251 Oil Change-oil filter-air filter</t>
  </si>
  <si>
    <t>ED-0016 (5-indecator bulb+labour</t>
  </si>
  <si>
    <t>01JV24000004</t>
  </si>
  <si>
    <t>*Includes Office Maintenance, Equipment Maintenance, Computer Maintenance &amp; Furniture maintenance</t>
  </si>
  <si>
    <t>FOR THE PERIOD AUG 01 2023 TODATE</t>
  </si>
  <si>
    <t>Office Maint</t>
  </si>
  <si>
    <t>Staff Entert.</t>
  </si>
  <si>
    <t>03.08.2023</t>
  </si>
  <si>
    <t>Cheq no.  106757444</t>
  </si>
  <si>
    <t>01.08.23</t>
  </si>
  <si>
    <t>Google Payment for web site maintain Aug-23</t>
  </si>
  <si>
    <t>02.08.23</t>
  </si>
  <si>
    <t>CP Childrens Lunch towels expense</t>
  </si>
  <si>
    <t>05.08.23</t>
  </si>
  <si>
    <t>Reparing charges for Kitchen oven</t>
  </si>
  <si>
    <t>3-Vehicale reparing charges</t>
  </si>
  <si>
    <t>Olper Milk for staff Tea</t>
  </si>
  <si>
    <t>09.08.23</t>
  </si>
  <si>
    <t>Garbeg man for pickup wastage</t>
  </si>
  <si>
    <t>10.08.23</t>
  </si>
  <si>
    <t>New battery for Vehicle after old sale 8000 new 11500 diff paid</t>
  </si>
  <si>
    <t>Vehicle horn reparing charges with material</t>
  </si>
  <si>
    <t>11.08.23</t>
  </si>
  <si>
    <t>For 14 Aug Refreshment Charges</t>
  </si>
  <si>
    <t>Cyber internet for internetnbill Aug-23</t>
  </si>
  <si>
    <t xml:space="preserve"> </t>
  </si>
  <si>
    <t>15.08.23</t>
  </si>
  <si>
    <t>Tax challan Salary Miss Amtul m/o July-23</t>
  </si>
  <si>
    <t>Tax challan Salary Mr.Irshad m/o July-23</t>
  </si>
  <si>
    <t>Tax challan Saleem uddin van m/o July-23</t>
  </si>
  <si>
    <t>Tax challan Qaim Elevator Lift m/o July-23</t>
  </si>
  <si>
    <t>16.08.23</t>
  </si>
  <si>
    <t>Refreshment for Guest</t>
  </si>
  <si>
    <t>18.08.23</t>
  </si>
  <si>
    <t>Attence Ragister</t>
  </si>
  <si>
    <t>2-Table pen &amp; 2-box ball pen</t>
  </si>
  <si>
    <t>01JV24000008</t>
  </si>
  <si>
    <t>19.08.2023</t>
  </si>
  <si>
    <t>Cheq no. 106757457</t>
  </si>
  <si>
    <t>22.08.2023</t>
  </si>
  <si>
    <t>3-New key board , 4-Mouse &amp;  2-data cable</t>
  </si>
  <si>
    <t>Driver bath room repair with meterial</t>
  </si>
  <si>
    <t>23.08.2023</t>
  </si>
  <si>
    <t>3-Vehicle Tyre Punture</t>
  </si>
  <si>
    <t>24.08.2023</t>
  </si>
  <si>
    <t>Olpers milk for Staff tea</t>
  </si>
  <si>
    <t>Lab &amp; Admin dept. computer repairing with material</t>
  </si>
  <si>
    <t>Pilas for net connector</t>
  </si>
  <si>
    <t>28.08.2023</t>
  </si>
  <si>
    <t>Easy load office mobile 2-sim (0335-3555246 &amp;0335-3555245</t>
  </si>
  <si>
    <t>29.08.2023</t>
  </si>
  <si>
    <t>Gas bill m/o Aug-23 (1760+430+190)</t>
  </si>
  <si>
    <t>Vehicle maintenance charges ED-0016</t>
  </si>
  <si>
    <t>Vehicle maintenance charges EA-0251</t>
  </si>
  <si>
    <t>31.08.2023</t>
  </si>
  <si>
    <t>Fist aid box material</t>
  </si>
  <si>
    <t>01JV24000009</t>
  </si>
  <si>
    <t>Dr.Habiba Hassan</t>
  </si>
  <si>
    <t xml:space="preserve">President </t>
  </si>
  <si>
    <t>FOR THE PERIOD SEP 01 2023 TODATE</t>
  </si>
  <si>
    <t>01.09.2023</t>
  </si>
  <si>
    <t>Google Payment for web site maintain Sep-23</t>
  </si>
  <si>
    <t>02.09.2023</t>
  </si>
  <si>
    <t>Suger &amp; Milk for staff Tea - Bin Hashim</t>
  </si>
  <si>
    <t>Office Cleaning Material - Binhashim</t>
  </si>
  <si>
    <t>Dustbin- Shopper-Soap-Sarf-Tissue paper</t>
  </si>
  <si>
    <r>
      <t xml:space="preserve">Expenses   </t>
    </r>
    <r>
      <rPr>
        <b/>
        <sz val="14"/>
        <color rgb="FFFF0000"/>
        <rFont val="Calibri"/>
        <family val="2"/>
        <scheme val="minor"/>
      </rPr>
      <t>(</t>
    </r>
    <r>
      <rPr>
        <b/>
        <sz val="14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01JV24000018 )</t>
    </r>
  </si>
  <si>
    <t>Cash In Hand</t>
  </si>
  <si>
    <t>04.09.2023</t>
  </si>
  <si>
    <t>Cash Drawn for Petty cash use  Cheq # 106757463</t>
  </si>
  <si>
    <t>06.09.2023</t>
  </si>
  <si>
    <t>Auditor Lunch - 2023-24</t>
  </si>
  <si>
    <t>Paid to Jamadar for Cleaning</t>
  </si>
  <si>
    <t>Maits Certificates Award Refreshment</t>
  </si>
  <si>
    <t>Photo Copier machine - tonner &amp; Ink Refill</t>
  </si>
  <si>
    <t>07.09.2023</t>
  </si>
  <si>
    <t>Maits Certificates Award Decoration charges</t>
  </si>
  <si>
    <t>08.09.2023</t>
  </si>
  <si>
    <t>09.09.2023</t>
  </si>
  <si>
    <t>Purchase office Stationery  bill attached</t>
  </si>
  <si>
    <t>11.09.2023</t>
  </si>
  <si>
    <t>Strom Fiber - Internet bill m/o Sep-23</t>
  </si>
  <si>
    <t>12.09.2023</t>
  </si>
  <si>
    <t>Night Wachman Salary 1.08.23 to 10.08.23 @300/</t>
  </si>
  <si>
    <t>2-Vehicle Tyre punture charges</t>
  </si>
  <si>
    <t>Maits Documents send to Rangonwala by TCS</t>
  </si>
  <si>
    <t>13.09.2023</t>
  </si>
  <si>
    <t xml:space="preserve">Olpers Milk for Staff Tea </t>
  </si>
  <si>
    <t>14.09.2023</t>
  </si>
  <si>
    <t>Cash Drawn for Petty cash use  Cheq # 106757477</t>
  </si>
  <si>
    <t>Cash In Hand avaialable for use</t>
  </si>
  <si>
    <t>16.09.2023</t>
  </si>
  <si>
    <t>Repairing fuel pump EA-0252</t>
  </si>
  <si>
    <t>21.09.2023</t>
  </si>
  <si>
    <t>Gas bill m/o Sep-2023</t>
  </si>
  <si>
    <t>Tyre punture 2-vehicle</t>
  </si>
  <si>
    <t>28.09.2023</t>
  </si>
  <si>
    <r>
      <t xml:space="preserve">Expenses   </t>
    </r>
    <r>
      <rPr>
        <b/>
        <sz val="14"/>
        <color rgb="FFFF0000"/>
        <rFont val="Calibri"/>
        <family val="2"/>
        <scheme val="minor"/>
      </rPr>
      <t>(</t>
    </r>
    <r>
      <rPr>
        <b/>
        <sz val="14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01JV24000019 )</t>
    </r>
  </si>
  <si>
    <t>FOR THE PERIOD OCT 01 2023 TODATE</t>
  </si>
  <si>
    <t>03.10.2023</t>
  </si>
  <si>
    <t>Th.Petty Cash</t>
  </si>
  <si>
    <t>Google Payment for 2-web site maintain Oct-23</t>
  </si>
  <si>
    <t>09.10.2023</t>
  </si>
  <si>
    <t>Strom Fiber - Internet bill m/o Oct-23</t>
  </si>
  <si>
    <t>Amtul Abbas Salary Tax challan Sep-23</t>
  </si>
  <si>
    <t>Qaim Elevator Tax challan Sep-23</t>
  </si>
  <si>
    <t>Irshad Ali Salary Tax challan Sep-23</t>
  </si>
  <si>
    <t>Saleem uddin van contractor Tax challan Sep-23</t>
  </si>
  <si>
    <t>07.10.2023</t>
  </si>
  <si>
    <t>Vehicle repair ED-0013</t>
  </si>
  <si>
    <t>Vehicle repair EA-0860</t>
  </si>
  <si>
    <t>Refreshment of Student (Karach university)</t>
  </si>
  <si>
    <t>11.10.2023</t>
  </si>
  <si>
    <t>Olpers Milk for Staff tea - Bin Hashim</t>
  </si>
  <si>
    <t>Ply sheet cutting Hand Splint</t>
  </si>
  <si>
    <t>Plants of gardning of CP Children</t>
  </si>
  <si>
    <t>13.10.2023</t>
  </si>
  <si>
    <t>Plant pot plate</t>
  </si>
  <si>
    <t>01.11.2023</t>
  </si>
  <si>
    <t>Cash Drawn for Expenses</t>
  </si>
  <si>
    <t>CH # 106757486</t>
  </si>
  <si>
    <t>Cash available for use</t>
  </si>
  <si>
    <t>02.11.2023</t>
  </si>
  <si>
    <t>4GB USB &amp; 36GB USB for Class room Speaker</t>
  </si>
  <si>
    <t>Aura Mobile Phone Balance</t>
  </si>
  <si>
    <t>2-Vehicle 3-Punture @200/</t>
  </si>
  <si>
    <t>03.11.2023</t>
  </si>
  <si>
    <t>04.11.2023</t>
  </si>
  <si>
    <t>1-Vehicle 2-Punture @250 &amp; other mantenance</t>
  </si>
  <si>
    <t>07.11.2023</t>
  </si>
  <si>
    <t>2-Speaker making chgs @1500/</t>
  </si>
  <si>
    <t>08.11.2023</t>
  </si>
  <si>
    <t>Kitchen use material</t>
  </si>
  <si>
    <t>Fenyle &amp; Shoper</t>
  </si>
  <si>
    <t>Microwave Oven Repair</t>
  </si>
  <si>
    <t>11.11.2023</t>
  </si>
  <si>
    <t>50-Bags Surf @10/-</t>
  </si>
  <si>
    <t>Battery Repair Vehicle EA-1074</t>
  </si>
  <si>
    <t>Oil Change-oil flter-jali-braek oil EA-0860</t>
  </si>
  <si>
    <t>13.11.2023</t>
  </si>
  <si>
    <t>Demand i-Tax 2017</t>
  </si>
  <si>
    <t>17.11.2023</t>
  </si>
  <si>
    <t>Cartiaj refil Office Printer</t>
  </si>
  <si>
    <t>18.11.2023</t>
  </si>
  <si>
    <t xml:space="preserve">3-Computer cpu repair </t>
  </si>
  <si>
    <t>Vehicle EA-1074 Reapair</t>
  </si>
  <si>
    <t>Vehicle EA-0860 Reapair</t>
  </si>
  <si>
    <t>Panaflex charhes Sunday Awarrence walk to Mark The World Childern</t>
  </si>
  <si>
    <t>Woden Fram for Panaflex ad</t>
  </si>
  <si>
    <r>
      <rPr>
        <b/>
        <sz val="14"/>
        <color theme="1"/>
        <rFont val="Arial"/>
        <family val="2"/>
      </rPr>
      <t>Expenses</t>
    </r>
    <r>
      <rPr>
        <b/>
        <sz val="14"/>
        <color rgb="FFFF0000"/>
        <rFont val="Arial"/>
        <family val="2"/>
      </rPr>
      <t xml:space="preserve">  ( 01JV24000047 )</t>
    </r>
  </si>
  <si>
    <t>20.11.2023</t>
  </si>
  <si>
    <t>CH # 106757510</t>
  </si>
  <si>
    <t>15.11.23</t>
  </si>
  <si>
    <t>4-Tyre punture EA-1074</t>
  </si>
  <si>
    <t>17.11.23</t>
  </si>
  <si>
    <t>Sanitry &amp; Hardware material used in building area</t>
  </si>
  <si>
    <t>Sunny plaste from Dvago</t>
  </si>
  <si>
    <t>13.11.23</t>
  </si>
  <si>
    <t>New Cholah purchase =800 stove nozil =140 for kitchen</t>
  </si>
  <si>
    <t>23.11.23</t>
  </si>
  <si>
    <t>16 GB usb for inclasive dept Miss Saima</t>
  </si>
  <si>
    <t>27.11.23</t>
  </si>
  <si>
    <t>Print Aura Logo on out door bag</t>
  </si>
  <si>
    <t>28.11.23</t>
  </si>
  <si>
    <t>1-box Slice Juice for CP Children for visit Khi-Gym khana</t>
  </si>
  <si>
    <t>30.11.23</t>
  </si>
  <si>
    <t>Milk for staff tea - Bin Hashim</t>
  </si>
  <si>
    <t>Gas bill Nov-23 (510+2590+510)</t>
  </si>
  <si>
    <t>01.12.23</t>
  </si>
  <si>
    <t>Petty Cash in hand</t>
  </si>
  <si>
    <t>Google Payment for 2-web site maintain Nov-23</t>
  </si>
  <si>
    <t>Paid to Jamadar for Cleaning Nov-23</t>
  </si>
  <si>
    <t>05.12.23</t>
  </si>
  <si>
    <t>06.12.23</t>
  </si>
  <si>
    <t>Strom Fiber - Internet bill m/o Nov-23</t>
  </si>
  <si>
    <t>Qaim Elevator WHT Nov-23</t>
  </si>
  <si>
    <t>786 Computer WHT Nov-23</t>
  </si>
  <si>
    <t>Amtul Abbas Salary Tax Nov-23</t>
  </si>
  <si>
    <t>Saleem uddin van contractor Tax Nov-23</t>
  </si>
  <si>
    <t>Mr.Irshad Salary Tax Nov-23</t>
  </si>
  <si>
    <t>Plastic bags for Garbag pickup</t>
  </si>
  <si>
    <t>Milk &amp; Sugar for staff tea - Bin Hashim</t>
  </si>
  <si>
    <t>Tissue paper-Sweeper-max bar-soap</t>
  </si>
  <si>
    <r>
      <rPr>
        <b/>
        <sz val="12"/>
        <color theme="1"/>
        <rFont val="Arial"/>
        <family val="2"/>
      </rPr>
      <t>Expenses</t>
    </r>
    <r>
      <rPr>
        <b/>
        <sz val="12"/>
        <color rgb="FFFF0000"/>
        <rFont val="Arial"/>
        <family val="2"/>
      </rPr>
      <t xml:space="preserve">  </t>
    </r>
  </si>
  <si>
    <t>FOR THE PERIOD Non 01 2023 TODATE</t>
  </si>
  <si>
    <t>FOR THE PERIOD Dec 01 2023 TODATE</t>
  </si>
  <si>
    <t>12.12.23</t>
  </si>
  <si>
    <t>CH # 106757535</t>
  </si>
  <si>
    <t>16.12.23</t>
  </si>
  <si>
    <t>LED TV Instalation charges</t>
  </si>
  <si>
    <t>Polizia Security WHT Dec-23</t>
  </si>
  <si>
    <t>Anas Surgical WHT Dec-23</t>
  </si>
  <si>
    <t>14.12.23</t>
  </si>
  <si>
    <t>Entrance charges in Port Grand Exhibition Sindh Culture Deprt.</t>
  </si>
  <si>
    <t>11.12.23</t>
  </si>
  <si>
    <t>07 Finger brush for CP Child</t>
  </si>
  <si>
    <t>07.12.23</t>
  </si>
  <si>
    <t>Tube change for Hi-Ace EA-0252</t>
  </si>
  <si>
    <t>18.11.23</t>
  </si>
  <si>
    <t>Calach cable-Calach ispiring &amp; Labour for EA-0859</t>
  </si>
  <si>
    <t>Carbator spray ED-0013 &amp; Ed-0016</t>
  </si>
  <si>
    <t>Diesel Filter EA-0251</t>
  </si>
  <si>
    <t>Tyre punture 1P-EA-1075 1P-EA-0252 2P-EA-0251</t>
  </si>
  <si>
    <t>19.12.23</t>
  </si>
  <si>
    <t>Repair &amp; Maint. EA-1074</t>
  </si>
  <si>
    <t>23.12.23</t>
  </si>
  <si>
    <t>Repair &amp; Maint. High Roof EA-0859</t>
  </si>
  <si>
    <t>27.12.23</t>
  </si>
  <si>
    <t>Gas bill m/o Dec-23 (2340+890+900)</t>
  </si>
  <si>
    <t>Tax Paid Qaim Elevator Dec-23</t>
  </si>
  <si>
    <t>Paid to Jamadar for Cleaning Dec-23</t>
  </si>
  <si>
    <t>09.12.23</t>
  </si>
  <si>
    <t>Cement for Hydropool 1-bag</t>
  </si>
  <si>
    <t>30.12.23</t>
  </si>
  <si>
    <t>Olpers Milk for staff tea - Bin Hashim</t>
  </si>
  <si>
    <t>03.01.24</t>
  </si>
  <si>
    <t>Google Payment for 2-web site maintain Dec-23</t>
  </si>
  <si>
    <t>Total Exp Nov-23  (01JV24000058)</t>
  </si>
  <si>
    <t>Total Exp Dec-23  (01JV24000059)</t>
  </si>
  <si>
    <t>Total Exp Dec-23  (01JV24000061)</t>
  </si>
  <si>
    <t>02.01.23</t>
  </si>
  <si>
    <t>Strom Fiber - Internet bill m/o Jan--24</t>
  </si>
  <si>
    <t>Calatch cable &amp; Labour EA-1075</t>
  </si>
  <si>
    <t>04.01.24</t>
  </si>
  <si>
    <t>01.01.24</t>
  </si>
  <si>
    <t>02.01.24</t>
  </si>
  <si>
    <t>LPG Gas for Kitchen use 3.703 kg@270/-</t>
  </si>
  <si>
    <t>Purchase Mouse 7 USB 16-Gb for A/c dept.</t>
  </si>
  <si>
    <t>05.01.24</t>
  </si>
  <si>
    <t>Sheild water training cup for CP Child</t>
  </si>
  <si>
    <t>Purchase First aid box item</t>
  </si>
  <si>
    <t>08.01.24</t>
  </si>
  <si>
    <t>Attendence uniform cloth+stitching+dupatta</t>
  </si>
  <si>
    <t>11.01.24</t>
  </si>
  <si>
    <t>Water cup for CP Child</t>
  </si>
  <si>
    <t>12.01.24</t>
  </si>
  <si>
    <t xml:space="preserve">Mobile Bal chg 0335-3555246=2000 0335-3555246=1000 </t>
  </si>
  <si>
    <t>10.01.24</t>
  </si>
  <si>
    <t>Usman Auto ;-Power steering belt &amp; Labour EA-0251</t>
  </si>
  <si>
    <t xml:space="preserve">786-computer :-New SSD 256GB=2500 window instal.=500                             </t>
  </si>
  <si>
    <t>Akber Color Studio:-4-photos 12x16 with fram Success storiers for CP Child 4-Student</t>
  </si>
  <si>
    <t>12.01.23</t>
  </si>
  <si>
    <t xml:space="preserve">Expenses </t>
  </si>
  <si>
    <t>Exp Jan-24</t>
  </si>
  <si>
    <t>Water cup training for CP childen</t>
  </si>
  <si>
    <t>13.01.24</t>
  </si>
  <si>
    <t>R/M Bike Break rod-pandel-Spring &amp; Labour</t>
  </si>
  <si>
    <t>R/M Hi-roof EA-1074</t>
  </si>
  <si>
    <t>15.01.24</t>
  </si>
  <si>
    <t>Table Planner &amp; Clender 2024</t>
  </si>
  <si>
    <t>Success stories Sign board (7x15 inches 3mm rod)</t>
  </si>
  <si>
    <t>18.01.24</t>
  </si>
  <si>
    <t>R/M Suzuki Bolan EA-1075</t>
  </si>
  <si>
    <t>25.01.24</t>
  </si>
  <si>
    <t xml:space="preserve">Modern Int'l (So safe 3-PPY@800 &amp; 3-CTO@1300 </t>
  </si>
  <si>
    <t>26.01.24</t>
  </si>
  <si>
    <t>27.01.24</t>
  </si>
  <si>
    <t>Site glass for Toyota Hiace ED-0013</t>
  </si>
  <si>
    <t>Site Mirror for Toyota Hiace ED-0013</t>
  </si>
  <si>
    <t>20.01.24</t>
  </si>
  <si>
    <t>One lock &amp; Making 3-keyies for building area</t>
  </si>
  <si>
    <t>Powder copies</t>
  </si>
  <si>
    <t>30.01.24</t>
  </si>
  <si>
    <t>Slice juice for CP Child</t>
  </si>
  <si>
    <t>23.01.24</t>
  </si>
  <si>
    <t>Eyes drop for cp child for eye testing</t>
  </si>
  <si>
    <t>Tyre punture diff dates 4-vehicle #0016, EA-1074,Ea-0859,Ea-0860</t>
  </si>
  <si>
    <t>29.01.24</t>
  </si>
  <si>
    <t>31.01.24</t>
  </si>
  <si>
    <t>Soup spoon for CP child</t>
  </si>
  <si>
    <t>Soup bowel for CP child</t>
  </si>
  <si>
    <t>Soup spoon for CP child (72 nos @37.5)</t>
  </si>
  <si>
    <t>Soup bowel for CP child (40 Pair @125/-)</t>
  </si>
  <si>
    <t>Admin</t>
  </si>
  <si>
    <t>Salary exp</t>
  </si>
  <si>
    <t>EOBI</t>
  </si>
  <si>
    <t>tax</t>
  </si>
  <si>
    <t>Salary Payable</t>
  </si>
  <si>
    <t>Rehab</t>
  </si>
  <si>
    <t>Other benefits</t>
  </si>
  <si>
    <t>Van deduction</t>
  </si>
  <si>
    <t>Leave w/p</t>
  </si>
  <si>
    <t>EOBI Adjustment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</si>
  <si>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01JV24000064</t>
    </r>
  </si>
  <si>
    <r>
      <rPr>
        <b/>
        <sz val="12"/>
        <color theme="1"/>
        <rFont val="Arial"/>
        <family val="2"/>
      </rPr>
      <t>Expenses</t>
    </r>
    <r>
      <rPr>
        <b/>
        <sz val="12"/>
        <color rgb="FFFF0000"/>
        <rFont val="Arial"/>
        <family val="2"/>
      </rPr>
      <t xml:space="preserve">  ( 01JV24000025 )</t>
    </r>
  </si>
  <si>
    <t>Paid cash to FBR WHT Syed Sarum 0.5% Remaining</t>
  </si>
  <si>
    <t>Dr</t>
  </si>
  <si>
    <t>Cr</t>
  </si>
  <si>
    <t>Bal</t>
  </si>
  <si>
    <t>05.10.23</t>
  </si>
  <si>
    <t>Cash Drawn Cheq # 106757481 HMBL</t>
  </si>
  <si>
    <t>07.10.23</t>
  </si>
  <si>
    <t>Paid to Rasheed Sons ( 50% )Ch # 106757481 HMBL  Th.Petty Cash</t>
  </si>
  <si>
    <t>08.10.23</t>
  </si>
  <si>
    <t>Paid to Karachi fire  Corp.Ch # 106757481 HMBL  Th.Petty Cash</t>
  </si>
  <si>
    <t>09.10.23</t>
  </si>
  <si>
    <t>Paid to Bismillah Autos Ch # 106757481 HMBL  Th.Petty Cash</t>
  </si>
  <si>
    <t>Paid to Milad Function Ch # 106757481 HMBL  Th.Petty Cash</t>
  </si>
  <si>
    <t>Paid to Saleem Uddin van Sep-23 Ch # 106757481 HMBL  Th.Petty Cash</t>
  </si>
  <si>
    <t>Paid to Polisa Security Oct-23 Ch # 106757481 HMBL  Th.Petty Cash</t>
  </si>
  <si>
    <t>Paid to AC Repairing ( Therapy hall )Ch # 106757481 HMBL  Th.Petty Cash</t>
  </si>
  <si>
    <t>Paid to Hardware &amp; Electric Material Ch # 106757481 HMBL  Th.Petty Cash</t>
  </si>
  <si>
    <t>10.10.23</t>
  </si>
  <si>
    <t>Paid to EOBI Contribution Sep-23 Ch # 106757481 HMBL  Th.Petty Cash</t>
  </si>
  <si>
    <t>Paid to EOBI Challan Sep-23 Ch # 106757481 HMBL  Th.Petty Cash</t>
  </si>
  <si>
    <t>20.10.23</t>
  </si>
  <si>
    <t>Paid to Sosafe - Modern Int'l Ch # 106757481 HMBL  Th.Petty Cash</t>
  </si>
  <si>
    <t>14.10.23</t>
  </si>
  <si>
    <t>Paid to kitchen item = 6777+ milk = 7650 Ch # 106757481 HMBL  Th.Petty Cash</t>
  </si>
  <si>
    <t>12.10.23</t>
  </si>
  <si>
    <t>Paid to Resource item Ch # 106757481 HMBL  Th.Petty Cash</t>
  </si>
  <si>
    <t>Paid to FBR- Tax Challane (1585x3,10995+6748)Ch # 106757481 HMBL  Th.Petty Cash</t>
  </si>
  <si>
    <t>16.10.23</t>
  </si>
  <si>
    <t>Paid to main hole cover,speaker,Hydro pole,OT kitchen Ch # 106757481 HMBL  Th.Petty Cash</t>
  </si>
  <si>
    <t xml:space="preserve">Paid cash for 5-van maintenance charges Ch # 106757481 </t>
  </si>
  <si>
    <t>03.10.23</t>
  </si>
  <si>
    <t xml:space="preserve">Paid cash for 4-GB USB Ch # 106757481 </t>
  </si>
  <si>
    <t xml:space="preserve">Paid cash for Lift Maintenance chg Qaim Elevator Ch # 106757481 </t>
  </si>
  <si>
    <t xml:space="preserve">Paid cash for van maintenance chag EA-1075 Ch # 106757481 </t>
  </si>
  <si>
    <t xml:space="preserve">Paid cash for Convayence office tax work at Sindhi Muslim Socoety Ch # 106757481 </t>
  </si>
  <si>
    <t xml:space="preserve">Paid cash for Gas bill Oct-23 (2740+440+400) Ch # 106757481 </t>
  </si>
  <si>
    <t xml:space="preserve">Paid cash for 3-Job Panaglex Advertisement Icp &amp; Khi Universiyu Ch # 106757481 </t>
  </si>
  <si>
    <t xml:space="preserve">Paid cash for Motir Cycle Reapair KN-4553 Ch # 106757481 </t>
  </si>
  <si>
    <t xml:space="preserve">Paid cash for Hiase Van Reapair EP-0252 Ch # 106757481 </t>
  </si>
  <si>
    <t>Paid to WHT Paragone Stationers Ch # 106757481 HMBL  Th.Petty Cash</t>
  </si>
  <si>
    <t>Paid to WHT MSK Enterprise Ch # 106757481 HMBL  Th.Petty Cash</t>
  </si>
  <si>
    <t>Paid to Strom Fibre for Internet bill m/o Nov-23 Ch # 106757481 HMBL  Th.Petty Cash</t>
  </si>
  <si>
    <t>Paid for Vehicle break service EA-0860 Ch # 106757481 HMBL  Th.Petty Cash</t>
  </si>
  <si>
    <t>Paid for Office Premses cleaning chgs Oct-23 Ch # 106757481 HMBL  Th.Petty Cash</t>
  </si>
  <si>
    <t>02.02.24</t>
  </si>
  <si>
    <t>01.02.24</t>
  </si>
  <si>
    <t>Gas bill m/o Jan-24 (900+900+2800)</t>
  </si>
  <si>
    <t>Google Payment for 2-web site maintain Jan-24</t>
  </si>
  <si>
    <t>03.02.24</t>
  </si>
  <si>
    <t>Paid to Jamadar for Cleaning Jan-24</t>
  </si>
  <si>
    <t>Strom Fiber - Internet bill m/o Feb--24</t>
  </si>
  <si>
    <t>FOR THE PERIOD Feb 01 2024 TODATE</t>
  </si>
  <si>
    <t>19.02.24</t>
  </si>
  <si>
    <t>Office mobile balance recharge0333-53555245-6</t>
  </si>
  <si>
    <t>Postage send to doners for donation Ramzan</t>
  </si>
  <si>
    <t>21.02.24</t>
  </si>
  <si>
    <t>Making Office Rabber stamp 3 nos @200/=</t>
  </si>
  <si>
    <t>17.02.24</t>
  </si>
  <si>
    <t>4-light purchase for inclasive school section @650/-</t>
  </si>
  <si>
    <t>14.02.24</t>
  </si>
  <si>
    <t>TCS send to PEPCO.</t>
  </si>
  <si>
    <t>23.02.24</t>
  </si>
  <si>
    <t>Fruit day activity Aura all students</t>
  </si>
  <si>
    <t>25.02.24</t>
  </si>
  <si>
    <t>1pair Bilatered Afois (Shoes special)</t>
  </si>
  <si>
    <t>New Batter=11000 (after replace old-3000) EA-1074</t>
  </si>
  <si>
    <t>24.02.24</t>
  </si>
  <si>
    <t>New Mouse-Mouse pad &amp; Keyboard from 786-Computer</t>
  </si>
  <si>
    <t>22.02.24</t>
  </si>
  <si>
    <t>Cluch Cylender kit &amp; break oil+labour ED-0013</t>
  </si>
  <si>
    <t>27.02.24</t>
  </si>
  <si>
    <t>Panaflex charges</t>
  </si>
  <si>
    <t>2-Puncture charges EA-0859</t>
  </si>
  <si>
    <t>Repair &amp; Maintenance  Vehicle EA-1074</t>
  </si>
  <si>
    <t>Kundi purchase</t>
  </si>
  <si>
    <t>TCS send to Khurshid Ahsan khan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</si>
  <si>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01JV24000067</t>
    </r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</si>
  <si>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01JV24000071</t>
    </r>
  </si>
  <si>
    <t>FOR THE PERIOD March 01 2024 TODATE</t>
  </si>
  <si>
    <t>01.03.24</t>
  </si>
  <si>
    <t>TCS send to BOP for donation</t>
  </si>
  <si>
    <t>29.02.24</t>
  </si>
  <si>
    <t>04.03.24</t>
  </si>
  <si>
    <t>05.03.24</t>
  </si>
  <si>
    <t>Paid to Jamadar for Cleaning Feb-24</t>
  </si>
  <si>
    <t>Head phone for cp childern &amp; others works</t>
  </si>
  <si>
    <t>Tonner refil for 2-Laser jet printer</t>
  </si>
  <si>
    <t>Breaking oil for Vehicle</t>
  </si>
  <si>
    <t>12-Tea cup for office use</t>
  </si>
  <si>
    <t>Reparing rod for printer</t>
  </si>
  <si>
    <t>06.03.24</t>
  </si>
  <si>
    <t>Strom Fiber - Internet bill m/o March--24</t>
  </si>
  <si>
    <t>08.03.24</t>
  </si>
  <si>
    <t>Wodden work in inclusive childern section</t>
  </si>
  <si>
    <t>09.03.24</t>
  </si>
  <si>
    <t>Outer handle steel</t>
  </si>
  <si>
    <t>Break seeting EA-0860</t>
  </si>
  <si>
    <t>Main patta ServiceEA-0859</t>
  </si>
  <si>
    <t>11.03.24</t>
  </si>
  <si>
    <t>2-puncture EA-0860, 1-punture EA-0859</t>
  </si>
  <si>
    <t>14.03.24</t>
  </si>
  <si>
    <t>New Tyre tube &amp; service</t>
  </si>
  <si>
    <t>Noorani Qaida 15pcs @65/-</t>
  </si>
  <si>
    <t>16.03.24</t>
  </si>
  <si>
    <t>2-tyre 4 punture EA-0251</t>
  </si>
  <si>
    <t>18.03.24</t>
  </si>
  <si>
    <t>Class room speaker 3 pcs @1600/-</t>
  </si>
  <si>
    <t>19.03.24</t>
  </si>
  <si>
    <t>6-letter post for donation request @60</t>
  </si>
  <si>
    <t>8-GB USB Kingston 3 pcs @600/-</t>
  </si>
  <si>
    <t>21.03.24</t>
  </si>
  <si>
    <t>Nut bolt for park jhala</t>
  </si>
  <si>
    <t>22.03.24</t>
  </si>
  <si>
    <t>Lift door button</t>
  </si>
  <si>
    <t>20.03.24</t>
  </si>
  <si>
    <t>2-Panaflex 4x3 @540/ (23 march &amp; fruit day)</t>
  </si>
  <si>
    <t>Gas bill m/o Feb-24 (3470+890+900)</t>
  </si>
  <si>
    <t>25.03.24</t>
  </si>
  <si>
    <t xml:space="preserve">TCS send to </t>
  </si>
  <si>
    <t>Gift Paper</t>
  </si>
  <si>
    <t>27.03.24</t>
  </si>
  <si>
    <t>Gas bill m/o March-24 (980+5380+970)</t>
  </si>
  <si>
    <t>Google Payment for 2-web site maintain Mar-24</t>
  </si>
  <si>
    <t>29.03.24</t>
  </si>
  <si>
    <t>Tyre puncute EA-0251</t>
  </si>
  <si>
    <t>30.02.24</t>
  </si>
  <si>
    <t>Labour charges of 4-new tyre exchange EA-0252</t>
  </si>
  <si>
    <t>02.04.24</t>
  </si>
  <si>
    <t>30.03.24</t>
  </si>
  <si>
    <t>TCS send to Variouse</t>
  </si>
  <si>
    <t>Gift Paper for Fruit day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</si>
  <si>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01JV24000074 </t>
    </r>
  </si>
  <si>
    <t xml:space="preserve">TPL Raouter for Solar System </t>
  </si>
  <si>
    <t>03.04.24</t>
  </si>
  <si>
    <t>Paid to Jamadar for Cleaning March-24</t>
  </si>
  <si>
    <t>04.04.24</t>
  </si>
  <si>
    <t>Mobile bill paid # 0335-3555246</t>
  </si>
  <si>
    <t>Mobile bill paid # 0335-3555245</t>
  </si>
  <si>
    <t>Strom Fiber - Internet bill m/o April--24</t>
  </si>
  <si>
    <t>Tyre punture EA-1075=400 EA-0860=200 Bike Maintenance=350</t>
  </si>
  <si>
    <t>15.04.24</t>
  </si>
  <si>
    <t>Purchase lock for main gate</t>
  </si>
  <si>
    <t>17.04.24</t>
  </si>
  <si>
    <t>26.04.24</t>
  </si>
  <si>
    <t>Purchase stationer item for computer lab</t>
  </si>
  <si>
    <t>Outer handle lock EA-1074</t>
  </si>
  <si>
    <t>25.04.24</t>
  </si>
  <si>
    <t>Tyre puntur 3-Vehicle EA-0016, 9553,EA-1074</t>
  </si>
  <si>
    <t>18.04.24</t>
  </si>
  <si>
    <t>Motor Cycle tube change</t>
  </si>
  <si>
    <t>Modern Int'l - So-Safe</t>
  </si>
  <si>
    <t>Panaflex 8x4 (Eid Millan party)</t>
  </si>
  <si>
    <t>08.04.24</t>
  </si>
  <si>
    <t>French fries cutter</t>
  </si>
  <si>
    <t>27.04.24</t>
  </si>
  <si>
    <t>Olper milk for staff tea - Bin Hashim</t>
  </si>
  <si>
    <t>29.04.24</t>
  </si>
  <si>
    <t>New Plants for Garden</t>
  </si>
  <si>
    <t>30.04.24</t>
  </si>
  <si>
    <t>Catering charges with 2-waiter for Eid millan party</t>
  </si>
  <si>
    <t>Gas bill April-24 (1140+1550+1130)</t>
  </si>
  <si>
    <t xml:space="preserve">FOR THE PERIOD 01-30 April 2024 </t>
  </si>
  <si>
    <t xml:space="preserve">Zafer Bhaghwani </t>
  </si>
  <si>
    <t xml:space="preserve">Mrs Naila Jamall </t>
  </si>
  <si>
    <t>Making number plat # 3-vehicle 1-bike</t>
  </si>
  <si>
    <t>Donation payment slip send by post to doner</t>
  </si>
  <si>
    <t>01.05.24</t>
  </si>
  <si>
    <t xml:space="preserve">FOR THE PERIOD 01-31 May 2024 </t>
  </si>
  <si>
    <t>06.05.24</t>
  </si>
  <si>
    <t>Examination paper</t>
  </si>
  <si>
    <t>04.05.24</t>
  </si>
  <si>
    <t>Toyota hiace break cable chrgs ED-0013</t>
  </si>
  <si>
    <t>Paid to Jamadar for Cleaning April-24</t>
  </si>
  <si>
    <t>Windows install Amtul Abbas computer</t>
  </si>
  <si>
    <t>Outer handle+Bolt Suzuki bolan EA-0859</t>
  </si>
  <si>
    <t>03.05.24</t>
  </si>
  <si>
    <t>Tyre puntur ED-0013</t>
  </si>
  <si>
    <t>08.05.24</t>
  </si>
  <si>
    <t>Computer Paper from O.F Printer 5 box@950/-</t>
  </si>
  <si>
    <t>Strom Fiber - Internet bill m/o May--24</t>
  </si>
  <si>
    <t>R/M Office Bike with tuning+service</t>
  </si>
  <si>
    <t>11.05.24</t>
  </si>
  <si>
    <t>Shoppers for packing holiday</t>
  </si>
  <si>
    <t>16.05.24</t>
  </si>
  <si>
    <t>Convert sim Aura postpaid to prepaid</t>
  </si>
  <si>
    <t>Recharge load Sim # 0335-3555246</t>
  </si>
  <si>
    <t>13.05.24</t>
  </si>
  <si>
    <t>Paid wht Qaim elevator April-24</t>
  </si>
  <si>
    <t>Paid wht Qaim elevator May-24</t>
  </si>
  <si>
    <t>14.05.24</t>
  </si>
  <si>
    <t xml:space="preserve">Break pad-pate-oil+labour EA-0251 </t>
  </si>
  <si>
    <t>Cluch wire japan+labour EA-1074</t>
  </si>
  <si>
    <t>18.05.24</t>
  </si>
  <si>
    <t xml:space="preserve">SDCP Student Refreshment for visit Aura for dental  checkup for cp/Inclusive child </t>
  </si>
  <si>
    <t>21.05.24</t>
  </si>
  <si>
    <t>Vocational Training Material</t>
  </si>
  <si>
    <t>22.05.24</t>
  </si>
  <si>
    <t>Spiral brace belt for CP child Anas Surgical</t>
  </si>
  <si>
    <t>25.05.24</t>
  </si>
  <si>
    <t>Letter send to Assirience Consult. By Leopads courier</t>
  </si>
  <si>
    <t>Tyre puntur EA-1075 &amp; Bike new tube</t>
  </si>
  <si>
    <t>29.05.24</t>
  </si>
  <si>
    <t xml:space="preserve">FOR THE PERIOD 01-30 June 2024 </t>
  </si>
  <si>
    <t>01.06.24</t>
  </si>
  <si>
    <t>Tyre Puntur EA-0251 &amp; EA-0013</t>
  </si>
  <si>
    <t>02.06.24</t>
  </si>
  <si>
    <t>03.06.24</t>
  </si>
  <si>
    <t>Gas bill April-24 (1140+1130+4950)</t>
  </si>
  <si>
    <t>Hi-Roof EA-1075 Parts+Service</t>
  </si>
  <si>
    <t>04.06.24</t>
  </si>
  <si>
    <t>Paid to Jamadar for Cleaning May-24</t>
  </si>
  <si>
    <t>Recharge load Sim # 0335-3555245</t>
  </si>
  <si>
    <t>07.06.24</t>
  </si>
  <si>
    <t>Puncture EA-1075</t>
  </si>
  <si>
    <t>08.06.24</t>
  </si>
  <si>
    <t>Clips &amp; Door handle EA-1074</t>
  </si>
  <si>
    <t>Computer books for Inclasive children</t>
  </si>
  <si>
    <t>Stationery item for Computer System- Inclasive children</t>
  </si>
  <si>
    <t xml:space="preserve">Color Paper </t>
  </si>
  <si>
    <t>Strom Fiber - Internet bill m/o June--24</t>
  </si>
  <si>
    <t>Paper Plate</t>
  </si>
  <si>
    <t>09.06.24</t>
  </si>
  <si>
    <t>2-kg mix biscuits for work shop Miss Shaheen Mehboob</t>
  </si>
  <si>
    <t>11.06.24</t>
  </si>
  <si>
    <t>Plain cake, water bottle, cold drink</t>
  </si>
  <si>
    <t>Flower buky for workshop guest</t>
  </si>
  <si>
    <t>12.06.24</t>
  </si>
  <si>
    <t>Refreshment for workshop nimco-bakry item</t>
  </si>
  <si>
    <t>Plants for Garden</t>
  </si>
  <si>
    <t>Workshop on sensory Modulation -Danish Hashmi=2500 &amp; Nighat Tahir</t>
  </si>
  <si>
    <t>20.06.24</t>
  </si>
  <si>
    <t>Medecine for CP Chhildern</t>
  </si>
  <si>
    <t>26.06.24</t>
  </si>
  <si>
    <t>Certify fram copy Stamp Payment</t>
  </si>
  <si>
    <t>Bulb+Holder</t>
  </si>
  <si>
    <t>Cabinet lock+ Catheter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</si>
  <si>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01JV24000081 </t>
    </r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</si>
  <si>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01JV24000085 </t>
    </r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</si>
  <si>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01JV240000105 </t>
    </r>
  </si>
  <si>
    <t xml:space="preserve">FOR THE PERIOD 01-31 July 2024 </t>
  </si>
  <si>
    <t>Acid for Bath room cleaning (200+300)</t>
  </si>
  <si>
    <t>29.06.24</t>
  </si>
  <si>
    <t>Hose Pipe</t>
  </si>
  <si>
    <t>02.07.24</t>
  </si>
  <si>
    <t>Gas bill June-24 (1140+1140+6570)</t>
  </si>
  <si>
    <t>Paid to Jamadar for Cleaning June-24</t>
  </si>
  <si>
    <t>04.07.24</t>
  </si>
  <si>
    <t>Strom Fiber - Internet bill m/o July--24</t>
  </si>
  <si>
    <t>08.07.24</t>
  </si>
  <si>
    <t>Aqua Safe for water filter for 1st floor water cooler machine</t>
  </si>
  <si>
    <t>11.07.24</t>
  </si>
  <si>
    <t>A-4 Size paper 5-packet @940/-</t>
  </si>
  <si>
    <t>18.07.24</t>
  </si>
  <si>
    <t>Head/Back light glass+service EA-0251</t>
  </si>
  <si>
    <t>Google workspace 2-email payment June-24</t>
  </si>
  <si>
    <t>Serenity room, Foam underlay</t>
  </si>
  <si>
    <t>Google workspace 2-email payment May-24</t>
  </si>
  <si>
    <t>Google workspace 2-email payment April-24</t>
  </si>
  <si>
    <t>20.07.24</t>
  </si>
  <si>
    <t>22.06.24</t>
  </si>
  <si>
    <t>3-Bags Khad for Play garden</t>
  </si>
  <si>
    <t>Bike Punture KN-9553</t>
  </si>
  <si>
    <t>ED-0013 back light cover glass &amp; service</t>
  </si>
  <si>
    <t>22.07.24</t>
  </si>
  <si>
    <t>Sweep chemical for bath room cleaning</t>
  </si>
  <si>
    <t>Dustbin shopper</t>
  </si>
  <si>
    <t>Soap &amp; Chemical for cleaning - Bin Hashim</t>
  </si>
  <si>
    <t>Staff Tea (Milk &amp; Suger) - Bin Hashim</t>
  </si>
  <si>
    <t>Wheel Alingment EA-0860</t>
  </si>
  <si>
    <t>Wheel Alingment EA-1074 &amp; Tyre change</t>
  </si>
  <si>
    <t>Wheel Alingment EA-0252</t>
  </si>
  <si>
    <t>4-Hiroof wiper rabber</t>
  </si>
  <si>
    <t>24.07.24</t>
  </si>
  <si>
    <t>Mobile recharge # 0335-3555245</t>
  </si>
  <si>
    <t>Micro wave oven repairing</t>
  </si>
  <si>
    <t>01.08.24</t>
  </si>
  <si>
    <t>Gas Bill July-24 (8500+640+650)</t>
  </si>
  <si>
    <t>Google workspace 2-email payment July-24</t>
  </si>
  <si>
    <t>Paid to Jamadar for Cleaning July-24</t>
  </si>
  <si>
    <t>06.08.24</t>
  </si>
  <si>
    <t>05.08.24</t>
  </si>
  <si>
    <t>New window install for account room computer use by A.Wahid</t>
  </si>
  <si>
    <t>Break oil/Battery water,=0000 seat velding#0859,side miror repair #0252,Alingment #1075 &amp; #0859, viper set #</t>
  </si>
  <si>
    <t xml:space="preserve">FOR THE PERIOD 01-24 Aug 2024 </t>
  </si>
  <si>
    <t>Carpet for Sererity room</t>
  </si>
  <si>
    <t>03.08.24</t>
  </si>
  <si>
    <t>08.08.24</t>
  </si>
  <si>
    <t>Auditor lunch (Annual audit 2023-24)</t>
  </si>
  <si>
    <t>Purchase Attendence Ragister 4 nos @300/-</t>
  </si>
  <si>
    <t>Strom Fiber - Internet bill m/o Aug--24</t>
  </si>
  <si>
    <t>12.08.24</t>
  </si>
  <si>
    <t>10.08.24</t>
  </si>
  <si>
    <t>Electric material (Plag+</t>
  </si>
  <si>
    <t>Refill printer cartiage 2 nos @350/=</t>
  </si>
  <si>
    <t>Silencer with fitting charges AE-0859</t>
  </si>
  <si>
    <t>13.08.24</t>
  </si>
  <si>
    <t xml:space="preserve">4-Tyre puncture #200/- </t>
  </si>
  <si>
    <t>Tapped cover Plug/Tuning &amp; Electrician labour ZA-1075/EA-0859</t>
  </si>
  <si>
    <t>Battry change EA-0860 (new 11000 old sale 2500=diff 8500</t>
  </si>
  <si>
    <t>R/M photo copier with parts</t>
  </si>
  <si>
    <t>15.08.24</t>
  </si>
  <si>
    <t>Distemper paints</t>
  </si>
  <si>
    <t>Killed washer</t>
  </si>
  <si>
    <t>20.08.24</t>
  </si>
  <si>
    <t>2-A.C Fitting charges material</t>
  </si>
  <si>
    <t>Sanitary Room Fitting item</t>
  </si>
  <si>
    <t>Microwaves oven repairing chrgs</t>
  </si>
  <si>
    <t>17.08.24</t>
  </si>
  <si>
    <t>2-tyre change labour charges</t>
  </si>
  <si>
    <t>18.08.24</t>
  </si>
  <si>
    <t>4-Fire brocher printing</t>
  </si>
  <si>
    <t>29.08.27</t>
  </si>
  <si>
    <t>Diff short paid Adjustment WHT May-24 GM security</t>
  </si>
  <si>
    <t xml:space="preserve">FOR THE PERIOD 01-10 Sep 2024 </t>
  </si>
  <si>
    <t>02.09.24</t>
  </si>
  <si>
    <t>Oil Change Vehicale # EA-1074</t>
  </si>
  <si>
    <t>Water color fan</t>
  </si>
  <si>
    <t>31.08.24</t>
  </si>
  <si>
    <t>2-Bulb 18w for Inclusive Section</t>
  </si>
  <si>
    <t>Gas bill Aug-24 (7650+1850+1140)</t>
  </si>
  <si>
    <t>Google workspace 2-email payment Aug-24</t>
  </si>
  <si>
    <t>22.08.24</t>
  </si>
  <si>
    <t>2-Tyre punture EA-0859</t>
  </si>
  <si>
    <t>16.08.24</t>
  </si>
  <si>
    <t>Bettry water ???</t>
  </si>
  <si>
    <t>03.09.24</t>
  </si>
  <si>
    <t>07.09.24</t>
  </si>
  <si>
    <t>Tunning service with labour EA-0860</t>
  </si>
  <si>
    <t>Paid to Jamadar for Cleaning Aug-24</t>
  </si>
  <si>
    <t>04.09.24</t>
  </si>
  <si>
    <t>Main patta service EA-0859</t>
  </si>
  <si>
    <t>Strom Fiber - Internet bill m/o Sep--24</t>
  </si>
  <si>
    <t>06.09.24</t>
  </si>
  <si>
    <t>Class room Cabinet lock</t>
  </si>
  <si>
    <t>3-ceiling fan winding @1900/-</t>
  </si>
  <si>
    <t>Bath room plastic tissue rool holder</t>
  </si>
  <si>
    <t>08.09.24</t>
  </si>
  <si>
    <t>3-USB for cp childern use</t>
  </si>
  <si>
    <t>Carpet lotion Carpet for Sererity room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</si>
  <si>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01JV250000007 </t>
    </r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</si>
  <si>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01JV250000008 </t>
    </r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</si>
  <si>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01JV250000018 </t>
    </r>
  </si>
  <si>
    <t>3-Tyre Punture EA-0859 1-tyre wall chang</t>
  </si>
  <si>
    <t xml:space="preserve">1-Tyre Punture ED-0013 </t>
  </si>
  <si>
    <t>Towel for CP Children</t>
  </si>
  <si>
    <t>12.09.24</t>
  </si>
  <si>
    <t>Serenty Room Plastic Play house &amp; Color paint</t>
  </si>
  <si>
    <t>14.09.24</t>
  </si>
  <si>
    <t>11.09.24</t>
  </si>
  <si>
    <t>Photo Copier Toner Refil Powder</t>
  </si>
  <si>
    <t xml:space="preserve">FOR THE PERIOD 01-23 Sep 2024 </t>
  </si>
  <si>
    <t>13.09.24</t>
  </si>
  <si>
    <t>2-Tyre punture ED-0016 &amp; EA-1075</t>
  </si>
  <si>
    <t>Welding 2-Mazda EA-1074 &amp; EA-0860</t>
  </si>
  <si>
    <t>250-Balls pool for Serenity Room</t>
  </si>
  <si>
    <t>20-Packet Ball set For ball pool Serenity room</t>
  </si>
  <si>
    <t>Denting work EA-0860=1800 Gear Cable repair ED-0016=2800</t>
  </si>
  <si>
    <t>19.09.24</t>
  </si>
  <si>
    <t>Guest refreshment for Sosial walfare Director visit</t>
  </si>
  <si>
    <t>16.09.24</t>
  </si>
  <si>
    <t>Sensory room A.C Repair &amp; Maintenance charges</t>
  </si>
  <si>
    <t>24.09.24</t>
  </si>
  <si>
    <t>Hardware work in building area</t>
  </si>
  <si>
    <t>Local files+fine file for staff</t>
  </si>
  <si>
    <t>26.09.24</t>
  </si>
  <si>
    <t>Convayence Allowence Teacher Training Program</t>
  </si>
  <si>
    <t>29.09.24</t>
  </si>
  <si>
    <t>Buld &amp; Holder for Inclusive school</t>
  </si>
  <si>
    <t>28.09.24</t>
  </si>
  <si>
    <t>Oil Filter change  EB-0372</t>
  </si>
  <si>
    <t>30.09.24</t>
  </si>
  <si>
    <t>Google workspace 2-email payment Sep-24</t>
  </si>
  <si>
    <t>01.10.24</t>
  </si>
  <si>
    <t>Strom Fiber - Internet bill m/o Oct--24</t>
  </si>
  <si>
    <t>3-Tyre punture EA-0251+EA-0860 &amp; EA-1075</t>
  </si>
  <si>
    <t>02.10.24</t>
  </si>
  <si>
    <t>07.10.24</t>
  </si>
  <si>
    <t>Photo State machine service charges</t>
  </si>
  <si>
    <t>05.10.24</t>
  </si>
  <si>
    <t>LED Bulb for Building Area</t>
  </si>
  <si>
    <t>04.10.24</t>
  </si>
  <si>
    <t>File cover for Admin use</t>
  </si>
  <si>
    <t>06.10.24</t>
  </si>
  <si>
    <t>Paint material &amp; Labour charges for Hydro pool</t>
  </si>
  <si>
    <t>03.10.24</t>
  </si>
  <si>
    <t>Paid to Jamadar for Cleaning Sep-24</t>
  </si>
  <si>
    <t>1-USB for Account dept.</t>
  </si>
  <si>
    <t>Khad for garden</t>
  </si>
  <si>
    <t>Photo copies charges</t>
  </si>
  <si>
    <t>Silver patty/kundi foy Hydro pool</t>
  </si>
  <si>
    <t>New Suzuki Bolan Logo four side # EB-0372</t>
  </si>
  <si>
    <t>Master cylander, Break oil with labour # EA-0252</t>
  </si>
  <si>
    <t xml:space="preserve">FOR THE PERIOD 01-06 Oct 2024 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</si>
  <si>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01JV250000024 </t>
    </r>
  </si>
  <si>
    <t>Repair &amp; Maintenance OF Bolan EA-1075</t>
  </si>
  <si>
    <t>Gas bill Sep-24 (2670+1130+1130)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</si>
  <si>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01JV250000026 </t>
    </r>
  </si>
  <si>
    <t>09.10.24</t>
  </si>
  <si>
    <t xml:space="preserve">FOR THE PERIOD 10-31 Oct 2024 </t>
  </si>
  <si>
    <t>25.10.24</t>
  </si>
  <si>
    <t>Cash reced from Irshad SB</t>
  </si>
  <si>
    <r>
      <t xml:space="preserve">Expenses </t>
    </r>
    <r>
      <rPr>
        <b/>
        <sz val="12"/>
        <color rgb="FFFF0000"/>
        <rFont val="Calibri"/>
        <family val="2"/>
        <scheme val="minor"/>
      </rPr>
      <t xml:space="preserve">    01JV250000025 </t>
    </r>
  </si>
  <si>
    <t>24.10.24</t>
  </si>
  <si>
    <t>Plain salty chips for cp Child</t>
  </si>
  <si>
    <t>22.10.24</t>
  </si>
  <si>
    <t>Caltch cable with Labour for Hi-roof #</t>
  </si>
  <si>
    <t>19.10.24</t>
  </si>
  <si>
    <t>Electric item for office premises</t>
  </si>
  <si>
    <t>Sanitry item for Office Premises</t>
  </si>
  <si>
    <t>12-7up can @100/-</t>
  </si>
  <si>
    <t>23.10.24</t>
  </si>
  <si>
    <t>Olper milk for staff tea from Bin Hashim</t>
  </si>
  <si>
    <t>Office Premises cleaning item from Bin Hashim</t>
  </si>
  <si>
    <t>Break Oil</t>
  </si>
  <si>
    <t>Motor Cycle repair</t>
  </si>
  <si>
    <t>Outer handel+Digi clip # EA-1074</t>
  </si>
  <si>
    <t>Tyre punture # ED-0013</t>
  </si>
  <si>
    <t>Outer handel+Regulator # EA-1075</t>
  </si>
  <si>
    <t>16.10.24</t>
  </si>
  <si>
    <t>15.10.24</t>
  </si>
  <si>
    <t>21.10.24</t>
  </si>
  <si>
    <t>Tyre punture # EA-1074</t>
  </si>
  <si>
    <t>Lotay for washroom inclusive</t>
  </si>
  <si>
    <t xml:space="preserve">Tyre punture # </t>
  </si>
  <si>
    <t>Tyre punture # EA-1075</t>
  </si>
  <si>
    <t>Tyre punture # EA-0860</t>
  </si>
  <si>
    <t>14.10.24</t>
  </si>
  <si>
    <t>2-Tyre punture # EA-0252</t>
  </si>
  <si>
    <t>Dr.Habiba Hisab</t>
  </si>
  <si>
    <t>Date</t>
  </si>
  <si>
    <t>Description</t>
  </si>
  <si>
    <t>DR</t>
  </si>
  <si>
    <t>CR</t>
  </si>
  <si>
    <t>Balance</t>
  </si>
  <si>
    <t>29.10.24</t>
  </si>
  <si>
    <t>Cash recd Dr.Habiba</t>
  </si>
  <si>
    <t>Paid cash for lock repairing &amp; Making Keys</t>
  </si>
  <si>
    <t>Gear Cable Horn plug wire &amp; Clip</t>
  </si>
  <si>
    <t>06.11.24</t>
  </si>
  <si>
    <t>Vegitable for kids kitchen</t>
  </si>
  <si>
    <t>Tyre Puncure for 2-Vehical (Khalil bhai)</t>
  </si>
  <si>
    <t>Art variouse item for CP/Inclusive childern detail attached</t>
  </si>
  <si>
    <t>26.10.24</t>
  </si>
  <si>
    <t>Miss Shamin Vactional teacher Purchase variouse item detail attched</t>
  </si>
  <si>
    <t>Sanitry &amp; Hardware material purchase for Office Premises</t>
  </si>
  <si>
    <t>Dr.Habiba</t>
  </si>
  <si>
    <t>Vice President</t>
  </si>
  <si>
    <t>Art various item for CP/Inclusive children detail attached</t>
  </si>
  <si>
    <t>Miss Shamin Vocational teacher Purchase various item detail attached</t>
  </si>
  <si>
    <t>Cash recd from Tuition Fee</t>
  </si>
  <si>
    <t>Jamadar Salary Oct-24</t>
  </si>
  <si>
    <t>Kitchen activity CP Child Miss.Rehana</t>
  </si>
  <si>
    <t>08.11.24</t>
  </si>
  <si>
    <t>Serf for washing</t>
  </si>
  <si>
    <t>Paid to Raheel for saman</t>
  </si>
  <si>
    <t>Internet Cable =900 Lock for Store=300</t>
  </si>
  <si>
    <t>11.11.24</t>
  </si>
  <si>
    <t>Olpers Milk for tea 2Kgs @350/-</t>
  </si>
  <si>
    <t>Gate pass plastic coding 3-nos</t>
  </si>
  <si>
    <t>Accounts off duplicat key making charges</t>
  </si>
  <si>
    <t>12.11.24</t>
  </si>
  <si>
    <t>Olpers Milk for tea 3-Kgs @350/-</t>
  </si>
  <si>
    <t>Tyre punture ED-0013</t>
  </si>
  <si>
    <t>Break pad-break oil &amp; Labour - Toyota Hilux</t>
  </si>
  <si>
    <t>Milk for Guest Tea</t>
  </si>
  <si>
    <t>13.11.24</t>
  </si>
  <si>
    <t>Milk &amp; Suger for staff tea</t>
  </si>
  <si>
    <t>Office cleaning item</t>
  </si>
  <si>
    <t>Maida 2kg,Aata 2kg,Beasn1kg Chaqo 1pes</t>
  </si>
  <si>
    <t>Cheq Cash for Petty cash</t>
  </si>
  <si>
    <t>Paid to Dr. Habiba</t>
  </si>
  <si>
    <t>Paid to tuition fee Return</t>
  </si>
  <si>
    <t>14.11.24</t>
  </si>
  <si>
    <t>Strom Fiber - Internet bill m/o Nov--24</t>
  </si>
  <si>
    <t xml:space="preserve">Convaynce office to Zafer SB oof &amp; Rtn home </t>
  </si>
  <si>
    <t>20.11.24</t>
  </si>
  <si>
    <t>26.11.24</t>
  </si>
  <si>
    <t>27.11.24</t>
  </si>
  <si>
    <t>Meter cable+labour for Motor Cycle</t>
  </si>
  <si>
    <t>Ms.Rehan for Karachi Gymkhana visit CP child activity exp (290+180+190</t>
  </si>
  <si>
    <t>Wheel chair puntur box &amp; Bearing (340+600)</t>
  </si>
  <si>
    <t>Electric &amp; Sanaitry item for office premses</t>
  </si>
  <si>
    <t>Guard room repairing charges</t>
  </si>
  <si>
    <t>29.11.24</t>
  </si>
  <si>
    <t>Serf for Washing CP Child cloth</t>
  </si>
  <si>
    <t xml:space="preserve">Milk for Staff Tea </t>
  </si>
  <si>
    <t>Repaiting &amp; Training attendance machine ZK</t>
  </si>
  <si>
    <t>Beson pipe/Shower tanki nal for driver/Guard use</t>
  </si>
  <si>
    <t>30.11.24</t>
  </si>
  <si>
    <t>4-cpu repairing inclusive deprtment - 786 Computer</t>
  </si>
  <si>
    <t>Charger for office mobile</t>
  </si>
  <si>
    <t xml:space="preserve">FOR THE PERIOD 01-30 Nov 2024 </t>
  </si>
  <si>
    <t>A.Wahid Memon</t>
  </si>
  <si>
    <t xml:space="preserve">                       Irshad Qureshi</t>
  </si>
  <si>
    <t xml:space="preserve">                           Manager</t>
  </si>
  <si>
    <t>01.12.24</t>
  </si>
  <si>
    <t>02.12.24</t>
  </si>
  <si>
    <t>Paid cash milk for staff tea (Olper 3 Ltrs @370/-</t>
  </si>
  <si>
    <t>03.12.24</t>
  </si>
  <si>
    <t>Paid cash milk for staff tea (Olper 3 Ltrs @350/-</t>
  </si>
  <si>
    <t>Ballon for party Int'l disable day</t>
  </si>
  <si>
    <t>Lock for 1st Floor</t>
  </si>
  <si>
    <t>04.12.24</t>
  </si>
  <si>
    <t>Paid office files platic file Blabk/Yellow 25@70/-</t>
  </si>
  <si>
    <t>05.12.24</t>
  </si>
  <si>
    <t>Jamadar Salary Nov-24</t>
  </si>
  <si>
    <t>06.12.24</t>
  </si>
  <si>
    <t>Modern Int;l change filter cartage 2-set (Sosafe) @2200/-</t>
  </si>
  <si>
    <t>R/M Vehical By khalil bhai</t>
  </si>
  <si>
    <t>09.12.24</t>
  </si>
  <si>
    <t>Lunch for guest Social security Contribution</t>
  </si>
  <si>
    <t>11.12.24</t>
  </si>
  <si>
    <t>Ameen Ghaziani advance salary Dec-24</t>
  </si>
  <si>
    <t>Cash recd against diff. of 43245-40000=3245</t>
  </si>
  <si>
    <t>Sessi book from Petty wala</t>
  </si>
  <si>
    <t>New Guard advance</t>
  </si>
  <si>
    <t>12.12.24</t>
  </si>
  <si>
    <t>Strom Fiber - Internet bill m/o Dec--24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</si>
  <si>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01JV250000042 </t>
    </r>
  </si>
  <si>
    <t>Vegitable for CP Child for kitchen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</si>
  <si>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01JV250000047 </t>
    </r>
  </si>
  <si>
    <t>Pakola Milo milk for CP Childern noted by Shamsuddin</t>
  </si>
  <si>
    <t>Olpers Milk 250 ltrs Pack for staff tea evening</t>
  </si>
  <si>
    <t>13.12.24</t>
  </si>
  <si>
    <t>Google workspace 2-email payment Dec-24</t>
  </si>
  <si>
    <t>10.12.24</t>
  </si>
  <si>
    <t>Lock for New Store</t>
  </si>
  <si>
    <t>14.12.24</t>
  </si>
  <si>
    <t>2-Tyre Punture EA-1076 &amp; EA-0252</t>
  </si>
  <si>
    <t>16.12.24</t>
  </si>
  <si>
    <t>Tuition Fee (Paid to Raheel)</t>
  </si>
  <si>
    <t>17.12.24</t>
  </si>
  <si>
    <t>Tuition Fee (Paid to Khalil bhai for uphone bill)</t>
  </si>
  <si>
    <t>TCS for Gymkhana acknowegment</t>
  </si>
  <si>
    <t>18.12.24</t>
  </si>
  <si>
    <t>Tuition Fee (Paid to Khalil bhai for Stationer &amp; sheet)</t>
  </si>
  <si>
    <t>19.12.24</t>
  </si>
  <si>
    <t>Tuition Fee (Paid to Khalil bhai for Olpers milk-serf)</t>
  </si>
  <si>
    <t>Paid to Raheel for Samad Bond-Draw lock-sound speaker-screw for Laiba therapy room</t>
  </si>
  <si>
    <t>Paid to Raheel for Knif-steel keel-holder New therapy room Laiba</t>
  </si>
  <si>
    <t>Paid to Khalil bhai for Cell box-shoper-tamheez-tarpal</t>
  </si>
  <si>
    <t>Bounus Surf - Bin Hashim</t>
  </si>
  <si>
    <t>Olpers Milk &amp; Suger</t>
  </si>
  <si>
    <t>Paid to Raheel for Bulb</t>
  </si>
  <si>
    <t>Tuition Fee (Paid for a/c open Irshad Qureshi)</t>
  </si>
  <si>
    <t>Wahid Dawood for a/c open Irshad Qureshi</t>
  </si>
  <si>
    <t>20.12.24</t>
  </si>
  <si>
    <t>Paid cash for LPG Gas refil 2kg @240/-</t>
  </si>
  <si>
    <t>Tuition Fee (Paid to driver )</t>
  </si>
  <si>
    <t>Paid to drver advance</t>
  </si>
  <si>
    <t>Paid to Kashif advance</t>
  </si>
  <si>
    <t>Paid cash for Biscuits for guest</t>
  </si>
  <si>
    <t>4-Kay making &amp; Lock repair 1st floor</t>
  </si>
  <si>
    <t xml:space="preserve">FOR THE PERIOD 01-20 Dec 2024 </t>
  </si>
  <si>
    <t>Google workspace 2-email payment Nov-24</t>
  </si>
  <si>
    <t>13.10.24</t>
  </si>
  <si>
    <t>Suzuki Carry EA-1388 repairing chgs</t>
  </si>
  <si>
    <t>Hiase reparing chrges</t>
  </si>
  <si>
    <t>SYED IRSHAD SHAB (HISAB)</t>
  </si>
  <si>
    <t>01.11.24</t>
  </si>
  <si>
    <t>10.10.24</t>
  </si>
  <si>
    <t>Sanitary material for office premsis</t>
  </si>
  <si>
    <t xml:space="preserve">Balance refund </t>
  </si>
  <si>
    <t>Paid Ch # 109258018 to Miss Shamin for Vocational items (transfer to Petty Cash)</t>
  </si>
  <si>
    <t>Transfer from Irshad SB A/c</t>
  </si>
  <si>
    <t xml:space="preserve">Paid Ch # 109258018 to Miss Shamin for Vocational </t>
  </si>
  <si>
    <t>items (transfer to Petty Cash)</t>
  </si>
  <si>
    <t>23.12.24</t>
  </si>
  <si>
    <t>Tuition Fee (Paid to Kashif Mother advance)</t>
  </si>
  <si>
    <t>Tuition Fee (Paid to Kashif advance )</t>
  </si>
  <si>
    <t>Paid to Kashif Mother advance</t>
  </si>
  <si>
    <t>Tuition Fee (Paid for 4-keys making &amp; 1-lock repair)</t>
  </si>
  <si>
    <t>24.12.24</t>
  </si>
  <si>
    <t>Raheel for lock miss Rehana room</t>
  </si>
  <si>
    <t>Art teacher Rubina for art material</t>
  </si>
  <si>
    <t>Paid to Khalil bhai for office Mobile recharge # 0335-3555245</t>
  </si>
  <si>
    <t>26.12.24</t>
  </si>
  <si>
    <t>Juices,biscuits &amp; Chips for resale our studenrs</t>
  </si>
  <si>
    <t>Strom Fiber - Internet bill m/o Dec--24 (Late payment charges</t>
  </si>
  <si>
    <t>Vehicle EA-1074 maintenance charges</t>
  </si>
  <si>
    <t>Vehicle EA-1074 cluch break</t>
  </si>
  <si>
    <t>advance to Atif</t>
  </si>
  <si>
    <t>advance to Zareef</t>
  </si>
  <si>
    <t>Camera Visit Charges of all Premises</t>
  </si>
  <si>
    <t>27.12.24</t>
  </si>
  <si>
    <t>Syclogist room removal Alumunium particion</t>
  </si>
  <si>
    <t>Color Box Gallan &amp; Plaster of parise for renewation of behavour therapr room</t>
  </si>
  <si>
    <t>28.12.24</t>
  </si>
  <si>
    <t>Suger for Tea</t>
  </si>
  <si>
    <t>01.01.25</t>
  </si>
  <si>
    <t>LPG Gas Refill</t>
  </si>
  <si>
    <t>03.01.25</t>
  </si>
  <si>
    <t>02.01.25</t>
  </si>
  <si>
    <t>Office Premsis Jamadar salary Dec-24</t>
  </si>
  <si>
    <t>Google workspace 2-email payment Jan-25</t>
  </si>
  <si>
    <t>Milk for Tea</t>
  </si>
  <si>
    <t>Paid to Raheel for color charges of Behavir therapy room</t>
  </si>
  <si>
    <t>Wrongly excess tax 7000-1000= bal transfer Petty cash =6000</t>
  </si>
  <si>
    <t>Paid to Raheel for table lock Rehana off+Patri</t>
  </si>
  <si>
    <t>04.01.25</t>
  </si>
  <si>
    <t>Milk for Tea &amp; Suger</t>
  </si>
  <si>
    <t>Irshad SB for Visiting cards</t>
  </si>
  <si>
    <t>06.01.25</t>
  </si>
  <si>
    <t>Milk for Tea 3-Ltrs @520/-</t>
  </si>
  <si>
    <t>Kashif Advance Jan-25 Salary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</si>
  <si>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01JV250000050 </t>
    </r>
  </si>
  <si>
    <t>Tuition fee Khalil bhai Milk-Suger-serf-tissue</t>
  </si>
  <si>
    <t>05.01.25</t>
  </si>
  <si>
    <t>07.01.25</t>
  </si>
  <si>
    <t>Recd 07.01.25</t>
  </si>
  <si>
    <t>Suger 15 kg @145=2175 Milk 24 pkt 1.5 kg @482.5=11580</t>
  </si>
  <si>
    <t>Sufr-king sweeper for Cleaning office premsise</t>
  </si>
  <si>
    <t>Tissue paper box 4 box @350/-</t>
  </si>
  <si>
    <t>DASTY</t>
  </si>
  <si>
    <t>Recd Tuition Fee</t>
  </si>
  <si>
    <t xml:space="preserve">CR </t>
  </si>
  <si>
    <t>08.01.25</t>
  </si>
  <si>
    <t>FOR THE PERIOD 21-12-24 to 06.01.25</t>
  </si>
  <si>
    <t>Guard Advance</t>
  </si>
  <si>
    <t>Atif Advance</t>
  </si>
  <si>
    <t>09.01.25</t>
  </si>
  <si>
    <t>LPG Gas 2kg @300/-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</si>
  <si>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01JV250000051 </t>
    </r>
  </si>
  <si>
    <t>Toner refil charges</t>
  </si>
  <si>
    <t>Copies &amp; Attendance Ragister</t>
  </si>
  <si>
    <t>Amin Ghaziani Advance</t>
  </si>
  <si>
    <t>Raheel for Bulb,Board,Keel</t>
  </si>
  <si>
    <t>10.01.25</t>
  </si>
  <si>
    <t>Fruits for CP/Enclasive Section childern</t>
  </si>
  <si>
    <t>Khalil bhai for Vehical Maintenance (2500+2000+1500+2700)</t>
  </si>
  <si>
    <t>Tyre punture m/cycle &amp; Vehical (120+200+400+400)</t>
  </si>
  <si>
    <t>11.01.25</t>
  </si>
  <si>
    <t>Recd 11.01.25</t>
  </si>
  <si>
    <t>Paid to Raheel for Acid for bath room &amp; Office Premsis</t>
  </si>
  <si>
    <t>Attedence Ragister for CP Childern</t>
  </si>
  <si>
    <t>Anas for stationery Seperator &amp; capinate file</t>
  </si>
  <si>
    <t>Wood work Material (Sheet+Ghoda+keel+gloo for Irshad SB Office works</t>
  </si>
  <si>
    <t>Rikshaw charges of sheet wood material</t>
  </si>
  <si>
    <t>13.01.25</t>
  </si>
  <si>
    <t>Tax Challan 920+2746+770+770</t>
  </si>
  <si>
    <t>Patti for wood work</t>
  </si>
  <si>
    <t>Carpainter lunch</t>
  </si>
  <si>
    <t>Staff Advance Salary Jan-25</t>
  </si>
  <si>
    <t>14.01.25</t>
  </si>
  <si>
    <t>Carpainter labour</t>
  </si>
  <si>
    <t>Dustbin bags</t>
  </si>
  <si>
    <t>Color photo copies &amp; Convaynce for Danish FIR</t>
  </si>
  <si>
    <t>16.01.25</t>
  </si>
  <si>
    <t>Egg for CP Childern for learning purpose</t>
  </si>
  <si>
    <t>Paid to Kashif Advance</t>
  </si>
  <si>
    <t>17.01.25</t>
  </si>
  <si>
    <t>Easy Load office phone</t>
  </si>
  <si>
    <t>TCS to Khi-Hyderabd</t>
  </si>
  <si>
    <t>Tuition fee - Waseem driver dasty</t>
  </si>
  <si>
    <t>18.01.25</t>
  </si>
  <si>
    <t>20.01.25</t>
  </si>
  <si>
    <t>Office stationery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</si>
  <si>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   01JV250000058 </t>
    </r>
  </si>
  <si>
    <t>22.01.25</t>
  </si>
  <si>
    <t>2-Tyre punture EA-1074</t>
  </si>
  <si>
    <t>OOOOOOOOOOOOOOOOOOOOOOOOOOOOOOOOOOOOOOOOOOOOOOOOO</t>
  </si>
  <si>
    <t>24.01.25</t>
  </si>
  <si>
    <t>1-Tyre punture EA-0860 &amp; 1-tyre bike</t>
  </si>
  <si>
    <t>Zareef advance</t>
  </si>
  <si>
    <t>29.01.25</t>
  </si>
  <si>
    <t>28.01.25</t>
  </si>
  <si>
    <t>27.01.25</t>
  </si>
  <si>
    <t>Patrol for office bike (Karimabad Printing work)</t>
  </si>
  <si>
    <t>31.01.25</t>
  </si>
  <si>
    <t>Razia Bibi Advance</t>
  </si>
  <si>
    <t>Lunch (2- Police Guard) (21-31 Jan-2025)</t>
  </si>
  <si>
    <t>Suger for Tea (60+80+70) M/o Jan-25</t>
  </si>
  <si>
    <t>Tyre Punture Bike=120 tube change 1=EA-1388=150 1-EA-1074 1=EA-0859</t>
  </si>
  <si>
    <t>01.02.25</t>
  </si>
  <si>
    <t>Raheel Advance</t>
  </si>
  <si>
    <t>Color copy of Danish case</t>
  </si>
  <si>
    <t>03.02.25</t>
  </si>
  <si>
    <t>Custer Powder for cp children activity</t>
  </si>
  <si>
    <t>04.02.25</t>
  </si>
  <si>
    <t>Jamadar Salary Jan-25</t>
  </si>
  <si>
    <t>06.02.25</t>
  </si>
  <si>
    <t>Medicine for aid box</t>
  </si>
  <si>
    <t>2-Tyre Punture ED-0016</t>
  </si>
  <si>
    <t>Fram for Sessi certificate</t>
  </si>
  <si>
    <t>CP Children activity - Clay &amp; Foot ball</t>
  </si>
  <si>
    <t>Office stationer clip &amp; Carbon paper</t>
  </si>
  <si>
    <t>CP Children activity - Mayoonise &amp; Ketchup 1kg each</t>
  </si>
  <si>
    <t>Fram for list of Office bearers</t>
  </si>
  <si>
    <t>07.02.25</t>
  </si>
  <si>
    <t>Google workspace 2-email payment Feb-25</t>
  </si>
  <si>
    <t>10.02.25</t>
  </si>
  <si>
    <t>Aloo &amp; Mater for CP Childen activity</t>
  </si>
  <si>
    <t>Raheel for Bulb main gate</t>
  </si>
  <si>
    <t>Khalil Bhai for helmet</t>
  </si>
  <si>
    <t>Old Guard advance</t>
  </si>
  <si>
    <t>Kashif Advance</t>
  </si>
  <si>
    <t>12.02.25</t>
  </si>
  <si>
    <t>Medicine for aid box Paraceta mol 5-Patta</t>
  </si>
  <si>
    <t>11.02.25</t>
  </si>
  <si>
    <t>Milk &amp; Sugar</t>
  </si>
  <si>
    <t>13.02.25</t>
  </si>
  <si>
    <t>15.02.25</t>
  </si>
  <si>
    <t>Bulb-tape-shower-bason nut bolt-swith board</t>
  </si>
  <si>
    <t>17.02.25</t>
  </si>
  <si>
    <t>Panaflex AURA for small gate</t>
  </si>
  <si>
    <t>Printer toner refil</t>
  </si>
  <si>
    <t>FOR THE PERIOD 07.01.25 to 17.02.25</t>
  </si>
  <si>
    <t xml:space="preserve">FOR THE PERIOD 18.02.25 to </t>
  </si>
  <si>
    <t>Riksow convaynce for Prinet Envelop 4000 pcs</t>
  </si>
  <si>
    <t>Khalil bhai for vehical repair (300+900+250+1800</t>
  </si>
  <si>
    <t>Atif advance</t>
  </si>
  <si>
    <t>Lunch (2- Police Guard) 3-6 Feb-25</t>
  </si>
  <si>
    <t>Guest lunch for FBR working</t>
  </si>
  <si>
    <t>18.02.25</t>
  </si>
  <si>
    <t>19.02.25</t>
  </si>
  <si>
    <t>Tyre punture ED-0016</t>
  </si>
  <si>
    <t>20.02.25</t>
  </si>
  <si>
    <t>Door lock back side door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</si>
  <si>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01JV250000066 &amp; 01JV250000067</t>
    </r>
  </si>
  <si>
    <t>21.02.25</t>
  </si>
  <si>
    <t>Abrar Gardener</t>
  </si>
  <si>
    <t>22.02.25</t>
  </si>
  <si>
    <t>Guest Lunch</t>
  </si>
  <si>
    <t>24.02.25</t>
  </si>
  <si>
    <t>CP Child Pamper - Bis Hashim</t>
  </si>
  <si>
    <t>Thump machine cell</t>
  </si>
  <si>
    <t>1-Tyre punture EA-0251 &amp; EA-1075 (250+200)</t>
  </si>
  <si>
    <t>Kashif Advance (Cartage refill)</t>
  </si>
  <si>
    <t>Kashif Advance (Yunus Stationery)</t>
  </si>
  <si>
    <t>Petrol for Anas bike for refil cartage</t>
  </si>
  <si>
    <t>Cartage refil for office printer</t>
  </si>
  <si>
    <t>Blue Color+Brush+carosin oil for Jholay coloring</t>
  </si>
  <si>
    <t>25.02.25</t>
  </si>
  <si>
    <t>Raheel for bulb account office</t>
  </si>
  <si>
    <t>Advance to Zareef</t>
  </si>
  <si>
    <t>Khalil bhai for chandni &amp; Darri for soaim RN</t>
  </si>
  <si>
    <t>26.02.25</t>
  </si>
  <si>
    <t>Garden work labour charges</t>
  </si>
  <si>
    <t>Mubarak Gurad advance</t>
  </si>
  <si>
    <t>Sessi Contribution Jan-25</t>
  </si>
  <si>
    <t>27.02.25</t>
  </si>
  <si>
    <t>2-shashay Tang for cp Child</t>
  </si>
  <si>
    <t>Paid cash to Miss Uzma for CP/Inclusive child refreshment</t>
  </si>
  <si>
    <t>28.02.25</t>
  </si>
  <si>
    <t>Jijan Advance</t>
  </si>
  <si>
    <t>01.03.25</t>
  </si>
  <si>
    <t>Nayyer Guard Advance</t>
  </si>
  <si>
    <t>Yunus for Stationery (cabinat/Employee file- Cabinet</t>
  </si>
  <si>
    <t>Waseem driver Advance</t>
  </si>
  <si>
    <t>Inter come retun bill amount 4200 new bill 6600 = Bal 2400</t>
  </si>
  <si>
    <t>Chair making saman (cloth,keel,glue,foam sheet)</t>
  </si>
  <si>
    <t>03.03.25</t>
  </si>
  <si>
    <t>Paid cash to Jamadar Salary Feb-25</t>
  </si>
  <si>
    <t>Google workspace 2-email payment Mar-25</t>
  </si>
  <si>
    <t>04.03.25</t>
  </si>
  <si>
    <t>Gas bill m/o Feb-2025</t>
  </si>
  <si>
    <t>Rikshaw charges HMBL to Office</t>
  </si>
  <si>
    <t>05.03.25</t>
  </si>
  <si>
    <t>08.03.25</t>
  </si>
  <si>
    <t>Tuition Fee</t>
  </si>
  <si>
    <t>08.03..24</t>
  </si>
  <si>
    <t>Motor cycle Jump service</t>
  </si>
  <si>
    <t>Office m/cycle punture 3-punture</t>
  </si>
  <si>
    <t>1-kg LPG gas @280/-</t>
  </si>
  <si>
    <t>10.03.25</t>
  </si>
  <si>
    <t>Tyre Punture m/o Nov-24 EA-1074=250 EA-0859=250 EA-0252=300 EA-0251=300 EA-0251=300 ED-0013=300 EA-0859=150 EA-1388=150 EA-0860=250</t>
  </si>
  <si>
    <t xml:space="preserve">Petrol for Ajmal for deposit eobi file </t>
  </si>
  <si>
    <t>Thamp Machine reparing charges</t>
  </si>
  <si>
    <t>Postage chargrs 3-letter @60/-</t>
  </si>
  <si>
    <t>12.03.24</t>
  </si>
  <si>
    <t>13.03.25</t>
  </si>
  <si>
    <t>Yunus for Jhadoo</t>
  </si>
  <si>
    <t>Muslim shower's pipe-handle-kundi (Manager Room) 80+950</t>
  </si>
  <si>
    <t>14.03.25</t>
  </si>
  <si>
    <t>Maryam attendant</t>
  </si>
  <si>
    <t>15.03.25</t>
  </si>
  <si>
    <t>Matti ka oil for back gate color</t>
  </si>
  <si>
    <t>Matti ka oil for back gate color (Irshad)</t>
  </si>
  <si>
    <t>Maryam attedant</t>
  </si>
  <si>
    <t>18.03.25</t>
  </si>
  <si>
    <t>Refil cartage powder photo copier</t>
  </si>
  <si>
    <t>Petrol for bike for cartage powder</t>
  </si>
  <si>
    <t>19.03.25</t>
  </si>
  <si>
    <t>Milk for Tea staff who do nat keep roza 01-18 Mar-25</t>
  </si>
  <si>
    <t>LPG Gas 1Kg @</t>
  </si>
  <si>
    <t>TCS charges Pak Arab Refinery</t>
  </si>
  <si>
    <t>Letter post 2 nos @60/-</t>
  </si>
  <si>
    <t>Raheel for Jhola color Paint material</t>
  </si>
  <si>
    <t>20.03.25</t>
  </si>
  <si>
    <t>Anas ike petrol for Dr.Habiba Office work</t>
  </si>
  <si>
    <t>Dark spot and zang Cleaning chemical</t>
  </si>
  <si>
    <t>11.03.25</t>
  </si>
  <si>
    <t>Slice Juice &amp; Cack for Childern Binhashim</t>
  </si>
  <si>
    <t>Cell for Gizer Hydro Pool</t>
  </si>
  <si>
    <t>Color ful fish with feed our Equaram</t>
  </si>
  <si>
    <t>22.03.25</t>
  </si>
  <si>
    <t>Carosin oil for Back door color</t>
  </si>
  <si>
    <t>Plastic cover for Lock Book Vehicle (use in meter reading</t>
  </si>
  <si>
    <t>24.03.25</t>
  </si>
  <si>
    <t>2-bulb Led 18w for Saima Room @450/-</t>
  </si>
  <si>
    <t>USB 4-GB for office use by Irshad SB</t>
  </si>
  <si>
    <t>25.03.25</t>
  </si>
  <si>
    <t>Serf 2-shahay for kids washing cloth</t>
  </si>
  <si>
    <t>26.03.25</t>
  </si>
  <si>
    <t>Tyre punture EA-0251=300 &amp; EA-0016=250</t>
  </si>
  <si>
    <t>27.03.25</t>
  </si>
  <si>
    <t>Khalil for m/cycle tuning</t>
  </si>
  <si>
    <t>2-thankyou letter post @60</t>
  </si>
  <si>
    <t>Yunus for door lock =700 &amp; Samad bond=600</t>
  </si>
  <si>
    <t>03.04.25</t>
  </si>
  <si>
    <t>Gas bill m/o Mar-2025</t>
  </si>
  <si>
    <t>Motor cycle Jump clip back side</t>
  </si>
  <si>
    <t>Google workspace 2-email payment April-25</t>
  </si>
  <si>
    <t>04.04.25</t>
  </si>
  <si>
    <t>Suger for tea</t>
  </si>
  <si>
    <t>Refreshment</t>
  </si>
  <si>
    <t>05.04.25</t>
  </si>
  <si>
    <t>Jamadar Salary March-25</t>
  </si>
  <si>
    <t>07.04.25</t>
  </si>
  <si>
    <t>Siwayyan for CP child activity</t>
  </si>
  <si>
    <t>Khalil for Vehicle Repair # 1074</t>
  </si>
  <si>
    <t>08.04.25</t>
  </si>
  <si>
    <t>Modern Int'l Sosafe Water filter check with parts</t>
  </si>
  <si>
    <t>Tyre punture EA-0859=250 &amp; EA-1075=250</t>
  </si>
  <si>
    <t>09.04.25</t>
  </si>
  <si>
    <t>Table lock for Miss Rehana Office</t>
  </si>
  <si>
    <t>TCS to Naila Bimjee - Thankyou letter</t>
  </si>
  <si>
    <t>Asif Mota adv</t>
  </si>
  <si>
    <t>10.04.25</t>
  </si>
  <si>
    <t>Atif for mehndi cone</t>
  </si>
  <si>
    <t>Eid Millan Party</t>
  </si>
  <si>
    <t>Khalil for Eid milan party saman</t>
  </si>
  <si>
    <t>Asif Day Guard</t>
  </si>
  <si>
    <t>12.04.25</t>
  </si>
  <si>
    <t>Shehzad Driver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</si>
  <si>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01JV250000077 &amp; 01JV2500078</t>
    </r>
  </si>
  <si>
    <t>Milk for Tea staff who do nat keep roza 19.03.25 to 27.03.25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</si>
  <si>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01JV250000079 &amp; 01JV25000</t>
    </r>
  </si>
  <si>
    <t>Tonty for water cooler</t>
  </si>
  <si>
    <t>Balon=300, bottle=3492+Laziza kheer=1365+milk=3229</t>
  </si>
  <si>
    <t>Spon &amp; kheer box</t>
  </si>
  <si>
    <t>Petty cash balance</t>
  </si>
  <si>
    <t>14.04.25</t>
  </si>
  <si>
    <t>Cah drawn ch#109896432</t>
  </si>
  <si>
    <t>Cash in hand</t>
  </si>
  <si>
    <t>WD</t>
  </si>
  <si>
    <t>Cash drawn Ch# 109896437 for Eid milan Party</t>
  </si>
  <si>
    <t>Jeejan adv salary Apr-25</t>
  </si>
  <si>
    <t>15.04.25</t>
  </si>
  <si>
    <t>Received fee</t>
  </si>
  <si>
    <t>Diary printing charges</t>
  </si>
  <si>
    <t>Shamoon Driver punture EA-1074</t>
  </si>
  <si>
    <t>16.04.25</t>
  </si>
  <si>
    <t>milk- Sugar</t>
  </si>
  <si>
    <t>17.04.25</t>
  </si>
  <si>
    <t>Tang &amp; Suger for CP Children activity</t>
  </si>
  <si>
    <t>Strom Fiber - Internet bill m/o Apr--25</t>
  </si>
  <si>
    <t>Aasha khala Eidi adv</t>
  </si>
  <si>
    <t>Razia bibi Eidi adv</t>
  </si>
  <si>
    <t>Maryam Eidi adv</t>
  </si>
  <si>
    <t>Sana Imran Eidi adv</t>
  </si>
  <si>
    <t>Rani Eidi adv</t>
  </si>
  <si>
    <t>Kashif Eidi adv</t>
  </si>
  <si>
    <t>Staff Eidi</t>
  </si>
  <si>
    <t>Kashif Advance - Saifur Rehman approval</t>
  </si>
  <si>
    <t>Raheel Eidi adv</t>
  </si>
  <si>
    <t>19.04.25</t>
  </si>
  <si>
    <t>Paid to Khalil bhai</t>
  </si>
  <si>
    <t>2-Tyre Punture of EA-1074</t>
  </si>
  <si>
    <t>21.04.25</t>
  </si>
  <si>
    <t>Cartage for bring sofa set from Rashida aapa home</t>
  </si>
  <si>
    <t>22.04.25</t>
  </si>
  <si>
    <t>Cartage for Diary (500 diaries) By Rikshaw</t>
  </si>
  <si>
    <t>Kashif adv</t>
  </si>
  <si>
    <t>EA-0252 Oil Fill - Itfan oil change</t>
  </si>
  <si>
    <t>EA-0251 Wheel break service-Break pad-Break oil</t>
  </si>
  <si>
    <t>Computer paper 1-Packet</t>
  </si>
  <si>
    <t xml:space="preserve"> President</t>
  </si>
  <si>
    <t>Munizah Ali</t>
  </si>
  <si>
    <t>24.04.25</t>
  </si>
  <si>
    <t>Computr Paper  Khalil bhai Bill #24</t>
  </si>
  <si>
    <t>Room Spray-Tissue paper-sopper-fenyle</t>
  </si>
  <si>
    <t>Popcron-fine cracker-custer powder-Rafhan jely Bin Hashin</t>
  </si>
  <si>
    <t>Expres serf-match box-soap - Bin Hashim</t>
  </si>
  <si>
    <t>Cash</t>
  </si>
  <si>
    <t>Advance</t>
  </si>
  <si>
    <t>28.04.25</t>
  </si>
  <si>
    <t>Tyre punture EA-0860 Ajmal</t>
  </si>
  <si>
    <t>Hydro pool Electric Material board-pipe-wire</t>
  </si>
  <si>
    <t>29.04.25</t>
  </si>
  <si>
    <t>2-bulb 18w for office use @300/=</t>
  </si>
  <si>
    <t>30.04.25</t>
  </si>
  <si>
    <t>Tyre punture ED-0013 6-punture</t>
  </si>
  <si>
    <t>Tyre punture EA-1074 1-punture</t>
  </si>
  <si>
    <t>03.05.25</t>
  </si>
  <si>
    <t>Courier charges 5 Letter @60/-</t>
  </si>
  <si>
    <t>Replacement of air filter &amp; Oil filter 7-Vehicle (200+200+200+100+100+100+100</t>
  </si>
  <si>
    <t>Atif for mehndi cone (Eid Milan Party)</t>
  </si>
  <si>
    <t>Balon=300, bottle=3492+Laziza kheer=1365+milk=3229 (Eid Millan Party)</t>
  </si>
  <si>
    <t>Spon &amp; kheer box (Eid Milan Party)</t>
  </si>
  <si>
    <t>Sugar for Tea</t>
  </si>
  <si>
    <r>
      <t xml:space="preserve">Expenses </t>
    </r>
    <r>
      <rPr>
        <b/>
        <u/>
        <sz val="12"/>
        <color rgb="FFFF0000"/>
        <rFont val="Calibri"/>
        <family val="2"/>
        <scheme val="minor"/>
      </rPr>
      <t xml:space="preserve"> 01JV25000079 &amp; 01JV25000082</t>
    </r>
  </si>
  <si>
    <t>FOR THE PERIOD 19.03.25 to 22.04.25</t>
  </si>
  <si>
    <t>05.05.25</t>
  </si>
  <si>
    <t>Printer Cartage refil Miss Amtul abbas Deprt.</t>
  </si>
  <si>
    <t>06.05.25</t>
  </si>
  <si>
    <t>Zafar SB Guest+Board member refreshment</t>
  </si>
  <si>
    <t xml:space="preserve">         Treasurar                             Vice President</t>
  </si>
  <si>
    <t>07.05.25</t>
  </si>
  <si>
    <t>Jamadr Salary April-25</t>
  </si>
  <si>
    <t>08.05.25</t>
  </si>
  <si>
    <t>09.05.25</t>
  </si>
  <si>
    <t>10.05.25</t>
  </si>
  <si>
    <t>Medicine for first aid box</t>
  </si>
  <si>
    <t>Card file for office use</t>
  </si>
  <si>
    <t>Computer Paper Box</t>
  </si>
  <si>
    <t>Stationery for Therapy hall, paper-whito-sessior-seperator-eraser-pencil-tap</t>
  </si>
  <si>
    <t>Milk for Staff Tea - Bin Hashim</t>
  </si>
  <si>
    <t>Google workspace 2-email payment May-25</t>
  </si>
  <si>
    <t>15.05.25</t>
  </si>
  <si>
    <t>Cash received from irshad Qureshi (visiting Card)</t>
  </si>
  <si>
    <t>Green color A4 size paper 3-nos @10/-</t>
  </si>
  <si>
    <t>Serf for Washing CP Children cloth</t>
  </si>
  <si>
    <t>Cartage Refil for account dept computer</t>
  </si>
  <si>
    <t>Lock for therapy Office</t>
  </si>
  <si>
    <t>Cell for AC Remote</t>
  </si>
  <si>
    <t>16.05.25</t>
  </si>
  <si>
    <t>1-Tyre punture EA-0013 Mureed driver</t>
  </si>
  <si>
    <t xml:space="preserve">Rikshaw/fare office - sadder drop documents wakeel </t>
  </si>
  <si>
    <t>19.05.25</t>
  </si>
  <si>
    <t>17.05.25</t>
  </si>
  <si>
    <t>Tissue paper-spray-phool/Tinka jhado-serf</t>
  </si>
  <si>
    <t>Khalil Bhai for stamp paper=240 &amp; postage letter=60</t>
  </si>
  <si>
    <t>20.05.25</t>
  </si>
  <si>
    <t xml:space="preserve">Ms Abida Memon  </t>
  </si>
  <si>
    <t>Olpers milk+Kheer mix</t>
  </si>
  <si>
    <t>Garlic chilli-chicken spread-Slice-maynise</t>
  </si>
  <si>
    <t>21.05.25</t>
  </si>
  <si>
    <t>2-Bulb for 1 is mainentrance 1 for guard bathroom</t>
  </si>
  <si>
    <t>Medecine Tab for Amin cp child</t>
  </si>
  <si>
    <t>Bike new tube=500 tyre pucture EA-1388=150CD-003=300</t>
  </si>
  <si>
    <t>Below is the requirement to be filled on the FBR portal on 1st June 2025 for 236, 151 renewal and for new exemption of 150.</t>
  </si>
  <si>
    <t>And hard copies to be submitted to FBR related A.C most probably in 2nd week of June.</t>
  </si>
  <si>
    <t xml:space="preserve">1. Certificate from Pakistan Centre for Philanthropy </t>
  </si>
  <si>
    <t>2. Income tax return 2024</t>
  </si>
  <si>
    <t xml:space="preserve">3. Certificate of registration </t>
  </si>
  <si>
    <t xml:space="preserve">4. Memorandum and Articles </t>
  </si>
  <si>
    <t>5. Last approval of 2(36)(c) till 30th June-2025</t>
  </si>
  <si>
    <t>6. List of Members of organisation</t>
  </si>
  <si>
    <t>Statements showing names &amp; addresses from whom donations, contributions, subscriptions exceeding Rs. 5,000/- have been received as per rule 217(b)(v)(b)</t>
  </si>
  <si>
    <t>•</t>
  </si>
  <si>
    <t>Statements showing names &amp; addresses of donees &amp; beneficiaries etc whom payments or services exceeding Rs. Rs. 5,000/- have been made as per rule 217(b)(v)(c)</t>
  </si>
  <si>
    <t>Statement showing money set apart or kept un-utilized with reasons thereof as per Rule 217(b)(v)(d)</t>
  </si>
  <si>
    <t>Khalil Bhai for room spray 4 nos @240/</t>
  </si>
  <si>
    <t>Cash recd Dr.Habiba as Cash #9303</t>
  </si>
  <si>
    <t>Dr.Habiba Hasan as Ch# 0000007 HBL # 9221</t>
  </si>
  <si>
    <t>Cash recd Dr.Habiba as Ch# 0000006 HBL # 9159</t>
  </si>
  <si>
    <t>Cash recd Dr.Habiba as Ch# 77686576 Abl # 9147</t>
  </si>
  <si>
    <t>Not Utilized</t>
  </si>
  <si>
    <t>24.05.25</t>
  </si>
  <si>
    <t>26.05.25</t>
  </si>
  <si>
    <t>Paid to Miss Uzma kitchen for cp childern food</t>
  </si>
  <si>
    <t>27.05.25</t>
  </si>
  <si>
    <t>Computer Paper A4 1 Packet</t>
  </si>
  <si>
    <t>Maryam Attendance advance salary May-25</t>
  </si>
  <si>
    <t>Balance payment of Strom fibre net bill</t>
  </si>
  <si>
    <t>1 letter potage charges</t>
  </si>
  <si>
    <t>31.05.25</t>
  </si>
  <si>
    <t>Milk for Staff Tea</t>
  </si>
  <si>
    <t>30.05.25</t>
  </si>
  <si>
    <t>Lock for 1st Floor 6-Lock @370/-</t>
  </si>
  <si>
    <t>Bulb for variouse place 6-Bul @300/-</t>
  </si>
  <si>
    <t>Milk for staff tea Evening (06.05.25 to 10.05.25)</t>
  </si>
  <si>
    <t xml:space="preserve">   </t>
  </si>
  <si>
    <t>FOR THE PERIOD 24.04.25 to 31.05.25</t>
  </si>
  <si>
    <t xml:space="preserve">                            Dr. Habiba</t>
  </si>
  <si>
    <t>02.06.25</t>
  </si>
  <si>
    <t>Cold drink for guest</t>
  </si>
  <si>
    <t>Miss sofia Tea-cup &amp; Glass for Board member</t>
  </si>
  <si>
    <t>Computer paper A4 1 packet</t>
  </si>
  <si>
    <t>04.06.25</t>
  </si>
  <si>
    <t>Jamadar Salary May-25</t>
  </si>
  <si>
    <t>Milk for staff tea 2-packt @540+50 evening</t>
  </si>
  <si>
    <t>Milk for staff tea 2-packt @545</t>
  </si>
  <si>
    <t>05.06.25</t>
  </si>
  <si>
    <t>Biscuits for guest</t>
  </si>
  <si>
    <t>Gas Bill April-25 = 1730 May-25 = 5140</t>
  </si>
  <si>
    <t>Dr.Aftab Lecture Session Series June-25</t>
  </si>
  <si>
    <t>Saifur Rehman Sahab to Raheel eidi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</si>
</sst>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4"/>
      <color indexed="1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u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5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1" fontId="6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41" fontId="2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2" fillId="0" borderId="1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right" wrapText="1"/>
    </xf>
    <xf numFmtId="165" fontId="2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wrapText="1"/>
    </xf>
    <xf numFmtId="164" fontId="6" fillId="0" borderId="1" xfId="1" applyNumberFormat="1" applyFont="1" applyFill="1" applyBorder="1" applyAlignment="1">
      <alignment wrapText="1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4" fontId="4" fillId="0" borderId="0" xfId="0" applyNumberFormat="1" applyFont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5" fillId="0" borderId="0" xfId="0" applyFo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0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2" fillId="0" borderId="1" xfId="0" applyNumberFormat="1" applyFont="1" applyBorder="1"/>
    <xf numFmtId="165" fontId="2" fillId="0" borderId="1" xfId="0" applyNumberFormat="1" applyFont="1" applyBorder="1"/>
    <xf numFmtId="0" fontId="4" fillId="0" borderId="1" xfId="0" applyFont="1" applyBorder="1" applyAlignment="1">
      <alignment horizontal="left"/>
    </xf>
    <xf numFmtId="164" fontId="2" fillId="2" borderId="1" xfId="1" applyNumberFormat="1" applyFont="1" applyFill="1" applyBorder="1" applyAlignment="1"/>
    <xf numFmtId="164" fontId="4" fillId="0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4" fillId="2" borderId="1" xfId="1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9" fillId="0" borderId="0" xfId="0" applyFont="1" applyAlignment="1">
      <alignment wrapText="1"/>
    </xf>
    <xf numFmtId="164" fontId="6" fillId="0" borderId="0" xfId="1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wrapText="1"/>
    </xf>
    <xf numFmtId="0" fontId="2" fillId="0" borderId="1" xfId="0" applyFont="1" applyBorder="1"/>
    <xf numFmtId="165" fontId="2" fillId="0" borderId="3" xfId="0" applyNumberFormat="1" applyFont="1" applyBorder="1" applyAlignment="1">
      <alignment vertical="top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164" fontId="2" fillId="2" borderId="3" xfId="1" applyNumberFormat="1" applyFont="1" applyFill="1" applyBorder="1" applyAlignment="1"/>
    <xf numFmtId="165" fontId="2" fillId="0" borderId="4" xfId="0" applyNumberFormat="1" applyFont="1" applyBorder="1" applyAlignment="1">
      <alignment vertical="top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4" xfId="1" applyNumberFormat="1" applyFont="1" applyFill="1" applyBorder="1" applyAlignment="1">
      <alignment horizontal="right"/>
    </xf>
    <xf numFmtId="0" fontId="11" fillId="0" borderId="0" xfId="0" applyFont="1"/>
    <xf numFmtId="164" fontId="2" fillId="0" borderId="0" xfId="1" applyNumberFormat="1" applyFont="1" applyFill="1" applyAlignment="1">
      <alignment horizontal="left"/>
    </xf>
    <xf numFmtId="14" fontId="4" fillId="0" borderId="1" xfId="0" applyNumberFormat="1" applyFont="1" applyBorder="1"/>
    <xf numFmtId="164" fontId="2" fillId="0" borderId="1" xfId="1" applyNumberFormat="1" applyFont="1" applyFill="1" applyBorder="1" applyAlignment="1">
      <alignment horizontal="center"/>
    </xf>
    <xf numFmtId="43" fontId="12" fillId="0" borderId="1" xfId="1" applyFont="1" applyFill="1" applyBorder="1"/>
    <xf numFmtId="0" fontId="13" fillId="0" borderId="1" xfId="0" applyFont="1" applyBorder="1"/>
    <xf numFmtId="164" fontId="13" fillId="2" borderId="1" xfId="1" applyNumberFormat="1" applyFont="1" applyFill="1" applyBorder="1" applyAlignment="1">
      <alignment horizontal="right"/>
    </xf>
    <xf numFmtId="164" fontId="14" fillId="2" borderId="1" xfId="1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15" fillId="0" borderId="1" xfId="1" applyNumberFormat="1" applyFont="1" applyFill="1" applyBorder="1" applyAlignment="1">
      <alignment wrapText="1"/>
    </xf>
    <xf numFmtId="164" fontId="2" fillId="0" borderId="1" xfId="1" applyNumberFormat="1" applyFont="1" applyBorder="1" applyAlignment="1"/>
    <xf numFmtId="164" fontId="6" fillId="2" borderId="1" xfId="1" applyNumberFormat="1" applyFont="1" applyFill="1" applyBorder="1" applyAlignment="1">
      <alignment horizontal="right"/>
    </xf>
    <xf numFmtId="164" fontId="15" fillId="2" borderId="1" xfId="1" applyNumberFormat="1" applyFont="1" applyFill="1" applyBorder="1" applyAlignment="1">
      <alignment horizontal="right"/>
    </xf>
    <xf numFmtId="164" fontId="6" fillId="2" borderId="3" xfId="1" applyNumberFormat="1" applyFont="1" applyFill="1" applyBorder="1" applyAlignment="1">
      <alignment horizontal="right"/>
    </xf>
    <xf numFmtId="164" fontId="14" fillId="2" borderId="4" xfId="1" applyNumberFormat="1" applyFont="1" applyFill="1" applyBorder="1" applyAlignment="1">
      <alignment horizontal="right"/>
    </xf>
    <xf numFmtId="164" fontId="4" fillId="0" borderId="4" xfId="1" applyNumberFormat="1" applyFont="1" applyFill="1" applyBorder="1" applyAlignment="1"/>
    <xf numFmtId="164" fontId="2" fillId="0" borderId="4" xfId="1" applyNumberFormat="1" applyFont="1" applyFill="1" applyBorder="1" applyAlignment="1"/>
    <xf numFmtId="164" fontId="2" fillId="2" borderId="4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/>
    </xf>
    <xf numFmtId="164" fontId="15" fillId="2" borderId="5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/>
    <xf numFmtId="164" fontId="2" fillId="0" borderId="3" xfId="1" applyNumberFormat="1" applyFont="1" applyFill="1" applyBorder="1" applyAlignment="1"/>
    <xf numFmtId="164" fontId="2" fillId="2" borderId="3" xfId="1" applyNumberFormat="1" applyFont="1" applyFill="1" applyBorder="1" applyAlignment="1">
      <alignment horizontal="right"/>
    </xf>
    <xf numFmtId="0" fontId="8" fillId="0" borderId="0" xfId="0" applyFont="1"/>
    <xf numFmtId="164" fontId="6" fillId="2" borderId="6" xfId="1" applyNumberFormat="1" applyFont="1" applyFill="1" applyBorder="1" applyAlignment="1"/>
    <xf numFmtId="164" fontId="15" fillId="2" borderId="7" xfId="1" applyNumberFormat="1" applyFont="1" applyFill="1" applyBorder="1" applyAlignment="1"/>
    <xf numFmtId="164" fontId="2" fillId="0" borderId="4" xfId="1" applyNumberFormat="1" applyFont="1" applyFill="1" applyBorder="1" applyAlignment="1">
      <alignment horizontal="center"/>
    </xf>
    <xf numFmtId="41" fontId="15" fillId="0" borderId="8" xfId="0" applyNumberFormat="1" applyFont="1" applyBorder="1"/>
    <xf numFmtId="164" fontId="6" fillId="2" borderId="4" xfId="1" applyNumberFormat="1" applyFont="1" applyFill="1" applyBorder="1" applyAlignment="1">
      <alignment horizontal="right"/>
    </xf>
    <xf numFmtId="41" fontId="6" fillId="0" borderId="4" xfId="0" applyNumberFormat="1" applyFont="1" applyBorder="1" applyAlignment="1">
      <alignment wrapText="1"/>
    </xf>
    <xf numFmtId="41" fontId="6" fillId="0" borderId="3" xfId="0" applyNumberFormat="1" applyFont="1" applyBorder="1" applyAlignment="1">
      <alignment wrapText="1"/>
    </xf>
    <xf numFmtId="0" fontId="14" fillId="0" borderId="0" xfId="0" applyFont="1" applyAlignment="1">
      <alignment horizontal="right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65" fontId="17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164" fontId="17" fillId="0" borderId="1" xfId="1" applyNumberFormat="1" applyFont="1" applyFill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right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41" fontId="18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41" fontId="18" fillId="0" borderId="3" xfId="0" applyNumberFormat="1" applyFont="1" applyBorder="1" applyAlignment="1">
      <alignment wrapText="1"/>
    </xf>
    <xf numFmtId="41" fontId="18" fillId="0" borderId="4" xfId="0" applyNumberFormat="1" applyFont="1" applyBorder="1" applyAlignment="1">
      <alignment wrapText="1"/>
    </xf>
    <xf numFmtId="0" fontId="19" fillId="0" borderId="1" xfId="0" applyFont="1" applyBorder="1" applyAlignment="1">
      <alignment wrapText="1"/>
    </xf>
    <xf numFmtId="41" fontId="14" fillId="0" borderId="1" xfId="0" applyNumberFormat="1" applyFont="1" applyBorder="1" applyAlignment="1">
      <alignment wrapText="1"/>
    </xf>
    <xf numFmtId="14" fontId="13" fillId="0" borderId="1" xfId="0" applyNumberFormat="1" applyFont="1" applyBorder="1"/>
    <xf numFmtId="0" fontId="13" fillId="0" borderId="1" xfId="0" applyFont="1" applyBorder="1" applyAlignment="1">
      <alignment horizontal="left"/>
    </xf>
    <xf numFmtId="164" fontId="14" fillId="2" borderId="1" xfId="1" applyNumberFormat="1" applyFont="1" applyFill="1" applyBorder="1" applyAlignment="1"/>
    <xf numFmtId="164" fontId="13" fillId="0" borderId="1" xfId="1" applyNumberFormat="1" applyFont="1" applyFill="1" applyBorder="1" applyAlignment="1"/>
    <xf numFmtId="164" fontId="14" fillId="0" borderId="1" xfId="1" applyNumberFormat="1" applyFont="1" applyFill="1" applyBorder="1" applyAlignment="1"/>
    <xf numFmtId="0" fontId="14" fillId="0" borderId="1" xfId="0" applyFont="1" applyBorder="1"/>
    <xf numFmtId="164" fontId="14" fillId="0" borderId="1" xfId="1" applyNumberFormat="1" applyFont="1" applyFill="1" applyBorder="1" applyAlignment="1">
      <alignment horizontal="center"/>
    </xf>
    <xf numFmtId="164" fontId="14" fillId="0" borderId="3" xfId="1" applyNumberFormat="1" applyFont="1" applyFill="1" applyBorder="1" applyAlignment="1">
      <alignment horizontal="center"/>
    </xf>
    <xf numFmtId="164" fontId="13" fillId="2" borderId="4" xfId="1" applyNumberFormat="1" applyFont="1" applyFill="1" applyBorder="1" applyAlignment="1">
      <alignment horizontal="right"/>
    </xf>
    <xf numFmtId="164" fontId="17" fillId="2" borderId="1" xfId="1" applyNumberFormat="1" applyFont="1" applyFill="1" applyBorder="1" applyAlignment="1">
      <alignment horizontal="right"/>
    </xf>
    <xf numFmtId="165" fontId="14" fillId="0" borderId="1" xfId="0" applyNumberFormat="1" applyFont="1" applyBorder="1" applyAlignment="1">
      <alignment vertical="top"/>
    </xf>
    <xf numFmtId="164" fontId="14" fillId="2" borderId="3" xfId="1" applyNumberFormat="1" applyFont="1" applyFill="1" applyBorder="1" applyAlignment="1">
      <alignment horizontal="right"/>
    </xf>
    <xf numFmtId="164" fontId="18" fillId="2" borderId="4" xfId="1" applyNumberFormat="1" applyFont="1" applyFill="1" applyBorder="1" applyAlignment="1">
      <alignment horizontal="right"/>
    </xf>
    <xf numFmtId="165" fontId="14" fillId="0" borderId="4" xfId="0" applyNumberFormat="1" applyFont="1" applyBorder="1" applyAlignment="1">
      <alignment vertical="top"/>
    </xf>
    <xf numFmtId="0" fontId="20" fillId="0" borderId="0" xfId="0" applyFont="1"/>
    <xf numFmtId="0" fontId="13" fillId="0" borderId="4" xfId="0" applyFont="1" applyBorder="1" applyAlignment="1">
      <alignment horizontal="center"/>
    </xf>
    <xf numFmtId="164" fontId="18" fillId="0" borderId="1" xfId="1" applyNumberFormat="1" applyFont="1" applyFill="1" applyBorder="1" applyAlignment="1">
      <alignment wrapText="1"/>
    </xf>
    <xf numFmtId="0" fontId="1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4" fontId="18" fillId="2" borderId="1" xfId="1" applyNumberFormat="1" applyFont="1" applyFill="1" applyBorder="1" applyAlignment="1">
      <alignment horizontal="right"/>
    </xf>
    <xf numFmtId="0" fontId="14" fillId="0" borderId="0" xfId="0" applyFont="1"/>
    <xf numFmtId="164" fontId="14" fillId="0" borderId="0" xfId="1" applyNumberFormat="1" applyFont="1" applyFill="1" applyAlignment="1">
      <alignment horizontal="left"/>
    </xf>
    <xf numFmtId="0" fontId="17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2" fillId="0" borderId="0" xfId="0" applyFont="1" applyAlignment="1">
      <alignment horizontal="right"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164" fontId="1" fillId="0" borderId="1" xfId="1" applyNumberFormat="1" applyFont="1" applyFill="1" applyBorder="1" applyAlignment="1"/>
    <xf numFmtId="0" fontId="1" fillId="0" borderId="1" xfId="0" applyFont="1" applyBorder="1"/>
    <xf numFmtId="164" fontId="1" fillId="2" borderId="1" xfId="1" applyNumberFormat="1" applyFont="1" applyFill="1" applyBorder="1" applyAlignment="1"/>
    <xf numFmtId="164" fontId="1" fillId="0" borderId="1" xfId="1" applyNumberFormat="1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164" fontId="17" fillId="0" borderId="1" xfId="1" applyNumberFormat="1" applyFont="1" applyFill="1" applyBorder="1" applyAlignment="1"/>
    <xf numFmtId="0" fontId="13" fillId="0" borderId="4" xfId="0" applyFont="1" applyBorder="1" applyAlignment="1">
      <alignment horizontal="left"/>
    </xf>
    <xf numFmtId="164" fontId="18" fillId="2" borderId="8" xfId="1" applyNumberFormat="1" applyFont="1" applyFill="1" applyBorder="1" applyAlignment="1">
      <alignment horizontal="right"/>
    </xf>
    <xf numFmtId="0" fontId="26" fillId="0" borderId="1" xfId="0" applyFont="1" applyBorder="1" applyAlignment="1">
      <alignment horizontal="left"/>
    </xf>
    <xf numFmtId="14" fontId="13" fillId="0" borderId="4" xfId="0" applyNumberFormat="1" applyFont="1" applyBorder="1"/>
    <xf numFmtId="164" fontId="18" fillId="2" borderId="6" xfId="1" applyNumberFormat="1" applyFont="1" applyFill="1" applyBorder="1" applyAlignment="1"/>
    <xf numFmtId="164" fontId="14" fillId="2" borderId="3" xfId="1" applyNumberFormat="1" applyFont="1" applyFill="1" applyBorder="1" applyAlignment="1"/>
    <xf numFmtId="164" fontId="18" fillId="2" borderId="1" xfId="1" applyNumberFormat="1" applyFont="1" applyFill="1" applyBorder="1" applyAlignment="1"/>
    <xf numFmtId="0" fontId="18" fillId="0" borderId="0" xfId="0" applyFont="1"/>
    <xf numFmtId="164" fontId="18" fillId="0" borderId="0" xfId="2" applyNumberFormat="1" applyFont="1"/>
    <xf numFmtId="164" fontId="18" fillId="0" borderId="9" xfId="2" applyNumberFormat="1" applyFont="1" applyBorder="1"/>
    <xf numFmtId="0" fontId="18" fillId="3" borderId="0" xfId="0" applyFont="1" applyFill="1"/>
    <xf numFmtId="164" fontId="18" fillId="0" borderId="0" xfId="0" applyNumberFormat="1" applyFont="1"/>
    <xf numFmtId="0" fontId="19" fillId="3" borderId="1" xfId="0" applyFont="1" applyFill="1" applyBorder="1" applyAlignment="1">
      <alignment wrapText="1"/>
    </xf>
    <xf numFmtId="164" fontId="6" fillId="3" borderId="1" xfId="1" applyNumberFormat="1" applyFont="1" applyFill="1" applyBorder="1" applyAlignment="1">
      <alignment wrapText="1"/>
    </xf>
    <xf numFmtId="164" fontId="15" fillId="3" borderId="1" xfId="1" applyNumberFormat="1" applyFont="1" applyFill="1" applyBorder="1" applyAlignment="1">
      <alignment wrapText="1"/>
    </xf>
    <xf numFmtId="14" fontId="17" fillId="0" borderId="1" xfId="0" applyNumberFormat="1" applyFont="1" applyBorder="1"/>
    <xf numFmtId="0" fontId="18" fillId="0" borderId="1" xfId="0" applyFont="1" applyBorder="1"/>
    <xf numFmtId="164" fontId="18" fillId="0" borderId="1" xfId="1" applyNumberFormat="1" applyFont="1" applyFill="1" applyBorder="1" applyAlignment="1">
      <alignment horizontal="center"/>
    </xf>
    <xf numFmtId="165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wrapText="1"/>
    </xf>
    <xf numFmtId="164" fontId="6" fillId="3" borderId="1" xfId="1" applyNumberFormat="1" applyFont="1" applyFill="1" applyBorder="1" applyAlignment="1">
      <alignment horizontal="right"/>
    </xf>
    <xf numFmtId="164" fontId="15" fillId="3" borderId="1" xfId="1" applyNumberFormat="1" applyFont="1" applyFill="1" applyBorder="1" applyAlignment="1">
      <alignment horizontal="right"/>
    </xf>
    <xf numFmtId="0" fontId="13" fillId="0" borderId="10" xfId="0" applyFont="1" applyBorder="1" applyAlignment="1">
      <alignment horizontal="left"/>
    </xf>
    <xf numFmtId="164" fontId="13" fillId="0" borderId="11" xfId="1" applyNumberFormat="1" applyFont="1" applyFill="1" applyBorder="1" applyAlignment="1"/>
    <xf numFmtId="164" fontId="14" fillId="0" borderId="7" xfId="1" applyNumberFormat="1" applyFont="1" applyFill="1" applyBorder="1" applyAlignment="1">
      <alignment horizontal="center"/>
    </xf>
    <xf numFmtId="0" fontId="28" fillId="0" borderId="0" xfId="0" applyFont="1"/>
    <xf numFmtId="164" fontId="18" fillId="3" borderId="1" xfId="1" applyNumberFormat="1" applyFont="1" applyFill="1" applyBorder="1" applyAlignment="1">
      <alignment horizontal="right"/>
    </xf>
    <xf numFmtId="164" fontId="18" fillId="3" borderId="8" xfId="1" applyNumberFormat="1" applyFont="1" applyFill="1" applyBorder="1" applyAlignment="1">
      <alignment horizontal="right"/>
    </xf>
    <xf numFmtId="0" fontId="14" fillId="0" borderId="4" xfId="0" applyFont="1" applyBorder="1"/>
    <xf numFmtId="164" fontId="14" fillId="2" borderId="4" xfId="1" applyNumberFormat="1" applyFont="1" applyFill="1" applyBorder="1" applyAlignment="1"/>
    <xf numFmtId="164" fontId="13" fillId="2" borderId="3" xfId="1" applyNumberFormat="1" applyFont="1" applyFill="1" applyBorder="1" applyAlignment="1">
      <alignment horizontal="right"/>
    </xf>
    <xf numFmtId="41" fontId="18" fillId="0" borderId="1" xfId="0" applyNumberFormat="1" applyFont="1" applyBorder="1"/>
    <xf numFmtId="164" fontId="2" fillId="0" borderId="0" xfId="1" applyNumberFormat="1" applyFont="1" applyFill="1" applyBorder="1" applyAlignment="1"/>
    <xf numFmtId="164" fontId="4" fillId="2" borderId="0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/>
    <xf numFmtId="164" fontId="2" fillId="2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/>
    <xf numFmtId="164" fontId="1" fillId="2" borderId="0" xfId="1" applyNumberFormat="1" applyFont="1" applyFill="1" applyBorder="1" applyAlignment="1"/>
    <xf numFmtId="164" fontId="1" fillId="0" borderId="0" xfId="1" applyNumberFormat="1" applyFont="1" applyFill="1" applyBorder="1" applyAlignment="1">
      <alignment horizontal="center"/>
    </xf>
    <xf numFmtId="164" fontId="24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164" fontId="14" fillId="2" borderId="0" xfId="1" applyNumberFormat="1" applyFont="1" applyFill="1" applyBorder="1" applyAlignment="1">
      <alignment horizontal="right"/>
    </xf>
    <xf numFmtId="164" fontId="17" fillId="0" borderId="1" xfId="1" applyNumberFormat="1" applyFont="1" applyFill="1" applyBorder="1" applyAlignment="1">
      <alignment wrapText="1"/>
    </xf>
    <xf numFmtId="0" fontId="17" fillId="0" borderId="1" xfId="0" applyFont="1" applyBorder="1" applyAlignment="1">
      <alignment horizontal="center" wrapText="1"/>
    </xf>
    <xf numFmtId="164" fontId="17" fillId="0" borderId="10" xfId="1" applyNumberFormat="1" applyFont="1" applyFill="1" applyBorder="1" applyAlignment="1">
      <alignment wrapText="1"/>
    </xf>
    <xf numFmtId="165" fontId="18" fillId="0" borderId="1" xfId="0" applyNumberFormat="1" applyFont="1" applyBorder="1" applyAlignment="1">
      <alignment horizontal="right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164" fontId="17" fillId="0" borderId="1" xfId="1" applyNumberFormat="1" applyFont="1" applyFill="1" applyBorder="1" applyAlignment="1">
      <alignment horizontal="right" wrapText="1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165" fontId="18" fillId="0" borderId="1" xfId="0" applyNumberFormat="1" applyFont="1" applyBorder="1"/>
    <xf numFmtId="0" fontId="17" fillId="0" borderId="1" xfId="0" applyFont="1" applyBorder="1" applyAlignment="1">
      <alignment horizontal="right"/>
    </xf>
    <xf numFmtId="164" fontId="18" fillId="0" borderId="1" xfId="1" applyNumberFormat="1" applyFont="1" applyFill="1" applyBorder="1" applyAlignment="1">
      <alignment horizontal="right"/>
    </xf>
    <xf numFmtId="164" fontId="18" fillId="0" borderId="1" xfId="1" applyNumberFormat="1" applyFont="1" applyFill="1" applyBorder="1" applyAlignment="1"/>
    <xf numFmtId="165" fontId="18" fillId="0" borderId="3" xfId="0" applyNumberFormat="1" applyFont="1" applyBorder="1" applyAlignment="1">
      <alignment vertical="top"/>
    </xf>
    <xf numFmtId="0" fontId="17" fillId="0" borderId="3" xfId="0" applyFont="1" applyBorder="1" applyAlignment="1">
      <alignment horizontal="left"/>
    </xf>
    <xf numFmtId="165" fontId="18" fillId="0" borderId="4" xfId="0" applyNumberFormat="1" applyFont="1" applyBorder="1" applyAlignment="1">
      <alignment vertical="top"/>
    </xf>
    <xf numFmtId="0" fontId="17" fillId="0" borderId="4" xfId="0" applyFont="1" applyBorder="1" applyAlignment="1">
      <alignment horizontal="left"/>
    </xf>
    <xf numFmtId="0" fontId="18" fillId="0" borderId="4" xfId="0" applyFont="1" applyBorder="1"/>
    <xf numFmtId="41" fontId="18" fillId="3" borderId="1" xfId="0" applyNumberFormat="1" applyFont="1" applyFill="1" applyBorder="1"/>
    <xf numFmtId="0" fontId="29" fillId="0" borderId="0" xfId="0" applyFont="1"/>
    <xf numFmtId="164" fontId="18" fillId="0" borderId="1" xfId="2" applyNumberFormat="1" applyFont="1" applyBorder="1"/>
    <xf numFmtId="41" fontId="18" fillId="2" borderId="1" xfId="0" applyNumberFormat="1" applyFont="1" applyFill="1" applyBorder="1"/>
    <xf numFmtId="0" fontId="0" fillId="0" borderId="1" xfId="0" applyBorder="1"/>
    <xf numFmtId="164" fontId="17" fillId="0" borderId="0" xfId="1" applyNumberFormat="1" applyFont="1" applyFill="1" applyBorder="1" applyAlignment="1"/>
    <xf numFmtId="0" fontId="14" fillId="0" borderId="1" xfId="0" applyFont="1" applyFill="1" applyBorder="1"/>
    <xf numFmtId="0" fontId="30" fillId="0" borderId="0" xfId="0" applyFont="1"/>
    <xf numFmtId="0" fontId="18" fillId="0" borderId="1" xfId="0" applyFont="1" applyFill="1" applyBorder="1"/>
    <xf numFmtId="164" fontId="13" fillId="2" borderId="6" xfId="1" applyNumberFormat="1" applyFont="1" applyFill="1" applyBorder="1" applyAlignment="1">
      <alignment horizontal="right"/>
    </xf>
    <xf numFmtId="164" fontId="17" fillId="2" borderId="6" xfId="1" applyNumberFormat="1" applyFont="1" applyFill="1" applyBorder="1" applyAlignment="1">
      <alignment horizontal="right"/>
    </xf>
    <xf numFmtId="164" fontId="17" fillId="2" borderId="3" xfId="1" applyNumberFormat="1" applyFont="1" applyFill="1" applyBorder="1" applyAlignment="1">
      <alignment horizontal="right"/>
    </xf>
    <xf numFmtId="0" fontId="13" fillId="0" borderId="6" xfId="0" applyFont="1" applyFill="1" applyBorder="1" applyAlignment="1">
      <alignment horizontal="left"/>
    </xf>
    <xf numFmtId="43" fontId="1" fillId="0" borderId="1" xfId="2" applyFont="1" applyFill="1" applyBorder="1" applyAlignment="1"/>
    <xf numFmtId="0" fontId="13" fillId="0" borderId="1" xfId="0" applyFont="1" applyFill="1" applyBorder="1" applyAlignment="1">
      <alignment horizontal="left"/>
    </xf>
    <xf numFmtId="164" fontId="13" fillId="2" borderId="7" xfId="1" applyNumberFormat="1" applyFont="1" applyFill="1" applyBorder="1" applyAlignment="1">
      <alignment horizontal="right"/>
    </xf>
    <xf numFmtId="165" fontId="18" fillId="0" borderId="1" xfId="0" applyNumberFormat="1" applyFont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top"/>
    </xf>
    <xf numFmtId="41" fontId="18" fillId="0" borderId="7" xfId="0" applyNumberFormat="1" applyFont="1" applyBorder="1" applyAlignment="1">
      <alignment wrapText="1"/>
    </xf>
    <xf numFmtId="0" fontId="18" fillId="3" borderId="1" xfId="0" applyFont="1" applyFill="1" applyBorder="1" applyAlignment="1">
      <alignment wrapText="1"/>
    </xf>
    <xf numFmtId="164" fontId="14" fillId="2" borderId="7" xfId="1" applyNumberFormat="1" applyFont="1" applyFill="1" applyBorder="1" applyAlignment="1"/>
    <xf numFmtId="164" fontId="14" fillId="2" borderId="12" xfId="1" applyNumberFormat="1" applyFont="1" applyFill="1" applyBorder="1" applyAlignment="1"/>
    <xf numFmtId="164" fontId="13" fillId="2" borderId="13" xfId="1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2" applyNumberFormat="1" applyFont="1"/>
    <xf numFmtId="164" fontId="30" fillId="0" borderId="9" xfId="0" applyNumberFormat="1" applyFont="1" applyBorder="1"/>
    <xf numFmtId="0" fontId="7" fillId="0" borderId="0" xfId="0" applyFont="1"/>
    <xf numFmtId="0" fontId="18" fillId="0" borderId="1" xfId="0" applyFont="1" applyBorder="1" applyAlignment="1">
      <alignment horizontal="center"/>
    </xf>
    <xf numFmtId="164" fontId="14" fillId="0" borderId="0" xfId="2" applyNumberFormat="1" applyFont="1"/>
    <xf numFmtId="164" fontId="14" fillId="0" borderId="0" xfId="0" applyNumberFormat="1" applyFont="1"/>
    <xf numFmtId="0" fontId="18" fillId="0" borderId="0" xfId="0" applyFont="1" applyAlignment="1">
      <alignment horizontal="left"/>
    </xf>
    <xf numFmtId="164" fontId="14" fillId="0" borderId="1" xfId="2" applyNumberFormat="1" applyFont="1" applyBorder="1"/>
    <xf numFmtId="164" fontId="0" fillId="0" borderId="1" xfId="2" applyNumberFormat="1" applyFont="1" applyBorder="1"/>
    <xf numFmtId="0" fontId="14" fillId="0" borderId="0" xfId="0" applyFont="1" applyBorder="1"/>
    <xf numFmtId="0" fontId="14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164" fontId="13" fillId="2" borderId="1" xfId="1" applyNumberFormat="1" applyFont="1" applyFill="1" applyBorder="1" applyAlignment="1"/>
    <xf numFmtId="164" fontId="13" fillId="2" borderId="11" xfId="1" applyNumberFormat="1" applyFont="1" applyFill="1" applyBorder="1" applyAlignment="1"/>
    <xf numFmtId="164" fontId="14" fillId="0" borderId="7" xfId="2" applyNumberFormat="1" applyFont="1" applyBorder="1"/>
    <xf numFmtId="164" fontId="14" fillId="0" borderId="4" xfId="2" applyNumberFormat="1" applyFont="1" applyBorder="1"/>
    <xf numFmtId="164" fontId="14" fillId="0" borderId="12" xfId="2" applyNumberFormat="1" applyFont="1" applyBorder="1"/>
    <xf numFmtId="164" fontId="14" fillId="0" borderId="14" xfId="2" applyNumberFormat="1" applyFont="1" applyBorder="1"/>
    <xf numFmtId="164" fontId="14" fillId="0" borderId="13" xfId="2" applyNumberFormat="1" applyFont="1" applyBorder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64" fontId="14" fillId="3" borderId="7" xfId="2" applyNumberFormat="1" applyFont="1" applyFill="1" applyBorder="1"/>
    <xf numFmtId="0" fontId="18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13" fillId="3" borderId="1" xfId="0" applyFont="1" applyFill="1" applyBorder="1" applyAlignment="1">
      <alignment horizontal="left"/>
    </xf>
    <xf numFmtId="164" fontId="14" fillId="3" borderId="1" xfId="2" applyNumberFormat="1" applyFont="1" applyFill="1" applyBorder="1"/>
    <xf numFmtId="0" fontId="18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left"/>
    </xf>
    <xf numFmtId="164" fontId="18" fillId="0" borderId="9" xfId="0" applyNumberFormat="1" applyFont="1" applyBorder="1"/>
    <xf numFmtId="164" fontId="18" fillId="0" borderId="15" xfId="0" applyNumberFormat="1" applyFont="1" applyBorder="1"/>
    <xf numFmtId="164" fontId="30" fillId="0" borderId="0" xfId="2" applyNumberFormat="1" applyFont="1"/>
    <xf numFmtId="0" fontId="19" fillId="0" borderId="0" xfId="0" applyFont="1"/>
    <xf numFmtId="0" fontId="13" fillId="0" borderId="0" xfId="0" applyFont="1" applyBorder="1" applyAlignment="1">
      <alignment horizontal="left"/>
    </xf>
    <xf numFmtId="164" fontId="30" fillId="0" borderId="0" xfId="0" applyNumberFormat="1" applyFont="1"/>
    <xf numFmtId="0" fontId="30" fillId="0" borderId="1" xfId="0" applyFont="1" applyBorder="1" applyAlignment="1">
      <alignment vertical="top"/>
    </xf>
    <xf numFmtId="0" fontId="30" fillId="0" borderId="0" xfId="0" applyFont="1" applyBorder="1" applyAlignment="1">
      <alignment vertical="top"/>
    </xf>
    <xf numFmtId="0" fontId="18" fillId="2" borderId="1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left"/>
    </xf>
    <xf numFmtId="164" fontId="14" fillId="4" borderId="1" xfId="2" applyNumberFormat="1" applyFont="1" applyFill="1" applyBorder="1"/>
    <xf numFmtId="0" fontId="14" fillId="0" borderId="1" xfId="0" applyFont="1" applyBorder="1" applyAlignment="1"/>
    <xf numFmtId="0" fontId="6" fillId="0" borderId="0" xfId="0" applyFont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30" fillId="0" borderId="1" xfId="0" applyFont="1" applyBorder="1"/>
    <xf numFmtId="164" fontId="30" fillId="0" borderId="1" xfId="0" applyNumberFormat="1" applyFont="1" applyBorder="1"/>
    <xf numFmtId="164" fontId="14" fillId="0" borderId="6" xfId="2" applyNumberFormat="1" applyFont="1" applyBorder="1"/>
    <xf numFmtId="164" fontId="14" fillId="0" borderId="16" xfId="2" applyNumberFormat="1" applyFont="1" applyBorder="1"/>
    <xf numFmtId="164" fontId="18" fillId="4" borderId="1" xfId="2" applyNumberFormat="1" applyFont="1" applyFill="1" applyBorder="1"/>
    <xf numFmtId="0" fontId="17" fillId="2" borderId="0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164" fontId="18" fillId="0" borderId="7" xfId="2" applyNumberFormat="1" applyFont="1" applyBorder="1"/>
    <xf numFmtId="0" fontId="15" fillId="0" borderId="0" xfId="0" applyFont="1"/>
    <xf numFmtId="43" fontId="1" fillId="2" borderId="1" xfId="1" applyNumberFormat="1" applyFont="1" applyFill="1" applyBorder="1" applyAlignment="1">
      <alignment horizontal="right"/>
    </xf>
    <xf numFmtId="164" fontId="18" fillId="0" borderId="1" xfId="0" applyNumberFormat="1" applyFont="1" applyBorder="1"/>
    <xf numFmtId="164" fontId="18" fillId="2" borderId="1" xfId="2" applyNumberFormat="1" applyFont="1" applyFill="1" applyBorder="1"/>
    <xf numFmtId="0" fontId="18" fillId="0" borderId="11" xfId="0" applyFont="1" applyBorder="1"/>
    <xf numFmtId="0" fontId="17" fillId="2" borderId="11" xfId="0" applyFont="1" applyFill="1" applyBorder="1" applyAlignment="1">
      <alignment horizontal="left"/>
    </xf>
    <xf numFmtId="164" fontId="1" fillId="0" borderId="4" xfId="1" applyNumberFormat="1" applyFont="1" applyFill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164" fontId="18" fillId="0" borderId="0" xfId="2" applyNumberFormat="1" applyFont="1" applyBorder="1"/>
    <xf numFmtId="164" fontId="30" fillId="0" borderId="1" xfId="2" applyNumberFormat="1" applyFont="1" applyFill="1" applyBorder="1" applyAlignment="1"/>
    <xf numFmtId="164" fontId="18" fillId="4" borderId="7" xfId="2" applyNumberFormat="1" applyFont="1" applyFill="1" applyBorder="1"/>
    <xf numFmtId="164" fontId="26" fillId="0" borderId="1" xfId="2" applyNumberFormat="1" applyFont="1" applyBorder="1"/>
    <xf numFmtId="164" fontId="26" fillId="2" borderId="1" xfId="2" applyNumberFormat="1" applyFont="1" applyFill="1" applyBorder="1"/>
    <xf numFmtId="0" fontId="18" fillId="2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164" fontId="18" fillId="5" borderId="7" xfId="2" applyNumberFormat="1" applyFont="1" applyFill="1" applyBorder="1"/>
    <xf numFmtId="164" fontId="18" fillId="4" borderId="6" xfId="2" applyNumberFormat="1" applyFont="1" applyFill="1" applyBorder="1"/>
    <xf numFmtId="0" fontId="14" fillId="5" borderId="1" xfId="0" applyFont="1" applyFill="1" applyBorder="1"/>
    <xf numFmtId="164" fontId="26" fillId="0" borderId="7" xfId="2" applyNumberFormat="1" applyFont="1" applyBorder="1"/>
    <xf numFmtId="0" fontId="18" fillId="0" borderId="1" xfId="0" applyFont="1" applyBorder="1" applyAlignment="1"/>
    <xf numFmtId="0" fontId="18" fillId="0" borderId="0" xfId="0" applyFont="1" applyBorder="1" applyAlignment="1">
      <alignment horizontal="left"/>
    </xf>
    <xf numFmtId="164" fontId="13" fillId="2" borderId="0" xfId="1" applyNumberFormat="1" applyFont="1" applyFill="1" applyBorder="1" applyAlignment="1"/>
    <xf numFmtId="164" fontId="17" fillId="2" borderId="0" xfId="1" applyNumberFormat="1" applyFont="1" applyFill="1" applyBorder="1" applyAlignment="1">
      <alignment horizontal="right"/>
    </xf>
    <xf numFmtId="164" fontId="18" fillId="3" borderId="1" xfId="2" applyNumberFormat="1" applyFont="1" applyFill="1" applyBorder="1"/>
    <xf numFmtId="164" fontId="18" fillId="3" borderId="7" xfId="2" applyNumberFormat="1" applyFont="1" applyFill="1" applyBorder="1"/>
    <xf numFmtId="164" fontId="18" fillId="2" borderId="7" xfId="2" applyNumberFormat="1" applyFont="1" applyFill="1" applyBorder="1"/>
    <xf numFmtId="164" fontId="18" fillId="0" borderId="15" xfId="2" applyNumberFormat="1" applyFont="1" applyBorder="1"/>
    <xf numFmtId="164" fontId="18" fillId="0" borderId="17" xfId="2" applyNumberFormat="1" applyFont="1" applyBorder="1"/>
    <xf numFmtId="0" fontId="17" fillId="0" borderId="0" xfId="0" applyFont="1" applyAlignment="1">
      <alignment horizontal="center" vertical="center" wrapText="1"/>
    </xf>
    <xf numFmtId="0" fontId="0" fillId="0" borderId="0" xfId="0" applyBorder="1"/>
    <xf numFmtId="164" fontId="26" fillId="0" borderId="6" xfId="2" applyNumberFormat="1" applyFont="1" applyFill="1" applyBorder="1"/>
    <xf numFmtId="0" fontId="26" fillId="2" borderId="1" xfId="0" applyFont="1" applyFill="1" applyBorder="1" applyAlignment="1">
      <alignment horizontal="left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95"/>
  <sheetViews>
    <sheetView topLeftCell="A434" workbookViewId="0">
      <selection activeCell="B434" sqref="B434"/>
    </sheetView>
  </sheetViews>
  <sheetFormatPr defaultRowHeight="18" customHeight="1" x14ac:dyDescent="0.25"/>
  <cols>
    <col min="1" max="1" width="12.5703125" customWidth="1"/>
    <col min="2" max="2" width="44.7109375" customWidth="1"/>
    <col min="3" max="3" width="11.28515625" customWidth="1"/>
    <col min="4" max="4" width="16.28515625" customWidth="1"/>
    <col min="5" max="5" width="10.28515625" hidden="1" customWidth="1"/>
    <col min="6" max="6" width="13.140625" customWidth="1"/>
    <col min="7" max="7" width="0" hidden="1" customWidth="1"/>
    <col min="8" max="8" width="10.85546875" customWidth="1"/>
  </cols>
  <sheetData>
    <row r="2" spans="1:17" ht="18" customHeight="1" x14ac:dyDescent="0.3">
      <c r="A2" s="1"/>
      <c r="B2" s="2" t="s">
        <v>0</v>
      </c>
      <c r="C2" s="3"/>
      <c r="D2" s="2"/>
      <c r="E2" s="2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8" customHeight="1" x14ac:dyDescent="0.3">
      <c r="A3" s="1"/>
      <c r="B3" s="2" t="s">
        <v>1</v>
      </c>
      <c r="C3" s="3"/>
      <c r="D3" s="2"/>
      <c r="E3" s="2"/>
      <c r="F3" s="2"/>
      <c r="G3" s="4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ht="18" customHeight="1" x14ac:dyDescent="0.3">
      <c r="A4" s="1"/>
      <c r="B4" s="2" t="s">
        <v>2</v>
      </c>
      <c r="C4" s="3"/>
      <c r="D4" s="2"/>
      <c r="E4" s="2"/>
      <c r="F4" s="2"/>
      <c r="G4" s="4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8" customHeight="1" x14ac:dyDescent="0.25">
      <c r="A5" s="7" t="s">
        <v>3</v>
      </c>
      <c r="B5" s="8" t="s">
        <v>4</v>
      </c>
      <c r="C5" s="8" t="s">
        <v>5</v>
      </c>
      <c r="D5" s="9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/>
      <c r="K5" s="8"/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1:17" ht="18" customHeight="1" x14ac:dyDescent="0.3">
      <c r="A6" s="10"/>
      <c r="B6" s="11" t="s">
        <v>18</v>
      </c>
      <c r="C6" s="12"/>
      <c r="D6" s="13">
        <v>28063</v>
      </c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8" customHeight="1" x14ac:dyDescent="0.3">
      <c r="A7" s="10"/>
      <c r="B7" s="11"/>
      <c r="C7" s="12"/>
      <c r="D7" s="15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8" customHeight="1" x14ac:dyDescent="0.3">
      <c r="A8" s="10"/>
      <c r="B8" s="11" t="s">
        <v>19</v>
      </c>
      <c r="C8" s="12"/>
      <c r="D8" s="15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8" customHeight="1" x14ac:dyDescent="0.3">
      <c r="A9" s="10"/>
      <c r="B9" s="11"/>
      <c r="C9" s="12"/>
      <c r="D9" s="15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18" customHeight="1" x14ac:dyDescent="0.3">
      <c r="A10" s="10"/>
      <c r="B10" s="16" t="s">
        <v>20</v>
      </c>
      <c r="C10" s="12"/>
      <c r="D10" s="13">
        <v>28063</v>
      </c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18" customHeight="1" x14ac:dyDescent="0.3">
      <c r="A11" s="10"/>
      <c r="B11" s="11"/>
      <c r="C11" s="12"/>
      <c r="D11" s="15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18" customHeight="1" x14ac:dyDescent="0.3">
      <c r="A12" s="10"/>
      <c r="B12" s="17" t="s">
        <v>21</v>
      </c>
      <c r="C12" s="12"/>
      <c r="D12" s="15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18" customHeight="1" x14ac:dyDescent="0.3">
      <c r="A13" s="10">
        <v>45108</v>
      </c>
      <c r="B13" s="18" t="s">
        <v>22</v>
      </c>
      <c r="C13" s="12"/>
      <c r="D13" s="19">
        <v>2075</v>
      </c>
      <c r="E13" s="20"/>
      <c r="F13" s="19">
        <v>2075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8" customHeight="1" x14ac:dyDescent="0.3">
      <c r="A14" s="10">
        <v>45111</v>
      </c>
      <c r="B14" s="18" t="s">
        <v>23</v>
      </c>
      <c r="C14" s="12"/>
      <c r="D14" s="19">
        <v>3030</v>
      </c>
      <c r="E14" s="2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>
        <v>3030</v>
      </c>
    </row>
    <row r="15" spans="1:17" ht="18" customHeight="1" x14ac:dyDescent="0.3">
      <c r="A15" s="10">
        <v>45111</v>
      </c>
      <c r="B15" s="18" t="s">
        <v>23</v>
      </c>
      <c r="C15" s="12"/>
      <c r="D15" s="19">
        <v>190</v>
      </c>
      <c r="E15" s="20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>
        <v>190</v>
      </c>
    </row>
    <row r="16" spans="1:17" ht="18" customHeight="1" x14ac:dyDescent="0.3">
      <c r="A16" s="10">
        <v>45111</v>
      </c>
      <c r="B16" s="18" t="s">
        <v>23</v>
      </c>
      <c r="C16" s="12"/>
      <c r="D16" s="19">
        <v>190</v>
      </c>
      <c r="E16" s="20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190</v>
      </c>
    </row>
    <row r="17" spans="1:17" ht="18" customHeight="1" x14ac:dyDescent="0.3">
      <c r="A17" s="10">
        <v>45111</v>
      </c>
      <c r="B17" s="18" t="s">
        <v>24</v>
      </c>
      <c r="C17" s="12"/>
      <c r="D17" s="19">
        <v>4923</v>
      </c>
      <c r="E17" s="20">
        <v>4923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8" customHeight="1" x14ac:dyDescent="0.3">
      <c r="A18" s="10">
        <v>45115</v>
      </c>
      <c r="B18" s="18" t="s">
        <v>25</v>
      </c>
      <c r="C18" s="12"/>
      <c r="D18" s="19">
        <v>4280</v>
      </c>
      <c r="E18" s="20"/>
      <c r="F18" s="19"/>
      <c r="G18" s="19"/>
      <c r="H18" s="19">
        <v>4280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8" customHeight="1" x14ac:dyDescent="0.3">
      <c r="A19" s="10">
        <v>45115</v>
      </c>
      <c r="B19" s="18" t="s">
        <v>25</v>
      </c>
      <c r="C19" s="12"/>
      <c r="D19" s="19">
        <v>5650</v>
      </c>
      <c r="E19" s="20"/>
      <c r="F19" s="19"/>
      <c r="G19" s="19"/>
      <c r="H19" s="19">
        <v>5650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8" customHeight="1" x14ac:dyDescent="0.3">
      <c r="A20" s="10">
        <v>45117</v>
      </c>
      <c r="B20" s="18" t="s">
        <v>26</v>
      </c>
      <c r="C20" s="12"/>
      <c r="D20" s="21">
        <v>2890</v>
      </c>
      <c r="E20" s="20"/>
      <c r="F20" s="19"/>
      <c r="G20" s="19"/>
      <c r="H20" s="19">
        <v>2890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8" customHeight="1" x14ac:dyDescent="0.3">
      <c r="A21" s="10">
        <v>45117</v>
      </c>
      <c r="B21" s="18" t="s">
        <v>26</v>
      </c>
      <c r="C21" s="12"/>
      <c r="D21" s="21">
        <v>2500</v>
      </c>
      <c r="E21" s="20"/>
      <c r="F21" s="19"/>
      <c r="G21" s="19"/>
      <c r="H21" s="19">
        <v>2500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8" customHeight="1" x14ac:dyDescent="0.3">
      <c r="A22" s="10">
        <v>45118</v>
      </c>
      <c r="B22" s="18" t="s">
        <v>27</v>
      </c>
      <c r="C22" s="12"/>
      <c r="D22" s="19">
        <v>1350</v>
      </c>
      <c r="E22" s="20"/>
      <c r="F22" s="19"/>
      <c r="G22" s="19"/>
      <c r="H22" s="19">
        <v>1350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8" customHeight="1" x14ac:dyDescent="0.3">
      <c r="A23" s="22"/>
      <c r="B23" s="18"/>
      <c r="C23" s="23"/>
      <c r="D23" s="19"/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8" customHeight="1" x14ac:dyDescent="0.3">
      <c r="A24" s="10"/>
      <c r="B24" s="16" t="s">
        <v>28</v>
      </c>
      <c r="C24" s="12"/>
      <c r="D24" s="24">
        <v>27078</v>
      </c>
      <c r="E24" s="24">
        <v>4923</v>
      </c>
      <c r="F24" s="24">
        <v>2075</v>
      </c>
      <c r="G24" s="24">
        <v>0</v>
      </c>
      <c r="H24" s="24">
        <v>16670</v>
      </c>
      <c r="I24" s="24">
        <v>0</v>
      </c>
      <c r="J24" s="24"/>
      <c r="K24" s="24"/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3410</v>
      </c>
    </row>
    <row r="25" spans="1:17" ht="18" customHeight="1" x14ac:dyDescent="0.3">
      <c r="A25" s="10"/>
      <c r="B25" s="14"/>
      <c r="C25" s="12"/>
      <c r="D25" s="25" t="s">
        <v>29</v>
      </c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8" customHeight="1" x14ac:dyDescent="0.3">
      <c r="A26" s="10"/>
      <c r="B26" s="26" t="s">
        <v>20</v>
      </c>
      <c r="C26" s="27"/>
      <c r="D26" s="24">
        <v>985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9"/>
    </row>
    <row r="27" spans="1:17" ht="18" customHeight="1" x14ac:dyDescent="0.3">
      <c r="A27" s="1"/>
      <c r="B27" s="3"/>
      <c r="C27" s="3"/>
      <c r="D27" s="3"/>
      <c r="E27" s="3"/>
      <c r="F27" s="3"/>
      <c r="G27" s="3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ht="18" customHeight="1" x14ac:dyDescent="0.3">
      <c r="A28" s="1"/>
      <c r="B28" s="3"/>
      <c r="C28" s="3"/>
      <c r="D28" s="3"/>
      <c r="E28" s="28"/>
      <c r="F28" s="3"/>
      <c r="G28" s="3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ht="18" customHeight="1" x14ac:dyDescent="0.3">
      <c r="A29" s="1"/>
      <c r="B29" s="29"/>
      <c r="C29" s="30"/>
      <c r="D29" s="30"/>
      <c r="E29" s="3"/>
      <c r="F29" s="30"/>
      <c r="G29" s="30"/>
      <c r="H29" s="5"/>
      <c r="I29" s="31"/>
      <c r="J29" s="31"/>
      <c r="K29" s="31"/>
      <c r="L29" s="31"/>
      <c r="M29" s="31"/>
      <c r="N29" s="5"/>
      <c r="O29" s="5"/>
      <c r="P29" s="5"/>
      <c r="Q29" s="6"/>
    </row>
    <row r="30" spans="1:17" ht="18" customHeight="1" x14ac:dyDescent="0.3">
      <c r="A30" s="1"/>
      <c r="B30" s="32" t="s">
        <v>30</v>
      </c>
      <c r="C30" s="33" t="s">
        <v>31</v>
      </c>
      <c r="D30" s="34"/>
      <c r="E30" s="3"/>
      <c r="F30" s="33" t="s">
        <v>32</v>
      </c>
      <c r="G30" s="35"/>
      <c r="H30" s="6"/>
      <c r="I30" s="36" t="s">
        <v>33</v>
      </c>
      <c r="J30" s="36"/>
      <c r="K30" s="36"/>
      <c r="L30" s="5"/>
      <c r="M30" s="5"/>
      <c r="N30" s="5"/>
      <c r="O30" s="5"/>
      <c r="P30" s="5"/>
      <c r="Q30" s="6"/>
    </row>
    <row r="31" spans="1:17" ht="18" customHeight="1" x14ac:dyDescent="0.3">
      <c r="A31" s="1"/>
      <c r="B31" s="37" t="s">
        <v>34</v>
      </c>
      <c r="C31" s="33" t="s">
        <v>35</v>
      </c>
      <c r="D31" s="6"/>
      <c r="E31" s="3"/>
      <c r="F31" s="37" t="s">
        <v>36</v>
      </c>
      <c r="G31" s="37"/>
      <c r="H31" s="6"/>
      <c r="I31" s="38" t="s">
        <v>37</v>
      </c>
      <c r="J31" s="38"/>
      <c r="K31" s="38"/>
      <c r="L31" s="5"/>
      <c r="M31" s="5"/>
      <c r="N31" s="5"/>
      <c r="O31" s="5"/>
      <c r="P31" s="5"/>
      <c r="Q31" s="6"/>
    </row>
    <row r="35" spans="1:17" ht="18" customHeight="1" x14ac:dyDescent="0.3">
      <c r="A35" s="1"/>
      <c r="B35" s="2" t="s">
        <v>0</v>
      </c>
      <c r="C35" s="3"/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1:17" ht="18" customHeight="1" x14ac:dyDescent="0.3">
      <c r="A36" s="1"/>
      <c r="B36" s="2" t="s">
        <v>1</v>
      </c>
      <c r="C36" s="3"/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1:17" ht="18" customHeight="1" x14ac:dyDescent="0.3">
      <c r="A37" s="1"/>
      <c r="B37" s="2" t="s">
        <v>38</v>
      </c>
      <c r="C37" s="3"/>
      <c r="D37" s="2"/>
      <c r="E37" s="2"/>
      <c r="F37" s="2"/>
      <c r="G37" s="4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1:17" ht="18" customHeight="1" x14ac:dyDescent="0.25">
      <c r="A38" s="7" t="s">
        <v>3</v>
      </c>
      <c r="B38" s="8" t="s">
        <v>4</v>
      </c>
      <c r="C38" s="8" t="s">
        <v>5</v>
      </c>
      <c r="D38" s="9" t="s">
        <v>6</v>
      </c>
      <c r="E38" s="8" t="s">
        <v>39</v>
      </c>
      <c r="F38" s="8" t="s">
        <v>40</v>
      </c>
      <c r="G38" s="8" t="s">
        <v>10</v>
      </c>
      <c r="H38" s="8" t="s">
        <v>41</v>
      </c>
      <c r="I38" s="8" t="s">
        <v>42</v>
      </c>
      <c r="J38" s="8"/>
      <c r="K38" s="8"/>
      <c r="L38" s="8" t="s">
        <v>12</v>
      </c>
      <c r="M38" s="8" t="s">
        <v>43</v>
      </c>
      <c r="N38" s="8" t="s">
        <v>44</v>
      </c>
      <c r="O38" s="8" t="s">
        <v>45</v>
      </c>
      <c r="P38" s="8" t="s">
        <v>46</v>
      </c>
      <c r="Q38" s="8" t="s">
        <v>17</v>
      </c>
    </row>
    <row r="39" spans="1:17" ht="18" customHeight="1" x14ac:dyDescent="0.3">
      <c r="A39" s="10"/>
      <c r="B39" s="11" t="s">
        <v>18</v>
      </c>
      <c r="C39" s="12"/>
      <c r="D39" s="13">
        <v>985</v>
      </c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8" customHeight="1" x14ac:dyDescent="0.3">
      <c r="A40" s="10"/>
      <c r="B40" s="11"/>
      <c r="C40" s="12"/>
      <c r="D40" s="15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8" customHeight="1" x14ac:dyDescent="0.3">
      <c r="A41" s="39" t="s">
        <v>47</v>
      </c>
      <c r="B41" s="39" t="s">
        <v>48</v>
      </c>
      <c r="C41" s="40"/>
      <c r="D41" s="41">
        <v>49000</v>
      </c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8" customHeight="1" x14ac:dyDescent="0.3">
      <c r="A42" s="10"/>
      <c r="B42" s="11"/>
      <c r="C42" s="12"/>
      <c r="D42" s="15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8" customHeight="1" x14ac:dyDescent="0.3">
      <c r="A43" s="10"/>
      <c r="B43" s="16" t="s">
        <v>20</v>
      </c>
      <c r="C43" s="12"/>
      <c r="D43" s="13">
        <v>49985</v>
      </c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8" customHeight="1" x14ac:dyDescent="0.3">
      <c r="A44" s="10"/>
      <c r="B44" s="11"/>
      <c r="C44" s="12"/>
      <c r="D44" s="15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8" customHeight="1" x14ac:dyDescent="0.3">
      <c r="A45" s="10"/>
      <c r="B45" s="17" t="s">
        <v>21</v>
      </c>
      <c r="C45" s="12"/>
      <c r="D45" s="15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8" customHeight="1" x14ac:dyDescent="0.3">
      <c r="A46" s="42" t="s">
        <v>49</v>
      </c>
      <c r="B46" s="43" t="s">
        <v>50</v>
      </c>
      <c r="C46" s="40"/>
      <c r="D46" s="44">
        <v>330</v>
      </c>
      <c r="E46" s="45"/>
      <c r="F46" s="46"/>
      <c r="G46" s="46"/>
      <c r="H46" s="46"/>
      <c r="I46" s="46"/>
      <c r="J46" s="46"/>
      <c r="K46" s="46"/>
      <c r="L46" s="46"/>
      <c r="M46" s="46"/>
      <c r="N46" s="46">
        <v>330</v>
      </c>
      <c r="O46" s="46"/>
      <c r="P46" s="46"/>
      <c r="Q46" s="46"/>
    </row>
    <row r="47" spans="1:17" ht="18" customHeight="1" x14ac:dyDescent="0.3">
      <c r="A47" s="42" t="s">
        <v>51</v>
      </c>
      <c r="B47" s="43" t="s">
        <v>52</v>
      </c>
      <c r="C47" s="40"/>
      <c r="D47" s="44">
        <v>1500</v>
      </c>
      <c r="E47" s="45"/>
      <c r="F47" s="46"/>
      <c r="G47" s="46"/>
      <c r="H47" s="46"/>
      <c r="I47" s="46"/>
      <c r="J47" s="46"/>
      <c r="K47" s="46"/>
      <c r="L47" s="46"/>
      <c r="M47" s="46"/>
      <c r="N47" s="46"/>
      <c r="O47" s="46">
        <v>1500</v>
      </c>
      <c r="P47" s="46"/>
      <c r="Q47" s="46"/>
    </row>
    <row r="48" spans="1:17" ht="18" customHeight="1" x14ac:dyDescent="0.3">
      <c r="A48" s="42" t="s">
        <v>51</v>
      </c>
      <c r="B48" s="43" t="s">
        <v>53</v>
      </c>
      <c r="C48" s="40"/>
      <c r="D48" s="47">
        <v>2500</v>
      </c>
      <c r="E48" s="45"/>
      <c r="F48" s="46"/>
      <c r="G48" s="46"/>
      <c r="H48" s="46"/>
      <c r="I48" s="46"/>
      <c r="J48" s="46"/>
      <c r="K48" s="46"/>
      <c r="L48" s="46"/>
      <c r="M48" s="46"/>
      <c r="N48" s="46">
        <v>2500</v>
      </c>
      <c r="O48" s="46"/>
      <c r="P48" s="46"/>
      <c r="Q48" s="46"/>
    </row>
    <row r="49" spans="1:17" ht="18" customHeight="1" x14ac:dyDescent="0.3">
      <c r="A49" s="42" t="s">
        <v>51</v>
      </c>
      <c r="B49" s="43" t="s">
        <v>54</v>
      </c>
      <c r="C49" s="40"/>
      <c r="D49" s="47">
        <v>5000</v>
      </c>
      <c r="E49" s="45"/>
      <c r="F49" s="46"/>
      <c r="G49" s="46"/>
      <c r="H49" s="46"/>
      <c r="I49" s="46"/>
      <c r="J49" s="46"/>
      <c r="K49" s="46"/>
      <c r="L49" s="46"/>
      <c r="M49" s="46"/>
      <c r="N49" s="46">
        <v>5000</v>
      </c>
      <c r="O49" s="46"/>
      <c r="P49" s="46"/>
      <c r="Q49" s="46"/>
    </row>
    <row r="50" spans="1:17" ht="18" customHeight="1" x14ac:dyDescent="0.3">
      <c r="A50" s="42" t="s">
        <v>55</v>
      </c>
      <c r="B50" s="43" t="s">
        <v>56</v>
      </c>
      <c r="C50" s="40"/>
      <c r="D50" s="44">
        <v>6500</v>
      </c>
      <c r="E50" s="45"/>
      <c r="F50" s="46"/>
      <c r="G50" s="46"/>
      <c r="H50" s="46"/>
      <c r="I50" s="46"/>
      <c r="J50" s="46"/>
      <c r="K50" s="46"/>
      <c r="L50" s="46"/>
      <c r="M50" s="46"/>
      <c r="N50" s="46">
        <v>6500</v>
      </c>
      <c r="O50" s="46"/>
      <c r="P50" s="46"/>
      <c r="Q50" s="46"/>
    </row>
    <row r="51" spans="1:17" ht="18" customHeight="1" x14ac:dyDescent="0.3">
      <c r="A51" s="48" t="s">
        <v>55</v>
      </c>
      <c r="B51" s="43" t="s">
        <v>57</v>
      </c>
      <c r="C51" s="49"/>
      <c r="D51" s="44">
        <v>2500</v>
      </c>
      <c r="E51" s="45"/>
      <c r="F51" s="46"/>
      <c r="G51" s="46">
        <v>2500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</row>
    <row r="52" spans="1:17" ht="18" customHeight="1" x14ac:dyDescent="0.3">
      <c r="A52" s="48" t="s">
        <v>55</v>
      </c>
      <c r="B52" s="43" t="s">
        <v>58</v>
      </c>
      <c r="C52" s="40"/>
      <c r="D52" s="44">
        <v>4350</v>
      </c>
      <c r="E52" s="45"/>
      <c r="F52" s="46"/>
      <c r="G52" s="46">
        <v>4350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</row>
    <row r="53" spans="1:17" ht="18" customHeight="1" x14ac:dyDescent="0.3">
      <c r="A53" s="48" t="s">
        <v>59</v>
      </c>
      <c r="B53" s="43" t="s">
        <v>60</v>
      </c>
      <c r="C53" s="40"/>
      <c r="D53" s="47">
        <v>1000</v>
      </c>
      <c r="E53" s="45"/>
      <c r="F53" s="46"/>
      <c r="G53" s="46"/>
      <c r="H53" s="46"/>
      <c r="I53" s="46"/>
      <c r="J53" s="46"/>
      <c r="K53" s="46"/>
      <c r="L53" s="46"/>
      <c r="M53" s="46"/>
      <c r="N53" s="46">
        <v>1000</v>
      </c>
      <c r="O53" s="46"/>
      <c r="P53" s="46"/>
      <c r="Q53" s="46"/>
    </row>
    <row r="54" spans="1:17" ht="18" customHeight="1" x14ac:dyDescent="0.3">
      <c r="A54" s="48" t="s">
        <v>61</v>
      </c>
      <c r="B54" s="43" t="s">
        <v>62</v>
      </c>
      <c r="C54" s="40"/>
      <c r="D54" s="47">
        <v>3000</v>
      </c>
      <c r="E54" s="45"/>
      <c r="F54" s="46"/>
      <c r="G54" s="46">
        <v>3000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</row>
    <row r="55" spans="1:17" ht="18" customHeight="1" x14ac:dyDescent="0.3">
      <c r="A55" s="48" t="s">
        <v>61</v>
      </c>
      <c r="B55" s="43" t="s">
        <v>63</v>
      </c>
      <c r="C55" s="40"/>
      <c r="D55" s="47">
        <v>4900</v>
      </c>
      <c r="E55" s="45"/>
      <c r="F55" s="46"/>
      <c r="G55" s="46">
        <v>4900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</row>
    <row r="56" spans="1:17" ht="18" customHeight="1" x14ac:dyDescent="0.3">
      <c r="A56" s="48" t="s">
        <v>61</v>
      </c>
      <c r="B56" s="43" t="s">
        <v>64</v>
      </c>
      <c r="C56" s="40"/>
      <c r="D56" s="47">
        <v>1140</v>
      </c>
      <c r="E56" s="45"/>
      <c r="F56" s="46"/>
      <c r="G56" s="46">
        <v>1140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</row>
    <row r="57" spans="1:17" ht="18" customHeight="1" x14ac:dyDescent="0.3">
      <c r="A57" s="48" t="s">
        <v>65</v>
      </c>
      <c r="B57" s="43" t="s">
        <v>66</v>
      </c>
      <c r="C57" s="40"/>
      <c r="D57" s="47">
        <v>252</v>
      </c>
      <c r="E57" s="45"/>
      <c r="F57" s="46"/>
      <c r="G57" s="46"/>
      <c r="H57" s="46"/>
      <c r="I57" s="46">
        <v>252</v>
      </c>
      <c r="J57" s="46"/>
      <c r="K57" s="46"/>
      <c r="L57" s="46"/>
      <c r="M57" s="46"/>
      <c r="N57" s="46"/>
      <c r="O57" s="46"/>
      <c r="P57" s="46"/>
      <c r="Q57" s="46"/>
    </row>
    <row r="58" spans="1:17" ht="18" customHeight="1" x14ac:dyDescent="0.3">
      <c r="A58" s="48" t="s">
        <v>65</v>
      </c>
      <c r="B58" s="43" t="s">
        <v>67</v>
      </c>
      <c r="C58" s="40"/>
      <c r="D58" s="47">
        <v>1250</v>
      </c>
      <c r="E58" s="45"/>
      <c r="F58" s="46"/>
      <c r="G58" s="46"/>
      <c r="H58" s="46"/>
      <c r="I58" s="46">
        <v>1250</v>
      </c>
      <c r="J58" s="46"/>
      <c r="K58" s="46"/>
      <c r="L58" s="46"/>
      <c r="M58" s="46"/>
      <c r="N58" s="46"/>
      <c r="O58" s="46"/>
      <c r="P58" s="46"/>
      <c r="Q58" s="46"/>
    </row>
    <row r="59" spans="1:17" ht="18" customHeight="1" x14ac:dyDescent="0.3">
      <c r="A59" s="48" t="s">
        <v>65</v>
      </c>
      <c r="B59" s="43" t="s">
        <v>68</v>
      </c>
      <c r="C59" s="40"/>
      <c r="D59" s="47">
        <v>928</v>
      </c>
      <c r="E59" s="45"/>
      <c r="F59" s="46"/>
      <c r="G59" s="46"/>
      <c r="H59" s="46"/>
      <c r="I59" s="46">
        <v>928</v>
      </c>
      <c r="J59" s="46"/>
      <c r="K59" s="46"/>
      <c r="L59" s="46"/>
      <c r="M59" s="46"/>
      <c r="N59" s="46"/>
      <c r="O59" s="46"/>
      <c r="P59" s="46"/>
      <c r="Q59" s="46"/>
    </row>
    <row r="60" spans="1:17" ht="18" customHeight="1" x14ac:dyDescent="0.3">
      <c r="A60" s="48" t="s">
        <v>65</v>
      </c>
      <c r="B60" s="43" t="s">
        <v>69</v>
      </c>
      <c r="C60" s="40"/>
      <c r="D60" s="44">
        <v>700</v>
      </c>
      <c r="E60" s="45"/>
      <c r="F60" s="46"/>
      <c r="G60" s="44"/>
      <c r="H60" s="46"/>
      <c r="I60" s="46">
        <v>700</v>
      </c>
      <c r="J60" s="46"/>
      <c r="K60" s="46"/>
      <c r="L60" s="46"/>
      <c r="M60" s="46"/>
      <c r="N60" s="46"/>
      <c r="O60" s="46"/>
      <c r="P60" s="46"/>
      <c r="Q60" s="46"/>
    </row>
    <row r="61" spans="1:17" ht="18" customHeight="1" x14ac:dyDescent="0.3">
      <c r="A61" s="42" t="s">
        <v>65</v>
      </c>
      <c r="B61" s="43" t="s">
        <v>70</v>
      </c>
      <c r="C61" s="40"/>
      <c r="D61" s="47">
        <v>2000</v>
      </c>
      <c r="E61" s="45"/>
      <c r="F61" s="46"/>
      <c r="G61" s="50"/>
      <c r="H61" s="46">
        <v>2000</v>
      </c>
      <c r="I61" s="46"/>
      <c r="J61" s="46"/>
      <c r="K61" s="46"/>
      <c r="L61" s="46"/>
      <c r="M61" s="46"/>
      <c r="N61" s="46"/>
      <c r="O61" s="46"/>
      <c r="P61" s="46"/>
      <c r="Q61" s="46"/>
    </row>
    <row r="62" spans="1:17" ht="18" customHeight="1" x14ac:dyDescent="0.3">
      <c r="A62" s="42" t="s">
        <v>71</v>
      </c>
      <c r="B62" s="43" t="s">
        <v>72</v>
      </c>
      <c r="C62" s="40"/>
      <c r="D62" s="47">
        <v>440</v>
      </c>
      <c r="E62" s="45"/>
      <c r="F62" s="46"/>
      <c r="G62" s="50"/>
      <c r="H62" s="46"/>
      <c r="I62" s="46"/>
      <c r="J62" s="46"/>
      <c r="K62" s="46"/>
      <c r="L62" s="46"/>
      <c r="M62" s="46"/>
      <c r="N62" s="46"/>
      <c r="O62" s="46"/>
      <c r="P62" s="46"/>
      <c r="Q62" s="47">
        <v>440</v>
      </c>
    </row>
    <row r="63" spans="1:17" ht="18" customHeight="1" x14ac:dyDescent="0.3">
      <c r="A63" s="42" t="s">
        <v>71</v>
      </c>
      <c r="B63" s="43" t="s">
        <v>72</v>
      </c>
      <c r="C63" s="40"/>
      <c r="D63" s="47">
        <v>180</v>
      </c>
      <c r="E63" s="45"/>
      <c r="F63" s="46"/>
      <c r="G63" s="50"/>
      <c r="H63" s="46"/>
      <c r="I63" s="46"/>
      <c r="J63" s="46"/>
      <c r="K63" s="46"/>
      <c r="L63" s="46"/>
      <c r="M63" s="46"/>
      <c r="N63" s="46"/>
      <c r="O63" s="46"/>
      <c r="P63" s="46"/>
      <c r="Q63" s="47">
        <v>180</v>
      </c>
    </row>
    <row r="64" spans="1:17" ht="18" customHeight="1" x14ac:dyDescent="0.3">
      <c r="A64" s="42" t="s">
        <v>71</v>
      </c>
      <c r="B64" s="43" t="s">
        <v>72</v>
      </c>
      <c r="C64" s="40"/>
      <c r="D64" s="51">
        <v>2640</v>
      </c>
      <c r="E64" s="45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51">
        <v>2640</v>
      </c>
    </row>
    <row r="65" spans="1:17" ht="18" customHeight="1" x14ac:dyDescent="0.3">
      <c r="A65" s="42" t="s">
        <v>71</v>
      </c>
      <c r="B65" s="43" t="s">
        <v>73</v>
      </c>
      <c r="C65" s="40"/>
      <c r="D65" s="52">
        <v>7000</v>
      </c>
      <c r="E65" s="45"/>
      <c r="F65" s="46"/>
      <c r="G65" s="46"/>
      <c r="H65" s="46"/>
      <c r="I65" s="46"/>
      <c r="J65" s="46"/>
      <c r="K65" s="46"/>
      <c r="L65" s="46"/>
      <c r="M65" s="46"/>
      <c r="N65" s="46"/>
      <c r="O65" s="46">
        <v>7000</v>
      </c>
      <c r="P65" s="46"/>
      <c r="Q65" s="46"/>
    </row>
    <row r="66" spans="1:17" ht="18" customHeight="1" x14ac:dyDescent="0.3">
      <c r="A66" s="22"/>
      <c r="B66" s="18"/>
      <c r="C66" s="23"/>
      <c r="D66" s="19"/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8" customHeight="1" x14ac:dyDescent="0.3">
      <c r="A67" s="10"/>
      <c r="B67" s="16" t="s">
        <v>28</v>
      </c>
      <c r="C67" s="12"/>
      <c r="D67" s="24">
        <v>48110</v>
      </c>
      <c r="E67" s="24">
        <v>0</v>
      </c>
      <c r="F67" s="24">
        <v>0</v>
      </c>
      <c r="G67" s="24">
        <v>15890</v>
      </c>
      <c r="H67" s="24">
        <v>2000</v>
      </c>
      <c r="I67" s="24">
        <v>3130</v>
      </c>
      <c r="J67" s="24"/>
      <c r="K67" s="24"/>
      <c r="L67" s="24">
        <v>0</v>
      </c>
      <c r="M67" s="24">
        <v>0</v>
      </c>
      <c r="N67" s="24">
        <v>15330</v>
      </c>
      <c r="O67" s="24">
        <v>8500</v>
      </c>
      <c r="P67" s="24">
        <v>0</v>
      </c>
      <c r="Q67" s="24">
        <v>3260</v>
      </c>
    </row>
    <row r="68" spans="1:17" ht="18" customHeight="1" x14ac:dyDescent="0.3">
      <c r="A68" s="10"/>
      <c r="B68" s="14"/>
      <c r="C68" s="12"/>
      <c r="D68" s="25" t="s">
        <v>74</v>
      </c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8" customHeight="1" x14ac:dyDescent="0.3">
      <c r="A69" s="10"/>
      <c r="B69" s="26" t="s">
        <v>20</v>
      </c>
      <c r="C69" s="27"/>
      <c r="D69" s="24">
        <v>1875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19"/>
      <c r="Q69" s="19"/>
    </row>
    <row r="70" spans="1:17" ht="18" customHeight="1" x14ac:dyDescent="0.3">
      <c r="A70" s="1"/>
      <c r="B70" s="3"/>
      <c r="C70" s="3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6"/>
    </row>
    <row r="71" spans="1:17" ht="18" customHeight="1" x14ac:dyDescent="0.3">
      <c r="A71" s="1"/>
      <c r="B71" s="3"/>
      <c r="C71" s="3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6"/>
    </row>
    <row r="72" spans="1:17" ht="18" customHeight="1" x14ac:dyDescent="0.3">
      <c r="A72" s="1"/>
      <c r="B72" s="29"/>
      <c r="C72" s="30"/>
      <c r="D72" s="30"/>
      <c r="E72" s="3"/>
      <c r="F72" s="30"/>
      <c r="G72" s="30"/>
      <c r="H72" s="5"/>
      <c r="I72" s="31"/>
      <c r="J72" s="31"/>
      <c r="K72" s="31"/>
      <c r="L72" s="31"/>
      <c r="M72" s="31"/>
      <c r="N72" s="5"/>
      <c r="O72" s="5"/>
      <c r="P72" s="5"/>
      <c r="Q72" s="6"/>
    </row>
    <row r="73" spans="1:17" ht="18" customHeight="1" x14ac:dyDescent="0.3">
      <c r="A73" s="1"/>
      <c r="B73" s="32" t="s">
        <v>30</v>
      </c>
      <c r="C73" s="33" t="s">
        <v>31</v>
      </c>
      <c r="D73" s="34"/>
      <c r="E73" s="3"/>
      <c r="F73" s="33" t="s">
        <v>32</v>
      </c>
      <c r="G73" s="35"/>
      <c r="H73" s="6"/>
      <c r="I73" s="36" t="s">
        <v>33</v>
      </c>
      <c r="J73" s="36"/>
      <c r="K73" s="36"/>
      <c r="L73" s="5"/>
      <c r="M73" s="5"/>
      <c r="N73" s="5"/>
      <c r="O73" s="5"/>
      <c r="P73" s="5"/>
      <c r="Q73" s="6"/>
    </row>
    <row r="74" spans="1:17" ht="18" customHeight="1" x14ac:dyDescent="0.3">
      <c r="A74" s="1"/>
      <c r="B74" s="37" t="s">
        <v>34</v>
      </c>
      <c r="C74" s="33" t="s">
        <v>35</v>
      </c>
      <c r="D74" s="6"/>
      <c r="E74" s="3"/>
      <c r="F74" s="37" t="s">
        <v>36</v>
      </c>
      <c r="G74" s="37"/>
      <c r="H74" s="6"/>
      <c r="I74" s="38" t="s">
        <v>37</v>
      </c>
      <c r="J74" s="38"/>
      <c r="K74" s="38"/>
      <c r="L74" s="5"/>
      <c r="M74" s="5"/>
      <c r="N74" s="5"/>
      <c r="O74" s="5"/>
      <c r="P74" s="5"/>
      <c r="Q74" s="6"/>
    </row>
    <row r="76" spans="1:17" ht="18" customHeight="1" x14ac:dyDescent="0.3">
      <c r="A76" s="53"/>
      <c r="B76" s="2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6"/>
      <c r="Q76" s="56"/>
    </row>
    <row r="78" spans="1:17" ht="18" customHeight="1" x14ac:dyDescent="0.3">
      <c r="A78" s="1"/>
      <c r="B78" s="2" t="s">
        <v>0</v>
      </c>
      <c r="C78" s="3"/>
      <c r="D78" s="2"/>
      <c r="E78" s="2"/>
      <c r="F78" s="2"/>
      <c r="G78" s="4"/>
      <c r="H78" s="5"/>
      <c r="I78" s="5"/>
      <c r="J78" s="5"/>
      <c r="K78" s="5"/>
      <c r="L78" s="5"/>
      <c r="M78" s="5"/>
      <c r="N78" s="5"/>
      <c r="O78" s="5"/>
      <c r="P78" s="5"/>
      <c r="Q78" s="6"/>
    </row>
    <row r="79" spans="1:17" ht="18" customHeight="1" x14ac:dyDescent="0.3">
      <c r="A79" s="1"/>
      <c r="B79" s="2" t="s">
        <v>1</v>
      </c>
      <c r="C79" s="3"/>
      <c r="D79" s="2"/>
      <c r="E79" s="2"/>
      <c r="F79" s="2"/>
      <c r="G79" s="4"/>
      <c r="H79" s="5"/>
      <c r="I79" s="5"/>
      <c r="J79" s="5"/>
      <c r="K79" s="5"/>
      <c r="L79" s="5"/>
      <c r="M79" s="5"/>
      <c r="N79" s="5"/>
      <c r="O79" s="5"/>
      <c r="P79" s="5"/>
      <c r="Q79" s="6"/>
    </row>
    <row r="80" spans="1:17" ht="18" customHeight="1" x14ac:dyDescent="0.3">
      <c r="A80" s="1"/>
      <c r="B80" s="2" t="s">
        <v>75</v>
      </c>
      <c r="C80" s="3"/>
      <c r="D80" s="2"/>
      <c r="E80" s="2"/>
      <c r="F80" s="2"/>
      <c r="G80" s="4"/>
      <c r="H80" s="5"/>
      <c r="I80" s="5"/>
      <c r="J80" s="5"/>
      <c r="K80" s="5"/>
      <c r="L80" s="5"/>
      <c r="M80" s="5"/>
      <c r="N80" s="5"/>
      <c r="O80" s="5"/>
      <c r="P80" s="5"/>
      <c r="Q80" s="6"/>
    </row>
    <row r="81" spans="1:21" ht="18" customHeight="1" x14ac:dyDescent="0.25">
      <c r="A81" s="7" t="s">
        <v>3</v>
      </c>
      <c r="B81" s="8" t="s">
        <v>4</v>
      </c>
      <c r="C81" s="8" t="s">
        <v>5</v>
      </c>
      <c r="D81" s="9" t="s">
        <v>6</v>
      </c>
      <c r="E81" s="8" t="s">
        <v>39</v>
      </c>
      <c r="F81" s="8" t="s">
        <v>8</v>
      </c>
      <c r="G81" s="8" t="s">
        <v>9</v>
      </c>
      <c r="H81" s="8" t="s">
        <v>76</v>
      </c>
      <c r="I81" s="8" t="s">
        <v>77</v>
      </c>
      <c r="J81" s="8" t="s">
        <v>78</v>
      </c>
      <c r="K81" s="8" t="s">
        <v>79</v>
      </c>
      <c r="L81" s="8" t="s">
        <v>80</v>
      </c>
      <c r="M81" s="8" t="s">
        <v>81</v>
      </c>
      <c r="N81" s="8" t="s">
        <v>82</v>
      </c>
      <c r="O81" s="8" t="s">
        <v>83</v>
      </c>
      <c r="P81" s="8" t="s">
        <v>84</v>
      </c>
      <c r="Q81" s="8" t="s">
        <v>85</v>
      </c>
      <c r="R81" s="8" t="s">
        <v>86</v>
      </c>
      <c r="S81" s="8" t="s">
        <v>17</v>
      </c>
      <c r="T81" s="8" t="s">
        <v>87</v>
      </c>
      <c r="U81" s="8" t="s">
        <v>88</v>
      </c>
    </row>
    <row r="82" spans="1:21" ht="18" customHeight="1" x14ac:dyDescent="0.3">
      <c r="A82" s="10"/>
      <c r="B82" s="11" t="s">
        <v>18</v>
      </c>
      <c r="C82" s="12"/>
      <c r="D82" s="13">
        <v>1875</v>
      </c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8" customHeight="1" x14ac:dyDescent="0.3">
      <c r="A83" s="39" t="s">
        <v>89</v>
      </c>
      <c r="B83" s="39" t="s">
        <v>90</v>
      </c>
      <c r="C83" s="40"/>
      <c r="D83" s="41">
        <v>48000</v>
      </c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8" customHeight="1" x14ac:dyDescent="0.3">
      <c r="A84" s="10"/>
      <c r="B84" s="16" t="s">
        <v>20</v>
      </c>
      <c r="C84" s="12"/>
      <c r="D84" s="13">
        <v>49875</v>
      </c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8" customHeight="1" x14ac:dyDescent="0.3">
      <c r="A85" s="10"/>
      <c r="B85" s="14"/>
      <c r="C85" s="12"/>
      <c r="D85" s="15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8" customHeight="1" x14ac:dyDescent="0.3">
      <c r="A86" s="10"/>
      <c r="B86" s="17" t="s">
        <v>21</v>
      </c>
      <c r="C86" s="12"/>
      <c r="D86" s="15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8" customHeight="1" x14ac:dyDescent="0.3">
      <c r="A87" s="42"/>
      <c r="B87" s="43"/>
      <c r="C87" s="40"/>
      <c r="D87" s="44"/>
      <c r="E87" s="45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spans="1:21" ht="18" customHeight="1" x14ac:dyDescent="0.3">
      <c r="A88" s="42" t="s">
        <v>71</v>
      </c>
      <c r="B88" s="43" t="s">
        <v>91</v>
      </c>
      <c r="C88" s="40"/>
      <c r="D88" s="44">
        <v>3000</v>
      </c>
      <c r="E88" s="45"/>
      <c r="F88" s="46"/>
      <c r="G88" s="46"/>
      <c r="H88" s="46">
        <v>3000</v>
      </c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spans="1:21" ht="18" customHeight="1" x14ac:dyDescent="0.3">
      <c r="A89" s="42" t="s">
        <v>92</v>
      </c>
      <c r="B89" s="43" t="s">
        <v>93</v>
      </c>
      <c r="C89" s="40"/>
      <c r="D89" s="47">
        <v>6600</v>
      </c>
      <c r="E89" s="45"/>
      <c r="F89" s="46"/>
      <c r="G89" s="46"/>
      <c r="H89" s="46"/>
      <c r="I89" s="57"/>
      <c r="J89" s="57"/>
      <c r="K89" s="57"/>
      <c r="L89" s="46"/>
      <c r="M89" s="46"/>
      <c r="N89" s="46"/>
      <c r="O89" s="46"/>
      <c r="P89" s="46"/>
      <c r="Q89" s="46"/>
      <c r="R89" s="46"/>
      <c r="S89" s="46"/>
      <c r="T89" s="46">
        <v>6600</v>
      </c>
      <c r="U89" s="46"/>
    </row>
    <row r="90" spans="1:21" ht="18" customHeight="1" x14ac:dyDescent="0.3">
      <c r="A90" s="42" t="s">
        <v>94</v>
      </c>
      <c r="B90" s="43" t="s">
        <v>95</v>
      </c>
      <c r="C90" s="40"/>
      <c r="D90" s="47">
        <v>300</v>
      </c>
      <c r="E90" s="45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>
        <v>300</v>
      </c>
    </row>
    <row r="91" spans="1:21" ht="18" customHeight="1" x14ac:dyDescent="0.3">
      <c r="A91" s="42" t="s">
        <v>94</v>
      </c>
      <c r="B91" s="43" t="s">
        <v>96</v>
      </c>
      <c r="C91" s="40"/>
      <c r="D91" s="44">
        <v>6000</v>
      </c>
      <c r="E91" s="45"/>
      <c r="F91" s="46"/>
      <c r="G91" s="46"/>
      <c r="H91" s="46"/>
      <c r="I91" s="46">
        <v>0</v>
      </c>
      <c r="J91" s="57"/>
      <c r="K91" s="46">
        <v>6000</v>
      </c>
      <c r="L91" s="57"/>
      <c r="M91" s="46"/>
      <c r="N91" s="46"/>
      <c r="O91" s="46"/>
      <c r="P91" s="46"/>
      <c r="Q91" s="46"/>
      <c r="R91" s="46"/>
      <c r="S91" s="46"/>
      <c r="T91" s="46"/>
      <c r="U91" s="46"/>
    </row>
    <row r="92" spans="1:21" ht="18" customHeight="1" x14ac:dyDescent="0.3">
      <c r="A92" s="48" t="s">
        <v>94</v>
      </c>
      <c r="B92" s="43" t="s">
        <v>97</v>
      </c>
      <c r="C92" s="49"/>
      <c r="D92" s="44">
        <v>7280</v>
      </c>
      <c r="E92" s="45"/>
      <c r="F92" s="46"/>
      <c r="G92" s="46"/>
      <c r="H92" s="46"/>
      <c r="I92" s="46"/>
      <c r="J92" s="46"/>
      <c r="K92" s="46">
        <v>7280</v>
      </c>
      <c r="L92" s="57"/>
      <c r="M92" s="46"/>
      <c r="N92" s="46"/>
      <c r="O92" s="46"/>
      <c r="P92" s="46"/>
      <c r="Q92" s="46"/>
      <c r="R92" s="46"/>
      <c r="S92" s="46"/>
      <c r="T92" s="46"/>
      <c r="U92" s="46"/>
    </row>
    <row r="93" spans="1:21" ht="18" customHeight="1" thickBot="1" x14ac:dyDescent="0.35">
      <c r="A93" s="58" t="s">
        <v>94</v>
      </c>
      <c r="B93" s="59" t="s">
        <v>98</v>
      </c>
      <c r="C93" s="60"/>
      <c r="D93" s="61">
        <v>9326</v>
      </c>
      <c r="E93" s="45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>
        <v>9326</v>
      </c>
      <c r="Q93" s="46"/>
      <c r="R93" s="46"/>
      <c r="S93" s="46"/>
      <c r="T93" s="46"/>
      <c r="U93" s="46"/>
    </row>
    <row r="94" spans="1:21" ht="18" customHeight="1" x14ac:dyDescent="0.3">
      <c r="A94" s="62" t="s">
        <v>71</v>
      </c>
      <c r="B94" s="63" t="s">
        <v>99</v>
      </c>
      <c r="C94" s="64"/>
      <c r="D94" s="65">
        <v>2100</v>
      </c>
      <c r="E94" s="45"/>
      <c r="F94" s="46"/>
      <c r="G94" s="46"/>
      <c r="H94" s="46"/>
      <c r="I94" s="57"/>
      <c r="J94" s="46">
        <v>2100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 ht="18" customHeight="1" x14ac:dyDescent="0.3">
      <c r="A95" s="48" t="s">
        <v>94</v>
      </c>
      <c r="B95" s="43" t="s">
        <v>100</v>
      </c>
      <c r="C95" s="40"/>
      <c r="D95" s="47">
        <v>6600</v>
      </c>
      <c r="E95" s="45"/>
      <c r="F95" s="46"/>
      <c r="G95" s="46"/>
      <c r="H95" s="46">
        <v>0</v>
      </c>
      <c r="I95" s="46"/>
      <c r="J95" s="46">
        <v>6600</v>
      </c>
      <c r="K95" s="46"/>
      <c r="L95" s="57"/>
      <c r="M95" s="46"/>
      <c r="N95" s="46"/>
      <c r="O95" s="46"/>
      <c r="P95" s="46"/>
      <c r="Q95" s="46"/>
      <c r="R95" s="46"/>
      <c r="S95" s="46"/>
      <c r="T95" s="46"/>
      <c r="U95" s="46"/>
    </row>
    <row r="96" spans="1:21" ht="18" customHeight="1" x14ac:dyDescent="0.3">
      <c r="A96" s="48" t="s">
        <v>94</v>
      </c>
      <c r="B96" s="43" t="s">
        <v>101</v>
      </c>
      <c r="C96" s="40"/>
      <c r="D96" s="47">
        <v>1020</v>
      </c>
      <c r="E96" s="45"/>
      <c r="F96" s="46"/>
      <c r="G96" s="46"/>
      <c r="H96" s="46"/>
      <c r="I96" s="46"/>
      <c r="J96" s="46"/>
      <c r="K96" s="46">
        <v>1020</v>
      </c>
      <c r="L96" s="57"/>
      <c r="M96" s="46"/>
      <c r="N96" s="46"/>
      <c r="O96" s="46"/>
      <c r="P96" s="46"/>
      <c r="Q96" s="46"/>
      <c r="R96" s="46"/>
      <c r="S96" s="46"/>
      <c r="T96" s="46"/>
      <c r="U96" s="46"/>
    </row>
    <row r="97" spans="1:21" ht="18" customHeight="1" x14ac:dyDescent="0.3">
      <c r="A97" s="48" t="s">
        <v>102</v>
      </c>
      <c r="B97" s="43" t="s">
        <v>103</v>
      </c>
      <c r="C97" s="40"/>
      <c r="D97" s="47">
        <v>480</v>
      </c>
      <c r="E97" s="45"/>
      <c r="F97" s="46"/>
      <c r="G97" s="46"/>
      <c r="H97" s="46">
        <v>480</v>
      </c>
      <c r="I97" s="46"/>
      <c r="J97" s="46"/>
      <c r="K97" s="46"/>
      <c r="L97" s="46">
        <v>0</v>
      </c>
      <c r="M97" s="46"/>
      <c r="N97" s="46"/>
      <c r="O97" s="46"/>
      <c r="P97" s="46"/>
      <c r="Q97" s="46"/>
      <c r="R97" s="46"/>
      <c r="S97" s="46"/>
      <c r="T97" s="46"/>
      <c r="U97" s="46"/>
    </row>
    <row r="98" spans="1:21" ht="18" customHeight="1" x14ac:dyDescent="0.3">
      <c r="A98" s="48" t="s">
        <v>104</v>
      </c>
      <c r="B98" s="43" t="s">
        <v>105</v>
      </c>
      <c r="C98" s="40"/>
      <c r="D98" s="47">
        <v>200</v>
      </c>
      <c r="E98" s="45"/>
      <c r="F98" s="46"/>
      <c r="G98" s="46"/>
      <c r="H98" s="46">
        <v>200</v>
      </c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 ht="18" customHeight="1" x14ac:dyDescent="0.3">
      <c r="A99" s="48" t="s">
        <v>104</v>
      </c>
      <c r="B99" s="43" t="s">
        <v>106</v>
      </c>
      <c r="C99" s="40"/>
      <c r="D99" s="47">
        <v>5400</v>
      </c>
      <c r="E99" s="45"/>
      <c r="F99" s="46"/>
      <c r="G99" s="46"/>
      <c r="H99" s="46">
        <v>5400</v>
      </c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 ht="18" customHeight="1" x14ac:dyDescent="0.3">
      <c r="A100" s="48" t="s">
        <v>104</v>
      </c>
      <c r="B100" s="43" t="s">
        <v>107</v>
      </c>
      <c r="C100" s="40"/>
      <c r="D100" s="47">
        <v>800</v>
      </c>
      <c r="E100" s="45"/>
      <c r="F100" s="46"/>
      <c r="G100" s="46"/>
      <c r="H100" s="46">
        <v>800</v>
      </c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 ht="18" customHeight="1" x14ac:dyDescent="0.3">
      <c r="A101" s="48"/>
      <c r="B101" s="43"/>
      <c r="C101" s="40"/>
      <c r="D101" s="44"/>
      <c r="E101" s="45"/>
      <c r="F101" s="46"/>
      <c r="G101" s="46"/>
      <c r="H101" s="4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 ht="18" customHeight="1" x14ac:dyDescent="0.3">
      <c r="A102" s="42"/>
      <c r="B102" s="43"/>
      <c r="C102" s="40"/>
      <c r="D102" s="47"/>
      <c r="E102" s="45"/>
      <c r="F102" s="46"/>
      <c r="G102" s="46"/>
      <c r="H102" s="5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 ht="18" customHeight="1" x14ac:dyDescent="0.3">
      <c r="A103" s="42"/>
      <c r="B103" s="43"/>
      <c r="C103" s="40"/>
      <c r="D103" s="47"/>
      <c r="E103" s="45"/>
      <c r="F103" s="46"/>
      <c r="G103" s="46"/>
      <c r="H103" s="5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7"/>
    </row>
    <row r="104" spans="1:21" ht="18" customHeight="1" x14ac:dyDescent="0.3">
      <c r="A104" s="42"/>
      <c r="B104" s="43"/>
      <c r="C104" s="40"/>
      <c r="D104" s="47"/>
      <c r="E104" s="45"/>
      <c r="F104" s="46"/>
      <c r="G104" s="46"/>
      <c r="H104" s="5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7"/>
    </row>
    <row r="105" spans="1:21" ht="18" customHeight="1" x14ac:dyDescent="0.3">
      <c r="A105" s="42"/>
      <c r="B105" s="43"/>
      <c r="C105" s="40"/>
      <c r="D105" s="51"/>
      <c r="E105" s="45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51"/>
    </row>
    <row r="106" spans="1:21" ht="18" customHeight="1" x14ac:dyDescent="0.3">
      <c r="A106" s="42"/>
      <c r="B106" s="43"/>
      <c r="C106" s="40"/>
      <c r="D106" s="52"/>
      <c r="E106" s="45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 ht="18" customHeight="1" x14ac:dyDescent="0.3">
      <c r="A107" s="22"/>
      <c r="B107" s="18"/>
      <c r="C107" s="23"/>
      <c r="D107" s="19"/>
      <c r="E107" s="20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ht="18" customHeight="1" x14ac:dyDescent="0.3">
      <c r="A108" s="10"/>
      <c r="B108" s="16" t="s">
        <v>28</v>
      </c>
      <c r="C108" s="12"/>
      <c r="D108" s="24">
        <v>49106</v>
      </c>
      <c r="E108" s="24">
        <v>0</v>
      </c>
      <c r="F108" s="24">
        <v>0</v>
      </c>
      <c r="G108" s="24">
        <v>0</v>
      </c>
      <c r="H108" s="24">
        <v>9880</v>
      </c>
      <c r="I108" s="24">
        <v>0</v>
      </c>
      <c r="J108" s="24">
        <v>8700</v>
      </c>
      <c r="K108" s="24">
        <v>14300</v>
      </c>
      <c r="L108" s="24">
        <v>0</v>
      </c>
      <c r="M108" s="24">
        <v>0</v>
      </c>
      <c r="N108" s="24">
        <v>0</v>
      </c>
      <c r="O108" s="24">
        <v>0</v>
      </c>
      <c r="P108" s="24">
        <v>9326</v>
      </c>
      <c r="Q108" s="24">
        <v>0</v>
      </c>
      <c r="R108" s="24">
        <v>0</v>
      </c>
      <c r="S108" s="24">
        <v>0</v>
      </c>
      <c r="T108" s="24">
        <v>6600</v>
      </c>
      <c r="U108" s="24">
        <v>300</v>
      </c>
    </row>
    <row r="109" spans="1:21" ht="18" customHeight="1" x14ac:dyDescent="0.3">
      <c r="A109" s="10"/>
      <c r="B109" s="14"/>
      <c r="C109" s="12"/>
      <c r="D109" s="66" t="s">
        <v>108</v>
      </c>
      <c r="E109" s="20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8" customHeight="1" x14ac:dyDescent="0.3">
      <c r="A110" s="10"/>
      <c r="B110" s="26" t="s">
        <v>20</v>
      </c>
      <c r="C110" s="27"/>
      <c r="D110" s="168">
        <v>769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9"/>
      <c r="T110" s="19"/>
      <c r="U110" s="19"/>
    </row>
    <row r="112" spans="1:21" ht="18" customHeight="1" x14ac:dyDescent="0.3">
      <c r="B112" s="67" t="s">
        <v>109</v>
      </c>
      <c r="C112" s="67"/>
    </row>
    <row r="114" spans="1:23" ht="18" customHeight="1" x14ac:dyDescent="0.3">
      <c r="A114" s="1"/>
      <c r="B114" s="3"/>
      <c r="C114" s="3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6"/>
      <c r="S114" s="6"/>
      <c r="T114" s="6"/>
      <c r="U114" s="6"/>
      <c r="V114" s="6"/>
      <c r="W114" s="6"/>
    </row>
    <row r="115" spans="1:23" ht="18" customHeight="1" x14ac:dyDescent="0.3">
      <c r="A115" s="1"/>
      <c r="B115" s="3"/>
      <c r="C115" s="3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6"/>
      <c r="S115" s="6"/>
      <c r="T115" s="6"/>
      <c r="U115" s="6"/>
      <c r="V115" s="6"/>
      <c r="W115" s="6"/>
    </row>
    <row r="116" spans="1:23" ht="18" customHeight="1" x14ac:dyDescent="0.3">
      <c r="A116" s="1"/>
      <c r="B116" s="29"/>
      <c r="C116" s="30"/>
      <c r="D116" s="30"/>
      <c r="E116" s="3"/>
      <c r="F116" s="30"/>
      <c r="G116" s="30"/>
      <c r="H116" s="5"/>
      <c r="I116" s="31"/>
      <c r="J116" s="31"/>
      <c r="K116" s="31"/>
      <c r="L116" s="31"/>
      <c r="M116" s="31"/>
      <c r="N116" s="5"/>
      <c r="O116" s="5"/>
      <c r="P116" s="5"/>
      <c r="Q116" s="6"/>
      <c r="R116" s="6"/>
      <c r="S116" s="6"/>
      <c r="T116" s="6"/>
      <c r="U116" s="6"/>
      <c r="V116" s="6"/>
      <c r="W116" s="6"/>
    </row>
    <row r="117" spans="1:23" ht="18" customHeight="1" x14ac:dyDescent="0.3">
      <c r="A117" s="1"/>
      <c r="B117" s="32" t="s">
        <v>30</v>
      </c>
      <c r="C117" s="33" t="s">
        <v>31</v>
      </c>
      <c r="D117" s="34"/>
      <c r="E117" s="3"/>
      <c r="F117" s="33" t="s">
        <v>32</v>
      </c>
      <c r="G117" s="35"/>
      <c r="H117" s="6"/>
      <c r="I117" s="36" t="s">
        <v>33</v>
      </c>
      <c r="J117" s="36"/>
      <c r="K117" s="36"/>
      <c r="L117" s="5"/>
      <c r="M117" s="5"/>
      <c r="N117" s="5"/>
      <c r="O117" s="5"/>
      <c r="P117" s="5"/>
      <c r="Q117" s="6"/>
      <c r="R117" s="6"/>
      <c r="S117" s="6"/>
      <c r="T117" s="6"/>
      <c r="U117" s="6"/>
      <c r="V117" s="6"/>
      <c r="W117" s="6"/>
    </row>
    <row r="118" spans="1:23" ht="18" customHeight="1" x14ac:dyDescent="0.3">
      <c r="A118" s="1"/>
      <c r="B118" s="37" t="s">
        <v>34</v>
      </c>
      <c r="C118" s="33" t="s">
        <v>35</v>
      </c>
      <c r="D118" s="6"/>
      <c r="E118" s="3"/>
      <c r="F118" s="37" t="s">
        <v>36</v>
      </c>
      <c r="G118" s="37"/>
      <c r="H118" s="6"/>
      <c r="I118" s="38" t="s">
        <v>37</v>
      </c>
      <c r="J118" s="38"/>
      <c r="K118" s="38"/>
      <c r="L118" s="5"/>
      <c r="M118" s="5"/>
      <c r="N118" s="5"/>
      <c r="O118" s="5"/>
      <c r="P118" s="5"/>
      <c r="Q118" s="6"/>
      <c r="R118" s="6"/>
      <c r="S118" s="6"/>
      <c r="T118" s="6"/>
      <c r="U118" s="6"/>
      <c r="V118" s="6"/>
      <c r="W118" s="6"/>
    </row>
    <row r="123" spans="1:23" ht="18" customHeight="1" x14ac:dyDescent="0.3">
      <c r="A123" s="1"/>
      <c r="B123" s="2" t="s">
        <v>0</v>
      </c>
      <c r="C123" s="3"/>
      <c r="D123" s="2"/>
      <c r="E123" s="2"/>
      <c r="F123" s="2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6"/>
      <c r="S123" s="6"/>
      <c r="T123" s="6"/>
      <c r="U123" s="6"/>
      <c r="V123" s="6"/>
      <c r="W123" s="6"/>
    </row>
    <row r="124" spans="1:23" ht="18" customHeight="1" x14ac:dyDescent="0.3">
      <c r="A124" s="1"/>
      <c r="B124" s="2" t="s">
        <v>1</v>
      </c>
      <c r="C124" s="3"/>
      <c r="D124" s="2"/>
      <c r="E124" s="2"/>
      <c r="F124" s="2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6"/>
      <c r="S124" s="6"/>
      <c r="T124" s="6"/>
      <c r="U124" s="6"/>
      <c r="V124" s="6"/>
      <c r="W124" s="6"/>
    </row>
    <row r="125" spans="1:23" ht="18" customHeight="1" x14ac:dyDescent="0.3">
      <c r="A125" s="1"/>
      <c r="B125" s="2" t="s">
        <v>110</v>
      </c>
      <c r="C125" s="3"/>
      <c r="D125" s="2"/>
      <c r="E125" s="2"/>
      <c r="F125" s="2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6"/>
      <c r="S125" s="6"/>
      <c r="T125" s="6"/>
      <c r="U125" s="6"/>
      <c r="V125" s="6"/>
      <c r="W125" s="6"/>
    </row>
    <row r="126" spans="1:23" ht="18" customHeight="1" x14ac:dyDescent="0.3">
      <c r="A126" s="7" t="s">
        <v>3</v>
      </c>
      <c r="B126" s="8" t="s">
        <v>4</v>
      </c>
      <c r="C126" s="8" t="s">
        <v>5</v>
      </c>
      <c r="D126" s="9" t="s">
        <v>6</v>
      </c>
      <c r="E126" s="8" t="s">
        <v>39</v>
      </c>
      <c r="F126" s="8" t="s">
        <v>8</v>
      </c>
      <c r="G126" s="8" t="s">
        <v>9</v>
      </c>
      <c r="H126" s="8" t="s">
        <v>76</v>
      </c>
      <c r="I126" s="8" t="s">
        <v>77</v>
      </c>
      <c r="J126" s="8" t="s">
        <v>78</v>
      </c>
      <c r="K126" s="8" t="s">
        <v>111</v>
      </c>
      <c r="L126" s="8" t="s">
        <v>80</v>
      </c>
      <c r="M126" s="8" t="s">
        <v>81</v>
      </c>
      <c r="N126" s="8" t="s">
        <v>82</v>
      </c>
      <c r="O126" s="8" t="s">
        <v>83</v>
      </c>
      <c r="P126" s="8" t="s">
        <v>112</v>
      </c>
      <c r="Q126" s="8" t="s">
        <v>85</v>
      </c>
      <c r="R126" s="8" t="s">
        <v>86</v>
      </c>
      <c r="S126" s="8" t="s">
        <v>17</v>
      </c>
      <c r="T126" s="8" t="s">
        <v>87</v>
      </c>
      <c r="U126" s="8" t="s">
        <v>88</v>
      </c>
      <c r="V126" s="6"/>
      <c r="W126" s="6"/>
    </row>
    <row r="127" spans="1:23" ht="18" customHeight="1" x14ac:dyDescent="0.3">
      <c r="A127" s="10"/>
      <c r="B127" s="11" t="s">
        <v>18</v>
      </c>
      <c r="C127" s="12"/>
      <c r="D127" s="13">
        <v>769</v>
      </c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6"/>
      <c r="W127" s="6"/>
    </row>
    <row r="128" spans="1:23" ht="18" customHeight="1" x14ac:dyDescent="0.3">
      <c r="A128" s="68" t="s">
        <v>113</v>
      </c>
      <c r="B128" s="39" t="s">
        <v>114</v>
      </c>
      <c r="C128" s="40"/>
      <c r="D128" s="41">
        <v>50000</v>
      </c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6"/>
      <c r="W128" s="6"/>
    </row>
    <row r="129" spans="1:23" ht="18" customHeight="1" x14ac:dyDescent="0.3">
      <c r="A129" s="10"/>
      <c r="B129" s="16" t="s">
        <v>20</v>
      </c>
      <c r="C129" s="12"/>
      <c r="D129" s="13">
        <v>50769</v>
      </c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6"/>
      <c r="W129" s="6"/>
    </row>
    <row r="130" spans="1:23" ht="18" customHeight="1" x14ac:dyDescent="0.3">
      <c r="A130" s="10"/>
      <c r="C130" s="12"/>
      <c r="D130" s="15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6"/>
      <c r="W130" s="6"/>
    </row>
    <row r="131" spans="1:23" ht="18" customHeight="1" x14ac:dyDescent="0.3">
      <c r="A131" s="10"/>
      <c r="B131" s="17" t="s">
        <v>21</v>
      </c>
      <c r="C131" s="12"/>
      <c r="D131" s="15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6"/>
      <c r="W131" s="6"/>
    </row>
    <row r="132" spans="1:23" ht="18" customHeight="1" x14ac:dyDescent="0.3">
      <c r="A132" s="42" t="s">
        <v>115</v>
      </c>
      <c r="B132" s="43" t="s">
        <v>116</v>
      </c>
      <c r="C132" s="40"/>
      <c r="D132" s="47">
        <v>2039</v>
      </c>
      <c r="E132" s="45"/>
      <c r="F132" s="46">
        <v>2039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spans="1:23" ht="18" customHeight="1" x14ac:dyDescent="0.3">
      <c r="A133" s="42" t="s">
        <v>117</v>
      </c>
      <c r="B133" s="43" t="s">
        <v>118</v>
      </c>
      <c r="C133" s="40"/>
      <c r="D133" s="47">
        <v>2501</v>
      </c>
      <c r="E133" s="45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>
        <v>2501</v>
      </c>
      <c r="S133" s="46"/>
      <c r="T133" s="46"/>
      <c r="U133" s="46"/>
    </row>
    <row r="134" spans="1:23" ht="18" customHeight="1" x14ac:dyDescent="0.3">
      <c r="A134" s="48" t="s">
        <v>119</v>
      </c>
      <c r="B134" s="43" t="s">
        <v>120</v>
      </c>
      <c r="C134" s="49"/>
      <c r="D134" s="44">
        <v>3500</v>
      </c>
      <c r="E134" s="45"/>
      <c r="F134" s="46"/>
      <c r="G134" s="46"/>
      <c r="H134" s="46"/>
      <c r="I134" s="57"/>
      <c r="J134" s="57"/>
      <c r="K134" s="57"/>
      <c r="L134" s="46">
        <v>3500</v>
      </c>
      <c r="M134" s="46"/>
      <c r="N134" s="46"/>
      <c r="O134" s="46"/>
      <c r="P134" s="46"/>
      <c r="Q134" s="46"/>
      <c r="R134" s="46"/>
      <c r="S134" s="46"/>
      <c r="T134" s="46"/>
      <c r="U134" s="46"/>
    </row>
    <row r="135" spans="1:23" ht="18" customHeight="1" x14ac:dyDescent="0.3">
      <c r="A135" s="42" t="s">
        <v>119</v>
      </c>
      <c r="B135" s="43" t="s">
        <v>121</v>
      </c>
      <c r="C135" s="40"/>
      <c r="D135" s="44">
        <v>9500</v>
      </c>
      <c r="E135" s="45"/>
      <c r="F135" s="46"/>
      <c r="G135" s="46"/>
      <c r="H135" s="46">
        <v>9500</v>
      </c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spans="1:23" ht="18" customHeight="1" x14ac:dyDescent="0.3">
      <c r="A136" s="42" t="s">
        <v>119</v>
      </c>
      <c r="B136" s="43" t="s">
        <v>122</v>
      </c>
      <c r="C136" s="40"/>
      <c r="D136" s="44">
        <v>5881</v>
      </c>
      <c r="E136" s="45"/>
      <c r="F136" s="46"/>
      <c r="G136" s="46"/>
      <c r="H136" s="46"/>
      <c r="I136" s="46"/>
      <c r="J136" s="57"/>
      <c r="K136" s="46"/>
      <c r="L136" s="57"/>
      <c r="M136" s="46"/>
      <c r="N136" s="46"/>
      <c r="O136" s="46"/>
      <c r="P136" s="46">
        <v>5881</v>
      </c>
      <c r="Q136" s="46"/>
      <c r="R136" s="46"/>
      <c r="S136" s="46"/>
      <c r="T136" s="46"/>
      <c r="U136" s="46"/>
    </row>
    <row r="137" spans="1:23" ht="18" customHeight="1" x14ac:dyDescent="0.3">
      <c r="A137" s="42" t="s">
        <v>123</v>
      </c>
      <c r="B137" s="43" t="s">
        <v>124</v>
      </c>
      <c r="C137" s="40"/>
      <c r="D137" s="44">
        <v>1000</v>
      </c>
      <c r="E137" s="45"/>
      <c r="F137" s="46"/>
      <c r="G137" s="46"/>
      <c r="H137" s="46"/>
      <c r="I137" s="46"/>
      <c r="J137" s="46"/>
      <c r="K137" s="46">
        <v>1000</v>
      </c>
      <c r="L137" s="57"/>
      <c r="M137" s="46"/>
      <c r="N137" s="46"/>
      <c r="O137" s="46"/>
      <c r="P137" s="46"/>
      <c r="Q137" s="46"/>
      <c r="R137" s="46"/>
      <c r="S137" s="46"/>
      <c r="T137" s="46"/>
      <c r="U137" s="46"/>
    </row>
    <row r="138" spans="1:23" ht="18" customHeight="1" x14ac:dyDescent="0.3">
      <c r="A138" s="57" t="s">
        <v>125</v>
      </c>
      <c r="B138" s="57" t="s">
        <v>126</v>
      </c>
      <c r="C138" s="69"/>
      <c r="D138" s="69">
        <v>3500</v>
      </c>
      <c r="E138" s="45"/>
      <c r="F138" s="46"/>
      <c r="G138" s="46"/>
      <c r="H138" s="46">
        <v>3500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spans="1:23" ht="18" customHeight="1" x14ac:dyDescent="0.3">
      <c r="A139" s="57" t="s">
        <v>125</v>
      </c>
      <c r="B139" s="11" t="s">
        <v>127</v>
      </c>
      <c r="C139" s="69"/>
      <c r="D139" s="69">
        <v>1300</v>
      </c>
      <c r="E139" s="45"/>
      <c r="F139" s="46"/>
      <c r="G139" s="46"/>
      <c r="H139" s="46">
        <v>1300</v>
      </c>
      <c r="I139" s="5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spans="1:23" ht="18" customHeight="1" x14ac:dyDescent="0.3">
      <c r="A140" s="57" t="s">
        <v>125</v>
      </c>
      <c r="B140" s="43" t="s">
        <v>120</v>
      </c>
      <c r="C140" s="69"/>
      <c r="D140" s="69">
        <v>3500</v>
      </c>
      <c r="E140" s="45"/>
      <c r="F140" s="46"/>
      <c r="G140" s="46"/>
      <c r="H140" s="46"/>
      <c r="I140" s="46"/>
      <c r="J140" s="46"/>
      <c r="K140" s="46"/>
      <c r="L140" s="57">
        <v>3500</v>
      </c>
      <c r="M140" s="46"/>
      <c r="N140" s="46"/>
      <c r="O140" s="46"/>
      <c r="P140" s="46"/>
      <c r="Q140" s="46"/>
      <c r="R140" s="46"/>
      <c r="S140" s="46"/>
      <c r="T140" s="46"/>
      <c r="U140" s="46"/>
    </row>
    <row r="141" spans="1:23" ht="18" customHeight="1" x14ac:dyDescent="0.3">
      <c r="A141" s="48" t="s">
        <v>128</v>
      </c>
      <c r="B141" s="43" t="s">
        <v>129</v>
      </c>
      <c r="C141" s="40"/>
      <c r="D141" s="47">
        <v>1009</v>
      </c>
      <c r="E141" s="45"/>
      <c r="F141" s="46"/>
      <c r="G141" s="46"/>
      <c r="H141" s="46"/>
      <c r="I141" s="46"/>
      <c r="J141" s="46"/>
      <c r="K141" s="46"/>
      <c r="L141" s="57"/>
      <c r="M141" s="46"/>
      <c r="N141" s="46"/>
      <c r="O141" s="46"/>
      <c r="P141" s="46"/>
      <c r="Q141" s="46"/>
      <c r="R141" s="46">
        <v>1009</v>
      </c>
      <c r="S141" s="46"/>
      <c r="T141" s="46"/>
      <c r="U141" s="46"/>
    </row>
    <row r="142" spans="1:23" ht="18" customHeight="1" x14ac:dyDescent="0.3">
      <c r="A142" s="48" t="s">
        <v>128</v>
      </c>
      <c r="B142" s="43" t="s">
        <v>129</v>
      </c>
      <c r="C142" s="40"/>
      <c r="D142" s="47">
        <v>1171</v>
      </c>
      <c r="E142" s="45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>
        <v>1171</v>
      </c>
      <c r="S142" s="46"/>
      <c r="T142" s="46"/>
      <c r="U142" s="46"/>
    </row>
    <row r="143" spans="1:23" ht="18" customHeight="1" x14ac:dyDescent="0.3">
      <c r="A143" s="48" t="s">
        <v>128</v>
      </c>
      <c r="B143" s="43" t="s">
        <v>130</v>
      </c>
      <c r="C143" s="40" t="s">
        <v>131</v>
      </c>
      <c r="D143" s="47">
        <v>4923</v>
      </c>
      <c r="E143" s="45">
        <v>4923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spans="1:23" ht="18" customHeight="1" x14ac:dyDescent="0.3">
      <c r="A144" s="48" t="s">
        <v>132</v>
      </c>
      <c r="B144" s="43" t="s">
        <v>133</v>
      </c>
      <c r="C144" s="40"/>
      <c r="D144" s="47">
        <v>250</v>
      </c>
      <c r="E144" s="45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7">
        <v>250</v>
      </c>
    </row>
    <row r="145" spans="1:23" ht="18" customHeight="1" x14ac:dyDescent="0.3">
      <c r="A145" s="48" t="s">
        <v>132</v>
      </c>
      <c r="B145" s="43" t="s">
        <v>134</v>
      </c>
      <c r="C145" s="40"/>
      <c r="D145" s="47">
        <v>2188</v>
      </c>
      <c r="E145" s="45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7">
        <v>2188</v>
      </c>
    </row>
    <row r="146" spans="1:23" ht="18" customHeight="1" x14ac:dyDescent="0.3">
      <c r="A146" s="48" t="s">
        <v>132</v>
      </c>
      <c r="B146" s="43" t="s">
        <v>135</v>
      </c>
      <c r="C146" s="40"/>
      <c r="D146" s="47">
        <v>928</v>
      </c>
      <c r="E146" s="45"/>
      <c r="F146" s="46"/>
      <c r="G146" s="46"/>
      <c r="H146" s="44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7">
        <v>928</v>
      </c>
    </row>
    <row r="147" spans="1:23" ht="18" customHeight="1" x14ac:dyDescent="0.3">
      <c r="A147" s="48" t="s">
        <v>132</v>
      </c>
      <c r="B147" s="43" t="s">
        <v>136</v>
      </c>
      <c r="C147" s="40"/>
      <c r="D147" s="44">
        <v>700</v>
      </c>
      <c r="E147" s="45"/>
      <c r="F147" s="46"/>
      <c r="G147" s="46"/>
      <c r="H147" s="50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4">
        <v>700</v>
      </c>
    </row>
    <row r="148" spans="1:23" ht="18" customHeight="1" x14ac:dyDescent="0.3">
      <c r="A148" s="48" t="s">
        <v>137</v>
      </c>
      <c r="B148" s="43" t="s">
        <v>138</v>
      </c>
      <c r="C148" s="40"/>
      <c r="D148" s="47">
        <v>541</v>
      </c>
      <c r="E148" s="45"/>
      <c r="F148" s="46"/>
      <c r="G148" s="46"/>
      <c r="H148" s="50"/>
      <c r="I148" s="46"/>
      <c r="J148" s="46"/>
      <c r="K148" s="46"/>
      <c r="L148" s="46"/>
      <c r="M148" s="46"/>
      <c r="N148" s="46"/>
      <c r="O148" s="46">
        <v>541</v>
      </c>
      <c r="P148" s="46"/>
      <c r="Q148" s="46"/>
      <c r="R148" s="46"/>
      <c r="S148" s="46"/>
      <c r="T148" s="46"/>
      <c r="U148" s="47"/>
    </row>
    <row r="149" spans="1:23" ht="18" customHeight="1" x14ac:dyDescent="0.3">
      <c r="A149" s="48" t="s">
        <v>139</v>
      </c>
      <c r="B149" s="43" t="s">
        <v>122</v>
      </c>
      <c r="C149" s="40"/>
      <c r="D149" s="47">
        <v>3043</v>
      </c>
      <c r="E149" s="45"/>
      <c r="F149" s="46"/>
      <c r="G149" s="46"/>
      <c r="H149" s="50"/>
      <c r="I149" s="46"/>
      <c r="J149" s="46"/>
      <c r="K149" s="46"/>
      <c r="L149" s="46"/>
      <c r="M149" s="46"/>
      <c r="N149" s="46"/>
      <c r="O149" s="46"/>
      <c r="P149" s="46">
        <v>3043</v>
      </c>
      <c r="Q149" s="46"/>
      <c r="R149" s="46"/>
      <c r="S149" s="46"/>
      <c r="T149" s="46"/>
      <c r="U149" s="47"/>
    </row>
    <row r="150" spans="1:23" ht="18" customHeight="1" x14ac:dyDescent="0.3">
      <c r="A150" s="48" t="s">
        <v>139</v>
      </c>
      <c r="B150" s="43" t="s">
        <v>140</v>
      </c>
      <c r="C150" s="40"/>
      <c r="D150" s="51">
        <v>650</v>
      </c>
      <c r="E150" s="45"/>
      <c r="F150" s="46"/>
      <c r="G150" s="46"/>
      <c r="H150" s="46"/>
      <c r="I150" s="46"/>
      <c r="J150" s="46"/>
      <c r="K150" s="46"/>
      <c r="L150" s="46"/>
      <c r="M150" s="46"/>
      <c r="N150" s="46">
        <v>650</v>
      </c>
      <c r="O150" s="46"/>
      <c r="P150" s="46"/>
      <c r="Q150" s="46"/>
      <c r="R150" s="46"/>
      <c r="S150" s="46"/>
      <c r="T150" s="46"/>
      <c r="U150" s="51"/>
    </row>
    <row r="151" spans="1:23" ht="18" customHeight="1" x14ac:dyDescent="0.3">
      <c r="A151" s="48" t="s">
        <v>139</v>
      </c>
      <c r="B151" s="43" t="s">
        <v>141</v>
      </c>
      <c r="C151" s="40"/>
      <c r="D151" s="52">
        <v>430</v>
      </c>
      <c r="E151" s="45"/>
      <c r="F151" s="46"/>
      <c r="G151" s="46"/>
      <c r="H151" s="46"/>
      <c r="I151" s="46"/>
      <c r="J151" s="46"/>
      <c r="K151" s="46"/>
      <c r="L151" s="46"/>
      <c r="M151" s="46"/>
      <c r="N151" s="46">
        <v>430</v>
      </c>
      <c r="O151" s="46"/>
      <c r="P151" s="46"/>
      <c r="Q151" s="46"/>
      <c r="R151" s="46"/>
      <c r="S151" s="46"/>
      <c r="T151" s="46"/>
      <c r="U151" s="46"/>
    </row>
    <row r="152" spans="1:23" ht="18" customHeight="1" x14ac:dyDescent="0.3">
      <c r="A152" s="22"/>
      <c r="B152" s="18"/>
      <c r="C152" s="23"/>
      <c r="D152" s="66" t="s">
        <v>142</v>
      </c>
      <c r="E152" s="20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6"/>
      <c r="W152" s="6"/>
    </row>
    <row r="153" spans="1:23" ht="18" customHeight="1" x14ac:dyDescent="0.3">
      <c r="A153" s="10"/>
      <c r="B153" s="16" t="s">
        <v>28</v>
      </c>
      <c r="C153" s="12"/>
      <c r="D153" s="24">
        <v>48554</v>
      </c>
      <c r="E153" s="24">
        <v>4923</v>
      </c>
      <c r="F153" s="24">
        <v>2039</v>
      </c>
      <c r="G153" s="24">
        <v>0</v>
      </c>
      <c r="H153" s="24">
        <v>14300</v>
      </c>
      <c r="I153" s="24">
        <v>0</v>
      </c>
      <c r="J153" s="24">
        <v>0</v>
      </c>
      <c r="K153" s="24">
        <v>1000</v>
      </c>
      <c r="L153" s="24">
        <v>7000</v>
      </c>
      <c r="M153" s="24">
        <v>0</v>
      </c>
      <c r="N153" s="24">
        <v>1080</v>
      </c>
      <c r="O153" s="24">
        <v>541</v>
      </c>
      <c r="P153" s="24">
        <v>8924</v>
      </c>
      <c r="Q153" s="24">
        <v>0</v>
      </c>
      <c r="R153" s="24">
        <v>4681</v>
      </c>
      <c r="S153" s="24">
        <v>0</v>
      </c>
      <c r="T153" s="24">
        <v>0</v>
      </c>
      <c r="U153" s="24">
        <v>4066</v>
      </c>
      <c r="V153" s="6"/>
      <c r="W153" s="6"/>
    </row>
    <row r="154" spans="1:23" ht="18" customHeight="1" x14ac:dyDescent="0.3">
      <c r="A154" s="10"/>
      <c r="B154" s="14"/>
      <c r="C154" s="12"/>
      <c r="D154" s="66"/>
      <c r="E154" s="20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6"/>
      <c r="W154" s="6"/>
    </row>
    <row r="155" spans="1:23" ht="18" customHeight="1" x14ac:dyDescent="0.3">
      <c r="A155" s="10"/>
      <c r="B155" s="26" t="s">
        <v>20</v>
      </c>
      <c r="C155" s="27"/>
      <c r="D155" s="24">
        <v>2215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9"/>
      <c r="T155" s="19"/>
      <c r="U155" s="19"/>
      <c r="V155" s="6"/>
      <c r="W155" s="6"/>
    </row>
    <row r="157" spans="1:23" ht="18" customHeight="1" x14ac:dyDescent="0.3">
      <c r="B157" s="67" t="s">
        <v>109</v>
      </c>
      <c r="C157" s="67"/>
    </row>
    <row r="159" spans="1:23" ht="18" customHeight="1" x14ac:dyDescent="0.3">
      <c r="A159" s="1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6"/>
      <c r="S159" s="6"/>
      <c r="T159" s="6"/>
      <c r="U159" s="6"/>
      <c r="V159" s="6"/>
      <c r="W159" s="6"/>
    </row>
    <row r="160" spans="1:23" ht="18" customHeight="1" x14ac:dyDescent="0.3">
      <c r="A160" s="1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6"/>
      <c r="S160" s="6"/>
      <c r="T160" s="6"/>
      <c r="U160" s="6"/>
      <c r="V160" s="6"/>
      <c r="W160" s="6"/>
    </row>
    <row r="161" spans="1:23" ht="18" customHeight="1" x14ac:dyDescent="0.3">
      <c r="A161" s="1"/>
      <c r="B161" s="29"/>
      <c r="C161" s="30"/>
      <c r="D161" s="30"/>
      <c r="E161" s="3"/>
      <c r="F161" s="30"/>
      <c r="G161" s="30"/>
      <c r="H161" s="5"/>
      <c r="I161" s="31"/>
      <c r="J161" s="31"/>
      <c r="K161" s="31"/>
      <c r="L161" s="31"/>
      <c r="M161" s="31"/>
      <c r="N161" s="5"/>
      <c r="O161" s="5"/>
      <c r="P161" s="5"/>
      <c r="Q161" s="6"/>
      <c r="R161" s="6"/>
      <c r="S161" s="6"/>
      <c r="T161" s="6"/>
      <c r="U161" s="6"/>
      <c r="V161" s="6"/>
      <c r="W161" s="6"/>
    </row>
    <row r="162" spans="1:23" ht="18" customHeight="1" x14ac:dyDescent="0.3">
      <c r="A162" s="1"/>
      <c r="B162" s="32" t="s">
        <v>30</v>
      </c>
      <c r="C162" s="33" t="s">
        <v>31</v>
      </c>
      <c r="D162" s="34"/>
      <c r="E162" s="3"/>
      <c r="F162" s="33" t="s">
        <v>32</v>
      </c>
      <c r="G162" s="35"/>
      <c r="H162" s="6"/>
      <c r="I162" s="36" t="s">
        <v>33</v>
      </c>
      <c r="J162" s="36"/>
      <c r="K162" s="36"/>
      <c r="L162" s="5"/>
      <c r="M162" s="5"/>
      <c r="N162" s="5"/>
      <c r="O162" s="5"/>
      <c r="P162" s="5"/>
      <c r="Q162" s="6"/>
      <c r="R162" s="6"/>
      <c r="S162" s="6"/>
      <c r="T162" s="6"/>
      <c r="U162" s="6"/>
      <c r="V162" s="6"/>
      <c r="W162" s="6"/>
    </row>
    <row r="163" spans="1:23" ht="18" customHeight="1" x14ac:dyDescent="0.3">
      <c r="A163" s="1"/>
      <c r="B163" s="37" t="s">
        <v>34</v>
      </c>
      <c r="C163" s="33" t="s">
        <v>35</v>
      </c>
      <c r="D163" s="6"/>
      <c r="E163" s="3"/>
      <c r="F163" s="37" t="s">
        <v>36</v>
      </c>
      <c r="G163" s="37"/>
      <c r="H163" s="6"/>
      <c r="I163" s="38" t="s">
        <v>37</v>
      </c>
      <c r="J163" s="38"/>
      <c r="K163" s="38"/>
      <c r="L163" s="5"/>
      <c r="M163" s="5"/>
      <c r="N163" s="5"/>
      <c r="O163" s="5"/>
      <c r="P163" s="5"/>
      <c r="Q163" s="6"/>
      <c r="R163" s="6"/>
      <c r="S163" s="6"/>
      <c r="T163" s="6"/>
      <c r="U163" s="6"/>
      <c r="V163" s="6"/>
      <c r="W163" s="6"/>
    </row>
    <row r="167" spans="1:23" ht="18" customHeight="1" x14ac:dyDescent="0.3">
      <c r="A167" s="1"/>
      <c r="B167" s="2" t="s">
        <v>0</v>
      </c>
      <c r="C167" s="3"/>
      <c r="D167" s="2"/>
      <c r="E167" s="2"/>
      <c r="F167" s="2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6"/>
      <c r="S167" s="6"/>
      <c r="T167" s="6"/>
      <c r="U167" s="6"/>
      <c r="V167" s="6"/>
    </row>
    <row r="168" spans="1:23" ht="18" customHeight="1" x14ac:dyDescent="0.3">
      <c r="A168" s="1"/>
      <c r="B168" s="2" t="s">
        <v>1</v>
      </c>
      <c r="C168" s="3"/>
      <c r="D168" s="2"/>
      <c r="E168" s="2"/>
      <c r="F168" s="2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6"/>
      <c r="S168" s="6"/>
      <c r="T168" s="6"/>
      <c r="U168" s="6"/>
      <c r="V168" s="6"/>
    </row>
    <row r="169" spans="1:23" ht="18" customHeight="1" x14ac:dyDescent="0.3">
      <c r="A169" s="1"/>
      <c r="B169" s="2" t="s">
        <v>110</v>
      </c>
      <c r="C169" s="3"/>
      <c r="D169" s="2"/>
      <c r="E169" s="2"/>
      <c r="F169" s="2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6"/>
      <c r="S169" s="6"/>
      <c r="T169" s="6"/>
      <c r="U169" s="6"/>
      <c r="V169" s="6"/>
    </row>
    <row r="170" spans="1:23" ht="18" customHeight="1" x14ac:dyDescent="0.3">
      <c r="A170" s="7" t="s">
        <v>3</v>
      </c>
      <c r="B170" s="8" t="s">
        <v>4</v>
      </c>
      <c r="C170" s="8" t="s">
        <v>5</v>
      </c>
      <c r="D170" s="9" t="s">
        <v>6</v>
      </c>
      <c r="E170" s="8" t="s">
        <v>39</v>
      </c>
      <c r="F170" s="8" t="s">
        <v>8</v>
      </c>
      <c r="G170" s="8" t="s">
        <v>9</v>
      </c>
      <c r="H170" s="8" t="s">
        <v>76</v>
      </c>
      <c r="I170" s="8" t="s">
        <v>77</v>
      </c>
      <c r="J170" s="8" t="s">
        <v>78</v>
      </c>
      <c r="K170" s="8" t="s">
        <v>111</v>
      </c>
      <c r="L170" s="8" t="s">
        <v>80</v>
      </c>
      <c r="M170" s="8" t="s">
        <v>81</v>
      </c>
      <c r="N170" s="8" t="s">
        <v>82</v>
      </c>
      <c r="O170" s="8" t="s">
        <v>83</v>
      </c>
      <c r="P170" s="8" t="s">
        <v>112</v>
      </c>
      <c r="Q170" s="8" t="s">
        <v>85</v>
      </c>
      <c r="R170" s="8" t="s">
        <v>86</v>
      </c>
      <c r="S170" s="8" t="s">
        <v>17</v>
      </c>
      <c r="T170" s="8" t="s">
        <v>87</v>
      </c>
      <c r="U170" s="8" t="s">
        <v>88</v>
      </c>
      <c r="V170" s="6"/>
    </row>
    <row r="171" spans="1:23" ht="18" customHeight="1" x14ac:dyDescent="0.3">
      <c r="A171" s="10"/>
      <c r="B171" s="11" t="s">
        <v>18</v>
      </c>
      <c r="C171" s="12"/>
      <c r="D171" s="13">
        <v>2215</v>
      </c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6"/>
    </row>
    <row r="172" spans="1:23" ht="18" customHeight="1" x14ac:dyDescent="0.3">
      <c r="A172" s="68" t="s">
        <v>143</v>
      </c>
      <c r="B172" s="39" t="s">
        <v>144</v>
      </c>
      <c r="C172" s="40"/>
      <c r="D172" s="41">
        <v>48000</v>
      </c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6"/>
    </row>
    <row r="173" spans="1:23" ht="18" customHeight="1" x14ac:dyDescent="0.3">
      <c r="A173" s="10"/>
      <c r="B173" s="16" t="s">
        <v>20</v>
      </c>
      <c r="C173" s="12"/>
      <c r="D173" s="13">
        <v>50215</v>
      </c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</row>
    <row r="174" spans="1:23" ht="18" customHeight="1" x14ac:dyDescent="0.35">
      <c r="A174" s="10"/>
      <c r="B174" s="70"/>
      <c r="C174" s="12"/>
      <c r="D174" s="15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</row>
    <row r="175" spans="1:23" ht="18" customHeight="1" x14ac:dyDescent="0.3">
      <c r="A175" s="10"/>
      <c r="B175" s="17" t="s">
        <v>21</v>
      </c>
      <c r="C175" s="12"/>
      <c r="D175" s="15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6"/>
    </row>
    <row r="176" spans="1:23" ht="18" customHeight="1" x14ac:dyDescent="0.3">
      <c r="A176" s="42" t="s">
        <v>145</v>
      </c>
      <c r="B176" s="43" t="s">
        <v>146</v>
      </c>
      <c r="C176" s="40"/>
      <c r="D176" s="47">
        <v>4500</v>
      </c>
      <c r="E176" s="45"/>
      <c r="F176" s="46"/>
      <c r="G176" s="46"/>
      <c r="H176" s="46"/>
      <c r="I176" s="46"/>
      <c r="J176" s="46"/>
      <c r="K176" s="46"/>
      <c r="L176" s="46"/>
      <c r="M176" s="46"/>
      <c r="N176" s="46">
        <v>4500</v>
      </c>
      <c r="O176" s="46"/>
      <c r="P176" s="46"/>
      <c r="Q176" s="46"/>
      <c r="R176" s="46"/>
      <c r="S176" s="46"/>
      <c r="T176" s="46"/>
      <c r="U176" s="46"/>
    </row>
    <row r="177" spans="1:22" ht="18" customHeight="1" x14ac:dyDescent="0.3">
      <c r="A177" s="42" t="s">
        <v>145</v>
      </c>
      <c r="B177" s="43" t="s">
        <v>147</v>
      </c>
      <c r="C177" s="40"/>
      <c r="D177" s="47">
        <v>1200</v>
      </c>
      <c r="E177" s="45"/>
      <c r="F177" s="46"/>
      <c r="G177" s="46"/>
      <c r="H177" s="46"/>
      <c r="I177" s="46"/>
      <c r="J177" s="46"/>
      <c r="K177" s="46">
        <v>1200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spans="1:22" ht="18" customHeight="1" x14ac:dyDescent="0.3">
      <c r="A178" s="48" t="s">
        <v>148</v>
      </c>
      <c r="B178" s="43" t="s">
        <v>149</v>
      </c>
      <c r="C178" s="49"/>
      <c r="D178" s="44">
        <v>950</v>
      </c>
      <c r="E178" s="45"/>
      <c r="F178" s="46"/>
      <c r="G178" s="46"/>
      <c r="H178" s="46">
        <v>950</v>
      </c>
      <c r="I178" s="57"/>
      <c r="J178" s="57"/>
      <c r="K178" s="57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spans="1:22" ht="18" customHeight="1" x14ac:dyDescent="0.3">
      <c r="A179" s="42" t="s">
        <v>150</v>
      </c>
      <c r="B179" s="43" t="s">
        <v>151</v>
      </c>
      <c r="C179" s="40"/>
      <c r="D179" s="44">
        <v>6085</v>
      </c>
      <c r="E179" s="45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>
        <v>6085</v>
      </c>
      <c r="Q179" s="46"/>
      <c r="R179" s="46"/>
      <c r="S179" s="46"/>
      <c r="T179" s="46"/>
      <c r="U179" s="46"/>
    </row>
    <row r="180" spans="1:22" ht="18" customHeight="1" x14ac:dyDescent="0.3">
      <c r="A180" s="42" t="s">
        <v>150</v>
      </c>
      <c r="B180" s="43" t="s">
        <v>152</v>
      </c>
      <c r="C180" s="40"/>
      <c r="D180" s="44">
        <v>3400</v>
      </c>
      <c r="E180" s="45"/>
      <c r="F180" s="46"/>
      <c r="G180" s="46"/>
      <c r="H180" s="46"/>
      <c r="I180" s="46"/>
      <c r="J180" s="57"/>
      <c r="K180" s="46"/>
      <c r="L180" s="57">
        <v>3400</v>
      </c>
      <c r="M180" s="46"/>
      <c r="N180" s="46"/>
      <c r="O180" s="46"/>
      <c r="P180" s="46"/>
      <c r="Q180" s="46"/>
      <c r="R180" s="46"/>
      <c r="S180" s="46"/>
      <c r="T180" s="46"/>
      <c r="U180" s="46"/>
    </row>
    <row r="181" spans="1:22" ht="18" customHeight="1" x14ac:dyDescent="0.3">
      <c r="A181" s="42" t="s">
        <v>150</v>
      </c>
      <c r="B181" s="43" t="s">
        <v>153</v>
      </c>
      <c r="C181" s="40"/>
      <c r="D181" s="44">
        <v>1000</v>
      </c>
      <c r="E181" s="45"/>
      <c r="F181" s="46"/>
      <c r="G181" s="46"/>
      <c r="H181" s="46"/>
      <c r="I181" s="46"/>
      <c r="J181" s="46"/>
      <c r="K181" s="46"/>
      <c r="L181" s="57"/>
      <c r="M181" s="46"/>
      <c r="N181" s="46"/>
      <c r="O181" s="46"/>
      <c r="P181" s="46"/>
      <c r="Q181" s="46"/>
      <c r="R181" s="46"/>
      <c r="S181" s="46"/>
      <c r="T181" s="46"/>
      <c r="U181" s="46">
        <v>1000</v>
      </c>
    </row>
    <row r="182" spans="1:22" ht="18" customHeight="1" x14ac:dyDescent="0.3">
      <c r="A182" s="57" t="s">
        <v>154</v>
      </c>
      <c r="B182" s="57" t="s">
        <v>155</v>
      </c>
      <c r="C182" s="69"/>
      <c r="D182" s="69">
        <v>3000</v>
      </c>
      <c r="E182" s="45"/>
      <c r="F182" s="46"/>
      <c r="G182" s="46"/>
      <c r="H182" s="46"/>
      <c r="I182" s="46"/>
      <c r="J182" s="46"/>
      <c r="K182" s="46"/>
      <c r="L182" s="46"/>
      <c r="M182" s="46">
        <v>3000</v>
      </c>
      <c r="N182" s="46"/>
      <c r="O182" s="46"/>
      <c r="P182" s="46"/>
      <c r="Q182" s="46"/>
      <c r="R182" s="46"/>
      <c r="S182" s="46"/>
      <c r="T182" s="46"/>
      <c r="U182" s="46"/>
    </row>
    <row r="183" spans="1:22" ht="18" customHeight="1" x14ac:dyDescent="0.3">
      <c r="A183" s="57" t="s">
        <v>156</v>
      </c>
      <c r="B183" s="11" t="s">
        <v>157</v>
      </c>
      <c r="C183" s="69"/>
      <c r="D183" s="69">
        <v>2380</v>
      </c>
      <c r="E183" s="45"/>
      <c r="F183" s="46"/>
      <c r="G183" s="46"/>
      <c r="H183" s="46"/>
      <c r="I183" s="57"/>
      <c r="J183" s="46"/>
      <c r="K183" s="46"/>
      <c r="L183" s="46"/>
      <c r="M183" s="46"/>
      <c r="N183" s="46"/>
      <c r="O183" s="46"/>
      <c r="P183" s="46"/>
      <c r="Q183" s="46"/>
      <c r="R183" s="46"/>
      <c r="S183" s="46">
        <v>2380</v>
      </c>
      <c r="T183" s="46"/>
      <c r="U183" s="46"/>
    </row>
    <row r="184" spans="1:22" ht="18" customHeight="1" x14ac:dyDescent="0.3">
      <c r="A184" s="57" t="s">
        <v>156</v>
      </c>
      <c r="B184" s="43" t="s">
        <v>158</v>
      </c>
      <c r="C184" s="69"/>
      <c r="D184" s="69">
        <v>2000</v>
      </c>
      <c r="E184" s="45"/>
      <c r="F184" s="46"/>
      <c r="G184" s="46"/>
      <c r="H184" s="46">
        <v>2000</v>
      </c>
      <c r="I184" s="46"/>
      <c r="J184" s="46"/>
      <c r="K184" s="46"/>
      <c r="L184" s="57"/>
      <c r="M184" s="46"/>
      <c r="N184" s="46"/>
      <c r="O184" s="46"/>
      <c r="P184" s="46"/>
      <c r="Q184" s="46"/>
      <c r="R184" s="46"/>
      <c r="S184" s="46"/>
      <c r="T184" s="46"/>
      <c r="U184" s="46"/>
    </row>
    <row r="185" spans="1:22" ht="18" customHeight="1" x14ac:dyDescent="0.3">
      <c r="A185" s="57" t="s">
        <v>156</v>
      </c>
      <c r="B185" s="43" t="s">
        <v>159</v>
      </c>
      <c r="C185" s="40"/>
      <c r="D185" s="47">
        <v>7000</v>
      </c>
      <c r="E185" s="45"/>
      <c r="F185" s="46"/>
      <c r="G185" s="46"/>
      <c r="H185" s="46">
        <v>7000</v>
      </c>
      <c r="I185" s="46"/>
      <c r="J185" s="46"/>
      <c r="K185" s="46"/>
      <c r="L185" s="57"/>
      <c r="M185" s="46"/>
      <c r="N185" s="46"/>
      <c r="O185" s="46"/>
      <c r="P185" s="46"/>
      <c r="Q185" s="46"/>
      <c r="R185" s="46"/>
      <c r="S185" s="46"/>
      <c r="T185" s="46"/>
      <c r="U185" s="46"/>
    </row>
    <row r="186" spans="1:22" ht="18" customHeight="1" x14ac:dyDescent="0.3">
      <c r="A186" s="48" t="s">
        <v>160</v>
      </c>
      <c r="B186" s="43" t="s">
        <v>161</v>
      </c>
      <c r="C186" s="40"/>
      <c r="D186" s="47">
        <v>939</v>
      </c>
      <c r="E186" s="45"/>
      <c r="F186" s="46"/>
      <c r="G186" s="46"/>
      <c r="H186" s="50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7">
        <v>939</v>
      </c>
    </row>
    <row r="187" spans="1:22" ht="18" customHeight="1" x14ac:dyDescent="0.3">
      <c r="A187" s="48"/>
      <c r="B187" s="43"/>
      <c r="C187" s="40"/>
      <c r="D187" s="51"/>
      <c r="E187" s="45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51"/>
    </row>
    <row r="188" spans="1:22" ht="18" customHeight="1" x14ac:dyDescent="0.3">
      <c r="A188" s="48"/>
      <c r="B188" s="43"/>
      <c r="C188" s="40"/>
      <c r="D188" s="52"/>
      <c r="E188" s="45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spans="1:22" ht="18" customHeight="1" x14ac:dyDescent="0.3">
      <c r="A189" s="22"/>
      <c r="B189" s="18"/>
      <c r="C189" s="23"/>
      <c r="D189" s="66" t="s">
        <v>162</v>
      </c>
      <c r="E189" s="20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6"/>
    </row>
    <row r="190" spans="1:22" ht="18" customHeight="1" x14ac:dyDescent="0.3">
      <c r="A190" s="10"/>
      <c r="B190" s="16" t="s">
        <v>28</v>
      </c>
      <c r="C190" s="12"/>
      <c r="D190" s="24">
        <v>32454</v>
      </c>
      <c r="E190" s="24">
        <v>0</v>
      </c>
      <c r="F190" s="24">
        <v>0</v>
      </c>
      <c r="G190" s="24">
        <v>0</v>
      </c>
      <c r="H190" s="24">
        <v>9950</v>
      </c>
      <c r="I190" s="24">
        <v>0</v>
      </c>
      <c r="J190" s="24">
        <v>0</v>
      </c>
      <c r="K190" s="24">
        <v>1200</v>
      </c>
      <c r="L190" s="24">
        <v>3400</v>
      </c>
      <c r="M190" s="24">
        <v>3000</v>
      </c>
      <c r="N190" s="24">
        <v>4500</v>
      </c>
      <c r="O190" s="24">
        <v>0</v>
      </c>
      <c r="P190" s="24">
        <v>6085</v>
      </c>
      <c r="Q190" s="24">
        <v>0</v>
      </c>
      <c r="R190" s="24">
        <v>0</v>
      </c>
      <c r="S190" s="24">
        <v>2380</v>
      </c>
      <c r="T190" s="24">
        <v>0</v>
      </c>
      <c r="U190" s="24">
        <v>1939</v>
      </c>
      <c r="V190" s="6"/>
    </row>
    <row r="191" spans="1:22" ht="18" customHeight="1" x14ac:dyDescent="0.3">
      <c r="A191" s="10"/>
      <c r="B191" s="14"/>
      <c r="C191" s="12"/>
      <c r="D191" s="66"/>
      <c r="E191" s="20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6"/>
    </row>
    <row r="192" spans="1:22" ht="18" customHeight="1" x14ac:dyDescent="0.3">
      <c r="A192" s="10"/>
      <c r="B192" s="26" t="s">
        <v>20</v>
      </c>
      <c r="C192" s="27"/>
      <c r="D192" s="168">
        <v>17761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9"/>
      <c r="T192" s="19"/>
      <c r="U192" s="19"/>
      <c r="V192" s="6"/>
    </row>
    <row r="194" spans="1:22" ht="18" customHeight="1" x14ac:dyDescent="0.3">
      <c r="B194" s="67" t="s">
        <v>109</v>
      </c>
      <c r="C194" s="67"/>
    </row>
    <row r="196" spans="1:22" ht="18" customHeight="1" x14ac:dyDescent="0.3">
      <c r="A196" s="1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6"/>
      <c r="S196" s="6"/>
      <c r="T196" s="6"/>
      <c r="U196" s="6"/>
      <c r="V196" s="6"/>
    </row>
    <row r="197" spans="1:22" ht="18" customHeight="1" x14ac:dyDescent="0.3">
      <c r="A197" s="1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6"/>
      <c r="S197" s="6"/>
      <c r="T197" s="6"/>
      <c r="U197" s="6"/>
      <c r="V197" s="6"/>
    </row>
    <row r="198" spans="1:22" ht="18" customHeight="1" x14ac:dyDescent="0.3">
      <c r="A198" s="1"/>
      <c r="B198" s="29"/>
      <c r="C198" s="30"/>
      <c r="D198" s="30"/>
      <c r="E198" s="3"/>
      <c r="F198" s="30"/>
      <c r="G198" s="30"/>
      <c r="H198" s="5"/>
      <c r="I198" s="31"/>
      <c r="J198" s="31"/>
      <c r="K198" s="31"/>
      <c r="L198" s="31"/>
      <c r="M198" s="31"/>
      <c r="N198" s="5"/>
      <c r="O198" s="5"/>
      <c r="P198" s="5"/>
      <c r="Q198" s="6"/>
      <c r="R198" s="6"/>
      <c r="S198" s="6"/>
      <c r="T198" s="6"/>
      <c r="U198" s="6"/>
      <c r="V198" s="6"/>
    </row>
    <row r="199" spans="1:22" ht="18" customHeight="1" x14ac:dyDescent="0.3">
      <c r="A199" s="1"/>
      <c r="B199" s="32" t="s">
        <v>30</v>
      </c>
      <c r="C199" s="33" t="s">
        <v>31</v>
      </c>
      <c r="D199" s="34"/>
      <c r="E199" s="3"/>
      <c r="F199" s="33" t="s">
        <v>163</v>
      </c>
      <c r="G199" s="35"/>
      <c r="H199" s="6"/>
      <c r="I199" s="36" t="s">
        <v>33</v>
      </c>
      <c r="J199" s="36"/>
      <c r="K199" s="36"/>
      <c r="L199" s="5"/>
      <c r="M199" s="5"/>
      <c r="N199" s="5"/>
      <c r="O199" s="5"/>
      <c r="P199" s="5"/>
      <c r="Q199" s="6"/>
      <c r="R199" s="6"/>
      <c r="S199" s="6"/>
      <c r="T199" s="6"/>
      <c r="U199" s="6"/>
      <c r="V199" s="6"/>
    </row>
    <row r="200" spans="1:22" ht="18" customHeight="1" x14ac:dyDescent="0.3">
      <c r="A200" s="1"/>
      <c r="B200" s="37" t="s">
        <v>34</v>
      </c>
      <c r="C200" s="33" t="s">
        <v>35</v>
      </c>
      <c r="D200" s="6"/>
      <c r="E200" s="3"/>
      <c r="F200" s="37" t="s">
        <v>164</v>
      </c>
      <c r="G200" s="37"/>
      <c r="H200" s="6"/>
      <c r="I200" s="38" t="s">
        <v>37</v>
      </c>
      <c r="J200" s="38"/>
      <c r="K200" s="38"/>
      <c r="L200" s="5"/>
      <c r="M200" s="5"/>
      <c r="N200" s="5"/>
      <c r="O200" s="5"/>
      <c r="P200" s="5"/>
      <c r="Q200" s="6"/>
      <c r="R200" s="6"/>
      <c r="S200" s="6"/>
      <c r="T200" s="6"/>
      <c r="U200" s="6"/>
      <c r="V200" s="6"/>
    </row>
    <row r="205" spans="1:22" ht="18" customHeight="1" x14ac:dyDescent="0.3">
      <c r="A205" s="1"/>
      <c r="B205" s="2" t="s">
        <v>0</v>
      </c>
      <c r="C205" s="3"/>
      <c r="D205" s="2"/>
      <c r="E205" s="2"/>
      <c r="F205" s="2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6"/>
      <c r="S205" s="6"/>
      <c r="T205" s="6"/>
      <c r="U205" s="6"/>
      <c r="V205" s="6"/>
    </row>
    <row r="206" spans="1:22" ht="18" customHeight="1" x14ac:dyDescent="0.3">
      <c r="A206" s="1"/>
      <c r="B206" s="2" t="s">
        <v>1</v>
      </c>
      <c r="C206" s="3"/>
      <c r="D206" s="2"/>
      <c r="E206" s="2"/>
      <c r="F206" s="2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6"/>
      <c r="S206" s="6"/>
      <c r="T206" s="6"/>
      <c r="U206" s="6"/>
      <c r="V206" s="6"/>
    </row>
    <row r="207" spans="1:22" ht="18" customHeight="1" x14ac:dyDescent="0.3">
      <c r="A207" s="1"/>
      <c r="B207" s="2" t="s">
        <v>165</v>
      </c>
      <c r="C207" s="3"/>
      <c r="D207" s="2"/>
      <c r="E207" s="2"/>
      <c r="F207" s="2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6"/>
      <c r="S207" s="6"/>
      <c r="T207" s="6"/>
      <c r="U207" s="6"/>
      <c r="V207" s="6"/>
    </row>
    <row r="208" spans="1:22" ht="18" customHeight="1" x14ac:dyDescent="0.3">
      <c r="A208" s="7" t="s">
        <v>3</v>
      </c>
      <c r="B208" s="8" t="s">
        <v>4</v>
      </c>
      <c r="C208" s="8" t="s">
        <v>5</v>
      </c>
      <c r="D208" s="9" t="s">
        <v>6</v>
      </c>
      <c r="E208" s="8" t="s">
        <v>39</v>
      </c>
      <c r="F208" s="8" t="s">
        <v>8</v>
      </c>
      <c r="G208" s="8" t="s">
        <v>9</v>
      </c>
      <c r="H208" s="8" t="s">
        <v>76</v>
      </c>
      <c r="I208" s="8" t="s">
        <v>77</v>
      </c>
      <c r="J208" s="8" t="s">
        <v>78</v>
      </c>
      <c r="K208" s="8" t="s">
        <v>111</v>
      </c>
      <c r="L208" s="8" t="s">
        <v>80</v>
      </c>
      <c r="M208" s="8" t="s">
        <v>81</v>
      </c>
      <c r="N208" s="8" t="s">
        <v>82</v>
      </c>
      <c r="O208" s="8" t="s">
        <v>83</v>
      </c>
      <c r="P208" s="8" t="s">
        <v>112</v>
      </c>
      <c r="Q208" s="8" t="s">
        <v>85</v>
      </c>
      <c r="R208" s="8" t="s">
        <v>86</v>
      </c>
      <c r="S208" s="8" t="s">
        <v>17</v>
      </c>
      <c r="T208" s="8" t="s">
        <v>87</v>
      </c>
      <c r="U208" s="8" t="s">
        <v>88</v>
      </c>
      <c r="V208" s="6"/>
    </row>
    <row r="209" spans="1:22" ht="18" customHeight="1" x14ac:dyDescent="0.3">
      <c r="A209" s="10"/>
      <c r="B209" s="11" t="s">
        <v>18</v>
      </c>
      <c r="C209" s="12"/>
      <c r="D209" s="13">
        <v>17761</v>
      </c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6"/>
    </row>
    <row r="210" spans="1:22" ht="18" customHeight="1" x14ac:dyDescent="0.3">
      <c r="A210" s="10"/>
      <c r="B210" s="17" t="s">
        <v>21</v>
      </c>
      <c r="C210" s="12"/>
      <c r="D210" s="15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6"/>
    </row>
    <row r="211" spans="1:22" ht="18" customHeight="1" x14ac:dyDescent="0.3">
      <c r="A211" s="42" t="s">
        <v>166</v>
      </c>
      <c r="B211" s="43" t="s">
        <v>167</v>
      </c>
      <c r="C211" s="40"/>
      <c r="D211" s="47">
        <v>2710</v>
      </c>
      <c r="E211" s="45"/>
      <c r="F211" s="46">
        <v>2710</v>
      </c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spans="1:22" ht="18" customHeight="1" x14ac:dyDescent="0.3">
      <c r="A212" s="42" t="s">
        <v>168</v>
      </c>
      <c r="B212" s="43" t="s">
        <v>169</v>
      </c>
      <c r="C212" s="40"/>
      <c r="D212" s="47">
        <v>9180</v>
      </c>
      <c r="E212" s="45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>
        <v>9180</v>
      </c>
      <c r="Q212" s="46"/>
      <c r="R212" s="46"/>
      <c r="S212" s="46"/>
      <c r="T212" s="46"/>
      <c r="U212" s="46"/>
    </row>
    <row r="213" spans="1:22" ht="18" customHeight="1" x14ac:dyDescent="0.3">
      <c r="A213" s="48" t="s">
        <v>168</v>
      </c>
      <c r="B213" s="43" t="s">
        <v>170</v>
      </c>
      <c r="C213" s="49"/>
      <c r="D213" s="44">
        <v>1951</v>
      </c>
      <c r="E213" s="45"/>
      <c r="F213" s="46"/>
      <c r="G213" s="46"/>
      <c r="H213" s="46"/>
      <c r="I213" s="76">
        <v>1951</v>
      </c>
      <c r="J213" s="57"/>
      <c r="K213" s="57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spans="1:22" ht="18" customHeight="1" thickBot="1" x14ac:dyDescent="0.35">
      <c r="A214" s="42" t="s">
        <v>168</v>
      </c>
      <c r="B214" s="43" t="s">
        <v>171</v>
      </c>
      <c r="C214" s="40"/>
      <c r="D214" s="61">
        <v>3600</v>
      </c>
      <c r="E214" s="45"/>
      <c r="F214" s="46"/>
      <c r="G214" s="46"/>
      <c r="H214" s="46"/>
      <c r="I214" s="46">
        <v>3600</v>
      </c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spans="1:22" ht="18" customHeight="1" x14ac:dyDescent="0.3">
      <c r="A215" s="42"/>
      <c r="B215" s="74" t="s">
        <v>172</v>
      </c>
      <c r="C215" s="40"/>
      <c r="D215" s="90">
        <v>17441</v>
      </c>
      <c r="E215" s="45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spans="1:22" ht="18" customHeight="1" x14ac:dyDescent="0.35">
      <c r="A216" s="42"/>
      <c r="B216" s="74" t="s">
        <v>173</v>
      </c>
      <c r="C216" s="40"/>
      <c r="D216" s="91">
        <v>320</v>
      </c>
      <c r="E216" s="45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spans="1:22" ht="18" customHeight="1" x14ac:dyDescent="0.3">
      <c r="A217" s="68" t="s">
        <v>174</v>
      </c>
      <c r="B217" s="71" t="s">
        <v>175</v>
      </c>
      <c r="C217" s="40"/>
      <c r="D217" s="41">
        <v>50000</v>
      </c>
      <c r="E217" s="45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spans="1:22" ht="18" customHeight="1" thickBot="1" x14ac:dyDescent="0.4">
      <c r="A218" s="68"/>
      <c r="B218" s="74" t="s">
        <v>173</v>
      </c>
      <c r="C218" s="40"/>
      <c r="D218" s="93">
        <v>50320</v>
      </c>
      <c r="E218" s="45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spans="1:22" ht="18" customHeight="1" thickTop="1" x14ac:dyDescent="0.3">
      <c r="A219" s="57" t="s">
        <v>176</v>
      </c>
      <c r="B219" s="11" t="s">
        <v>177</v>
      </c>
      <c r="C219" s="69"/>
      <c r="D219" s="92">
        <v>2580</v>
      </c>
      <c r="E219" s="45"/>
      <c r="F219" s="46"/>
      <c r="G219" s="46"/>
      <c r="H219" s="46"/>
      <c r="I219" s="46"/>
      <c r="J219" s="57"/>
      <c r="K219" s="46"/>
      <c r="L219" s="57"/>
      <c r="M219" s="46"/>
      <c r="N219" s="46"/>
      <c r="O219" s="46">
        <v>2580</v>
      </c>
      <c r="P219" s="46"/>
      <c r="Q219" s="46"/>
      <c r="R219" s="46"/>
      <c r="S219" s="46"/>
      <c r="T219" s="46"/>
      <c r="U219" s="46"/>
    </row>
    <row r="220" spans="1:22" ht="18" customHeight="1" x14ac:dyDescent="0.3">
      <c r="A220" s="57" t="s">
        <v>176</v>
      </c>
      <c r="B220" s="43" t="s">
        <v>178</v>
      </c>
      <c r="C220" s="40"/>
      <c r="D220" s="44">
        <v>1000</v>
      </c>
      <c r="E220" s="45"/>
      <c r="F220" s="46"/>
      <c r="G220" s="46"/>
      <c r="H220" s="46"/>
      <c r="I220" s="46">
        <v>1000</v>
      </c>
      <c r="J220" s="46"/>
      <c r="K220" s="46"/>
      <c r="L220" s="57"/>
      <c r="M220" s="46"/>
      <c r="N220" s="46"/>
      <c r="O220" s="46"/>
      <c r="P220" s="46"/>
      <c r="Q220" s="46"/>
      <c r="R220" s="46"/>
      <c r="S220" s="46"/>
      <c r="T220" s="46"/>
      <c r="U220" s="46"/>
    </row>
    <row r="221" spans="1:22" ht="18" customHeight="1" x14ac:dyDescent="0.3">
      <c r="A221" s="57" t="s">
        <v>176</v>
      </c>
      <c r="B221" s="57" t="s">
        <v>179</v>
      </c>
      <c r="C221" s="40"/>
      <c r="D221" s="44">
        <v>3565</v>
      </c>
      <c r="E221" s="45"/>
      <c r="F221" s="46"/>
      <c r="G221" s="46"/>
      <c r="H221" s="46"/>
      <c r="I221" s="46"/>
      <c r="J221" s="46"/>
      <c r="K221" s="46"/>
      <c r="L221" s="57"/>
      <c r="M221" s="46"/>
      <c r="N221" s="46"/>
      <c r="O221" s="46"/>
      <c r="P221" s="46"/>
      <c r="Q221" s="46"/>
      <c r="R221" s="46">
        <v>3565</v>
      </c>
      <c r="S221" s="46"/>
      <c r="T221" s="46"/>
      <c r="U221" s="46"/>
    </row>
    <row r="222" spans="1:22" ht="18" customHeight="1" x14ac:dyDescent="0.3">
      <c r="A222" s="57" t="s">
        <v>176</v>
      </c>
      <c r="B222" s="57" t="s">
        <v>180</v>
      </c>
      <c r="C222" s="40"/>
      <c r="D222" s="44">
        <v>6000</v>
      </c>
      <c r="E222" s="45"/>
      <c r="F222" s="46"/>
      <c r="G222" s="46"/>
      <c r="H222" s="46"/>
      <c r="I222" s="46"/>
      <c r="J222" s="46"/>
      <c r="K222" s="46"/>
      <c r="L222" s="57"/>
      <c r="M222" s="46"/>
      <c r="N222" s="46">
        <v>6000</v>
      </c>
      <c r="O222" s="46"/>
      <c r="P222" s="46"/>
      <c r="Q222" s="46"/>
      <c r="R222" s="46"/>
      <c r="S222" s="46"/>
      <c r="T222" s="46"/>
      <c r="U222" s="46"/>
    </row>
    <row r="223" spans="1:22" ht="18" customHeight="1" x14ac:dyDescent="0.3">
      <c r="A223" s="42" t="s">
        <v>181</v>
      </c>
      <c r="B223" s="57" t="s">
        <v>179</v>
      </c>
      <c r="C223" s="40"/>
      <c r="D223" s="44">
        <v>5320</v>
      </c>
      <c r="E223" s="45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>
        <v>5320</v>
      </c>
      <c r="S223" s="46"/>
      <c r="T223" s="46"/>
      <c r="U223" s="46"/>
    </row>
    <row r="224" spans="1:22" ht="18" customHeight="1" x14ac:dyDescent="0.3">
      <c r="A224" s="42" t="s">
        <v>181</v>
      </c>
      <c r="B224" s="57" t="s">
        <v>182</v>
      </c>
      <c r="C224" s="69"/>
      <c r="D224" s="69">
        <v>1000</v>
      </c>
      <c r="E224" s="45"/>
      <c r="F224" s="46"/>
      <c r="G224" s="46"/>
      <c r="H224" s="46"/>
      <c r="I224" s="57"/>
      <c r="J224" s="46"/>
      <c r="K224" s="46"/>
      <c r="L224" s="46"/>
      <c r="M224" s="46"/>
      <c r="N224" s="46"/>
      <c r="O224" s="46"/>
      <c r="P224" s="46"/>
      <c r="Q224" s="46"/>
      <c r="R224" s="46">
        <v>1000</v>
      </c>
      <c r="S224" s="46"/>
      <c r="T224" s="46"/>
      <c r="U224" s="46"/>
    </row>
    <row r="225" spans="1:21" ht="18" customHeight="1" x14ac:dyDescent="0.3">
      <c r="A225" s="57" t="s">
        <v>183</v>
      </c>
      <c r="B225" s="57" t="s">
        <v>179</v>
      </c>
      <c r="C225" s="69"/>
      <c r="D225" s="69">
        <v>728</v>
      </c>
      <c r="E225" s="45"/>
      <c r="F225" s="46"/>
      <c r="G225" s="46"/>
      <c r="H225" s="46"/>
      <c r="I225" s="46"/>
      <c r="J225" s="46"/>
      <c r="K225" s="46"/>
      <c r="L225" s="57"/>
      <c r="M225" s="46"/>
      <c r="N225" s="46"/>
      <c r="O225" s="46"/>
      <c r="P225" s="46"/>
      <c r="Q225" s="46"/>
      <c r="R225" s="46">
        <v>728</v>
      </c>
      <c r="S225" s="46"/>
      <c r="T225" s="46"/>
      <c r="U225" s="46"/>
    </row>
    <row r="226" spans="1:21" ht="18" customHeight="1" x14ac:dyDescent="0.3">
      <c r="A226" s="57" t="s">
        <v>184</v>
      </c>
      <c r="B226" s="57" t="s">
        <v>185</v>
      </c>
      <c r="C226" s="69"/>
      <c r="D226" s="69">
        <v>9300</v>
      </c>
      <c r="E226" s="45"/>
      <c r="F226" s="46"/>
      <c r="G226" s="46"/>
      <c r="H226" s="46"/>
      <c r="I226" s="46"/>
      <c r="J226" s="46"/>
      <c r="K226" s="46"/>
      <c r="L226" s="57"/>
      <c r="M226" s="46"/>
      <c r="N226" s="46">
        <v>9300</v>
      </c>
      <c r="O226" s="46"/>
      <c r="P226" s="46"/>
      <c r="Q226" s="46"/>
      <c r="R226" s="46"/>
      <c r="S226" s="46"/>
      <c r="T226" s="46"/>
      <c r="U226" s="46"/>
    </row>
    <row r="227" spans="1:21" ht="18" customHeight="1" x14ac:dyDescent="0.3">
      <c r="A227" s="48" t="s">
        <v>186</v>
      </c>
      <c r="B227" s="57" t="s">
        <v>187</v>
      </c>
      <c r="C227" s="40"/>
      <c r="D227" s="72">
        <v>4923</v>
      </c>
      <c r="E227" s="45">
        <v>4923</v>
      </c>
      <c r="F227" s="46"/>
      <c r="G227" s="46"/>
      <c r="H227" s="50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7"/>
    </row>
    <row r="228" spans="1:21" ht="18" customHeight="1" x14ac:dyDescent="0.3">
      <c r="A228" s="48" t="s">
        <v>188</v>
      </c>
      <c r="B228" s="43" t="s">
        <v>189</v>
      </c>
      <c r="C228" s="40"/>
      <c r="D228" s="73">
        <v>3000</v>
      </c>
      <c r="E228" s="45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51">
        <v>3000</v>
      </c>
    </row>
    <row r="229" spans="1:21" ht="18" customHeight="1" x14ac:dyDescent="0.3">
      <c r="A229" s="48" t="s">
        <v>188</v>
      </c>
      <c r="B229" s="43" t="s">
        <v>190</v>
      </c>
      <c r="C229" s="40"/>
      <c r="D229" s="73">
        <v>600</v>
      </c>
      <c r="E229" s="45"/>
      <c r="F229" s="46"/>
      <c r="G229" s="46"/>
      <c r="H229" s="46">
        <v>600</v>
      </c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51"/>
    </row>
    <row r="230" spans="1:21" ht="18" customHeight="1" x14ac:dyDescent="0.3">
      <c r="A230" s="48" t="s">
        <v>188</v>
      </c>
      <c r="B230" s="43" t="s">
        <v>191</v>
      </c>
      <c r="C230" s="40"/>
      <c r="D230" s="73">
        <v>200</v>
      </c>
      <c r="E230" s="45"/>
      <c r="F230" s="46"/>
      <c r="G230" s="46">
        <v>200</v>
      </c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51"/>
    </row>
    <row r="231" spans="1:21" ht="18" customHeight="1" x14ac:dyDescent="0.3">
      <c r="A231" s="48" t="s">
        <v>192</v>
      </c>
      <c r="B231" s="43" t="s">
        <v>193</v>
      </c>
      <c r="C231" s="40"/>
      <c r="D231" s="73">
        <v>6085</v>
      </c>
      <c r="E231" s="45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>
        <v>6085</v>
      </c>
      <c r="Q231" s="46"/>
      <c r="R231" s="46"/>
      <c r="S231" s="46"/>
      <c r="T231" s="46"/>
      <c r="U231" s="51"/>
    </row>
    <row r="232" spans="1:21" ht="18" customHeight="1" x14ac:dyDescent="0.3">
      <c r="A232" s="48"/>
      <c r="B232" s="74" t="s">
        <v>172</v>
      </c>
      <c r="C232" s="40"/>
      <c r="D232" s="77">
        <v>44301</v>
      </c>
      <c r="E232" s="45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51"/>
    </row>
    <row r="233" spans="1:21" ht="18" customHeight="1" x14ac:dyDescent="0.35">
      <c r="A233" s="48"/>
      <c r="B233" s="74" t="s">
        <v>173</v>
      </c>
      <c r="C233" s="40"/>
      <c r="D233" s="78">
        <v>6019</v>
      </c>
      <c r="E233" s="45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51"/>
    </row>
    <row r="234" spans="1:21" ht="18" customHeight="1" thickBot="1" x14ac:dyDescent="0.35">
      <c r="A234" s="48" t="s">
        <v>194</v>
      </c>
      <c r="B234" s="71" t="s">
        <v>195</v>
      </c>
      <c r="C234" s="40"/>
      <c r="D234" s="79">
        <v>44000</v>
      </c>
      <c r="E234" s="45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51"/>
    </row>
    <row r="235" spans="1:21" ht="18" customHeight="1" thickBot="1" x14ac:dyDescent="0.4">
      <c r="A235" s="58"/>
      <c r="B235" s="84" t="s">
        <v>196</v>
      </c>
      <c r="C235" s="60"/>
      <c r="D235" s="85">
        <v>50019</v>
      </c>
      <c r="E235" s="86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8"/>
    </row>
    <row r="236" spans="1:21" ht="18" customHeight="1" x14ac:dyDescent="0.3">
      <c r="A236" s="62" t="s">
        <v>197</v>
      </c>
      <c r="B236" s="63" t="s">
        <v>198</v>
      </c>
      <c r="C236" s="64"/>
      <c r="D236" s="80">
        <v>6000</v>
      </c>
      <c r="E236" s="81"/>
      <c r="F236" s="82"/>
      <c r="G236" s="82"/>
      <c r="H236" s="82">
        <v>6000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3"/>
    </row>
    <row r="237" spans="1:21" ht="18" customHeight="1" x14ac:dyDescent="0.3">
      <c r="A237" s="48" t="s">
        <v>199</v>
      </c>
      <c r="B237" s="43" t="s">
        <v>200</v>
      </c>
      <c r="C237" s="40"/>
      <c r="D237" s="73">
        <v>440</v>
      </c>
      <c r="E237" s="45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73">
        <v>440</v>
      </c>
      <c r="T237" s="46"/>
      <c r="U237" s="51"/>
    </row>
    <row r="238" spans="1:21" ht="18" customHeight="1" x14ac:dyDescent="0.3">
      <c r="A238" s="48" t="s">
        <v>199</v>
      </c>
      <c r="B238" s="43" t="s">
        <v>200</v>
      </c>
      <c r="C238" s="40"/>
      <c r="D238" s="73">
        <v>1800</v>
      </c>
      <c r="E238" s="45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73">
        <v>1800</v>
      </c>
      <c r="T238" s="46"/>
      <c r="U238" s="51"/>
    </row>
    <row r="239" spans="1:21" ht="18" customHeight="1" x14ac:dyDescent="0.3">
      <c r="A239" s="48" t="s">
        <v>199</v>
      </c>
      <c r="B239" s="43" t="s">
        <v>200</v>
      </c>
      <c r="C239" s="40"/>
      <c r="D239" s="73">
        <v>180</v>
      </c>
      <c r="E239" s="45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73">
        <v>180</v>
      </c>
      <c r="T239" s="46"/>
      <c r="U239" s="51"/>
    </row>
    <row r="240" spans="1:21" ht="18" customHeight="1" x14ac:dyDescent="0.3">
      <c r="A240" s="48" t="s">
        <v>199</v>
      </c>
      <c r="B240" s="43" t="s">
        <v>201</v>
      </c>
      <c r="C240" s="40"/>
      <c r="D240" s="73">
        <v>1200</v>
      </c>
      <c r="E240" s="45"/>
      <c r="F240" s="46"/>
      <c r="G240" s="46"/>
      <c r="H240" s="46">
        <v>1200</v>
      </c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51"/>
    </row>
    <row r="241" spans="1:22" ht="18" customHeight="1" x14ac:dyDescent="0.3">
      <c r="A241" s="48" t="s">
        <v>202</v>
      </c>
      <c r="B241" s="43" t="s">
        <v>193</v>
      </c>
      <c r="C241" s="40"/>
      <c r="D241" s="73">
        <v>6085</v>
      </c>
      <c r="E241" s="45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>
        <v>6085</v>
      </c>
      <c r="Q241" s="46"/>
      <c r="R241" s="46"/>
      <c r="S241" s="46"/>
      <c r="T241" s="46"/>
      <c r="U241" s="51"/>
    </row>
    <row r="242" spans="1:22" ht="18" customHeight="1" x14ac:dyDescent="0.3">
      <c r="A242" s="48"/>
      <c r="B242" s="74" t="s">
        <v>203</v>
      </c>
      <c r="C242" s="40"/>
      <c r="D242" s="77">
        <v>15705</v>
      </c>
      <c r="E242" s="24">
        <v>0</v>
      </c>
      <c r="F242" s="24">
        <v>0</v>
      </c>
      <c r="G242" s="24">
        <v>0</v>
      </c>
      <c r="H242" s="24">
        <v>7200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6085</v>
      </c>
      <c r="Q242" s="24">
        <v>0</v>
      </c>
      <c r="R242" s="24">
        <v>0</v>
      </c>
      <c r="S242" s="24">
        <v>2420</v>
      </c>
      <c r="T242" s="24">
        <v>0</v>
      </c>
      <c r="U242" s="24">
        <v>0</v>
      </c>
    </row>
    <row r="243" spans="1:22" ht="18" customHeight="1" x14ac:dyDescent="0.35">
      <c r="A243" s="48"/>
      <c r="B243" s="74" t="s">
        <v>196</v>
      </c>
      <c r="C243" s="40"/>
      <c r="D243" s="78"/>
      <c r="E243" s="45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51"/>
    </row>
    <row r="244" spans="1:22" ht="18" customHeight="1" x14ac:dyDescent="0.35">
      <c r="A244" s="10"/>
      <c r="B244" s="16" t="s">
        <v>28</v>
      </c>
      <c r="C244" s="12"/>
      <c r="D244" s="75"/>
      <c r="E244" s="69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6"/>
    </row>
    <row r="245" spans="1:22" ht="18" customHeight="1" x14ac:dyDescent="0.35">
      <c r="A245" s="10"/>
      <c r="B245" s="26" t="s">
        <v>20</v>
      </c>
      <c r="C245" s="27"/>
      <c r="D245" s="169">
        <v>34314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19"/>
      <c r="T245" s="19"/>
      <c r="U245" s="19"/>
      <c r="V245" s="6"/>
    </row>
    <row r="247" spans="1:22" ht="18" customHeight="1" x14ac:dyDescent="0.3">
      <c r="B247" s="67" t="s">
        <v>109</v>
      </c>
      <c r="C247" s="67"/>
    </row>
    <row r="248" spans="1:22" ht="18" customHeight="1" x14ac:dyDescent="0.3">
      <c r="B248" s="67"/>
      <c r="C248" s="67"/>
    </row>
    <row r="249" spans="1:22" ht="18" customHeight="1" x14ac:dyDescent="0.3">
      <c r="B249" s="67"/>
      <c r="C249" s="67"/>
    </row>
    <row r="250" spans="1:22" ht="18" customHeight="1" x14ac:dyDescent="0.3">
      <c r="B250" s="67"/>
      <c r="C250" s="67"/>
    </row>
    <row r="251" spans="1:22" ht="18" customHeight="1" x14ac:dyDescent="0.3">
      <c r="A251" s="1"/>
      <c r="B251" s="29"/>
      <c r="C251" s="30"/>
      <c r="D251" s="30"/>
      <c r="E251" s="3"/>
      <c r="F251" s="30"/>
      <c r="G251" s="30"/>
      <c r="H251" s="5"/>
      <c r="I251" s="31"/>
      <c r="J251" s="31"/>
      <c r="K251" s="31"/>
      <c r="L251" s="31"/>
      <c r="M251" s="31"/>
      <c r="N251" s="5"/>
      <c r="O251" s="5"/>
      <c r="P251" s="5"/>
      <c r="Q251" s="6"/>
      <c r="R251" s="6"/>
      <c r="S251" s="6"/>
      <c r="T251" s="6"/>
      <c r="U251" s="6"/>
      <c r="V251" s="6"/>
    </row>
    <row r="252" spans="1:22" ht="18" customHeight="1" x14ac:dyDescent="0.3">
      <c r="A252" s="1"/>
      <c r="B252" s="32" t="s">
        <v>30</v>
      </c>
      <c r="C252" s="33" t="s">
        <v>31</v>
      </c>
      <c r="D252" s="34"/>
      <c r="E252" s="3"/>
      <c r="F252" s="33" t="s">
        <v>163</v>
      </c>
      <c r="G252" s="35"/>
      <c r="H252" s="6"/>
      <c r="I252" s="36" t="s">
        <v>33</v>
      </c>
      <c r="J252" s="36"/>
      <c r="K252" s="36"/>
      <c r="L252" s="5"/>
      <c r="M252" s="5"/>
      <c r="N252" s="5"/>
      <c r="O252" s="5"/>
      <c r="P252" s="5"/>
      <c r="Q252" s="6"/>
      <c r="R252" s="6"/>
      <c r="S252" s="6"/>
      <c r="T252" s="6"/>
      <c r="U252" s="6"/>
      <c r="V252" s="6"/>
    </row>
    <row r="253" spans="1:22" ht="18" customHeight="1" x14ac:dyDescent="0.3">
      <c r="A253" s="1"/>
      <c r="B253" s="37" t="s">
        <v>34</v>
      </c>
      <c r="C253" s="33" t="s">
        <v>35</v>
      </c>
      <c r="D253" s="6"/>
      <c r="E253" s="3"/>
      <c r="F253" s="37" t="s">
        <v>164</v>
      </c>
      <c r="G253" s="37"/>
      <c r="H253" s="6"/>
      <c r="I253" s="38" t="s">
        <v>37</v>
      </c>
      <c r="J253" s="38"/>
      <c r="K253" s="38"/>
      <c r="L253" s="5"/>
      <c r="M253" s="5"/>
      <c r="N253" s="5"/>
      <c r="O253" s="5"/>
      <c r="P253" s="5"/>
      <c r="Q253" s="6"/>
      <c r="R253" s="6"/>
      <c r="S253" s="6"/>
      <c r="T253" s="6"/>
      <c r="U253" s="6"/>
      <c r="V253" s="6"/>
    </row>
    <row r="257" spans="1:22" ht="18" customHeight="1" x14ac:dyDescent="0.3">
      <c r="A257" s="1"/>
      <c r="B257" s="2" t="s">
        <v>0</v>
      </c>
      <c r="C257" s="3"/>
      <c r="D257" s="2"/>
      <c r="E257" s="2"/>
      <c r="F257" s="2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6"/>
      <c r="S257" s="6"/>
      <c r="T257" s="6"/>
      <c r="U257" s="6"/>
      <c r="V257" s="6"/>
    </row>
    <row r="258" spans="1:22" ht="18" customHeight="1" x14ac:dyDescent="0.3">
      <c r="A258" s="1"/>
      <c r="B258" s="2" t="s">
        <v>1</v>
      </c>
      <c r="C258" s="3"/>
      <c r="D258" s="2"/>
      <c r="E258" s="2"/>
      <c r="F258" s="2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6"/>
      <c r="S258" s="6"/>
      <c r="T258" s="6"/>
      <c r="U258" s="6"/>
      <c r="V258" s="6"/>
    </row>
    <row r="259" spans="1:22" ht="18" customHeight="1" x14ac:dyDescent="0.3">
      <c r="A259" s="1"/>
      <c r="B259" s="2" t="s">
        <v>204</v>
      </c>
      <c r="C259" s="3"/>
      <c r="D259" s="2"/>
      <c r="E259" s="2"/>
      <c r="F259" s="2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6"/>
      <c r="S259" s="6"/>
      <c r="T259" s="6"/>
      <c r="U259" s="6"/>
      <c r="V259" s="6"/>
    </row>
    <row r="260" spans="1:22" ht="18" customHeight="1" x14ac:dyDescent="0.3">
      <c r="A260" s="7" t="s">
        <v>3</v>
      </c>
      <c r="B260" s="8" t="s">
        <v>4</v>
      </c>
      <c r="C260" s="8" t="s">
        <v>5</v>
      </c>
      <c r="D260" s="9" t="s">
        <v>6</v>
      </c>
      <c r="E260" s="8" t="s">
        <v>39</v>
      </c>
      <c r="F260" s="8" t="s">
        <v>8</v>
      </c>
      <c r="G260" s="8" t="s">
        <v>9</v>
      </c>
      <c r="H260" s="8" t="s">
        <v>76</v>
      </c>
      <c r="I260" s="8" t="s">
        <v>77</v>
      </c>
      <c r="J260" s="8" t="s">
        <v>78</v>
      </c>
      <c r="K260" s="8" t="s">
        <v>111</v>
      </c>
      <c r="L260" s="8" t="s">
        <v>80</v>
      </c>
      <c r="M260" s="8" t="s">
        <v>81</v>
      </c>
      <c r="N260" s="8" t="s">
        <v>82</v>
      </c>
      <c r="O260" s="8" t="s">
        <v>83</v>
      </c>
      <c r="P260" s="8" t="s">
        <v>112</v>
      </c>
      <c r="Q260" s="8" t="s">
        <v>85</v>
      </c>
      <c r="R260" s="8" t="s">
        <v>86</v>
      </c>
      <c r="S260" s="8" t="s">
        <v>17</v>
      </c>
      <c r="T260" s="8" t="s">
        <v>87</v>
      </c>
      <c r="U260" s="8" t="s">
        <v>88</v>
      </c>
      <c r="V260" s="6"/>
    </row>
    <row r="261" spans="1:22" ht="18" customHeight="1" x14ac:dyDescent="0.3">
      <c r="A261" s="10"/>
      <c r="B261" s="11" t="s">
        <v>18</v>
      </c>
      <c r="C261" s="12"/>
      <c r="D261" s="13">
        <v>34314</v>
      </c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6"/>
    </row>
    <row r="262" spans="1:22" ht="18" customHeight="1" x14ac:dyDescent="0.3">
      <c r="A262" s="10"/>
      <c r="B262" s="17" t="s">
        <v>21</v>
      </c>
      <c r="C262" s="12"/>
      <c r="D262" s="15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6"/>
    </row>
    <row r="263" spans="1:22" ht="18" customHeight="1" x14ac:dyDescent="0.3">
      <c r="A263" s="170" t="s">
        <v>205</v>
      </c>
      <c r="B263" s="131" t="s">
        <v>178</v>
      </c>
      <c r="C263" s="131" t="s">
        <v>206</v>
      </c>
      <c r="D263" s="161">
        <v>1000</v>
      </c>
      <c r="E263" s="45"/>
      <c r="F263" s="46"/>
      <c r="G263" s="46"/>
      <c r="H263" s="46"/>
      <c r="I263" s="46">
        <v>1000</v>
      </c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spans="1:22" ht="18" customHeight="1" x14ac:dyDescent="0.3">
      <c r="A264" s="171" t="s">
        <v>205</v>
      </c>
      <c r="B264" s="131" t="s">
        <v>207</v>
      </c>
      <c r="C264" s="131" t="s">
        <v>206</v>
      </c>
      <c r="D264" s="161">
        <v>3534</v>
      </c>
      <c r="E264" s="45"/>
      <c r="F264" s="46">
        <v>3534</v>
      </c>
      <c r="G264" s="46"/>
      <c r="H264" s="46"/>
      <c r="I264" s="46"/>
      <c r="J264" s="57"/>
      <c r="K264" s="46"/>
      <c r="L264" s="57"/>
      <c r="M264" s="46"/>
      <c r="N264" s="46"/>
      <c r="O264" s="46"/>
      <c r="P264" s="46"/>
      <c r="Q264" s="46"/>
      <c r="R264" s="46"/>
      <c r="S264" s="46"/>
      <c r="T264" s="46"/>
      <c r="U264" s="46"/>
    </row>
    <row r="265" spans="1:22" ht="18" customHeight="1" x14ac:dyDescent="0.3">
      <c r="A265" s="171" t="s">
        <v>208</v>
      </c>
      <c r="B265" s="171" t="s">
        <v>209</v>
      </c>
      <c r="C265" s="131" t="s">
        <v>206</v>
      </c>
      <c r="D265" s="161">
        <v>5212</v>
      </c>
      <c r="E265" s="45">
        <v>5212</v>
      </c>
      <c r="F265" s="46"/>
      <c r="G265" s="46"/>
      <c r="H265" s="46"/>
      <c r="I265" s="46"/>
      <c r="J265" s="46"/>
      <c r="K265" s="46"/>
      <c r="L265" s="57"/>
      <c r="M265" s="46"/>
      <c r="N265" s="46"/>
      <c r="O265" s="46"/>
      <c r="P265" s="46"/>
      <c r="Q265" s="46"/>
      <c r="R265" s="46"/>
      <c r="S265" s="46"/>
      <c r="T265" s="46"/>
      <c r="U265" s="46"/>
    </row>
    <row r="266" spans="1:22" ht="18" customHeight="1" x14ac:dyDescent="0.3">
      <c r="A266" s="171" t="s">
        <v>208</v>
      </c>
      <c r="B266" s="171" t="s">
        <v>210</v>
      </c>
      <c r="C266" s="131" t="s">
        <v>206</v>
      </c>
      <c r="D266" s="161">
        <v>250</v>
      </c>
      <c r="E266" s="45"/>
      <c r="F266" s="46"/>
      <c r="G266" s="46"/>
      <c r="H266" s="46"/>
      <c r="I266" s="46"/>
      <c r="J266" s="46"/>
      <c r="K266" s="46"/>
      <c r="L266" s="57"/>
      <c r="M266" s="46"/>
      <c r="N266" s="46"/>
      <c r="O266" s="46"/>
      <c r="P266" s="46"/>
      <c r="Q266" s="46"/>
      <c r="R266" s="46"/>
      <c r="S266" s="46"/>
      <c r="T266" s="46"/>
      <c r="U266" s="44">
        <v>250</v>
      </c>
    </row>
    <row r="267" spans="1:22" ht="18" customHeight="1" x14ac:dyDescent="0.3">
      <c r="A267" s="171" t="s">
        <v>208</v>
      </c>
      <c r="B267" s="171" t="s">
        <v>211</v>
      </c>
      <c r="C267" s="131" t="s">
        <v>206</v>
      </c>
      <c r="D267" s="161">
        <v>700</v>
      </c>
      <c r="E267" s="45"/>
      <c r="F267" s="46"/>
      <c r="G267" s="46"/>
      <c r="H267" s="46"/>
      <c r="I267" s="46"/>
      <c r="J267" s="46"/>
      <c r="K267" s="46"/>
      <c r="L267" s="57"/>
      <c r="M267" s="46"/>
      <c r="N267" s="46"/>
      <c r="O267" s="46"/>
      <c r="P267" s="46"/>
      <c r="Q267" s="46"/>
      <c r="R267" s="46"/>
      <c r="S267" s="46"/>
      <c r="T267" s="46"/>
      <c r="U267" s="44">
        <v>700</v>
      </c>
    </row>
    <row r="268" spans="1:22" ht="18" customHeight="1" x14ac:dyDescent="0.3">
      <c r="A268" s="171" t="s">
        <v>208</v>
      </c>
      <c r="B268" s="171" t="s">
        <v>212</v>
      </c>
      <c r="C268" s="131" t="s">
        <v>206</v>
      </c>
      <c r="D268" s="161">
        <v>3530</v>
      </c>
      <c r="E268" s="45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4">
        <v>3530</v>
      </c>
    </row>
    <row r="269" spans="1:22" ht="18" customHeight="1" x14ac:dyDescent="0.3">
      <c r="A269" s="171" t="s">
        <v>208</v>
      </c>
      <c r="B269" s="171" t="s">
        <v>213</v>
      </c>
      <c r="C269" s="131" t="s">
        <v>206</v>
      </c>
      <c r="D269" s="172">
        <v>1050</v>
      </c>
      <c r="E269" s="45"/>
      <c r="F269" s="46"/>
      <c r="G269" s="46"/>
      <c r="H269" s="46"/>
      <c r="I269" s="5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69">
        <v>1050</v>
      </c>
    </row>
    <row r="270" spans="1:22" ht="18" customHeight="1" x14ac:dyDescent="0.3">
      <c r="A270" s="171" t="s">
        <v>214</v>
      </c>
      <c r="B270" s="171" t="s">
        <v>215</v>
      </c>
      <c r="C270" s="131" t="s">
        <v>206</v>
      </c>
      <c r="D270" s="172">
        <v>2250</v>
      </c>
      <c r="E270" s="45"/>
      <c r="F270" s="46"/>
      <c r="G270" s="46"/>
      <c r="H270" s="69">
        <v>2250</v>
      </c>
      <c r="I270" s="46"/>
      <c r="J270" s="46"/>
      <c r="K270" s="46"/>
      <c r="L270" s="57"/>
      <c r="M270" s="46"/>
      <c r="N270" s="46"/>
      <c r="O270" s="46"/>
      <c r="P270" s="46"/>
      <c r="Q270" s="46"/>
      <c r="R270" s="46"/>
      <c r="S270" s="46"/>
      <c r="T270" s="46"/>
      <c r="U270" s="46"/>
    </row>
    <row r="271" spans="1:22" ht="18" customHeight="1" x14ac:dyDescent="0.3">
      <c r="A271" s="171" t="s">
        <v>214</v>
      </c>
      <c r="B271" s="171" t="s">
        <v>216</v>
      </c>
      <c r="C271" s="131" t="s">
        <v>206</v>
      </c>
      <c r="D271" s="172">
        <v>700</v>
      </c>
      <c r="E271" s="45"/>
      <c r="F271" s="46"/>
      <c r="G271" s="46"/>
      <c r="H271" s="69">
        <v>700</v>
      </c>
      <c r="I271" s="46"/>
      <c r="J271" s="46"/>
      <c r="K271" s="46"/>
      <c r="L271" s="57"/>
      <c r="M271" s="46"/>
      <c r="N271" s="46"/>
      <c r="O271" s="46"/>
      <c r="P271" s="46"/>
      <c r="Q271" s="46"/>
      <c r="R271" s="46"/>
      <c r="S271" s="46"/>
      <c r="T271" s="46"/>
      <c r="U271" s="46"/>
    </row>
    <row r="272" spans="1:22" ht="18" customHeight="1" x14ac:dyDescent="0.3">
      <c r="A272" s="171" t="s">
        <v>214</v>
      </c>
      <c r="B272" s="171" t="s">
        <v>216</v>
      </c>
      <c r="C272" s="131" t="s">
        <v>206</v>
      </c>
      <c r="D272" s="123">
        <v>1000</v>
      </c>
      <c r="E272" s="45"/>
      <c r="F272" s="46"/>
      <c r="G272" s="46"/>
      <c r="H272" s="72">
        <v>1000</v>
      </c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7"/>
    </row>
    <row r="273" spans="1:22" ht="18" customHeight="1" x14ac:dyDescent="0.3">
      <c r="A273" s="171" t="s">
        <v>214</v>
      </c>
      <c r="B273" s="131" t="s">
        <v>217</v>
      </c>
      <c r="C273" s="131" t="s">
        <v>206</v>
      </c>
      <c r="D273" s="133">
        <v>2272</v>
      </c>
      <c r="E273" s="45"/>
      <c r="F273" s="46"/>
      <c r="G273" s="46"/>
      <c r="H273" s="46"/>
      <c r="I273" s="46"/>
      <c r="J273" s="46"/>
      <c r="K273" s="46"/>
      <c r="L273" s="46"/>
      <c r="M273" s="46"/>
      <c r="N273" s="46"/>
      <c r="O273" s="73">
        <v>2272</v>
      </c>
      <c r="P273" s="46"/>
      <c r="Q273" s="46"/>
      <c r="R273" s="46"/>
      <c r="S273" s="46"/>
      <c r="T273" s="46"/>
      <c r="U273" s="51"/>
    </row>
    <row r="274" spans="1:22" ht="18" customHeight="1" x14ac:dyDescent="0.3">
      <c r="A274" s="173" t="s">
        <v>218</v>
      </c>
      <c r="B274" s="131" t="s">
        <v>219</v>
      </c>
      <c r="C274" s="131" t="s">
        <v>206</v>
      </c>
      <c r="D274" s="133">
        <v>6085</v>
      </c>
      <c r="E274" s="45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73">
        <v>6085</v>
      </c>
      <c r="Q274" s="46"/>
      <c r="R274" s="46"/>
      <c r="S274" s="46"/>
      <c r="T274" s="46"/>
      <c r="U274" s="51"/>
    </row>
    <row r="275" spans="1:22" ht="18" customHeight="1" x14ac:dyDescent="0.3">
      <c r="A275" s="173" t="s">
        <v>218</v>
      </c>
      <c r="B275" s="131" t="s">
        <v>220</v>
      </c>
      <c r="C275" s="131" t="s">
        <v>206</v>
      </c>
      <c r="D275" s="133">
        <v>3700</v>
      </c>
      <c r="E275" s="45"/>
      <c r="F275" s="46"/>
      <c r="G275" s="46"/>
      <c r="H275" s="46"/>
      <c r="I275" s="73">
        <v>0</v>
      </c>
      <c r="J275" s="46"/>
      <c r="K275" s="46"/>
      <c r="L275" s="73">
        <v>3700</v>
      </c>
      <c r="M275" s="46"/>
      <c r="N275" s="46"/>
      <c r="O275" s="46"/>
      <c r="P275" s="46"/>
      <c r="Q275" s="46"/>
      <c r="R275" s="46"/>
      <c r="S275" s="46"/>
      <c r="T275" s="46"/>
      <c r="U275" s="51"/>
    </row>
    <row r="276" spans="1:22" ht="18" customHeight="1" x14ac:dyDescent="0.3">
      <c r="A276" s="173" t="s">
        <v>218</v>
      </c>
      <c r="B276" s="131" t="s">
        <v>221</v>
      </c>
      <c r="C276" s="131" t="s">
        <v>206</v>
      </c>
      <c r="D276" s="133">
        <v>2100</v>
      </c>
      <c r="E276" s="45"/>
      <c r="F276" s="46"/>
      <c r="G276" s="46"/>
      <c r="H276" s="46"/>
      <c r="I276" s="73"/>
      <c r="J276" s="46"/>
      <c r="K276" s="46"/>
      <c r="L276" s="73"/>
      <c r="M276" s="46"/>
      <c r="N276" s="46"/>
      <c r="O276" s="46"/>
      <c r="P276" s="46"/>
      <c r="Q276" s="46"/>
      <c r="R276" s="46"/>
      <c r="S276" s="46"/>
      <c r="T276" s="46"/>
      <c r="U276" s="51">
        <v>2100</v>
      </c>
    </row>
    <row r="277" spans="1:22" ht="18" customHeight="1" x14ac:dyDescent="0.3">
      <c r="A277" s="173" t="s">
        <v>222</v>
      </c>
      <c r="B277" s="131" t="s">
        <v>223</v>
      </c>
      <c r="C277" s="131" t="s">
        <v>206</v>
      </c>
      <c r="D277" s="133">
        <v>552</v>
      </c>
      <c r="E277" s="45"/>
      <c r="F277" s="46"/>
      <c r="G277" s="46"/>
      <c r="H277" s="46"/>
      <c r="I277" s="73"/>
      <c r="J277" s="46"/>
      <c r="K277" s="46"/>
      <c r="L277" s="73"/>
      <c r="M277" s="46"/>
      <c r="N277" s="46"/>
      <c r="O277" s="46"/>
      <c r="P277" s="46"/>
      <c r="Q277" s="46"/>
      <c r="R277" s="46"/>
      <c r="S277" s="46"/>
      <c r="T277" s="46"/>
      <c r="U277" s="51">
        <v>500</v>
      </c>
    </row>
    <row r="278" spans="1:22" ht="18" customHeight="1" x14ac:dyDescent="0.3">
      <c r="A278" s="62"/>
      <c r="B278" s="128" t="s">
        <v>390</v>
      </c>
      <c r="C278" s="129"/>
      <c r="D278" s="94">
        <f>SUM(D263:D277)</f>
        <v>33935</v>
      </c>
      <c r="E278" s="24">
        <v>5212</v>
      </c>
      <c r="F278" s="24">
        <v>3534</v>
      </c>
      <c r="G278" s="24">
        <v>0</v>
      </c>
      <c r="H278" s="24">
        <v>3950</v>
      </c>
      <c r="I278" s="24">
        <v>1000</v>
      </c>
      <c r="J278" s="24">
        <v>0</v>
      </c>
      <c r="K278" s="24">
        <v>0</v>
      </c>
      <c r="L278" s="24">
        <v>3700</v>
      </c>
      <c r="M278" s="24">
        <v>0</v>
      </c>
      <c r="N278" s="24">
        <v>0</v>
      </c>
      <c r="O278" s="24">
        <v>2272</v>
      </c>
      <c r="P278" s="24">
        <v>6085</v>
      </c>
      <c r="Q278" s="24">
        <v>0</v>
      </c>
      <c r="R278" s="24">
        <v>0</v>
      </c>
      <c r="S278" s="24">
        <v>0</v>
      </c>
      <c r="T278" s="24">
        <v>0</v>
      </c>
      <c r="U278" s="24">
        <v>5530</v>
      </c>
    </row>
    <row r="279" spans="1:22" ht="18" customHeight="1" x14ac:dyDescent="0.3">
      <c r="A279" s="48"/>
      <c r="B279" s="131" t="s">
        <v>173</v>
      </c>
      <c r="C279" s="132"/>
      <c r="D279" s="77">
        <f>D261-D278</f>
        <v>379</v>
      </c>
      <c r="E279" s="45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51"/>
    </row>
    <row r="280" spans="1:22" ht="18" customHeight="1" x14ac:dyDescent="0.3">
      <c r="A280" s="10"/>
      <c r="B280" s="174"/>
      <c r="C280" s="107"/>
      <c r="D280" s="130"/>
      <c r="E280" s="69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6"/>
    </row>
    <row r="281" spans="1:22" ht="18" customHeight="1" x14ac:dyDescent="0.35">
      <c r="A281" s="10"/>
      <c r="B281" s="26"/>
      <c r="C281" s="27"/>
      <c r="D281" s="7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19"/>
      <c r="T281" s="19"/>
      <c r="U281" s="19"/>
      <c r="V281" s="6"/>
    </row>
    <row r="283" spans="1:22" ht="18" customHeight="1" x14ac:dyDescent="0.3">
      <c r="B283" s="67" t="s">
        <v>109</v>
      </c>
      <c r="C283" s="67"/>
    </row>
    <row r="284" spans="1:22" ht="18" customHeight="1" x14ac:dyDescent="0.3">
      <c r="B284" s="67"/>
      <c r="C284" s="67"/>
    </row>
    <row r="285" spans="1:22" ht="18" customHeight="1" x14ac:dyDescent="0.3">
      <c r="B285" s="67"/>
      <c r="C285" s="67"/>
    </row>
    <row r="286" spans="1:22" ht="18" customHeight="1" x14ac:dyDescent="0.3">
      <c r="B286" s="67"/>
      <c r="C286" s="67"/>
    </row>
    <row r="287" spans="1:22" ht="18" customHeight="1" x14ac:dyDescent="0.3">
      <c r="A287" s="1"/>
      <c r="B287" s="29"/>
      <c r="C287" s="30"/>
      <c r="D287" s="30"/>
      <c r="E287" s="3"/>
      <c r="F287" s="30"/>
      <c r="G287" s="30"/>
      <c r="H287" s="5"/>
      <c r="I287" s="31"/>
      <c r="J287" s="31"/>
      <c r="K287" s="31"/>
      <c r="L287" s="31"/>
      <c r="M287" s="31"/>
      <c r="N287" s="5"/>
      <c r="O287" s="5"/>
      <c r="P287" s="5"/>
      <c r="Q287" s="6"/>
      <c r="R287" s="6"/>
      <c r="S287" s="6"/>
      <c r="T287" s="6"/>
      <c r="U287" s="6"/>
      <c r="V287" s="6"/>
    </row>
    <row r="288" spans="1:22" ht="18" customHeight="1" x14ac:dyDescent="0.3">
      <c r="A288" s="1"/>
      <c r="B288" s="32" t="s">
        <v>30</v>
      </c>
      <c r="C288" s="33" t="s">
        <v>31</v>
      </c>
      <c r="D288" s="34"/>
      <c r="E288" s="3"/>
      <c r="F288" s="33" t="s">
        <v>163</v>
      </c>
      <c r="G288" s="35"/>
      <c r="H288" s="6"/>
      <c r="I288" s="36" t="s">
        <v>33</v>
      </c>
      <c r="J288" s="36"/>
      <c r="K288" s="36"/>
      <c r="L288" s="5"/>
      <c r="M288" s="5"/>
      <c r="N288" s="5"/>
      <c r="O288" s="5"/>
      <c r="P288" s="5"/>
      <c r="Q288" s="6"/>
      <c r="R288" s="6"/>
      <c r="S288" s="6"/>
      <c r="T288" s="6"/>
      <c r="U288" s="6"/>
      <c r="V288" s="6"/>
    </row>
    <row r="289" spans="1:22" ht="18" customHeight="1" x14ac:dyDescent="0.3">
      <c r="A289" s="1"/>
      <c r="B289" s="37" t="s">
        <v>34</v>
      </c>
      <c r="C289" s="33" t="s">
        <v>35</v>
      </c>
      <c r="D289" s="6"/>
      <c r="E289" s="3"/>
      <c r="F289" s="37" t="s">
        <v>164</v>
      </c>
      <c r="G289" s="37"/>
      <c r="H289" s="6"/>
      <c r="I289" s="38" t="s">
        <v>37</v>
      </c>
      <c r="J289" s="38"/>
      <c r="K289" s="38"/>
      <c r="L289" s="5"/>
      <c r="M289" s="5"/>
      <c r="N289" s="5"/>
      <c r="O289" s="5"/>
      <c r="P289" s="5"/>
      <c r="Q289" s="6"/>
      <c r="R289" s="6"/>
      <c r="S289" s="6"/>
      <c r="T289" s="6"/>
      <c r="U289" s="6"/>
      <c r="V289" s="6"/>
    </row>
    <row r="292" spans="1:22" ht="18" customHeight="1" x14ac:dyDescent="0.3">
      <c r="A292" s="1"/>
      <c r="B292" s="2" t="s">
        <v>0</v>
      </c>
      <c r="C292" s="3"/>
      <c r="D292" s="2"/>
      <c r="E292" s="2"/>
      <c r="F292" s="2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6"/>
      <c r="S292" s="6"/>
      <c r="T292" s="6"/>
      <c r="U292" s="6"/>
      <c r="V292" s="6"/>
    </row>
    <row r="293" spans="1:22" ht="18" customHeight="1" x14ac:dyDescent="0.3">
      <c r="A293" s="1"/>
      <c r="B293" s="2" t="s">
        <v>1</v>
      </c>
      <c r="C293" s="3"/>
      <c r="D293" s="2"/>
      <c r="E293" s="2"/>
      <c r="F293" s="2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6"/>
      <c r="S293" s="6"/>
      <c r="T293" s="6"/>
      <c r="U293" s="6"/>
      <c r="V293" s="6"/>
    </row>
    <row r="294" spans="1:22" ht="18" customHeight="1" x14ac:dyDescent="0.3">
      <c r="A294" s="1"/>
      <c r="B294" s="2" t="s">
        <v>204</v>
      </c>
      <c r="C294" s="3"/>
      <c r="D294" s="2"/>
      <c r="E294" s="2"/>
      <c r="F294" s="2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6"/>
      <c r="S294" s="6"/>
      <c r="T294" s="6"/>
      <c r="U294" s="6"/>
      <c r="V294" s="6"/>
    </row>
    <row r="295" spans="1:22" ht="18" customHeight="1" x14ac:dyDescent="0.3">
      <c r="A295" s="7" t="s">
        <v>3</v>
      </c>
      <c r="B295" s="8" t="s">
        <v>4</v>
      </c>
      <c r="C295" s="8" t="s">
        <v>5</v>
      </c>
      <c r="D295" s="9" t="s">
        <v>6</v>
      </c>
      <c r="E295" s="8" t="s">
        <v>39</v>
      </c>
      <c r="F295" s="8" t="s">
        <v>8</v>
      </c>
      <c r="G295" s="8" t="s">
        <v>9</v>
      </c>
      <c r="H295" s="8" t="s">
        <v>76</v>
      </c>
      <c r="I295" s="8" t="s">
        <v>77</v>
      </c>
      <c r="J295" s="8" t="s">
        <v>78</v>
      </c>
      <c r="K295" s="8" t="s">
        <v>111</v>
      </c>
      <c r="L295" s="8" t="s">
        <v>80</v>
      </c>
      <c r="M295" s="8" t="s">
        <v>81</v>
      </c>
      <c r="N295" s="8" t="s">
        <v>82</v>
      </c>
      <c r="O295" s="8" t="s">
        <v>83</v>
      </c>
      <c r="P295" s="8" t="s">
        <v>112</v>
      </c>
      <c r="Q295" s="8" t="s">
        <v>85</v>
      </c>
      <c r="R295" s="8" t="s">
        <v>86</v>
      </c>
      <c r="S295" s="8" t="s">
        <v>17</v>
      </c>
      <c r="T295" s="8" t="s">
        <v>87</v>
      </c>
      <c r="U295" s="8" t="s">
        <v>88</v>
      </c>
      <c r="V295" s="6"/>
    </row>
    <row r="296" spans="1:22" ht="18" customHeight="1" x14ac:dyDescent="0.3">
      <c r="A296" s="10"/>
      <c r="B296" s="11" t="s">
        <v>18</v>
      </c>
      <c r="C296" s="12"/>
      <c r="D296" s="13">
        <f>D279</f>
        <v>379</v>
      </c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6"/>
    </row>
    <row r="297" spans="1:22" ht="18" customHeight="1" thickBot="1" x14ac:dyDescent="0.35">
      <c r="A297" s="10" t="s">
        <v>224</v>
      </c>
      <c r="B297" s="11" t="s">
        <v>225</v>
      </c>
      <c r="C297" s="12" t="s">
        <v>226</v>
      </c>
      <c r="D297" s="96">
        <v>50000</v>
      </c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6"/>
    </row>
    <row r="298" spans="1:22" ht="18" customHeight="1" x14ac:dyDescent="0.3">
      <c r="A298" s="10"/>
      <c r="B298" s="11" t="s">
        <v>227</v>
      </c>
      <c r="C298" s="12"/>
      <c r="D298" s="95">
        <f>SUM(D296:D297)</f>
        <v>50379</v>
      </c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6"/>
    </row>
    <row r="299" spans="1:22" ht="18" customHeight="1" x14ac:dyDescent="0.3">
      <c r="A299" s="10"/>
      <c r="B299" s="17" t="s">
        <v>21</v>
      </c>
      <c r="C299" s="12"/>
      <c r="D299" s="15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6"/>
    </row>
    <row r="300" spans="1:22" ht="18" customHeight="1" x14ac:dyDescent="0.3">
      <c r="A300" s="68" t="s">
        <v>224</v>
      </c>
      <c r="B300" s="43" t="s">
        <v>207</v>
      </c>
      <c r="C300" s="43" t="s">
        <v>206</v>
      </c>
      <c r="D300" s="44">
        <v>3379</v>
      </c>
      <c r="E300" s="45"/>
      <c r="F300" s="46">
        <v>3379</v>
      </c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spans="1:22" ht="18" customHeight="1" x14ac:dyDescent="0.3">
      <c r="A301" s="68" t="s">
        <v>224</v>
      </c>
      <c r="B301" s="43" t="s">
        <v>219</v>
      </c>
      <c r="C301" s="43" t="s">
        <v>206</v>
      </c>
      <c r="D301" s="44">
        <v>5786</v>
      </c>
      <c r="E301" s="45"/>
      <c r="F301" s="46"/>
      <c r="G301" s="46"/>
      <c r="H301" s="46"/>
      <c r="I301" s="46"/>
      <c r="J301" s="57"/>
      <c r="K301" s="46"/>
      <c r="L301" s="57"/>
      <c r="M301" s="46"/>
      <c r="N301" s="46"/>
      <c r="O301" s="46"/>
      <c r="P301" s="46">
        <v>5786</v>
      </c>
      <c r="Q301" s="46"/>
      <c r="R301" s="46"/>
      <c r="S301" s="46"/>
      <c r="T301" s="46"/>
      <c r="U301" s="46"/>
    </row>
    <row r="302" spans="1:22" ht="18" customHeight="1" x14ac:dyDescent="0.3">
      <c r="A302" s="57" t="s">
        <v>228</v>
      </c>
      <c r="B302" s="57" t="s">
        <v>229</v>
      </c>
      <c r="C302" s="43" t="s">
        <v>206</v>
      </c>
      <c r="D302" s="44">
        <v>2800</v>
      </c>
      <c r="E302" s="45"/>
      <c r="F302" s="46"/>
      <c r="G302" s="46"/>
      <c r="H302" s="46"/>
      <c r="I302" s="46"/>
      <c r="J302" s="46"/>
      <c r="K302" s="46"/>
      <c r="L302" s="57"/>
      <c r="M302" s="46"/>
      <c r="N302" s="46">
        <v>2800</v>
      </c>
      <c r="O302" s="46"/>
      <c r="P302" s="46"/>
      <c r="Q302" s="46"/>
      <c r="R302" s="46"/>
      <c r="S302" s="46"/>
      <c r="T302" s="46"/>
      <c r="U302" s="46"/>
    </row>
    <row r="303" spans="1:22" ht="18" customHeight="1" x14ac:dyDescent="0.3">
      <c r="A303" s="57" t="s">
        <v>228</v>
      </c>
      <c r="B303" s="57" t="s">
        <v>230</v>
      </c>
      <c r="C303" s="43" t="s">
        <v>206</v>
      </c>
      <c r="D303" s="44">
        <v>2000</v>
      </c>
      <c r="E303" s="45"/>
      <c r="F303" s="46"/>
      <c r="G303" s="46"/>
      <c r="H303" s="46"/>
      <c r="I303" s="46"/>
      <c r="J303" s="46"/>
      <c r="K303" s="46"/>
      <c r="L303" s="57"/>
      <c r="M303" s="46">
        <v>2000</v>
      </c>
      <c r="N303" s="46"/>
      <c r="O303" s="46"/>
      <c r="P303" s="46"/>
      <c r="Q303" s="46"/>
      <c r="R303" s="46"/>
      <c r="S303" s="46"/>
      <c r="T303" s="46"/>
      <c r="U303" s="44"/>
    </row>
    <row r="304" spans="1:22" ht="18" customHeight="1" x14ac:dyDescent="0.3">
      <c r="A304" s="57" t="s">
        <v>228</v>
      </c>
      <c r="B304" s="57" t="s">
        <v>231</v>
      </c>
      <c r="C304" s="43" t="s">
        <v>206</v>
      </c>
      <c r="D304" s="44">
        <v>600</v>
      </c>
      <c r="E304" s="45"/>
      <c r="F304" s="46"/>
      <c r="G304" s="46"/>
      <c r="H304" s="46">
        <v>600</v>
      </c>
      <c r="I304" s="46"/>
      <c r="J304" s="46"/>
      <c r="K304" s="46"/>
      <c r="L304" s="57"/>
      <c r="M304" s="46"/>
      <c r="N304" s="46"/>
      <c r="O304" s="46"/>
      <c r="P304" s="46"/>
      <c r="Q304" s="46"/>
      <c r="R304" s="46"/>
      <c r="S304" s="46"/>
      <c r="T304" s="46"/>
      <c r="U304" s="44"/>
    </row>
    <row r="305" spans="1:21" ht="18" customHeight="1" x14ac:dyDescent="0.3">
      <c r="A305" s="57" t="s">
        <v>232</v>
      </c>
      <c r="B305" s="57" t="s">
        <v>231</v>
      </c>
      <c r="C305" s="43" t="s">
        <v>206</v>
      </c>
      <c r="D305" s="44">
        <v>600</v>
      </c>
      <c r="E305" s="45"/>
      <c r="F305" s="46"/>
      <c r="G305" s="46"/>
      <c r="H305" s="46">
        <v>600</v>
      </c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4"/>
    </row>
    <row r="306" spans="1:21" ht="18" customHeight="1" x14ac:dyDescent="0.3">
      <c r="A306" s="57" t="s">
        <v>233</v>
      </c>
      <c r="B306" s="57" t="s">
        <v>234</v>
      </c>
      <c r="C306" s="43" t="s">
        <v>206</v>
      </c>
      <c r="D306" s="69">
        <v>800</v>
      </c>
      <c r="E306" s="45"/>
      <c r="F306" s="46"/>
      <c r="G306" s="46"/>
      <c r="H306" s="46">
        <v>800</v>
      </c>
      <c r="I306" s="5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69"/>
    </row>
    <row r="307" spans="1:21" ht="18" customHeight="1" x14ac:dyDescent="0.3">
      <c r="A307" s="57" t="s">
        <v>235</v>
      </c>
      <c r="B307" s="57" t="s">
        <v>236</v>
      </c>
      <c r="C307" s="43" t="s">
        <v>206</v>
      </c>
      <c r="D307" s="69">
        <v>3000</v>
      </c>
      <c r="E307" s="45"/>
      <c r="F307" s="46"/>
      <c r="G307" s="46"/>
      <c r="H307" s="69"/>
      <c r="I307" s="46"/>
      <c r="J307" s="46"/>
      <c r="K307" s="46"/>
      <c r="L307" s="57">
        <v>3000</v>
      </c>
      <c r="M307" s="46"/>
      <c r="N307" s="46"/>
      <c r="O307" s="46"/>
      <c r="P307" s="46"/>
      <c r="Q307" s="46"/>
      <c r="R307" s="46"/>
      <c r="S307" s="46"/>
      <c r="T307" s="46"/>
      <c r="U307" s="46"/>
    </row>
    <row r="308" spans="1:21" ht="18" customHeight="1" x14ac:dyDescent="0.3">
      <c r="A308" s="57" t="s">
        <v>237</v>
      </c>
      <c r="B308" s="57" t="s">
        <v>238</v>
      </c>
      <c r="C308" s="43" t="s">
        <v>206</v>
      </c>
      <c r="D308" s="69">
        <v>7019</v>
      </c>
      <c r="E308" s="45"/>
      <c r="F308" s="46"/>
      <c r="G308" s="46"/>
      <c r="H308" s="69"/>
      <c r="I308" s="46"/>
      <c r="J308" s="46"/>
      <c r="K308" s="46"/>
      <c r="L308" s="57"/>
      <c r="M308" s="46"/>
      <c r="N308" s="46"/>
      <c r="O308" s="46"/>
      <c r="P308" s="46"/>
      <c r="Q308" s="46"/>
      <c r="R308" s="46"/>
      <c r="S308" s="46"/>
      <c r="T308" s="46"/>
      <c r="U308" s="46">
        <v>7019</v>
      </c>
    </row>
    <row r="309" spans="1:21" ht="18" customHeight="1" x14ac:dyDescent="0.3">
      <c r="A309" s="57" t="s">
        <v>237</v>
      </c>
      <c r="B309" s="57" t="s">
        <v>239</v>
      </c>
      <c r="C309" s="43" t="s">
        <v>206</v>
      </c>
      <c r="D309" s="47">
        <v>1150</v>
      </c>
      <c r="E309" s="45"/>
      <c r="F309" s="46"/>
      <c r="G309" s="46"/>
      <c r="H309" s="72"/>
      <c r="I309" s="46">
        <v>1150</v>
      </c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7"/>
    </row>
    <row r="310" spans="1:21" ht="18" customHeight="1" x14ac:dyDescent="0.3">
      <c r="A310" s="57" t="s">
        <v>237</v>
      </c>
      <c r="B310" s="57" t="s">
        <v>240</v>
      </c>
      <c r="C310" s="43" t="s">
        <v>206</v>
      </c>
      <c r="D310" s="47">
        <v>1200</v>
      </c>
      <c r="E310" s="45"/>
      <c r="F310" s="46"/>
      <c r="G310" s="46"/>
      <c r="H310" s="72"/>
      <c r="I310" s="46"/>
      <c r="J310" s="46"/>
      <c r="K310" s="46"/>
      <c r="L310" s="46">
        <v>1200</v>
      </c>
      <c r="M310" s="46"/>
      <c r="N310" s="46"/>
      <c r="O310" s="46"/>
      <c r="P310" s="46"/>
      <c r="Q310" s="46"/>
      <c r="R310" s="46"/>
      <c r="S310" s="46"/>
      <c r="T310" s="46"/>
      <c r="U310" s="47"/>
    </row>
    <row r="311" spans="1:21" ht="18" customHeight="1" x14ac:dyDescent="0.3">
      <c r="A311" s="57" t="s">
        <v>241</v>
      </c>
      <c r="B311" s="57" t="s">
        <v>242</v>
      </c>
      <c r="C311" s="43" t="s">
        <v>206</v>
      </c>
      <c r="D311" s="47">
        <v>500</v>
      </c>
      <c r="E311" s="45"/>
      <c r="F311" s="46"/>
      <c r="G311" s="46"/>
      <c r="H311" s="72"/>
      <c r="I311" s="46">
        <v>500</v>
      </c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7"/>
    </row>
    <row r="312" spans="1:21" ht="18" customHeight="1" x14ac:dyDescent="0.3">
      <c r="A312" s="57" t="s">
        <v>241</v>
      </c>
      <c r="B312" s="57" t="s">
        <v>243</v>
      </c>
      <c r="C312" s="43" t="s">
        <v>206</v>
      </c>
      <c r="D312" s="47">
        <v>750</v>
      </c>
      <c r="E312" s="45"/>
      <c r="F312" s="46"/>
      <c r="G312" s="46"/>
      <c r="H312" s="72">
        <v>750</v>
      </c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7"/>
    </row>
    <row r="313" spans="1:21" ht="18" customHeight="1" x14ac:dyDescent="0.3">
      <c r="A313" s="57" t="s">
        <v>241</v>
      </c>
      <c r="B313" s="43" t="s">
        <v>244</v>
      </c>
      <c r="C313" s="43" t="s">
        <v>206</v>
      </c>
      <c r="D313" s="51">
        <v>3000</v>
      </c>
      <c r="E313" s="45"/>
      <c r="F313" s="46"/>
      <c r="G313" s="46"/>
      <c r="H313" s="46">
        <v>3000</v>
      </c>
      <c r="I313" s="46"/>
      <c r="J313" s="46"/>
      <c r="K313" s="46"/>
      <c r="L313" s="46"/>
      <c r="M313" s="46"/>
      <c r="N313" s="46"/>
      <c r="O313" s="73"/>
      <c r="P313" s="46"/>
      <c r="Q313" s="46"/>
      <c r="R313" s="46"/>
      <c r="S313" s="46"/>
      <c r="T313" s="46"/>
      <c r="U313" s="51"/>
    </row>
    <row r="314" spans="1:21" ht="18" customHeight="1" x14ac:dyDescent="0.3">
      <c r="A314" s="48" t="s">
        <v>245</v>
      </c>
      <c r="B314" s="43" t="s">
        <v>246</v>
      </c>
      <c r="C314" s="43" t="s">
        <v>206</v>
      </c>
      <c r="D314" s="51">
        <v>800</v>
      </c>
      <c r="E314" s="45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73"/>
      <c r="Q314" s="46"/>
      <c r="R314" s="46"/>
      <c r="S314" s="46"/>
      <c r="T314" s="46"/>
      <c r="U314" s="51">
        <v>800</v>
      </c>
    </row>
    <row r="315" spans="1:21" ht="18" customHeight="1" x14ac:dyDescent="0.3">
      <c r="A315" s="48" t="s">
        <v>247</v>
      </c>
      <c r="B315" s="43" t="s">
        <v>248</v>
      </c>
      <c r="C315" s="43" t="s">
        <v>206</v>
      </c>
      <c r="D315" s="51">
        <v>600</v>
      </c>
      <c r="E315" s="45"/>
      <c r="F315" s="46"/>
      <c r="G315" s="46"/>
      <c r="H315" s="46"/>
      <c r="I315" s="73"/>
      <c r="J315" s="46"/>
      <c r="K315" s="46"/>
      <c r="L315" s="73"/>
      <c r="M315" s="46"/>
      <c r="N315" s="46">
        <v>600</v>
      </c>
      <c r="O315" s="46"/>
      <c r="P315" s="46"/>
      <c r="Q315" s="46"/>
      <c r="R315" s="46"/>
      <c r="S315" s="46"/>
      <c r="T315" s="46"/>
      <c r="U315" s="51"/>
    </row>
    <row r="316" spans="1:21" ht="18" customHeight="1" x14ac:dyDescent="0.3">
      <c r="A316" s="48" t="s">
        <v>249</v>
      </c>
      <c r="B316" s="43" t="s">
        <v>219</v>
      </c>
      <c r="C316" s="43" t="s">
        <v>206</v>
      </c>
      <c r="D316" s="51">
        <v>5900</v>
      </c>
      <c r="E316" s="45"/>
      <c r="F316" s="46"/>
      <c r="G316" s="46"/>
      <c r="H316" s="46"/>
      <c r="I316" s="73"/>
      <c r="J316" s="46"/>
      <c r="K316" s="46"/>
      <c r="L316" s="73"/>
      <c r="M316" s="46"/>
      <c r="N316" s="46"/>
      <c r="O316" s="46"/>
      <c r="P316" s="46">
        <v>5900</v>
      </c>
      <c r="Q316" s="46"/>
      <c r="R316" s="46"/>
      <c r="S316" s="46"/>
      <c r="T316" s="46"/>
      <c r="U316" s="51"/>
    </row>
    <row r="317" spans="1:21" ht="18" customHeight="1" x14ac:dyDescent="0.3">
      <c r="A317" s="48" t="s">
        <v>249</v>
      </c>
      <c r="B317" s="43" t="s">
        <v>250</v>
      </c>
      <c r="C317" s="43" t="s">
        <v>206</v>
      </c>
      <c r="D317" s="51">
        <v>3000</v>
      </c>
      <c r="E317" s="45"/>
      <c r="F317" s="46"/>
      <c r="G317" s="46"/>
      <c r="H317" s="46"/>
      <c r="I317" s="73"/>
      <c r="J317" s="46"/>
      <c r="K317" s="46"/>
      <c r="L317" s="73">
        <v>3000</v>
      </c>
      <c r="M317" s="46"/>
      <c r="N317" s="46"/>
      <c r="O317" s="46"/>
      <c r="P317" s="46"/>
      <c r="Q317" s="46"/>
      <c r="R317" s="46"/>
      <c r="S317" s="46"/>
      <c r="T317" s="46"/>
      <c r="U317" s="51"/>
    </row>
    <row r="318" spans="1:21" ht="18" customHeight="1" x14ac:dyDescent="0.3">
      <c r="A318" s="48" t="s">
        <v>245</v>
      </c>
      <c r="B318" s="43" t="s">
        <v>251</v>
      </c>
      <c r="C318" s="43" t="s">
        <v>206</v>
      </c>
      <c r="D318" s="51">
        <v>3710</v>
      </c>
      <c r="E318" s="45"/>
      <c r="F318" s="46"/>
      <c r="G318" s="46"/>
      <c r="H318" s="46">
        <v>3710</v>
      </c>
      <c r="I318" s="73"/>
      <c r="J318" s="46"/>
      <c r="K318" s="46"/>
      <c r="L318" s="73"/>
      <c r="M318" s="46"/>
      <c r="N318" s="46"/>
      <c r="O318" s="46"/>
      <c r="P318" s="46"/>
      <c r="Q318" s="46"/>
      <c r="R318" s="46"/>
      <c r="S318" s="46"/>
      <c r="T318" s="46"/>
      <c r="U318" s="51"/>
    </row>
    <row r="319" spans="1:21" ht="18" customHeight="1" x14ac:dyDescent="0.3">
      <c r="A319" s="48" t="s">
        <v>241</v>
      </c>
      <c r="B319" s="43" t="s">
        <v>252</v>
      </c>
      <c r="C319" s="43" t="s">
        <v>206</v>
      </c>
      <c r="D319" s="51">
        <v>2890</v>
      </c>
      <c r="E319" s="45"/>
      <c r="F319" s="46"/>
      <c r="G319" s="46"/>
      <c r="H319" s="46">
        <v>2890</v>
      </c>
      <c r="I319" s="73"/>
      <c r="J319" s="46"/>
      <c r="K319" s="46"/>
      <c r="L319" s="73"/>
      <c r="M319" s="46"/>
      <c r="N319" s="46"/>
      <c r="O319" s="46"/>
      <c r="P319" s="46"/>
      <c r="Q319" s="46"/>
      <c r="R319" s="46"/>
      <c r="S319" s="46"/>
      <c r="T319" s="46"/>
      <c r="U319" s="51"/>
    </row>
    <row r="320" spans="1:21" ht="18" customHeight="1" x14ac:dyDescent="0.3">
      <c r="A320" s="48" t="s">
        <v>247</v>
      </c>
      <c r="B320" s="43" t="s">
        <v>253</v>
      </c>
      <c r="C320" s="43" t="s">
        <v>206</v>
      </c>
      <c r="D320" s="51">
        <v>500</v>
      </c>
      <c r="E320" s="45"/>
      <c r="F320" s="46"/>
      <c r="G320" s="46"/>
      <c r="H320" s="46"/>
      <c r="I320" s="73"/>
      <c r="J320" s="46"/>
      <c r="K320" s="46"/>
      <c r="L320" s="73"/>
      <c r="M320" s="46"/>
      <c r="N320" s="46"/>
      <c r="O320" s="46"/>
      <c r="P320" s="46"/>
      <c r="Q320" s="46"/>
      <c r="R320" s="46"/>
      <c r="S320" s="46"/>
      <c r="T320" s="46"/>
      <c r="U320" s="51">
        <v>500</v>
      </c>
    </row>
    <row r="321" spans="1:22" ht="18" customHeight="1" x14ac:dyDescent="0.3">
      <c r="A321" s="48" t="s">
        <v>247</v>
      </c>
      <c r="B321" s="43" t="s">
        <v>254</v>
      </c>
      <c r="C321" s="43" t="s">
        <v>206</v>
      </c>
      <c r="D321" s="51">
        <v>800</v>
      </c>
      <c r="E321" s="45"/>
      <c r="F321" s="46"/>
      <c r="G321" s="46"/>
      <c r="H321" s="46"/>
      <c r="I321" s="73"/>
      <c r="J321" s="46"/>
      <c r="K321" s="46"/>
      <c r="L321" s="73"/>
      <c r="M321" s="46"/>
      <c r="N321" s="46"/>
      <c r="O321" s="46"/>
      <c r="P321" s="46"/>
      <c r="Q321" s="46"/>
      <c r="R321" s="46"/>
      <c r="S321" s="46"/>
      <c r="T321" s="46"/>
      <c r="U321" s="51">
        <v>800</v>
      </c>
    </row>
    <row r="322" spans="1:22" ht="18" customHeight="1" x14ac:dyDescent="0.3">
      <c r="A322" s="62" t="s">
        <v>249</v>
      </c>
      <c r="B322" s="89" t="s">
        <v>255</v>
      </c>
      <c r="C322" s="64"/>
      <c r="D322" s="94">
        <f>SUM(D300:D321)</f>
        <v>50784</v>
      </c>
      <c r="E322" s="24">
        <v>0</v>
      </c>
      <c r="F322" s="24">
        <v>3379</v>
      </c>
      <c r="G322" s="24">
        <v>0</v>
      </c>
      <c r="H322" s="24">
        <v>12350</v>
      </c>
      <c r="I322" s="24">
        <v>1650</v>
      </c>
      <c r="J322" s="24">
        <v>0</v>
      </c>
      <c r="K322" s="24">
        <v>0</v>
      </c>
      <c r="L322" s="24">
        <v>7200</v>
      </c>
      <c r="M322" s="24">
        <v>2000</v>
      </c>
      <c r="N322" s="24">
        <v>3400</v>
      </c>
      <c r="O322" s="24">
        <v>0</v>
      </c>
      <c r="P322" s="24">
        <v>11686</v>
      </c>
      <c r="Q322" s="24">
        <v>0</v>
      </c>
      <c r="R322" s="24">
        <v>0</v>
      </c>
      <c r="S322" s="24">
        <v>0</v>
      </c>
      <c r="T322" s="24">
        <v>0</v>
      </c>
      <c r="U322" s="24">
        <v>9119</v>
      </c>
    </row>
    <row r="323" spans="1:22" ht="18" customHeight="1" x14ac:dyDescent="0.35">
      <c r="A323" s="48"/>
      <c r="B323" s="74" t="s">
        <v>173</v>
      </c>
      <c r="C323" s="40"/>
      <c r="D323" s="78">
        <f>D298-D322</f>
        <v>-405</v>
      </c>
      <c r="E323" s="45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51"/>
    </row>
    <row r="324" spans="1:22" ht="18" customHeight="1" x14ac:dyDescent="0.35">
      <c r="A324" s="10"/>
      <c r="B324" s="16"/>
      <c r="C324" s="12"/>
      <c r="D324" s="75"/>
      <c r="E324" s="69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6"/>
    </row>
    <row r="325" spans="1:22" ht="18" customHeight="1" x14ac:dyDescent="0.35">
      <c r="A325" s="10"/>
      <c r="B325" s="26"/>
      <c r="C325" s="27"/>
      <c r="D325" s="75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19"/>
      <c r="T325" s="19"/>
      <c r="U325" s="19"/>
      <c r="V325" s="6"/>
    </row>
    <row r="327" spans="1:22" ht="18" customHeight="1" x14ac:dyDescent="0.3">
      <c r="B327" s="67" t="s">
        <v>109</v>
      </c>
      <c r="C327" s="67"/>
    </row>
    <row r="328" spans="1:22" ht="18" customHeight="1" x14ac:dyDescent="0.3">
      <c r="B328" s="67"/>
      <c r="C328" s="67"/>
    </row>
    <row r="329" spans="1:22" ht="18" customHeight="1" x14ac:dyDescent="0.3">
      <c r="B329" s="67"/>
      <c r="C329" s="67"/>
    </row>
    <row r="330" spans="1:22" ht="18" customHeight="1" x14ac:dyDescent="0.3">
      <c r="B330" s="67"/>
      <c r="C330" s="67"/>
    </row>
    <row r="331" spans="1:22" ht="18" customHeight="1" x14ac:dyDescent="0.3">
      <c r="A331" s="1"/>
      <c r="B331" s="29"/>
      <c r="C331" s="30"/>
      <c r="D331" s="30"/>
      <c r="E331" s="3"/>
      <c r="F331" s="30"/>
      <c r="G331" s="30"/>
      <c r="H331" s="5"/>
      <c r="I331" s="31"/>
      <c r="J331" s="31"/>
      <c r="K331" s="31"/>
      <c r="L331" s="31"/>
      <c r="M331" s="31"/>
      <c r="N331" s="5"/>
      <c r="O331" s="5"/>
      <c r="P331" s="5"/>
      <c r="Q331" s="6"/>
      <c r="R331" s="6"/>
      <c r="S331" s="6"/>
      <c r="T331" s="6"/>
      <c r="U331" s="6"/>
      <c r="V331" s="6"/>
    </row>
    <row r="332" spans="1:22" ht="18" customHeight="1" x14ac:dyDescent="0.3">
      <c r="A332" s="1"/>
      <c r="B332" s="32" t="s">
        <v>30</v>
      </c>
      <c r="C332" s="33" t="s">
        <v>31</v>
      </c>
      <c r="D332" s="34"/>
      <c r="E332" s="3"/>
      <c r="F332" s="33" t="s">
        <v>163</v>
      </c>
      <c r="G332" s="35"/>
      <c r="H332" s="6"/>
      <c r="I332" s="36" t="s">
        <v>33</v>
      </c>
      <c r="J332" s="36"/>
      <c r="K332" s="36"/>
      <c r="L332" s="5"/>
      <c r="M332" s="5"/>
      <c r="N332" s="5"/>
      <c r="O332" s="5"/>
      <c r="P332" s="5"/>
      <c r="Q332" s="6"/>
      <c r="R332" s="6"/>
      <c r="S332" s="6"/>
      <c r="T332" s="6"/>
      <c r="U332" s="6"/>
      <c r="V332" s="6"/>
    </row>
    <row r="333" spans="1:22" ht="18" customHeight="1" x14ac:dyDescent="0.3">
      <c r="A333" s="1"/>
      <c r="B333" s="37" t="s">
        <v>34</v>
      </c>
      <c r="C333" s="33" t="s">
        <v>35</v>
      </c>
      <c r="D333" s="6"/>
      <c r="E333" s="3"/>
      <c r="F333" s="37" t="s">
        <v>164</v>
      </c>
      <c r="G333" s="37"/>
      <c r="H333" s="6"/>
      <c r="I333" s="38" t="s">
        <v>37</v>
      </c>
      <c r="J333" s="38"/>
      <c r="K333" s="38"/>
      <c r="L333" s="5"/>
      <c r="M333" s="5"/>
      <c r="N333" s="5"/>
      <c r="O333" s="5"/>
      <c r="P333" s="5"/>
      <c r="Q333" s="6"/>
      <c r="R333" s="6"/>
      <c r="S333" s="6"/>
      <c r="T333" s="6"/>
      <c r="U333" s="6"/>
      <c r="V333" s="6"/>
    </row>
    <row r="336" spans="1:22" ht="18" customHeight="1" x14ac:dyDescent="0.3">
      <c r="A336" s="97"/>
      <c r="B336" s="98" t="s">
        <v>0</v>
      </c>
      <c r="C336" s="99"/>
      <c r="D336" s="98"/>
      <c r="E336" s="98"/>
      <c r="F336" s="98"/>
      <c r="G336" s="100"/>
      <c r="H336" s="101"/>
      <c r="I336" s="101"/>
      <c r="J336" s="101"/>
      <c r="K336" s="101"/>
      <c r="L336" s="5"/>
      <c r="M336" s="5"/>
      <c r="N336" s="5"/>
      <c r="O336" s="5"/>
      <c r="P336" s="5"/>
      <c r="Q336" s="6"/>
      <c r="R336" s="6"/>
      <c r="S336" s="6"/>
      <c r="T336" s="6"/>
      <c r="U336" s="6"/>
      <c r="V336" s="6"/>
    </row>
    <row r="337" spans="1:22" ht="18" customHeight="1" x14ac:dyDescent="0.3">
      <c r="A337" s="97"/>
      <c r="B337" s="98" t="s">
        <v>1</v>
      </c>
      <c r="C337" s="99"/>
      <c r="D337" s="98"/>
      <c r="E337" s="98"/>
      <c r="F337" s="98"/>
      <c r="G337" s="100"/>
      <c r="H337" s="101"/>
      <c r="I337" s="101"/>
      <c r="J337" s="101"/>
      <c r="K337" s="101"/>
      <c r="L337" s="5"/>
      <c r="M337" s="5"/>
      <c r="N337" s="5"/>
      <c r="O337" s="5"/>
      <c r="P337" s="5"/>
      <c r="Q337" s="6"/>
      <c r="R337" s="6"/>
      <c r="S337" s="6"/>
      <c r="T337" s="6"/>
      <c r="U337" s="6"/>
      <c r="V337" s="6"/>
    </row>
    <row r="338" spans="1:22" ht="18" customHeight="1" x14ac:dyDescent="0.3">
      <c r="A338" s="97"/>
      <c r="B338" s="98" t="s">
        <v>290</v>
      </c>
      <c r="C338" s="99"/>
      <c r="D338" s="98"/>
      <c r="E338" s="98"/>
      <c r="F338" s="98"/>
      <c r="G338" s="100"/>
      <c r="H338" s="101"/>
      <c r="I338" s="101"/>
      <c r="J338" s="101"/>
      <c r="K338" s="101"/>
      <c r="L338" s="5"/>
      <c r="M338" s="5"/>
      <c r="N338" s="5"/>
      <c r="O338" s="5"/>
      <c r="P338" s="5"/>
      <c r="Q338" s="6"/>
      <c r="R338" s="6"/>
      <c r="S338" s="6"/>
      <c r="T338" s="6"/>
      <c r="U338" s="6"/>
      <c r="V338" s="6"/>
    </row>
    <row r="339" spans="1:22" ht="50.1" customHeight="1" x14ac:dyDescent="0.3">
      <c r="A339" s="102" t="s">
        <v>3</v>
      </c>
      <c r="B339" s="103" t="s">
        <v>4</v>
      </c>
      <c r="C339" s="103" t="s">
        <v>5</v>
      </c>
      <c r="D339" s="104" t="s">
        <v>6</v>
      </c>
      <c r="E339" s="103" t="s">
        <v>39</v>
      </c>
      <c r="F339" s="153" t="s">
        <v>8</v>
      </c>
      <c r="G339" s="153" t="s">
        <v>9</v>
      </c>
      <c r="H339" s="153" t="s">
        <v>76</v>
      </c>
      <c r="I339" s="153" t="s">
        <v>77</v>
      </c>
      <c r="J339" s="153" t="s">
        <v>78</v>
      </c>
      <c r="K339" s="153" t="s">
        <v>111</v>
      </c>
      <c r="L339" s="153" t="s">
        <v>80</v>
      </c>
      <c r="M339" s="153" t="s">
        <v>81</v>
      </c>
      <c r="N339" s="153" t="s">
        <v>82</v>
      </c>
      <c r="O339" s="153" t="s">
        <v>83</v>
      </c>
      <c r="P339" s="153" t="s">
        <v>112</v>
      </c>
      <c r="Q339" s="153" t="s">
        <v>85</v>
      </c>
      <c r="R339" s="153" t="s">
        <v>86</v>
      </c>
      <c r="S339" s="153" t="s">
        <v>17</v>
      </c>
      <c r="T339" s="153" t="s">
        <v>87</v>
      </c>
      <c r="U339" s="153" t="s">
        <v>88</v>
      </c>
      <c r="V339" s="6"/>
    </row>
    <row r="340" spans="1:22" ht="18" customHeight="1" x14ac:dyDescent="0.3">
      <c r="A340" s="105"/>
      <c r="B340" s="106" t="s">
        <v>18</v>
      </c>
      <c r="C340" s="107"/>
      <c r="D340" s="108">
        <v>353</v>
      </c>
      <c r="E340" s="109"/>
      <c r="F340" s="106"/>
      <c r="G340" s="106"/>
      <c r="H340" s="106"/>
      <c r="I340" s="106"/>
      <c r="J340" s="106"/>
      <c r="K340" s="10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6"/>
    </row>
    <row r="341" spans="1:22" ht="18" customHeight="1" thickBot="1" x14ac:dyDescent="0.35">
      <c r="A341" s="105" t="s">
        <v>256</v>
      </c>
      <c r="B341" s="106" t="s">
        <v>225</v>
      </c>
      <c r="C341" s="107" t="s">
        <v>257</v>
      </c>
      <c r="D341" s="110">
        <v>50000</v>
      </c>
      <c r="E341" s="109"/>
      <c r="F341" s="106"/>
      <c r="G341" s="106"/>
      <c r="H341" s="106"/>
      <c r="I341" s="106"/>
      <c r="J341" s="106"/>
      <c r="K341" s="10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6"/>
    </row>
    <row r="342" spans="1:22" ht="18" customHeight="1" x14ac:dyDescent="0.3">
      <c r="A342" s="105"/>
      <c r="B342" s="106" t="s">
        <v>227</v>
      </c>
      <c r="C342" s="107"/>
      <c r="D342" s="111">
        <v>50353</v>
      </c>
      <c r="E342" s="109"/>
      <c r="F342" s="106"/>
      <c r="G342" s="106"/>
      <c r="H342" s="106"/>
      <c r="I342" s="106"/>
      <c r="J342" s="106"/>
      <c r="K342" s="10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6"/>
    </row>
    <row r="343" spans="1:22" ht="18" customHeight="1" x14ac:dyDescent="0.3">
      <c r="A343" s="105"/>
      <c r="B343" s="112" t="s">
        <v>21</v>
      </c>
      <c r="C343" s="107"/>
      <c r="D343" s="113"/>
      <c r="E343" s="109"/>
      <c r="F343" s="106"/>
      <c r="G343" s="106"/>
      <c r="H343" s="106"/>
      <c r="I343" s="106"/>
      <c r="J343" s="106"/>
      <c r="K343" s="10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6"/>
    </row>
    <row r="344" spans="1:22" ht="18" customHeight="1" x14ac:dyDescent="0.25">
      <c r="A344" s="114" t="s">
        <v>258</v>
      </c>
      <c r="B344" s="115" t="s">
        <v>262</v>
      </c>
      <c r="C344" s="115" t="s">
        <v>206</v>
      </c>
      <c r="D344" s="116">
        <v>61</v>
      </c>
      <c r="E344" s="11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>
        <v>61</v>
      </c>
    </row>
    <row r="345" spans="1:22" ht="18" customHeight="1" x14ac:dyDescent="0.25">
      <c r="A345" s="114" t="s">
        <v>258</v>
      </c>
      <c r="B345" s="115" t="s">
        <v>259</v>
      </c>
      <c r="C345" s="115" t="s">
        <v>206</v>
      </c>
      <c r="D345" s="116">
        <v>350</v>
      </c>
      <c r="E345" s="117"/>
      <c r="F345" s="147"/>
      <c r="G345" s="147"/>
      <c r="H345" s="147">
        <v>350</v>
      </c>
      <c r="I345" s="147"/>
      <c r="J345" s="148"/>
      <c r="K345" s="147"/>
      <c r="L345" s="148"/>
      <c r="M345" s="147"/>
      <c r="N345" s="147"/>
      <c r="O345" s="147"/>
      <c r="P345" s="147"/>
      <c r="Q345" s="147"/>
      <c r="R345" s="147"/>
      <c r="S345" s="147"/>
      <c r="T345" s="147"/>
      <c r="U345" s="147"/>
    </row>
    <row r="346" spans="1:22" ht="18" customHeight="1" x14ac:dyDescent="0.25">
      <c r="A346" s="119" t="s">
        <v>260</v>
      </c>
      <c r="B346" s="119" t="s">
        <v>261</v>
      </c>
      <c r="C346" s="115" t="s">
        <v>206</v>
      </c>
      <c r="D346" s="116">
        <v>7100</v>
      </c>
      <c r="E346" s="117"/>
      <c r="F346" s="147"/>
      <c r="G346" s="147"/>
      <c r="H346" s="147"/>
      <c r="I346" s="147">
        <v>7100</v>
      </c>
      <c r="J346" s="147"/>
      <c r="K346" s="147"/>
      <c r="L346" s="148"/>
      <c r="M346" s="147"/>
      <c r="N346" s="147"/>
      <c r="O346" s="147"/>
      <c r="P346" s="147"/>
      <c r="Q346" s="147"/>
      <c r="R346" s="147"/>
      <c r="S346" s="147"/>
      <c r="T346" s="147"/>
      <c r="U346" s="147"/>
    </row>
    <row r="347" spans="1:22" ht="18" customHeight="1" x14ac:dyDescent="0.25">
      <c r="A347" s="119" t="s">
        <v>263</v>
      </c>
      <c r="B347" s="119" t="s">
        <v>264</v>
      </c>
      <c r="C347" s="115" t="s">
        <v>206</v>
      </c>
      <c r="D347" s="116">
        <f>800+140</f>
        <v>940</v>
      </c>
      <c r="E347" s="117"/>
      <c r="F347" s="147"/>
      <c r="G347" s="147"/>
      <c r="H347" s="147"/>
      <c r="I347" s="147"/>
      <c r="J347" s="147"/>
      <c r="K347" s="147"/>
      <c r="L347" s="148">
        <v>940</v>
      </c>
      <c r="M347" s="147"/>
      <c r="N347" s="147"/>
      <c r="O347" s="147"/>
      <c r="P347" s="147"/>
      <c r="Q347" s="147"/>
      <c r="R347" s="147"/>
      <c r="S347" s="147"/>
      <c r="T347" s="147"/>
      <c r="U347" s="149"/>
    </row>
    <row r="348" spans="1:22" ht="18" customHeight="1" x14ac:dyDescent="0.25">
      <c r="A348" s="119" t="s">
        <v>265</v>
      </c>
      <c r="B348" s="119" t="s">
        <v>266</v>
      </c>
      <c r="C348" s="115" t="s">
        <v>206</v>
      </c>
      <c r="D348" s="116">
        <v>700</v>
      </c>
      <c r="E348" s="117"/>
      <c r="F348" s="147"/>
      <c r="G348" s="147"/>
      <c r="H348" s="147"/>
      <c r="I348" s="147"/>
      <c r="J348" s="147"/>
      <c r="K348" s="147"/>
      <c r="L348" s="148"/>
      <c r="M348" s="147"/>
      <c r="N348" s="147">
        <v>700</v>
      </c>
      <c r="O348" s="147"/>
      <c r="P348" s="147"/>
      <c r="Q348" s="147"/>
      <c r="R348" s="147"/>
      <c r="S348" s="147"/>
      <c r="T348" s="147"/>
      <c r="U348" s="149"/>
    </row>
    <row r="349" spans="1:22" ht="18" customHeight="1" x14ac:dyDescent="0.25">
      <c r="A349" s="119" t="s">
        <v>267</v>
      </c>
      <c r="B349" s="119" t="s">
        <v>268</v>
      </c>
      <c r="C349" s="115" t="s">
        <v>206</v>
      </c>
      <c r="D349" s="116">
        <v>150</v>
      </c>
      <c r="E349" s="117"/>
      <c r="F349" s="147"/>
      <c r="G349" s="147"/>
      <c r="H349" s="147"/>
      <c r="I349" s="147"/>
      <c r="J349" s="147"/>
      <c r="K349" s="147"/>
      <c r="L349" s="147"/>
      <c r="M349" s="147"/>
      <c r="N349" s="147">
        <v>150</v>
      </c>
      <c r="O349" s="147"/>
      <c r="P349" s="147"/>
      <c r="Q349" s="147"/>
      <c r="R349" s="147"/>
      <c r="S349" s="147"/>
      <c r="T349" s="147"/>
      <c r="U349" s="149"/>
    </row>
    <row r="350" spans="1:22" ht="18" customHeight="1" x14ac:dyDescent="0.25">
      <c r="A350" s="119" t="s">
        <v>269</v>
      </c>
      <c r="B350" s="119" t="s">
        <v>270</v>
      </c>
      <c r="C350" s="115" t="s">
        <v>206</v>
      </c>
      <c r="D350" s="120">
        <v>1033</v>
      </c>
      <c r="E350" s="117"/>
      <c r="F350" s="147"/>
      <c r="G350" s="147"/>
      <c r="H350" s="147"/>
      <c r="I350" s="148"/>
      <c r="J350" s="147"/>
      <c r="K350" s="147"/>
      <c r="L350" s="147"/>
      <c r="M350" s="147"/>
      <c r="N350" s="147"/>
      <c r="O350" s="147"/>
      <c r="P350" s="147"/>
      <c r="Q350" s="147"/>
      <c r="R350" s="147">
        <v>1033</v>
      </c>
      <c r="S350" s="147"/>
      <c r="T350" s="147"/>
      <c r="U350" s="150"/>
    </row>
    <row r="351" spans="1:22" ht="18" customHeight="1" x14ac:dyDescent="0.25">
      <c r="A351" s="119" t="s">
        <v>271</v>
      </c>
      <c r="B351" s="119" t="s">
        <v>272</v>
      </c>
      <c r="C351" s="115" t="s">
        <v>206</v>
      </c>
      <c r="D351" s="120">
        <v>2893</v>
      </c>
      <c r="E351" s="117"/>
      <c r="F351" s="147"/>
      <c r="G351" s="147"/>
      <c r="H351" s="150"/>
      <c r="I351" s="147"/>
      <c r="J351" s="147"/>
      <c r="K351" s="147"/>
      <c r="L351" s="148"/>
      <c r="M351" s="147"/>
      <c r="N351" s="147"/>
      <c r="O351" s="147"/>
      <c r="P351" s="147">
        <v>2893</v>
      </c>
      <c r="Q351" s="147"/>
      <c r="R351" s="147"/>
      <c r="S351" s="147"/>
      <c r="T351" s="147"/>
      <c r="U351" s="147"/>
    </row>
    <row r="352" spans="1:22" ht="18" customHeight="1" thickBot="1" x14ac:dyDescent="0.3">
      <c r="A352" s="119" t="s">
        <v>271</v>
      </c>
      <c r="B352" s="119" t="s">
        <v>273</v>
      </c>
      <c r="C352" s="115" t="s">
        <v>206</v>
      </c>
      <c r="D352" s="121">
        <f>510+2590+510</f>
        <v>3610</v>
      </c>
      <c r="E352" s="117"/>
      <c r="F352" s="147"/>
      <c r="G352" s="147"/>
      <c r="H352" s="150"/>
      <c r="I352" s="147"/>
      <c r="J352" s="147"/>
      <c r="K352" s="147"/>
      <c r="L352" s="148"/>
      <c r="M352" s="147"/>
      <c r="N352" s="147"/>
      <c r="O352" s="147"/>
      <c r="P352" s="147"/>
      <c r="Q352" s="147"/>
      <c r="R352" s="147"/>
      <c r="S352" s="147">
        <v>3610</v>
      </c>
      <c r="T352" s="147"/>
      <c r="U352" s="147"/>
    </row>
    <row r="353" spans="1:21" ht="18" customHeight="1" x14ac:dyDescent="0.25">
      <c r="A353" s="119"/>
      <c r="B353" s="157" t="s">
        <v>323</v>
      </c>
      <c r="C353" s="115"/>
      <c r="D353" s="122">
        <f>SUM(D344:D352)</f>
        <v>16837</v>
      </c>
      <c r="E353" s="117"/>
      <c r="F353" s="147"/>
      <c r="G353" s="147"/>
      <c r="H353" s="151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51"/>
    </row>
    <row r="354" spans="1:21" ht="18" customHeight="1" x14ac:dyDescent="0.25">
      <c r="A354" s="119"/>
      <c r="B354" s="119" t="s">
        <v>275</v>
      </c>
      <c r="C354" s="115"/>
      <c r="D354" s="123">
        <f>D342-D353</f>
        <v>33516</v>
      </c>
      <c r="E354" s="117"/>
      <c r="F354" s="147"/>
      <c r="G354" s="147"/>
      <c r="H354" s="151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51"/>
    </row>
    <row r="355" spans="1:21" ht="18" customHeight="1" x14ac:dyDescent="0.25">
      <c r="A355" s="119"/>
      <c r="B355" s="115"/>
      <c r="C355" s="115"/>
      <c r="D355" s="72"/>
      <c r="E355" s="117"/>
      <c r="F355" s="147"/>
      <c r="G355" s="147"/>
      <c r="H355" s="151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51"/>
    </row>
    <row r="356" spans="1:21" ht="18" customHeight="1" x14ac:dyDescent="0.25">
      <c r="A356" s="119" t="s">
        <v>274</v>
      </c>
      <c r="B356" s="115" t="s">
        <v>276</v>
      </c>
      <c r="C356" s="115" t="s">
        <v>206</v>
      </c>
      <c r="D356" s="72">
        <v>3433</v>
      </c>
      <c r="E356" s="117"/>
      <c r="F356" s="147">
        <v>3433</v>
      </c>
      <c r="G356" s="147"/>
      <c r="H356" s="151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51"/>
    </row>
    <row r="357" spans="1:21" ht="18" customHeight="1" x14ac:dyDescent="0.25">
      <c r="A357" s="119" t="s">
        <v>278</v>
      </c>
      <c r="B357" s="115" t="s">
        <v>277</v>
      </c>
      <c r="C357" s="115" t="s">
        <v>206</v>
      </c>
      <c r="D357" s="73">
        <v>1000</v>
      </c>
      <c r="E357" s="117"/>
      <c r="F357" s="147"/>
      <c r="G357" s="147"/>
      <c r="H357" s="147"/>
      <c r="I357" s="147">
        <v>1000</v>
      </c>
      <c r="J357" s="147"/>
      <c r="K357" s="147"/>
      <c r="L357" s="147"/>
      <c r="M357" s="147"/>
      <c r="N357" s="147"/>
      <c r="O357" s="152"/>
      <c r="P357" s="147"/>
      <c r="Q357" s="147"/>
      <c r="R357" s="147"/>
      <c r="S357" s="147"/>
      <c r="T357" s="147"/>
      <c r="U357" s="152"/>
    </row>
    <row r="358" spans="1:21" ht="18" customHeight="1" x14ac:dyDescent="0.25">
      <c r="A358" s="124" t="s">
        <v>279</v>
      </c>
      <c r="B358" s="119" t="s">
        <v>280</v>
      </c>
      <c r="C358" s="115" t="s">
        <v>206</v>
      </c>
      <c r="D358" s="73">
        <v>5212</v>
      </c>
      <c r="E358" s="117">
        <v>5212</v>
      </c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52"/>
      <c r="Q358" s="147"/>
      <c r="R358" s="147"/>
      <c r="S358" s="147"/>
      <c r="T358" s="147"/>
      <c r="U358" s="152"/>
    </row>
    <row r="359" spans="1:21" ht="18" customHeight="1" x14ac:dyDescent="0.25">
      <c r="A359" s="124" t="s">
        <v>274</v>
      </c>
      <c r="B359" s="115" t="s">
        <v>281</v>
      </c>
      <c r="C359" s="115" t="s">
        <v>206</v>
      </c>
      <c r="D359" s="73">
        <v>770</v>
      </c>
      <c r="E359" s="117"/>
      <c r="F359" s="147"/>
      <c r="G359" s="147"/>
      <c r="H359" s="147"/>
      <c r="I359" s="152"/>
      <c r="J359" s="147"/>
      <c r="K359" s="147"/>
      <c r="L359" s="152"/>
      <c r="M359" s="147"/>
      <c r="N359" s="147"/>
      <c r="O359" s="147"/>
      <c r="P359" s="147"/>
      <c r="Q359" s="147"/>
      <c r="R359" s="147"/>
      <c r="S359" s="147"/>
      <c r="T359" s="147"/>
      <c r="U359" s="73">
        <v>770</v>
      </c>
    </row>
    <row r="360" spans="1:21" ht="18" customHeight="1" x14ac:dyDescent="0.25">
      <c r="A360" s="124" t="s">
        <v>274</v>
      </c>
      <c r="B360" s="115" t="s">
        <v>282</v>
      </c>
      <c r="C360" s="115" t="s">
        <v>206</v>
      </c>
      <c r="D360" s="73">
        <v>510</v>
      </c>
      <c r="E360" s="117"/>
      <c r="F360" s="147"/>
      <c r="G360" s="147"/>
      <c r="H360" s="147"/>
      <c r="I360" s="152"/>
      <c r="J360" s="147"/>
      <c r="K360" s="147"/>
      <c r="L360" s="152"/>
      <c r="M360" s="147"/>
      <c r="N360" s="147"/>
      <c r="O360" s="147"/>
      <c r="P360" s="147"/>
      <c r="Q360" s="147"/>
      <c r="R360" s="147"/>
      <c r="S360" s="147"/>
      <c r="T360" s="147"/>
      <c r="U360" s="73">
        <v>510</v>
      </c>
    </row>
    <row r="361" spans="1:21" ht="18" customHeight="1" x14ac:dyDescent="0.25">
      <c r="A361" s="124" t="s">
        <v>274</v>
      </c>
      <c r="B361" s="115" t="s">
        <v>283</v>
      </c>
      <c r="C361" s="115" t="s">
        <v>206</v>
      </c>
      <c r="D361" s="73">
        <v>250</v>
      </c>
      <c r="E361" s="117"/>
      <c r="F361" s="147"/>
      <c r="G361" s="147"/>
      <c r="H361" s="147"/>
      <c r="I361" s="152"/>
      <c r="J361" s="147"/>
      <c r="K361" s="147"/>
      <c r="L361" s="152"/>
      <c r="M361" s="147"/>
      <c r="N361" s="147"/>
      <c r="O361" s="147"/>
      <c r="P361" s="147"/>
      <c r="Q361" s="147"/>
      <c r="R361" s="147"/>
      <c r="S361" s="147"/>
      <c r="T361" s="147"/>
      <c r="U361" s="73">
        <v>250</v>
      </c>
    </row>
    <row r="362" spans="1:21" ht="18" customHeight="1" x14ac:dyDescent="0.25">
      <c r="A362" s="124" t="s">
        <v>274</v>
      </c>
      <c r="B362" s="115" t="s">
        <v>284</v>
      </c>
      <c r="C362" s="115" t="s">
        <v>206</v>
      </c>
      <c r="D362" s="73">
        <v>3043</v>
      </c>
      <c r="E362" s="117"/>
      <c r="F362" s="147"/>
      <c r="G362" s="147"/>
      <c r="H362" s="147"/>
      <c r="I362" s="152"/>
      <c r="J362" s="147"/>
      <c r="K362" s="147"/>
      <c r="L362" s="152"/>
      <c r="M362" s="147"/>
      <c r="N362" s="147"/>
      <c r="O362" s="147"/>
      <c r="P362" s="147"/>
      <c r="Q362" s="147"/>
      <c r="R362" s="147"/>
      <c r="S362" s="147"/>
      <c r="T362" s="147"/>
      <c r="U362" s="73">
        <v>3043</v>
      </c>
    </row>
    <row r="363" spans="1:21" ht="18" customHeight="1" x14ac:dyDescent="0.25">
      <c r="A363" s="124" t="s">
        <v>274</v>
      </c>
      <c r="B363" s="115" t="s">
        <v>285</v>
      </c>
      <c r="C363" s="115" t="s">
        <v>206</v>
      </c>
      <c r="D363" s="73">
        <v>3530</v>
      </c>
      <c r="E363" s="117"/>
      <c r="F363" s="147"/>
      <c r="G363" s="147"/>
      <c r="H363" s="147"/>
      <c r="I363" s="152"/>
      <c r="J363" s="147"/>
      <c r="K363" s="147"/>
      <c r="L363" s="152"/>
      <c r="M363" s="147"/>
      <c r="N363" s="147"/>
      <c r="O363" s="147"/>
      <c r="P363" s="147"/>
      <c r="Q363" s="147"/>
      <c r="R363" s="147"/>
      <c r="S363" s="147"/>
      <c r="T363" s="147"/>
      <c r="U363" s="73">
        <v>3530</v>
      </c>
    </row>
    <row r="364" spans="1:21" ht="18" customHeight="1" x14ac:dyDescent="0.25">
      <c r="A364" s="124" t="s">
        <v>279</v>
      </c>
      <c r="B364" s="115" t="s">
        <v>286</v>
      </c>
      <c r="C364" s="115" t="s">
        <v>206</v>
      </c>
      <c r="D364" s="73">
        <v>4260</v>
      </c>
      <c r="E364" s="117"/>
      <c r="F364" s="147"/>
      <c r="G364" s="147"/>
      <c r="H364" s="147"/>
      <c r="I364" s="152">
        <v>4260</v>
      </c>
      <c r="J364" s="147"/>
      <c r="K364" s="147"/>
      <c r="L364" s="152"/>
      <c r="M364" s="147"/>
      <c r="N364" s="147"/>
      <c r="O364" s="147"/>
      <c r="P364" s="147"/>
      <c r="Q364" s="147"/>
      <c r="R364" s="147"/>
      <c r="S364" s="147"/>
      <c r="T364" s="147"/>
      <c r="U364" s="152"/>
    </row>
    <row r="365" spans="1:21" ht="18" customHeight="1" x14ac:dyDescent="0.25">
      <c r="A365" s="124" t="s">
        <v>279</v>
      </c>
      <c r="B365" s="119" t="s">
        <v>287</v>
      </c>
      <c r="C365" s="115" t="s">
        <v>206</v>
      </c>
      <c r="D365" s="73">
        <v>7734</v>
      </c>
      <c r="E365" s="117"/>
      <c r="F365" s="147"/>
      <c r="G365" s="147"/>
      <c r="H365" s="147"/>
      <c r="I365" s="152"/>
      <c r="J365" s="147"/>
      <c r="K365" s="147"/>
      <c r="L365" s="152"/>
      <c r="M365" s="147"/>
      <c r="N365" s="147"/>
      <c r="O365" s="147"/>
      <c r="P365" s="147">
        <v>7734</v>
      </c>
      <c r="Q365" s="147"/>
      <c r="R365" s="147"/>
      <c r="S365" s="147"/>
      <c r="T365" s="147"/>
      <c r="U365" s="152"/>
    </row>
    <row r="366" spans="1:21" ht="18" customHeight="1" thickBot="1" x14ac:dyDescent="0.3">
      <c r="A366" s="124" t="s">
        <v>279</v>
      </c>
      <c r="B366" s="115" t="s">
        <v>288</v>
      </c>
      <c r="C366" s="115" t="s">
        <v>206</v>
      </c>
      <c r="D366" s="125">
        <v>3863</v>
      </c>
      <c r="E366" s="117"/>
      <c r="F366" s="147"/>
      <c r="G366" s="147"/>
      <c r="H366" s="147"/>
      <c r="I366" s="152"/>
      <c r="J366" s="147"/>
      <c r="K366" s="147">
        <v>3863</v>
      </c>
      <c r="L366" s="152"/>
      <c r="M366" s="147"/>
      <c r="N366" s="147"/>
      <c r="O366" s="147"/>
      <c r="P366" s="147"/>
      <c r="Q366" s="147"/>
      <c r="R366" s="147"/>
      <c r="S366" s="147"/>
      <c r="T366" s="147"/>
      <c r="U366" s="152"/>
    </row>
    <row r="367" spans="1:21" ht="18" customHeight="1" x14ac:dyDescent="0.25">
      <c r="A367" s="124"/>
      <c r="B367" s="157" t="s">
        <v>324</v>
      </c>
      <c r="C367" s="115"/>
      <c r="D367" s="126">
        <f>SUM(D356:D366)</f>
        <v>33605</v>
      </c>
      <c r="E367" s="154">
        <f>SUM(E344:E366)</f>
        <v>5212</v>
      </c>
      <c r="F367" s="154">
        <f t="shared" ref="F367:U367" si="0">SUM(F344:F366)</f>
        <v>3433</v>
      </c>
      <c r="G367" s="154">
        <f t="shared" si="0"/>
        <v>0</v>
      </c>
      <c r="H367" s="154">
        <f t="shared" si="0"/>
        <v>350</v>
      </c>
      <c r="I367" s="154">
        <f t="shared" si="0"/>
        <v>12360</v>
      </c>
      <c r="J367" s="154">
        <f t="shared" si="0"/>
        <v>0</v>
      </c>
      <c r="K367" s="154">
        <f t="shared" si="0"/>
        <v>3863</v>
      </c>
      <c r="L367" s="154">
        <f t="shared" si="0"/>
        <v>940</v>
      </c>
      <c r="M367" s="154">
        <f t="shared" si="0"/>
        <v>0</v>
      </c>
      <c r="N367" s="154">
        <f t="shared" si="0"/>
        <v>850</v>
      </c>
      <c r="O367" s="154">
        <f t="shared" si="0"/>
        <v>0</v>
      </c>
      <c r="P367" s="154">
        <f t="shared" si="0"/>
        <v>10627</v>
      </c>
      <c r="Q367" s="154">
        <f t="shared" si="0"/>
        <v>0</v>
      </c>
      <c r="R367" s="154">
        <f t="shared" si="0"/>
        <v>1033</v>
      </c>
      <c r="S367" s="154">
        <f t="shared" si="0"/>
        <v>3610</v>
      </c>
      <c r="T367" s="154">
        <f t="shared" si="0"/>
        <v>0</v>
      </c>
      <c r="U367" s="154">
        <f t="shared" si="0"/>
        <v>8164</v>
      </c>
    </row>
    <row r="368" spans="1:21" ht="18" customHeight="1" x14ac:dyDescent="0.3">
      <c r="A368" s="127" t="s">
        <v>249</v>
      </c>
      <c r="B368" s="128" t="s">
        <v>289</v>
      </c>
      <c r="C368" s="129"/>
      <c r="D368" s="126"/>
      <c r="E368" s="117"/>
      <c r="F368" s="130"/>
      <c r="G368" s="130"/>
      <c r="H368" s="130"/>
      <c r="I368" s="130"/>
      <c r="J368" s="130"/>
      <c r="K368" s="130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 spans="1:22" ht="18" customHeight="1" x14ac:dyDescent="0.3">
      <c r="A369" s="124"/>
      <c r="B369" s="131" t="s">
        <v>173</v>
      </c>
      <c r="C369" s="132"/>
      <c r="D369" s="133">
        <f>D354-D367</f>
        <v>-89</v>
      </c>
      <c r="F369" s="118"/>
      <c r="G369" s="118"/>
      <c r="H369" s="118"/>
      <c r="I369" s="118"/>
      <c r="J369" s="118"/>
      <c r="K369" s="118"/>
      <c r="L369" s="46"/>
      <c r="M369" s="46"/>
      <c r="N369" s="46"/>
      <c r="O369" s="46"/>
      <c r="P369" s="46"/>
      <c r="Q369" s="46"/>
      <c r="R369" s="46"/>
      <c r="S369" s="46"/>
      <c r="T369" s="46"/>
      <c r="U369" s="51"/>
    </row>
    <row r="370" spans="1:22" ht="18" customHeight="1" x14ac:dyDescent="0.25">
      <c r="A370" s="134"/>
      <c r="B370" s="135" t="s">
        <v>109</v>
      </c>
      <c r="C370" s="135"/>
      <c r="D370" s="134"/>
      <c r="E370" s="134"/>
      <c r="F370" s="134"/>
      <c r="G370" s="134"/>
      <c r="H370" s="134"/>
      <c r="I370" s="134"/>
      <c r="J370" s="134"/>
      <c r="K370" s="134"/>
    </row>
    <row r="371" spans="1:22" ht="18" customHeight="1" x14ac:dyDescent="0.25">
      <c r="A371" s="134"/>
      <c r="B371" s="135"/>
      <c r="C371" s="135"/>
      <c r="D371" s="134"/>
      <c r="E371" s="134"/>
      <c r="F371" s="134"/>
      <c r="G371" s="134"/>
      <c r="H371" s="134"/>
      <c r="I371" s="134"/>
      <c r="J371" s="134"/>
      <c r="K371" s="134"/>
    </row>
    <row r="372" spans="1:22" ht="18" customHeight="1" x14ac:dyDescent="0.25">
      <c r="A372" s="134"/>
      <c r="B372" s="135"/>
      <c r="C372" s="135"/>
      <c r="D372" s="134"/>
      <c r="E372" s="134"/>
      <c r="F372" s="134"/>
      <c r="G372" s="134"/>
      <c r="H372" s="134"/>
      <c r="I372" s="134"/>
      <c r="J372" s="134"/>
      <c r="K372" s="134"/>
    </row>
    <row r="373" spans="1:22" ht="18" customHeight="1" x14ac:dyDescent="0.25">
      <c r="A373" s="134"/>
      <c r="B373" s="135"/>
      <c r="C373" s="135"/>
      <c r="D373" s="134"/>
      <c r="E373" s="134"/>
      <c r="F373" s="134"/>
      <c r="G373" s="134"/>
      <c r="H373" s="134"/>
      <c r="I373" s="134"/>
      <c r="J373" s="134"/>
      <c r="K373" s="134"/>
    </row>
    <row r="374" spans="1:22" ht="18" customHeight="1" x14ac:dyDescent="0.3">
      <c r="A374" s="97"/>
      <c r="B374" s="136"/>
      <c r="C374" s="137"/>
      <c r="D374" s="137"/>
      <c r="E374" s="99"/>
      <c r="F374" s="137"/>
      <c r="G374" s="137"/>
      <c r="H374" s="101"/>
      <c r="I374" s="138"/>
      <c r="J374" s="138"/>
      <c r="K374" s="138"/>
      <c r="L374" s="31"/>
      <c r="M374" s="31"/>
      <c r="N374" s="5"/>
      <c r="O374" s="5"/>
      <c r="P374" s="5"/>
      <c r="Q374" s="6"/>
      <c r="R374" s="6"/>
      <c r="S374" s="6"/>
      <c r="T374" s="6"/>
      <c r="U374" s="6"/>
      <c r="V374" s="6"/>
    </row>
    <row r="375" spans="1:22" ht="18" customHeight="1" x14ac:dyDescent="0.3">
      <c r="A375" s="97"/>
      <c r="B375" s="139" t="s">
        <v>30</v>
      </c>
      <c r="C375" s="140" t="s">
        <v>31</v>
      </c>
      <c r="D375" s="141"/>
      <c r="E375" s="99"/>
      <c r="F375" s="140" t="s">
        <v>32</v>
      </c>
      <c r="G375" s="142"/>
      <c r="H375" s="143"/>
      <c r="I375" s="144" t="s">
        <v>33</v>
      </c>
      <c r="J375" s="144"/>
      <c r="K375" s="144"/>
      <c r="L375" s="5"/>
      <c r="M375" s="5"/>
      <c r="N375" s="5"/>
      <c r="O375" s="5"/>
      <c r="P375" s="5"/>
      <c r="Q375" s="6"/>
      <c r="R375" s="6"/>
      <c r="S375" s="6"/>
      <c r="T375" s="6"/>
      <c r="U375" s="6"/>
      <c r="V375" s="6"/>
    </row>
    <row r="376" spans="1:22" ht="18" customHeight="1" x14ac:dyDescent="0.3">
      <c r="A376" s="97"/>
      <c r="B376" s="145" t="s">
        <v>34</v>
      </c>
      <c r="C376" s="140" t="s">
        <v>35</v>
      </c>
      <c r="D376" s="143"/>
      <c r="E376" s="99"/>
      <c r="F376" s="145" t="s">
        <v>36</v>
      </c>
      <c r="G376" s="145"/>
      <c r="H376" s="143"/>
      <c r="I376" s="146" t="s">
        <v>37</v>
      </c>
      <c r="J376" s="146"/>
      <c r="K376" s="146"/>
      <c r="L376" s="5"/>
      <c r="M376" s="5"/>
      <c r="N376" s="5"/>
      <c r="O376" s="5"/>
      <c r="P376" s="5"/>
      <c r="Q376" s="6"/>
      <c r="R376" s="6"/>
      <c r="S376" s="6"/>
      <c r="T376" s="6"/>
      <c r="U376" s="6"/>
      <c r="V376" s="6"/>
    </row>
    <row r="377" spans="1:22" ht="18" customHeight="1" x14ac:dyDescent="0.25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</row>
    <row r="380" spans="1:22" ht="18" customHeight="1" x14ac:dyDescent="0.25">
      <c r="F380" s="33"/>
    </row>
    <row r="381" spans="1:22" ht="18" customHeight="1" x14ac:dyDescent="0.3">
      <c r="A381" s="97"/>
      <c r="B381" s="98" t="s">
        <v>0</v>
      </c>
      <c r="C381" s="99"/>
      <c r="D381" s="98"/>
      <c r="E381" s="98"/>
      <c r="F381" s="98"/>
      <c r="G381" s="100"/>
      <c r="H381" s="101"/>
      <c r="I381" s="101"/>
      <c r="J381" s="101"/>
      <c r="K381" s="101"/>
      <c r="L381" s="5"/>
      <c r="M381" s="5"/>
      <c r="N381" s="5"/>
      <c r="O381" s="5"/>
      <c r="P381" s="5"/>
      <c r="Q381" s="6"/>
      <c r="R381" s="6"/>
      <c r="S381" s="6"/>
      <c r="T381" s="6"/>
      <c r="U381" s="6"/>
      <c r="V381" s="6"/>
    </row>
    <row r="382" spans="1:22" ht="18" customHeight="1" x14ac:dyDescent="0.3">
      <c r="A382" s="97"/>
      <c r="B382" s="98" t="s">
        <v>1</v>
      </c>
      <c r="C382" s="99"/>
      <c r="D382" s="98"/>
      <c r="E382" s="98"/>
      <c r="F382" s="98"/>
      <c r="G382" s="100"/>
      <c r="H382" s="101"/>
      <c r="I382" s="101"/>
      <c r="J382" s="101"/>
      <c r="K382" s="101"/>
      <c r="L382" s="5"/>
      <c r="M382" s="5"/>
      <c r="N382" s="5"/>
      <c r="O382" s="5"/>
      <c r="P382" s="5"/>
      <c r="Q382" s="6"/>
      <c r="R382" s="6"/>
      <c r="S382" s="6"/>
      <c r="T382" s="6"/>
      <c r="U382" s="6"/>
      <c r="V382" s="6"/>
    </row>
    <row r="383" spans="1:22" ht="18" customHeight="1" x14ac:dyDescent="0.3">
      <c r="A383" s="97"/>
      <c r="B383" s="98" t="s">
        <v>291</v>
      </c>
      <c r="C383" s="99"/>
      <c r="D383" s="98"/>
      <c r="E383" s="98"/>
      <c r="F383" s="98"/>
      <c r="G383" s="100"/>
      <c r="H383" s="101"/>
      <c r="I383" s="101"/>
      <c r="J383" s="101"/>
      <c r="K383" s="101"/>
      <c r="L383" s="5"/>
      <c r="M383" s="5"/>
      <c r="N383" s="5"/>
      <c r="O383" s="5"/>
      <c r="P383" s="5"/>
      <c r="Q383" s="6"/>
      <c r="R383" s="6"/>
      <c r="S383" s="6"/>
      <c r="T383" s="6"/>
      <c r="U383" s="6"/>
      <c r="V383" s="6"/>
    </row>
    <row r="384" spans="1:22" ht="30" customHeight="1" x14ac:dyDescent="0.3">
      <c r="A384" s="102" t="s">
        <v>3</v>
      </c>
      <c r="B384" s="103" t="s">
        <v>4</v>
      </c>
      <c r="C384" s="103" t="s">
        <v>5</v>
      </c>
      <c r="D384" s="104" t="s">
        <v>6</v>
      </c>
      <c r="E384" s="103" t="s">
        <v>39</v>
      </c>
      <c r="F384" s="153" t="s">
        <v>8</v>
      </c>
      <c r="G384" s="153" t="s">
        <v>9</v>
      </c>
      <c r="H384" s="153" t="s">
        <v>76</v>
      </c>
      <c r="I384" s="153" t="s">
        <v>77</v>
      </c>
      <c r="J384" s="153" t="s">
        <v>78</v>
      </c>
      <c r="K384" s="153" t="s">
        <v>111</v>
      </c>
      <c r="L384" s="153" t="s">
        <v>80</v>
      </c>
      <c r="M384" s="153" t="s">
        <v>81</v>
      </c>
      <c r="N384" s="153" t="s">
        <v>82</v>
      </c>
      <c r="O384" s="153" t="s">
        <v>83</v>
      </c>
      <c r="P384" s="153" t="s">
        <v>112</v>
      </c>
      <c r="Q384" s="153" t="s">
        <v>85</v>
      </c>
      <c r="R384" s="153" t="s">
        <v>86</v>
      </c>
      <c r="S384" s="153" t="s">
        <v>17</v>
      </c>
      <c r="T384" s="153" t="s">
        <v>87</v>
      </c>
      <c r="U384" s="153" t="s">
        <v>88</v>
      </c>
      <c r="V384" s="6"/>
    </row>
    <row r="385" spans="1:22" ht="18" customHeight="1" x14ac:dyDescent="0.3">
      <c r="A385" s="105"/>
      <c r="B385" s="106" t="s">
        <v>18</v>
      </c>
      <c r="C385" s="107"/>
      <c r="D385" s="108">
        <f>-89</f>
        <v>-89</v>
      </c>
      <c r="E385" s="109"/>
      <c r="F385" s="106"/>
      <c r="G385" s="106"/>
      <c r="H385" s="106"/>
      <c r="I385" s="106"/>
      <c r="J385" s="106"/>
      <c r="K385" s="10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6"/>
    </row>
    <row r="386" spans="1:22" ht="18" customHeight="1" thickBot="1" x14ac:dyDescent="0.35">
      <c r="A386" s="105" t="s">
        <v>292</v>
      </c>
      <c r="B386" s="106" t="s">
        <v>225</v>
      </c>
      <c r="C386" s="107" t="s">
        <v>293</v>
      </c>
      <c r="D386" s="110">
        <v>50000</v>
      </c>
      <c r="E386" s="109"/>
      <c r="F386" s="106"/>
      <c r="G386" s="106"/>
      <c r="H386" s="106"/>
      <c r="I386" s="106"/>
      <c r="J386" s="106"/>
      <c r="K386" s="10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6"/>
    </row>
    <row r="387" spans="1:22" ht="18" customHeight="1" x14ac:dyDescent="0.3">
      <c r="A387" s="105"/>
      <c r="B387" s="106" t="s">
        <v>227</v>
      </c>
      <c r="C387" s="107"/>
      <c r="D387" s="111">
        <f>SUM(D385:D386)</f>
        <v>49911</v>
      </c>
      <c r="E387" s="109"/>
      <c r="F387" s="106"/>
      <c r="G387" s="106"/>
      <c r="H387" s="106"/>
      <c r="I387" s="106"/>
      <c r="J387" s="106"/>
      <c r="K387" s="10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6"/>
    </row>
    <row r="388" spans="1:22" ht="18" customHeight="1" x14ac:dyDescent="0.3">
      <c r="A388" s="105"/>
      <c r="B388" s="112" t="s">
        <v>21</v>
      </c>
      <c r="C388" s="107"/>
      <c r="D388" s="113"/>
      <c r="E388" s="109"/>
      <c r="F388" s="106"/>
      <c r="G388" s="106"/>
      <c r="H388" s="106"/>
      <c r="I388" s="106"/>
      <c r="J388" s="106"/>
      <c r="K388" s="10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6"/>
    </row>
    <row r="389" spans="1:22" ht="18" customHeight="1" x14ac:dyDescent="0.25">
      <c r="A389" s="114" t="s">
        <v>294</v>
      </c>
      <c r="B389" s="115" t="s">
        <v>295</v>
      </c>
      <c r="C389" s="115" t="s">
        <v>206</v>
      </c>
      <c r="D389" s="116">
        <v>1500</v>
      </c>
      <c r="E389" s="11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</row>
    <row r="390" spans="1:22" ht="18" customHeight="1" x14ac:dyDescent="0.25">
      <c r="A390" s="114" t="s">
        <v>294</v>
      </c>
      <c r="B390" s="119" t="s">
        <v>272</v>
      </c>
      <c r="C390" s="115" t="s">
        <v>206</v>
      </c>
      <c r="D390" s="116">
        <v>7648</v>
      </c>
      <c r="E390" s="117"/>
      <c r="F390" s="147"/>
      <c r="G390" s="147"/>
      <c r="H390" s="147"/>
      <c r="I390" s="147"/>
      <c r="J390" s="148"/>
      <c r="K390" s="147"/>
      <c r="L390" s="148"/>
      <c r="M390" s="147"/>
      <c r="N390" s="147"/>
      <c r="O390" s="147"/>
      <c r="P390" s="147"/>
      <c r="Q390" s="147"/>
      <c r="R390" s="147"/>
      <c r="S390" s="147"/>
      <c r="T390" s="147"/>
      <c r="U390" s="147"/>
    </row>
    <row r="391" spans="1:22" ht="18" customHeight="1" x14ac:dyDescent="0.25">
      <c r="A391" s="119" t="s">
        <v>294</v>
      </c>
      <c r="B391" s="115" t="s">
        <v>296</v>
      </c>
      <c r="C391" s="115" t="s">
        <v>206</v>
      </c>
      <c r="D391" s="116">
        <v>3930</v>
      </c>
      <c r="E391" s="117"/>
      <c r="F391" s="147"/>
      <c r="G391" s="147"/>
      <c r="H391" s="147"/>
      <c r="I391" s="147"/>
      <c r="J391" s="147"/>
      <c r="K391" s="147"/>
      <c r="L391" s="148"/>
      <c r="M391" s="147"/>
      <c r="N391" s="147"/>
      <c r="O391" s="147"/>
      <c r="P391" s="147"/>
      <c r="Q391" s="147"/>
      <c r="R391" s="147"/>
      <c r="S391" s="147"/>
      <c r="T391" s="147"/>
      <c r="U391" s="147"/>
    </row>
    <row r="392" spans="1:22" ht="18" customHeight="1" x14ac:dyDescent="0.25">
      <c r="A392" s="119" t="s">
        <v>294</v>
      </c>
      <c r="B392" s="115" t="s">
        <v>297</v>
      </c>
      <c r="C392" s="115" t="s">
        <v>206</v>
      </c>
      <c r="D392" s="116">
        <v>798</v>
      </c>
      <c r="E392" s="117"/>
      <c r="F392" s="147"/>
      <c r="G392" s="147"/>
      <c r="H392" s="147"/>
      <c r="I392" s="147"/>
      <c r="J392" s="147"/>
      <c r="K392" s="147"/>
      <c r="L392" s="148"/>
      <c r="M392" s="147"/>
      <c r="N392" s="147"/>
      <c r="O392" s="147"/>
      <c r="P392" s="147"/>
      <c r="Q392" s="147"/>
      <c r="R392" s="147"/>
      <c r="S392" s="147"/>
      <c r="T392" s="147"/>
      <c r="U392" s="149"/>
    </row>
    <row r="393" spans="1:22" ht="18" customHeight="1" x14ac:dyDescent="0.25">
      <c r="A393" s="119" t="s">
        <v>298</v>
      </c>
      <c r="B393" s="119" t="s">
        <v>299</v>
      </c>
      <c r="C393" s="115" t="s">
        <v>206</v>
      </c>
      <c r="D393" s="116">
        <v>6000</v>
      </c>
      <c r="E393" s="117"/>
      <c r="F393" s="147"/>
      <c r="G393" s="147"/>
      <c r="H393" s="147"/>
      <c r="I393" s="147"/>
      <c r="J393" s="147"/>
      <c r="K393" s="147"/>
      <c r="L393" s="148"/>
      <c r="M393" s="147"/>
      <c r="N393" s="147"/>
      <c r="O393" s="147"/>
      <c r="P393" s="147"/>
      <c r="Q393" s="147"/>
      <c r="R393" s="147"/>
      <c r="S393" s="147"/>
      <c r="T393" s="147"/>
      <c r="U393" s="149"/>
    </row>
    <row r="394" spans="1:22" ht="18" customHeight="1" x14ac:dyDescent="0.25">
      <c r="A394" s="119" t="s">
        <v>300</v>
      </c>
      <c r="B394" s="119" t="s">
        <v>301</v>
      </c>
      <c r="C394" s="115" t="s">
        <v>206</v>
      </c>
      <c r="D394" s="116">
        <v>1050</v>
      </c>
      <c r="E394" s="11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9"/>
    </row>
    <row r="395" spans="1:22" ht="18" customHeight="1" x14ac:dyDescent="0.25">
      <c r="A395" s="119" t="s">
        <v>302</v>
      </c>
      <c r="B395" s="119" t="s">
        <v>303</v>
      </c>
      <c r="C395" s="115" t="s">
        <v>206</v>
      </c>
      <c r="D395" s="120">
        <v>1000</v>
      </c>
      <c r="E395" s="117"/>
      <c r="F395" s="147"/>
      <c r="G395" s="147"/>
      <c r="H395" s="147"/>
      <c r="I395" s="148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50"/>
    </row>
    <row r="396" spans="1:22" ht="18" customHeight="1" x14ac:dyDescent="0.25">
      <c r="A396" s="119" t="s">
        <v>304</v>
      </c>
      <c r="B396" s="119" t="s">
        <v>305</v>
      </c>
      <c r="C396" s="115" t="s">
        <v>206</v>
      </c>
      <c r="D396" s="120">
        <v>1210</v>
      </c>
      <c r="E396" s="117"/>
      <c r="F396" s="147"/>
      <c r="G396" s="147"/>
      <c r="H396" s="147"/>
      <c r="I396" s="148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50"/>
    </row>
    <row r="397" spans="1:22" ht="18" customHeight="1" x14ac:dyDescent="0.25">
      <c r="A397" s="119" t="s">
        <v>279</v>
      </c>
      <c r="B397" s="115" t="s">
        <v>306</v>
      </c>
      <c r="C397" s="115" t="s">
        <v>206</v>
      </c>
      <c r="D397" s="122">
        <v>500</v>
      </c>
      <c r="E397" s="117"/>
      <c r="F397" s="147"/>
      <c r="G397" s="147"/>
      <c r="H397" s="151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51"/>
    </row>
    <row r="398" spans="1:22" ht="18" customHeight="1" x14ac:dyDescent="0.25">
      <c r="A398" s="119" t="s">
        <v>302</v>
      </c>
      <c r="B398" s="115" t="s">
        <v>307</v>
      </c>
      <c r="C398" s="115" t="s">
        <v>206</v>
      </c>
      <c r="D398" s="72">
        <v>350</v>
      </c>
      <c r="E398" s="117"/>
      <c r="F398" s="147"/>
      <c r="G398" s="147"/>
      <c r="H398" s="147"/>
      <c r="I398" s="147"/>
      <c r="J398" s="147"/>
      <c r="K398" s="147"/>
      <c r="L398" s="147"/>
      <c r="M398" s="147"/>
      <c r="N398" s="147"/>
      <c r="O398" s="152"/>
      <c r="P398" s="147"/>
      <c r="Q398" s="147"/>
      <c r="R398" s="147"/>
      <c r="S398" s="147"/>
      <c r="T398" s="147"/>
      <c r="U398" s="152"/>
    </row>
    <row r="399" spans="1:22" ht="18" customHeight="1" x14ac:dyDescent="0.25">
      <c r="A399" s="124" t="s">
        <v>292</v>
      </c>
      <c r="B399" s="119" t="s">
        <v>308</v>
      </c>
      <c r="C399" s="115" t="s">
        <v>206</v>
      </c>
      <c r="D399" s="73">
        <f>200+200+500+300</f>
        <v>1200</v>
      </c>
      <c r="E399" s="11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52"/>
      <c r="Q399" s="147"/>
      <c r="R399" s="147"/>
      <c r="S399" s="147"/>
      <c r="T399" s="147"/>
      <c r="U399" s="152"/>
    </row>
    <row r="400" spans="1:22" ht="18" customHeight="1" x14ac:dyDescent="0.25">
      <c r="A400" s="124" t="s">
        <v>309</v>
      </c>
      <c r="B400" s="115" t="s">
        <v>310</v>
      </c>
      <c r="C400" s="115" t="s">
        <v>206</v>
      </c>
      <c r="D400" s="73">
        <v>2900</v>
      </c>
      <c r="E400" s="117"/>
      <c r="F400" s="147"/>
      <c r="G400" s="147"/>
      <c r="H400" s="147"/>
      <c r="I400" s="152"/>
      <c r="J400" s="147"/>
      <c r="K400" s="147"/>
      <c r="L400" s="152"/>
      <c r="M400" s="147"/>
      <c r="N400" s="147"/>
      <c r="O400" s="147"/>
      <c r="P400" s="147"/>
      <c r="Q400" s="147"/>
      <c r="R400" s="147"/>
      <c r="S400" s="147"/>
      <c r="T400" s="147"/>
      <c r="U400" s="73"/>
    </row>
    <row r="401" spans="1:21" ht="18" customHeight="1" x14ac:dyDescent="0.25">
      <c r="A401" s="124" t="s">
        <v>311</v>
      </c>
      <c r="B401" s="115" t="s">
        <v>312</v>
      </c>
      <c r="C401" s="115" t="s">
        <v>206</v>
      </c>
      <c r="D401" s="73">
        <v>6800</v>
      </c>
      <c r="E401" s="117"/>
      <c r="F401" s="147"/>
      <c r="G401" s="147"/>
      <c r="H401" s="147"/>
      <c r="I401" s="152"/>
      <c r="J401" s="147"/>
      <c r="K401" s="147"/>
      <c r="L401" s="152"/>
      <c r="M401" s="147"/>
      <c r="N401" s="147"/>
      <c r="O401" s="147"/>
      <c r="P401" s="147"/>
      <c r="Q401" s="147"/>
      <c r="R401" s="147"/>
      <c r="S401" s="147"/>
      <c r="T401" s="147"/>
      <c r="U401" s="73"/>
    </row>
    <row r="402" spans="1:21" ht="18" customHeight="1" x14ac:dyDescent="0.25">
      <c r="A402" s="124" t="s">
        <v>313</v>
      </c>
      <c r="B402" s="115" t="s">
        <v>314</v>
      </c>
      <c r="C402" s="115" t="s">
        <v>206</v>
      </c>
      <c r="D402" s="73">
        <f>2340+890+900</f>
        <v>4130</v>
      </c>
      <c r="E402" s="117"/>
      <c r="F402" s="147"/>
      <c r="G402" s="147"/>
      <c r="H402" s="147"/>
      <c r="I402" s="152"/>
      <c r="J402" s="147"/>
      <c r="K402" s="147"/>
      <c r="L402" s="152"/>
      <c r="M402" s="147"/>
      <c r="N402" s="147"/>
      <c r="O402" s="147"/>
      <c r="P402" s="147"/>
      <c r="Q402" s="147"/>
      <c r="R402" s="147"/>
      <c r="S402" s="147"/>
      <c r="T402" s="147"/>
      <c r="U402" s="73"/>
    </row>
    <row r="403" spans="1:21" ht="18" customHeight="1" x14ac:dyDescent="0.25">
      <c r="A403" s="124" t="s">
        <v>313</v>
      </c>
      <c r="B403" s="115" t="s">
        <v>315</v>
      </c>
      <c r="C403" s="115" t="s">
        <v>206</v>
      </c>
      <c r="D403" s="73">
        <v>770</v>
      </c>
      <c r="E403" s="117"/>
      <c r="F403" s="147"/>
      <c r="G403" s="147"/>
      <c r="H403" s="147"/>
      <c r="I403" s="152"/>
      <c r="J403" s="147"/>
      <c r="K403" s="147"/>
      <c r="L403" s="152"/>
      <c r="M403" s="147"/>
      <c r="N403" s="147"/>
      <c r="O403" s="147"/>
      <c r="P403" s="147"/>
      <c r="Q403" s="147"/>
      <c r="R403" s="147"/>
      <c r="S403" s="147"/>
      <c r="T403" s="147"/>
      <c r="U403" s="73"/>
    </row>
    <row r="404" spans="1:21" ht="18" customHeight="1" x14ac:dyDescent="0.25">
      <c r="A404" s="124" t="s">
        <v>317</v>
      </c>
      <c r="B404" s="115" t="s">
        <v>318</v>
      </c>
      <c r="C404" s="115" t="s">
        <v>206</v>
      </c>
      <c r="D404" s="73">
        <v>1200</v>
      </c>
      <c r="E404" s="117"/>
      <c r="F404" s="147"/>
      <c r="G404" s="147"/>
      <c r="H404" s="147"/>
      <c r="I404" s="152"/>
      <c r="J404" s="147"/>
      <c r="K404" s="147"/>
      <c r="L404" s="152"/>
      <c r="M404" s="147"/>
      <c r="N404" s="147"/>
      <c r="O404" s="147"/>
      <c r="P404" s="147"/>
      <c r="Q404" s="147"/>
      <c r="R404" s="147"/>
      <c r="S404" s="147"/>
      <c r="T404" s="147"/>
      <c r="U404" s="152"/>
    </row>
    <row r="405" spans="1:21" ht="18" customHeight="1" thickBot="1" x14ac:dyDescent="0.3">
      <c r="A405" s="124" t="s">
        <v>319</v>
      </c>
      <c r="B405" s="119" t="s">
        <v>320</v>
      </c>
      <c r="C405" s="115" t="s">
        <v>206</v>
      </c>
      <c r="D405" s="125">
        <v>3037</v>
      </c>
      <c r="E405" s="117"/>
      <c r="F405" s="147"/>
      <c r="G405" s="147"/>
      <c r="H405" s="147"/>
      <c r="I405" s="152"/>
      <c r="J405" s="147"/>
      <c r="K405" s="147"/>
      <c r="L405" s="152"/>
      <c r="M405" s="147"/>
      <c r="N405" s="147"/>
      <c r="O405" s="147"/>
      <c r="P405" s="147"/>
      <c r="Q405" s="147"/>
      <c r="R405" s="147"/>
      <c r="S405" s="147"/>
      <c r="T405" s="147"/>
      <c r="U405" s="152"/>
    </row>
    <row r="406" spans="1:21" ht="18" customHeight="1" x14ac:dyDescent="0.25">
      <c r="A406" s="127"/>
      <c r="B406" s="157" t="s">
        <v>325</v>
      </c>
      <c r="C406" s="155"/>
      <c r="D406" s="126">
        <f>SUM(D389:D405)</f>
        <v>44023</v>
      </c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</row>
    <row r="407" spans="1:21" ht="18" customHeight="1" x14ac:dyDescent="0.25">
      <c r="A407" s="114" t="s">
        <v>321</v>
      </c>
      <c r="B407" s="115" t="s">
        <v>316</v>
      </c>
      <c r="C407" s="115" t="s">
        <v>206</v>
      </c>
      <c r="D407" s="116">
        <v>1000</v>
      </c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</row>
    <row r="408" spans="1:21" ht="18" customHeight="1" thickBot="1" x14ac:dyDescent="0.3">
      <c r="A408" s="114" t="s">
        <v>321</v>
      </c>
      <c r="B408" s="115" t="s">
        <v>322</v>
      </c>
      <c r="C408" s="115"/>
      <c r="D408" s="160">
        <v>3378</v>
      </c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</row>
    <row r="409" spans="1:21" ht="18" customHeight="1" x14ac:dyDescent="0.25">
      <c r="A409" s="158"/>
      <c r="B409" s="115" t="s">
        <v>349</v>
      </c>
      <c r="C409" s="155"/>
      <c r="D409" s="159">
        <f>SUM(D407:D408)</f>
        <v>4378</v>
      </c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</row>
    <row r="410" spans="1:21" ht="18" customHeight="1" x14ac:dyDescent="0.25">
      <c r="A410" s="158"/>
      <c r="B410" s="115"/>
      <c r="C410" s="155"/>
      <c r="D410" s="161">
        <f>D409+D406</f>
        <v>48401</v>
      </c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</row>
    <row r="411" spans="1:21" ht="18" customHeight="1" thickBot="1" x14ac:dyDescent="0.35">
      <c r="A411" s="127"/>
      <c r="B411" s="131" t="s">
        <v>173</v>
      </c>
      <c r="C411" s="129"/>
      <c r="D411" s="156">
        <f>D387-D410</f>
        <v>1510</v>
      </c>
      <c r="E411" s="117"/>
      <c r="F411" s="130"/>
      <c r="G411" s="130"/>
      <c r="H411" s="130"/>
      <c r="I411" s="130"/>
      <c r="J411" s="130"/>
      <c r="K411" s="130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 spans="1:21" ht="18" customHeight="1" thickTop="1" x14ac:dyDescent="0.3">
      <c r="A412" s="124"/>
      <c r="B412" s="131"/>
      <c r="C412" s="132"/>
      <c r="D412" s="126"/>
      <c r="F412" s="118"/>
      <c r="G412" s="118"/>
      <c r="H412" s="118"/>
      <c r="I412" s="118"/>
      <c r="J412" s="118"/>
      <c r="K412" s="118"/>
      <c r="L412" s="46"/>
      <c r="M412" s="46"/>
      <c r="N412" s="46"/>
      <c r="O412" s="46"/>
      <c r="P412" s="46"/>
      <c r="Q412" s="46"/>
      <c r="R412" s="46"/>
      <c r="S412" s="46"/>
      <c r="T412" s="46"/>
      <c r="U412" s="51"/>
    </row>
    <row r="413" spans="1:21" ht="18" customHeight="1" x14ac:dyDescent="0.25">
      <c r="A413" s="134"/>
      <c r="B413" s="135" t="s">
        <v>109</v>
      </c>
      <c r="C413" s="135"/>
      <c r="D413" s="134"/>
      <c r="E413" s="134"/>
      <c r="F413" s="134"/>
      <c r="G413" s="134"/>
      <c r="H413" s="134"/>
      <c r="I413" s="134"/>
      <c r="J413" s="134"/>
      <c r="K413" s="134"/>
    </row>
    <row r="414" spans="1:21" ht="18" customHeight="1" x14ac:dyDescent="0.25">
      <c r="A414" s="134"/>
      <c r="B414" s="135"/>
      <c r="C414" s="135"/>
      <c r="D414" s="134"/>
      <c r="E414" s="134"/>
      <c r="F414" s="134"/>
      <c r="G414" s="134"/>
      <c r="H414" s="134"/>
      <c r="I414" s="134"/>
      <c r="J414" s="134"/>
      <c r="K414" s="134"/>
    </row>
    <row r="415" spans="1:21" ht="18" customHeight="1" x14ac:dyDescent="0.25">
      <c r="A415" s="134"/>
      <c r="B415" s="135"/>
      <c r="C415" s="135"/>
      <c r="D415" s="134"/>
      <c r="E415" s="134"/>
      <c r="F415" s="134"/>
      <c r="G415" s="134"/>
      <c r="H415" s="134"/>
      <c r="I415" s="134"/>
      <c r="J415" s="134"/>
      <c r="K415" s="134"/>
    </row>
    <row r="416" spans="1:21" ht="18" customHeight="1" x14ac:dyDescent="0.25">
      <c r="A416" s="134"/>
      <c r="B416" s="135"/>
      <c r="C416" s="135"/>
      <c r="D416" s="134"/>
      <c r="E416" s="134"/>
      <c r="F416" s="134"/>
      <c r="G416" s="134"/>
      <c r="H416" s="134"/>
      <c r="I416" s="134"/>
      <c r="J416" s="134"/>
      <c r="K416" s="134"/>
    </row>
    <row r="417" spans="1:22" ht="18" customHeight="1" x14ac:dyDescent="0.3">
      <c r="A417" s="97"/>
      <c r="B417" s="136"/>
      <c r="C417" s="137"/>
      <c r="D417" s="137"/>
      <c r="E417" s="99"/>
      <c r="F417" s="137"/>
      <c r="G417" s="137"/>
      <c r="H417" s="101"/>
      <c r="I417" s="138"/>
      <c r="J417" s="138"/>
      <c r="K417" s="138"/>
      <c r="L417" s="31"/>
      <c r="M417" s="31"/>
      <c r="N417" s="5"/>
      <c r="O417" s="5"/>
      <c r="P417" s="5"/>
      <c r="Q417" s="6"/>
      <c r="R417" s="6"/>
      <c r="S417" s="6"/>
      <c r="T417" s="6"/>
      <c r="U417" s="6"/>
      <c r="V417" s="6"/>
    </row>
    <row r="418" spans="1:22" ht="18" customHeight="1" x14ac:dyDescent="0.3">
      <c r="A418" s="97"/>
      <c r="B418" s="139" t="s">
        <v>30</v>
      </c>
      <c r="C418" s="140" t="s">
        <v>31</v>
      </c>
      <c r="D418" s="141"/>
      <c r="E418" s="99"/>
      <c r="F418" s="140" t="s">
        <v>32</v>
      </c>
      <c r="G418" s="142"/>
      <c r="H418" s="143"/>
      <c r="I418" s="144" t="s">
        <v>33</v>
      </c>
      <c r="J418" s="144"/>
      <c r="K418" s="144"/>
      <c r="L418" s="5"/>
      <c r="M418" s="5"/>
      <c r="N418" s="5"/>
      <c r="O418" s="5"/>
      <c r="P418" s="5"/>
      <c r="Q418" s="6"/>
      <c r="R418" s="6"/>
      <c r="S418" s="6"/>
      <c r="T418" s="6"/>
      <c r="U418" s="6"/>
      <c r="V418" s="6"/>
    </row>
    <row r="419" spans="1:22" ht="18" customHeight="1" x14ac:dyDescent="0.3">
      <c r="A419" s="97"/>
      <c r="B419" s="145" t="s">
        <v>34</v>
      </c>
      <c r="C419" s="140" t="s">
        <v>35</v>
      </c>
      <c r="D419" s="143"/>
      <c r="E419" s="99"/>
      <c r="F419" s="145" t="s">
        <v>36</v>
      </c>
      <c r="G419" s="145"/>
      <c r="H419" s="143"/>
      <c r="I419" s="146" t="s">
        <v>37</v>
      </c>
      <c r="J419" s="146"/>
      <c r="K419" s="146"/>
      <c r="L419" s="5"/>
      <c r="M419" s="5"/>
      <c r="N419" s="5"/>
      <c r="O419" s="5"/>
      <c r="P419" s="5"/>
      <c r="Q419" s="6"/>
      <c r="R419" s="6"/>
      <c r="S419" s="6"/>
      <c r="T419" s="6"/>
      <c r="U419" s="6"/>
      <c r="V419" s="6"/>
    </row>
    <row r="420" spans="1:22" ht="18" customHeight="1" x14ac:dyDescent="0.25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</row>
    <row r="422" spans="1:22" ht="18" customHeight="1" x14ac:dyDescent="0.3">
      <c r="A422" s="97"/>
      <c r="B422" s="98" t="s">
        <v>0</v>
      </c>
      <c r="C422" s="99"/>
      <c r="D422" s="98"/>
      <c r="E422" s="98"/>
      <c r="F422" s="98"/>
      <c r="G422" s="100"/>
      <c r="H422" s="101"/>
      <c r="I422" s="101"/>
      <c r="J422" s="101"/>
      <c r="K422" s="101"/>
      <c r="L422" s="5"/>
      <c r="M422" s="5"/>
      <c r="N422" s="5"/>
      <c r="O422" s="5"/>
      <c r="P422" s="5"/>
      <c r="Q422" s="6"/>
      <c r="R422" s="6"/>
      <c r="S422" s="6"/>
      <c r="T422" s="6"/>
      <c r="U422" s="6"/>
      <c r="V422" s="6"/>
    </row>
    <row r="423" spans="1:22" ht="18" customHeight="1" x14ac:dyDescent="0.3">
      <c r="A423" s="97"/>
      <c r="B423" s="98" t="s">
        <v>1</v>
      </c>
      <c r="C423" s="99"/>
      <c r="D423" s="98"/>
      <c r="E423" s="98"/>
      <c r="F423" s="98"/>
      <c r="G423" s="100"/>
      <c r="H423" s="101"/>
      <c r="I423" s="101"/>
      <c r="J423" s="101"/>
      <c r="K423" s="101"/>
      <c r="L423" s="5"/>
      <c r="M423" s="5"/>
      <c r="N423" s="5"/>
      <c r="O423" s="5"/>
      <c r="P423" s="5"/>
      <c r="Q423" s="6"/>
      <c r="R423" s="6"/>
      <c r="S423" s="6"/>
      <c r="T423" s="6"/>
      <c r="U423" s="6"/>
      <c r="V423" s="6"/>
    </row>
    <row r="424" spans="1:22" ht="18" customHeight="1" x14ac:dyDescent="0.3">
      <c r="A424" s="97"/>
      <c r="B424" s="98" t="s">
        <v>291</v>
      </c>
      <c r="C424" s="99"/>
      <c r="D424" s="98"/>
      <c r="E424" s="98"/>
      <c r="F424" s="98"/>
      <c r="G424" s="100"/>
      <c r="H424" s="101"/>
      <c r="I424" s="101"/>
      <c r="J424" s="101"/>
      <c r="K424" s="101"/>
      <c r="L424" s="5"/>
      <c r="M424" s="5"/>
      <c r="N424" s="5"/>
      <c r="O424" s="5"/>
      <c r="P424" s="5"/>
      <c r="Q424" s="6"/>
      <c r="R424" s="6"/>
      <c r="S424" s="6"/>
      <c r="T424" s="6"/>
      <c r="U424" s="6"/>
      <c r="V424" s="6"/>
    </row>
    <row r="425" spans="1:22" ht="18" customHeight="1" x14ac:dyDescent="0.3">
      <c r="A425" s="102" t="s">
        <v>3</v>
      </c>
      <c r="B425" s="103" t="s">
        <v>4</v>
      </c>
      <c r="C425" s="103" t="s">
        <v>5</v>
      </c>
      <c r="D425" s="104" t="s">
        <v>6</v>
      </c>
      <c r="E425" s="103" t="s">
        <v>39</v>
      </c>
      <c r="F425" s="153" t="s">
        <v>8</v>
      </c>
      <c r="G425" s="153" t="s">
        <v>9</v>
      </c>
      <c r="H425" s="153" t="s">
        <v>76</v>
      </c>
      <c r="I425" s="153" t="s">
        <v>77</v>
      </c>
      <c r="J425" s="153" t="s">
        <v>78</v>
      </c>
      <c r="K425" s="153" t="s">
        <v>111</v>
      </c>
      <c r="L425" s="153" t="s">
        <v>80</v>
      </c>
      <c r="M425" s="153" t="s">
        <v>81</v>
      </c>
      <c r="N425" s="153" t="s">
        <v>82</v>
      </c>
      <c r="O425" s="153" t="s">
        <v>83</v>
      </c>
      <c r="P425" s="153" t="s">
        <v>112</v>
      </c>
      <c r="Q425" s="153" t="s">
        <v>85</v>
      </c>
      <c r="R425" s="153" t="s">
        <v>86</v>
      </c>
      <c r="S425" s="153" t="s">
        <v>17</v>
      </c>
      <c r="T425" s="153" t="s">
        <v>87</v>
      </c>
      <c r="U425" s="153" t="s">
        <v>88</v>
      </c>
      <c r="V425" s="6"/>
    </row>
    <row r="426" spans="1:22" ht="18" customHeight="1" x14ac:dyDescent="0.3">
      <c r="A426" s="105"/>
      <c r="B426" s="106" t="s">
        <v>18</v>
      </c>
      <c r="C426" s="107"/>
      <c r="D426" s="108">
        <v>1510</v>
      </c>
      <c r="E426" s="109"/>
      <c r="F426" s="106"/>
      <c r="G426" s="106"/>
      <c r="H426" s="106"/>
      <c r="I426" s="106"/>
      <c r="J426" s="106"/>
      <c r="K426" s="10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6"/>
    </row>
    <row r="427" spans="1:22" ht="18" customHeight="1" thickBot="1" x14ac:dyDescent="0.35">
      <c r="A427" s="105" t="s">
        <v>326</v>
      </c>
      <c r="B427" s="106" t="s">
        <v>225</v>
      </c>
      <c r="C427" s="107">
        <v>107644049</v>
      </c>
      <c r="D427" s="110">
        <v>50000</v>
      </c>
      <c r="E427" s="109"/>
      <c r="F427" s="106"/>
      <c r="G427" s="106"/>
      <c r="H427" s="106"/>
      <c r="I427" s="106"/>
      <c r="J427" s="106"/>
      <c r="K427" s="10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6"/>
    </row>
    <row r="428" spans="1:22" ht="18" customHeight="1" x14ac:dyDescent="0.3">
      <c r="A428" s="105"/>
      <c r="B428" s="106" t="s">
        <v>227</v>
      </c>
      <c r="C428" s="107"/>
      <c r="D428" s="111">
        <f>SUM(D426:D427)</f>
        <v>51510</v>
      </c>
      <c r="E428" s="109"/>
      <c r="F428" s="106"/>
      <c r="G428" s="106"/>
      <c r="H428" s="106"/>
      <c r="I428" s="106"/>
      <c r="J428" s="106"/>
      <c r="K428" s="10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6"/>
    </row>
    <row r="429" spans="1:22" ht="18" customHeight="1" x14ac:dyDescent="0.3">
      <c r="A429" s="105"/>
      <c r="B429" s="112" t="s">
        <v>21</v>
      </c>
      <c r="C429" s="107"/>
      <c r="D429" s="113"/>
      <c r="E429" s="109"/>
      <c r="F429" s="106"/>
      <c r="G429" s="106"/>
      <c r="H429" s="106"/>
      <c r="I429" s="106"/>
      <c r="J429" s="106"/>
      <c r="K429" s="10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6"/>
    </row>
    <row r="430" spans="1:22" ht="18" customHeight="1" x14ac:dyDescent="0.25">
      <c r="A430" s="119" t="s">
        <v>330</v>
      </c>
      <c r="B430" s="119" t="s">
        <v>327</v>
      </c>
      <c r="C430" s="115" t="s">
        <v>206</v>
      </c>
      <c r="D430" s="116">
        <v>5212</v>
      </c>
      <c r="E430" s="117"/>
      <c r="F430" s="147"/>
      <c r="G430" s="147"/>
      <c r="H430" s="147"/>
      <c r="I430" s="147"/>
      <c r="J430" s="147"/>
      <c r="K430" s="147"/>
      <c r="L430" s="148"/>
      <c r="M430" s="147"/>
      <c r="N430" s="147"/>
      <c r="O430" s="147"/>
      <c r="P430" s="147"/>
      <c r="Q430" s="147"/>
      <c r="R430" s="147"/>
      <c r="S430" s="147"/>
      <c r="T430" s="147"/>
      <c r="U430" s="147"/>
    </row>
    <row r="431" spans="1:22" ht="18" customHeight="1" x14ac:dyDescent="0.25">
      <c r="A431" s="119" t="s">
        <v>331</v>
      </c>
      <c r="B431" s="115" t="s">
        <v>328</v>
      </c>
      <c r="C431" s="115" t="s">
        <v>206</v>
      </c>
      <c r="D431" s="116">
        <v>2400</v>
      </c>
      <c r="E431" s="117"/>
      <c r="F431" s="147"/>
      <c r="G431" s="147"/>
      <c r="H431" s="147"/>
      <c r="I431" s="147"/>
      <c r="J431" s="147"/>
      <c r="K431" s="147"/>
      <c r="L431" s="148"/>
      <c r="M431" s="147"/>
      <c r="N431" s="147"/>
      <c r="O431" s="147"/>
      <c r="P431" s="147"/>
      <c r="Q431" s="147"/>
      <c r="R431" s="147"/>
      <c r="S431" s="147"/>
      <c r="T431" s="147"/>
      <c r="U431" s="149"/>
    </row>
    <row r="432" spans="1:22" ht="18" customHeight="1" x14ac:dyDescent="0.25">
      <c r="A432" s="119" t="s">
        <v>329</v>
      </c>
      <c r="B432" s="119" t="s">
        <v>332</v>
      </c>
      <c r="C432" s="115" t="s">
        <v>206</v>
      </c>
      <c r="D432" s="116">
        <v>1000</v>
      </c>
      <c r="E432" s="117"/>
      <c r="F432" s="147"/>
      <c r="G432" s="147"/>
      <c r="H432" s="147"/>
      <c r="I432" s="147"/>
      <c r="J432" s="147"/>
      <c r="K432" s="147"/>
      <c r="L432" s="148"/>
      <c r="M432" s="147"/>
      <c r="N432" s="147"/>
      <c r="O432" s="147"/>
      <c r="P432" s="147"/>
      <c r="Q432" s="147"/>
      <c r="R432" s="147"/>
      <c r="S432" s="147"/>
      <c r="T432" s="147"/>
      <c r="U432" s="149"/>
    </row>
    <row r="433" spans="1:21" ht="18" customHeight="1" x14ac:dyDescent="0.25">
      <c r="A433" s="119" t="s">
        <v>329</v>
      </c>
      <c r="B433" s="119" t="s">
        <v>333</v>
      </c>
      <c r="C433" s="115" t="s">
        <v>206</v>
      </c>
      <c r="D433" s="116">
        <v>900</v>
      </c>
      <c r="E433" s="11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9"/>
    </row>
    <row r="434" spans="1:21" ht="18" customHeight="1" x14ac:dyDescent="0.25">
      <c r="A434" s="119" t="s">
        <v>334</v>
      </c>
      <c r="B434" s="119" t="s">
        <v>335</v>
      </c>
      <c r="C434" s="115" t="s">
        <v>206</v>
      </c>
      <c r="D434" s="72">
        <f>460+460</f>
        <v>920</v>
      </c>
      <c r="E434" s="117"/>
      <c r="F434" s="147"/>
      <c r="G434" s="147"/>
      <c r="H434" s="147"/>
      <c r="I434" s="148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50"/>
    </row>
    <row r="435" spans="1:21" ht="18" customHeight="1" x14ac:dyDescent="0.25">
      <c r="A435" s="119" t="s">
        <v>334</v>
      </c>
      <c r="B435" s="119" t="s">
        <v>336</v>
      </c>
      <c r="C435" s="115" t="s">
        <v>206</v>
      </c>
      <c r="D435" s="72">
        <f>3764+386</f>
        <v>4150</v>
      </c>
      <c r="E435" s="117"/>
      <c r="F435" s="147"/>
      <c r="G435" s="147"/>
      <c r="H435" s="147"/>
      <c r="I435" s="148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50"/>
    </row>
    <row r="436" spans="1:21" ht="18" customHeight="1" x14ac:dyDescent="0.25">
      <c r="A436" s="119" t="s">
        <v>337</v>
      </c>
      <c r="B436" s="119" t="s">
        <v>338</v>
      </c>
      <c r="C436" s="115" t="s">
        <v>206</v>
      </c>
      <c r="D436" s="72">
        <f>5750+1500+1440</f>
        <v>8690</v>
      </c>
      <c r="E436" s="117"/>
      <c r="F436" s="147"/>
      <c r="G436" s="147"/>
      <c r="H436" s="150"/>
      <c r="I436" s="147"/>
      <c r="J436" s="147"/>
      <c r="K436" s="147"/>
      <c r="L436" s="148"/>
      <c r="M436" s="147"/>
      <c r="N436" s="147"/>
      <c r="O436" s="147"/>
      <c r="P436" s="147"/>
      <c r="Q436" s="147"/>
      <c r="R436" s="147"/>
      <c r="S436" s="147"/>
      <c r="T436" s="147"/>
      <c r="U436" s="147"/>
    </row>
    <row r="437" spans="1:21" ht="18" customHeight="1" x14ac:dyDescent="0.25">
      <c r="A437" s="119" t="s">
        <v>339</v>
      </c>
      <c r="B437" s="115" t="s">
        <v>340</v>
      </c>
      <c r="C437" s="115" t="s">
        <v>206</v>
      </c>
      <c r="D437" s="72">
        <v>1540</v>
      </c>
      <c r="E437" s="117"/>
      <c r="F437" s="147"/>
      <c r="G437" s="147"/>
      <c r="H437" s="151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51"/>
    </row>
    <row r="438" spans="1:21" ht="18" customHeight="1" x14ac:dyDescent="0.25">
      <c r="A438" s="119" t="s">
        <v>341</v>
      </c>
      <c r="B438" s="119" t="s">
        <v>342</v>
      </c>
      <c r="C438" s="115" t="s">
        <v>206</v>
      </c>
      <c r="D438" s="72">
        <v>3000</v>
      </c>
      <c r="E438" s="117"/>
      <c r="F438" s="147"/>
      <c r="G438" s="147"/>
      <c r="H438" s="151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51"/>
    </row>
    <row r="439" spans="1:21" ht="18" customHeight="1" x14ac:dyDescent="0.25">
      <c r="A439" s="119" t="s">
        <v>341</v>
      </c>
      <c r="B439" s="119" t="s">
        <v>320</v>
      </c>
      <c r="C439" s="115" t="s">
        <v>206</v>
      </c>
      <c r="D439" s="72">
        <v>6073</v>
      </c>
      <c r="E439" s="117"/>
      <c r="F439" s="147"/>
      <c r="G439" s="147"/>
      <c r="H439" s="151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51"/>
    </row>
    <row r="440" spans="1:21" ht="18" customHeight="1" x14ac:dyDescent="0.25">
      <c r="A440" s="119" t="s">
        <v>343</v>
      </c>
      <c r="B440" s="115" t="s">
        <v>344</v>
      </c>
      <c r="C440" s="115" t="s">
        <v>206</v>
      </c>
      <c r="D440" s="72">
        <v>3700</v>
      </c>
      <c r="E440" s="117"/>
      <c r="F440" s="147"/>
      <c r="G440" s="147"/>
      <c r="H440" s="151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51"/>
    </row>
    <row r="441" spans="1:21" ht="18" customHeight="1" x14ac:dyDescent="0.25">
      <c r="A441" s="119" t="s">
        <v>339</v>
      </c>
      <c r="B441" s="115" t="s">
        <v>345</v>
      </c>
      <c r="C441" s="115" t="s">
        <v>206</v>
      </c>
      <c r="D441" s="72">
        <v>3000</v>
      </c>
      <c r="E441" s="117"/>
      <c r="F441" s="147"/>
      <c r="G441" s="147"/>
      <c r="H441" s="147"/>
      <c r="I441" s="147"/>
      <c r="J441" s="147"/>
      <c r="K441" s="147"/>
      <c r="L441" s="147"/>
      <c r="M441" s="147"/>
      <c r="N441" s="147"/>
      <c r="O441" s="152"/>
      <c r="P441" s="147"/>
      <c r="Q441" s="147"/>
      <c r="R441" s="147"/>
      <c r="S441" s="147"/>
      <c r="T441" s="147"/>
      <c r="U441" s="152"/>
    </row>
    <row r="442" spans="1:21" ht="18" customHeight="1" x14ac:dyDescent="0.25">
      <c r="A442" s="124" t="s">
        <v>343</v>
      </c>
      <c r="B442" s="119" t="s">
        <v>346</v>
      </c>
      <c r="C442" s="115" t="s">
        <v>206</v>
      </c>
      <c r="D442" s="73">
        <v>7200</v>
      </c>
      <c r="E442" s="11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52"/>
      <c r="Q442" s="147"/>
      <c r="R442" s="147"/>
      <c r="S442" s="147"/>
      <c r="T442" s="147"/>
      <c r="U442" s="152"/>
    </row>
    <row r="443" spans="1:21" ht="18" customHeight="1" x14ac:dyDescent="0.25">
      <c r="A443" s="124"/>
      <c r="B443" s="115"/>
      <c r="C443" s="115"/>
      <c r="D443" s="73"/>
      <c r="E443" s="117"/>
      <c r="F443" s="147"/>
      <c r="G443" s="147"/>
      <c r="H443" s="147"/>
      <c r="I443" s="152"/>
      <c r="J443" s="147"/>
      <c r="K443" s="147"/>
      <c r="L443" s="152"/>
      <c r="M443" s="147"/>
      <c r="N443" s="147"/>
      <c r="O443" s="147"/>
      <c r="P443" s="147"/>
      <c r="Q443" s="147"/>
      <c r="R443" s="147"/>
      <c r="S443" s="147"/>
      <c r="T443" s="147"/>
      <c r="U443" s="73"/>
    </row>
    <row r="444" spans="1:21" ht="18" customHeight="1" x14ac:dyDescent="0.25">
      <c r="A444" s="124" t="s">
        <v>347</v>
      </c>
      <c r="B444" s="167" t="s">
        <v>389</v>
      </c>
      <c r="C444" s="115"/>
      <c r="D444" s="133">
        <f>SUM(D430:D443)</f>
        <v>47785</v>
      </c>
      <c r="E444" s="117"/>
      <c r="F444" s="147"/>
      <c r="G444" s="147"/>
      <c r="H444" s="147"/>
      <c r="I444" s="152"/>
      <c r="J444" s="147"/>
      <c r="K444" s="147"/>
      <c r="L444" s="152"/>
      <c r="M444" s="147"/>
      <c r="N444" s="147"/>
      <c r="O444" s="147"/>
      <c r="P444" s="147"/>
      <c r="Q444" s="147"/>
      <c r="R444" s="147"/>
      <c r="S444" s="147"/>
      <c r="T444" s="147"/>
      <c r="U444" s="73"/>
    </row>
    <row r="445" spans="1:21" ht="18" customHeight="1" x14ac:dyDescent="0.3">
      <c r="A445" s="124"/>
      <c r="B445" s="131" t="s">
        <v>173</v>
      </c>
      <c r="C445" s="132"/>
      <c r="D445" s="133">
        <f>D428-D444</f>
        <v>3725</v>
      </c>
      <c r="F445" s="118"/>
      <c r="G445" s="118"/>
      <c r="H445" s="118"/>
      <c r="I445" s="118"/>
      <c r="J445" s="118"/>
      <c r="K445" s="118"/>
      <c r="L445" s="46"/>
      <c r="M445" s="46"/>
      <c r="N445" s="46"/>
      <c r="O445" s="46"/>
      <c r="P445" s="46"/>
      <c r="Q445" s="46"/>
      <c r="R445" s="46"/>
      <c r="S445" s="46"/>
      <c r="T445" s="46"/>
      <c r="U445" s="51"/>
    </row>
    <row r="446" spans="1:21" ht="18" customHeight="1" x14ac:dyDescent="0.25">
      <c r="A446" s="134"/>
      <c r="B446" s="135" t="s">
        <v>109</v>
      </c>
      <c r="C446" s="135"/>
      <c r="D446" s="134"/>
      <c r="E446" s="134"/>
      <c r="F446" s="134"/>
      <c r="G446" s="134"/>
      <c r="H446" s="134"/>
      <c r="I446" s="134"/>
      <c r="J446" s="134"/>
      <c r="K446" s="134"/>
    </row>
    <row r="447" spans="1:21" ht="18" customHeight="1" x14ac:dyDescent="0.25">
      <c r="A447" s="134"/>
      <c r="B447" s="135"/>
      <c r="C447" s="135"/>
      <c r="D447" s="134"/>
      <c r="E447" s="134"/>
      <c r="F447" s="134"/>
      <c r="G447" s="134"/>
      <c r="H447" s="134"/>
      <c r="I447" s="134"/>
      <c r="J447" s="134"/>
      <c r="K447" s="134"/>
    </row>
    <row r="448" spans="1:21" ht="18" customHeight="1" x14ac:dyDescent="0.25">
      <c r="A448" s="134"/>
      <c r="B448" s="135"/>
      <c r="C448" s="135"/>
      <c r="D448" s="134"/>
      <c r="E448" s="134"/>
      <c r="F448" s="134"/>
      <c r="G448" s="134"/>
      <c r="H448" s="134"/>
      <c r="I448" s="134"/>
      <c r="J448" s="134"/>
      <c r="K448" s="134"/>
    </row>
    <row r="449" spans="1:22" ht="18" customHeight="1" x14ac:dyDescent="0.25">
      <c r="A449" s="134"/>
      <c r="B449" s="135"/>
      <c r="C449" s="135"/>
      <c r="D449" s="134"/>
      <c r="E449" s="134"/>
      <c r="F449" s="134"/>
      <c r="G449" s="134"/>
      <c r="H449" s="134"/>
      <c r="I449" s="134"/>
      <c r="J449" s="134"/>
      <c r="K449" s="134"/>
    </row>
    <row r="450" spans="1:22" ht="18" customHeight="1" x14ac:dyDescent="0.3">
      <c r="A450" s="97"/>
      <c r="B450" s="136"/>
      <c r="C450" s="137"/>
      <c r="D450" s="137"/>
      <c r="E450" s="99"/>
      <c r="F450" s="137"/>
      <c r="G450" s="137"/>
      <c r="H450" s="101"/>
      <c r="I450" s="138"/>
      <c r="J450" s="138"/>
      <c r="K450" s="138"/>
      <c r="L450" s="31"/>
      <c r="M450" s="31"/>
      <c r="N450" s="5"/>
      <c r="O450" s="5"/>
      <c r="P450" s="5"/>
      <c r="Q450" s="6"/>
      <c r="R450" s="6"/>
      <c r="S450" s="6"/>
      <c r="T450" s="6"/>
      <c r="U450" s="6"/>
      <c r="V450" s="6"/>
    </row>
    <row r="451" spans="1:22" ht="18" customHeight="1" x14ac:dyDescent="0.3">
      <c r="A451" s="97"/>
      <c r="B451" s="139" t="s">
        <v>30</v>
      </c>
      <c r="C451" s="140" t="s">
        <v>31</v>
      </c>
      <c r="D451" s="141"/>
      <c r="E451" s="99"/>
      <c r="F451" s="140" t="s">
        <v>32</v>
      </c>
      <c r="G451" s="142"/>
      <c r="H451" s="143"/>
      <c r="I451" s="144" t="s">
        <v>33</v>
      </c>
      <c r="J451" s="144"/>
      <c r="K451" s="144"/>
      <c r="L451" s="5"/>
      <c r="M451" s="5"/>
      <c r="N451" s="5"/>
      <c r="O451" s="5"/>
      <c r="P451" s="5"/>
      <c r="Q451" s="6"/>
      <c r="R451" s="6"/>
      <c r="S451" s="6"/>
      <c r="T451" s="6"/>
      <c r="U451" s="6"/>
      <c r="V451" s="6"/>
    </row>
    <row r="452" spans="1:22" ht="18" customHeight="1" x14ac:dyDescent="0.3">
      <c r="A452" s="97"/>
      <c r="B452" s="145" t="s">
        <v>34</v>
      </c>
      <c r="C452" s="140" t="s">
        <v>35</v>
      </c>
      <c r="D452" s="143"/>
      <c r="E452" s="99"/>
      <c r="F452" s="145" t="s">
        <v>36</v>
      </c>
      <c r="G452" s="145"/>
      <c r="H452" s="143"/>
      <c r="I452" s="146" t="s">
        <v>37</v>
      </c>
      <c r="J452" s="146"/>
      <c r="K452" s="146"/>
      <c r="L452" s="5"/>
      <c r="M452" s="5"/>
      <c r="N452" s="5"/>
      <c r="O452" s="5"/>
      <c r="P452" s="5"/>
      <c r="Q452" s="6"/>
      <c r="R452" s="6"/>
      <c r="S452" s="6"/>
      <c r="T452" s="6"/>
      <c r="U452" s="6"/>
      <c r="V452" s="6"/>
    </row>
    <row r="453" spans="1:22" ht="18" customHeight="1" x14ac:dyDescent="0.25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</row>
    <row r="456" spans="1:22" ht="18" customHeight="1" x14ac:dyDescent="0.3">
      <c r="A456" s="97"/>
      <c r="B456" s="98" t="s">
        <v>0</v>
      </c>
      <c r="C456" s="99"/>
      <c r="D456" s="98"/>
      <c r="E456" s="98"/>
      <c r="F456" s="98"/>
      <c r="G456" s="100"/>
      <c r="H456" s="101"/>
      <c r="I456" s="101"/>
      <c r="J456" s="101"/>
      <c r="K456" s="101"/>
      <c r="L456" s="5"/>
      <c r="M456" s="5"/>
      <c r="N456" s="5"/>
      <c r="O456" s="5"/>
      <c r="P456" s="5"/>
      <c r="Q456" s="6"/>
      <c r="R456" s="6"/>
      <c r="S456" s="6"/>
      <c r="T456" s="6"/>
      <c r="U456" s="6"/>
      <c r="V456" s="6"/>
    </row>
    <row r="457" spans="1:22" ht="18" customHeight="1" x14ac:dyDescent="0.3">
      <c r="A457" s="97"/>
      <c r="B457" s="98" t="s">
        <v>1</v>
      </c>
      <c r="C457" s="99"/>
      <c r="D457" s="98"/>
      <c r="E457" s="98"/>
      <c r="F457" s="98"/>
      <c r="G457" s="100"/>
      <c r="H457" s="101"/>
      <c r="I457" s="101"/>
      <c r="J457" s="101"/>
      <c r="K457" s="101"/>
      <c r="L457" s="5"/>
      <c r="M457" s="5"/>
      <c r="N457" s="5"/>
      <c r="O457" s="5"/>
      <c r="P457" s="5"/>
      <c r="Q457" s="6"/>
      <c r="R457" s="6"/>
      <c r="S457" s="6"/>
      <c r="T457" s="6"/>
      <c r="U457" s="6"/>
      <c r="V457" s="6"/>
    </row>
    <row r="458" spans="1:22" ht="18" customHeight="1" x14ac:dyDescent="0.3">
      <c r="A458" s="97"/>
      <c r="B458" s="98" t="s">
        <v>291</v>
      </c>
      <c r="C458" s="99"/>
      <c r="D458" s="98"/>
      <c r="E458" s="98"/>
      <c r="F458" s="98"/>
      <c r="G458" s="100"/>
      <c r="H458" s="101"/>
      <c r="I458" s="101"/>
      <c r="J458" s="101"/>
      <c r="K458" s="101"/>
      <c r="L458" s="5"/>
      <c r="M458" s="5"/>
      <c r="N458" s="5"/>
      <c r="O458" s="5"/>
      <c r="P458" s="5"/>
      <c r="Q458" s="6"/>
      <c r="R458" s="6"/>
      <c r="S458" s="6"/>
      <c r="T458" s="6"/>
      <c r="U458" s="6"/>
      <c r="V458" s="6"/>
    </row>
    <row r="459" spans="1:22" ht="18" customHeight="1" x14ac:dyDescent="0.3">
      <c r="A459" s="102" t="s">
        <v>3</v>
      </c>
      <c r="B459" s="103" t="s">
        <v>4</v>
      </c>
      <c r="C459" s="103" t="s">
        <v>5</v>
      </c>
      <c r="D459" s="104" t="s">
        <v>6</v>
      </c>
      <c r="E459" s="103" t="s">
        <v>39</v>
      </c>
      <c r="F459" s="153" t="s">
        <v>8</v>
      </c>
      <c r="G459" s="153" t="s">
        <v>9</v>
      </c>
      <c r="H459" s="153" t="s">
        <v>76</v>
      </c>
      <c r="I459" s="153" t="s">
        <v>77</v>
      </c>
      <c r="J459" s="153" t="s">
        <v>78</v>
      </c>
      <c r="K459" s="153" t="s">
        <v>111</v>
      </c>
      <c r="L459" s="153" t="s">
        <v>80</v>
      </c>
      <c r="M459" s="153" t="s">
        <v>81</v>
      </c>
      <c r="N459" s="153" t="s">
        <v>82</v>
      </c>
      <c r="O459" s="153" t="s">
        <v>83</v>
      </c>
      <c r="P459" s="153" t="s">
        <v>112</v>
      </c>
      <c r="Q459" s="153" t="s">
        <v>85</v>
      </c>
      <c r="R459" s="153" t="s">
        <v>86</v>
      </c>
      <c r="S459" s="153" t="s">
        <v>17</v>
      </c>
      <c r="T459" s="153" t="s">
        <v>87</v>
      </c>
      <c r="U459" s="153" t="s">
        <v>88</v>
      </c>
      <c r="V459" s="6"/>
    </row>
    <row r="460" spans="1:22" ht="18" customHeight="1" x14ac:dyDescent="0.3">
      <c r="A460" s="105"/>
      <c r="B460" s="106" t="s">
        <v>18</v>
      </c>
      <c r="C460" s="107"/>
      <c r="D460" s="108">
        <v>3725</v>
      </c>
      <c r="E460" s="109"/>
      <c r="F460" s="106"/>
      <c r="G460" s="106"/>
      <c r="H460" s="106"/>
      <c r="I460" s="106"/>
      <c r="J460" s="106"/>
      <c r="K460" s="10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6"/>
    </row>
    <row r="461" spans="1:22" ht="18" customHeight="1" thickBot="1" x14ac:dyDescent="0.35">
      <c r="A461" s="105" t="s">
        <v>347</v>
      </c>
      <c r="B461" s="106" t="s">
        <v>225</v>
      </c>
      <c r="C461" s="107">
        <v>107644062</v>
      </c>
      <c r="D461" s="110">
        <v>50000</v>
      </c>
      <c r="E461" s="109"/>
      <c r="F461" s="106"/>
      <c r="G461" s="106"/>
      <c r="H461" s="106"/>
      <c r="I461" s="106"/>
      <c r="J461" s="106"/>
      <c r="K461" s="10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6"/>
    </row>
    <row r="462" spans="1:22" ht="18" customHeight="1" x14ac:dyDescent="0.3">
      <c r="A462" s="105"/>
      <c r="B462" s="106" t="s">
        <v>227</v>
      </c>
      <c r="C462" s="107"/>
      <c r="D462" s="111">
        <f>SUM(D460:D461)</f>
        <v>53725</v>
      </c>
      <c r="E462" s="109"/>
      <c r="F462" s="106"/>
      <c r="G462" s="106"/>
      <c r="H462" s="106"/>
      <c r="I462" s="106"/>
      <c r="J462" s="106"/>
      <c r="K462" s="10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6"/>
    </row>
    <row r="463" spans="1:22" ht="18" customHeight="1" x14ac:dyDescent="0.3">
      <c r="A463" s="105"/>
      <c r="B463" s="112" t="s">
        <v>21</v>
      </c>
      <c r="C463" s="107"/>
      <c r="D463" s="113"/>
      <c r="E463" s="109"/>
      <c r="F463" s="106"/>
      <c r="G463" s="106"/>
      <c r="H463" s="106"/>
      <c r="I463" s="106"/>
      <c r="J463" s="106"/>
      <c r="K463" s="10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6"/>
    </row>
    <row r="464" spans="1:22" ht="18" customHeight="1" x14ac:dyDescent="0.25">
      <c r="A464" s="119" t="s">
        <v>341</v>
      </c>
      <c r="B464" s="119" t="s">
        <v>350</v>
      </c>
      <c r="C464" s="115" t="s">
        <v>206</v>
      </c>
      <c r="D464" s="116">
        <v>1801</v>
      </c>
      <c r="E464" s="117"/>
      <c r="F464" s="147"/>
      <c r="G464" s="147"/>
      <c r="H464" s="147"/>
      <c r="I464" s="147"/>
      <c r="J464" s="147"/>
      <c r="K464" s="147"/>
      <c r="L464" s="148"/>
      <c r="M464" s="147"/>
      <c r="N464" s="147"/>
      <c r="O464" s="147"/>
      <c r="P464" s="147"/>
      <c r="Q464" s="147"/>
      <c r="R464" s="147"/>
      <c r="S464" s="147"/>
      <c r="T464" s="147"/>
      <c r="U464" s="147"/>
    </row>
    <row r="465" spans="1:21" ht="18" customHeight="1" x14ac:dyDescent="0.25">
      <c r="A465" s="119" t="s">
        <v>351</v>
      </c>
      <c r="B465" s="115" t="s">
        <v>352</v>
      </c>
      <c r="C465" s="115" t="s">
        <v>206</v>
      </c>
      <c r="D465" s="116">
        <v>800</v>
      </c>
      <c r="E465" s="117"/>
      <c r="F465" s="147"/>
      <c r="G465" s="147"/>
      <c r="H465" s="147"/>
      <c r="I465" s="147"/>
      <c r="J465" s="147"/>
      <c r="K465" s="147"/>
      <c r="L465" s="148"/>
      <c r="M465" s="147"/>
      <c r="N465" s="147"/>
      <c r="O465" s="147"/>
      <c r="P465" s="147"/>
      <c r="Q465" s="147"/>
      <c r="R465" s="147"/>
      <c r="S465" s="147"/>
      <c r="T465" s="147"/>
      <c r="U465" s="149"/>
    </row>
    <row r="466" spans="1:21" ht="18" customHeight="1" x14ac:dyDescent="0.25">
      <c r="A466" s="119" t="s">
        <v>351</v>
      </c>
      <c r="B466" s="119" t="s">
        <v>353</v>
      </c>
      <c r="C466" s="115" t="s">
        <v>206</v>
      </c>
      <c r="D466" s="116">
        <v>3300</v>
      </c>
      <c r="E466" s="117"/>
      <c r="F466" s="147"/>
      <c r="G466" s="147"/>
      <c r="H466" s="147"/>
      <c r="I466" s="147"/>
      <c r="J466" s="147"/>
      <c r="K466" s="147"/>
      <c r="L466" s="148"/>
      <c r="M466" s="147"/>
      <c r="N466" s="147"/>
      <c r="O466" s="147"/>
      <c r="P466" s="147"/>
      <c r="Q466" s="147"/>
      <c r="R466" s="147"/>
      <c r="S466" s="147"/>
      <c r="T466" s="147"/>
      <c r="U466" s="149"/>
    </row>
    <row r="467" spans="1:21" ht="18" customHeight="1" x14ac:dyDescent="0.25">
      <c r="A467" s="119" t="s">
        <v>354</v>
      </c>
      <c r="B467" s="119" t="s">
        <v>355</v>
      </c>
      <c r="C467" s="115" t="s">
        <v>206</v>
      </c>
      <c r="D467" s="116">
        <v>600</v>
      </c>
      <c r="E467" s="11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9"/>
    </row>
    <row r="468" spans="1:21" ht="18" customHeight="1" x14ac:dyDescent="0.25">
      <c r="A468" s="119" t="s">
        <v>354</v>
      </c>
      <c r="B468" s="119" t="s">
        <v>356</v>
      </c>
      <c r="C468" s="115" t="s">
        <v>206</v>
      </c>
      <c r="D468" s="72">
        <v>1800</v>
      </c>
      <c r="E468" s="117"/>
      <c r="F468" s="147"/>
      <c r="G468" s="147"/>
      <c r="H468" s="147"/>
      <c r="I468" s="148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50"/>
    </row>
    <row r="469" spans="1:21" ht="18" customHeight="1" x14ac:dyDescent="0.25">
      <c r="A469" s="119" t="s">
        <v>357</v>
      </c>
      <c r="B469" s="119" t="s">
        <v>358</v>
      </c>
      <c r="C469" s="115" t="s">
        <v>206</v>
      </c>
      <c r="D469" s="72">
        <v>7850</v>
      </c>
      <c r="E469" s="117"/>
      <c r="F469" s="147"/>
      <c r="G469" s="147"/>
      <c r="H469" s="147"/>
      <c r="I469" s="148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50"/>
    </row>
    <row r="470" spans="1:21" ht="18" customHeight="1" x14ac:dyDescent="0.25">
      <c r="A470" s="119" t="s">
        <v>359</v>
      </c>
      <c r="B470" s="119" t="s">
        <v>360</v>
      </c>
      <c r="C470" s="115" t="s">
        <v>206</v>
      </c>
      <c r="D470" s="72">
        <v>6300</v>
      </c>
      <c r="E470" s="117"/>
      <c r="F470" s="147"/>
      <c r="G470" s="147"/>
      <c r="H470" s="150"/>
      <c r="I470" s="147"/>
      <c r="J470" s="147"/>
      <c r="K470" s="147"/>
      <c r="L470" s="148"/>
      <c r="M470" s="147"/>
      <c r="N470" s="147"/>
      <c r="O470" s="147"/>
      <c r="P470" s="147"/>
      <c r="Q470" s="147"/>
      <c r="R470" s="147"/>
      <c r="S470" s="147"/>
      <c r="T470" s="147"/>
      <c r="U470" s="147"/>
    </row>
    <row r="471" spans="1:21" ht="18" customHeight="1" x14ac:dyDescent="0.25">
      <c r="A471" s="119" t="s">
        <v>361</v>
      </c>
      <c r="B471" s="119" t="s">
        <v>320</v>
      </c>
      <c r="C471" s="115" t="s">
        <v>206</v>
      </c>
      <c r="D471" s="72">
        <v>6073</v>
      </c>
      <c r="E471" s="117"/>
      <c r="F471" s="147"/>
      <c r="G471" s="147"/>
      <c r="H471" s="151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51"/>
    </row>
    <row r="472" spans="1:21" ht="18" customHeight="1" x14ac:dyDescent="0.25">
      <c r="A472" s="119" t="s">
        <v>362</v>
      </c>
      <c r="B472" s="119" t="s">
        <v>363</v>
      </c>
      <c r="C472" s="115" t="s">
        <v>206</v>
      </c>
      <c r="D472" s="72">
        <v>1000</v>
      </c>
      <c r="E472" s="117"/>
      <c r="F472" s="147"/>
      <c r="G472" s="147"/>
      <c r="H472" s="151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51"/>
    </row>
    <row r="473" spans="1:21" ht="18" customHeight="1" x14ac:dyDescent="0.25">
      <c r="A473" s="119" t="s">
        <v>362</v>
      </c>
      <c r="B473" s="119" t="s">
        <v>364</v>
      </c>
      <c r="C473" s="115" t="s">
        <v>206</v>
      </c>
      <c r="D473" s="72">
        <v>2500</v>
      </c>
      <c r="E473" s="117"/>
      <c r="F473" s="147"/>
      <c r="G473" s="147"/>
      <c r="H473" s="151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51"/>
    </row>
    <row r="474" spans="1:21" ht="18" customHeight="1" x14ac:dyDescent="0.25">
      <c r="A474" s="119" t="s">
        <v>362</v>
      </c>
      <c r="B474" s="115" t="s">
        <v>376</v>
      </c>
      <c r="C474" s="115" t="s">
        <v>206</v>
      </c>
      <c r="D474" s="72">
        <v>5000</v>
      </c>
      <c r="E474" s="117"/>
      <c r="F474" s="147"/>
      <c r="G474" s="147"/>
      <c r="H474" s="151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51"/>
    </row>
    <row r="475" spans="1:21" ht="18" customHeight="1" x14ac:dyDescent="0.25">
      <c r="A475" s="119" t="s">
        <v>362</v>
      </c>
      <c r="B475" s="115" t="s">
        <v>375</v>
      </c>
      <c r="C475" s="115" t="s">
        <v>206</v>
      </c>
      <c r="D475" s="72">
        <v>2925</v>
      </c>
      <c r="E475" s="117"/>
      <c r="F475" s="147"/>
      <c r="G475" s="147"/>
      <c r="H475" s="147"/>
      <c r="I475" s="147"/>
      <c r="J475" s="147"/>
      <c r="K475" s="147"/>
      <c r="L475" s="147"/>
      <c r="M475" s="147"/>
      <c r="N475" s="147"/>
      <c r="O475" s="152"/>
      <c r="P475" s="147"/>
      <c r="Q475" s="147"/>
      <c r="R475" s="147"/>
      <c r="S475" s="147"/>
      <c r="T475" s="147"/>
      <c r="U475" s="152"/>
    </row>
    <row r="476" spans="1:21" ht="18" customHeight="1" x14ac:dyDescent="0.25">
      <c r="A476" s="119" t="s">
        <v>365</v>
      </c>
      <c r="B476" s="115" t="s">
        <v>366</v>
      </c>
      <c r="C476" s="115" t="s">
        <v>206</v>
      </c>
      <c r="D476" s="72">
        <v>650</v>
      </c>
      <c r="E476" s="117"/>
      <c r="F476" s="147"/>
      <c r="G476" s="147"/>
      <c r="H476" s="147"/>
      <c r="I476" s="147"/>
      <c r="J476" s="147"/>
      <c r="K476" s="147"/>
      <c r="L476" s="147"/>
      <c r="M476" s="147"/>
      <c r="N476" s="147"/>
      <c r="O476" s="152"/>
      <c r="P476" s="147"/>
      <c r="Q476" s="147"/>
      <c r="R476" s="147"/>
      <c r="S476" s="147"/>
      <c r="T476" s="147"/>
      <c r="U476" s="152"/>
    </row>
    <row r="477" spans="1:21" ht="18" customHeight="1" x14ac:dyDescent="0.25">
      <c r="A477" s="119" t="s">
        <v>357</v>
      </c>
      <c r="B477" s="115" t="s">
        <v>367</v>
      </c>
      <c r="C477" s="115" t="s">
        <v>206</v>
      </c>
      <c r="D477" s="72">
        <v>100</v>
      </c>
      <c r="E477" s="117"/>
      <c r="F477" s="147"/>
      <c r="G477" s="147"/>
      <c r="H477" s="147"/>
      <c r="I477" s="147"/>
      <c r="J477" s="147"/>
      <c r="K477" s="147"/>
      <c r="L477" s="147"/>
      <c r="M477" s="147"/>
      <c r="N477" s="147"/>
      <c r="O477" s="152"/>
      <c r="P477" s="147"/>
      <c r="Q477" s="147"/>
      <c r="R477" s="147"/>
      <c r="S477" s="147"/>
      <c r="T477" s="147"/>
      <c r="U477" s="152"/>
    </row>
    <row r="478" spans="1:21" ht="18" customHeight="1" x14ac:dyDescent="0.25">
      <c r="A478" s="119" t="s">
        <v>368</v>
      </c>
      <c r="B478" s="115" t="s">
        <v>369</v>
      </c>
      <c r="C478" s="115" t="s">
        <v>206</v>
      </c>
      <c r="D478" s="72">
        <v>1033</v>
      </c>
      <c r="E478" s="117"/>
      <c r="F478" s="147"/>
      <c r="G478" s="147"/>
      <c r="H478" s="147"/>
      <c r="I478" s="147"/>
      <c r="J478" s="147"/>
      <c r="K478" s="147"/>
      <c r="L478" s="147"/>
      <c r="M478" s="147"/>
      <c r="N478" s="147"/>
      <c r="O478" s="152"/>
      <c r="P478" s="147"/>
      <c r="Q478" s="147"/>
      <c r="R478" s="147"/>
      <c r="S478" s="147"/>
      <c r="T478" s="147"/>
      <c r="U478" s="152"/>
    </row>
    <row r="479" spans="1:21" ht="18" customHeight="1" x14ac:dyDescent="0.25">
      <c r="A479" s="119" t="s">
        <v>370</v>
      </c>
      <c r="B479" s="115" t="s">
        <v>371</v>
      </c>
      <c r="C479" s="115" t="s">
        <v>206</v>
      </c>
      <c r="D479" s="72">
        <v>340</v>
      </c>
      <c r="E479" s="117"/>
      <c r="F479" s="147"/>
      <c r="G479" s="147"/>
      <c r="H479" s="147"/>
      <c r="I479" s="147"/>
      <c r="J479" s="147"/>
      <c r="K479" s="147"/>
      <c r="L479" s="147"/>
      <c r="M479" s="147"/>
      <c r="N479" s="147"/>
      <c r="O479" s="152"/>
      <c r="P479" s="147"/>
      <c r="Q479" s="147"/>
      <c r="R479" s="147"/>
      <c r="S479" s="147"/>
      <c r="T479" s="147"/>
      <c r="U479" s="152"/>
    </row>
    <row r="480" spans="1:21" ht="18" customHeight="1" x14ac:dyDescent="0.25">
      <c r="A480" s="119" t="s">
        <v>373</v>
      </c>
      <c r="B480" s="115" t="s">
        <v>372</v>
      </c>
      <c r="C480" s="115" t="s">
        <v>206</v>
      </c>
      <c r="D480" s="72">
        <f>250+200+250+250</f>
        <v>950</v>
      </c>
      <c r="E480" s="117"/>
      <c r="F480" s="147"/>
      <c r="G480" s="147"/>
      <c r="H480" s="147"/>
      <c r="I480" s="147"/>
      <c r="J480" s="147"/>
      <c r="K480" s="147"/>
      <c r="L480" s="147"/>
      <c r="M480" s="147"/>
      <c r="N480" s="147"/>
      <c r="O480" s="152"/>
      <c r="P480" s="147"/>
      <c r="Q480" s="147"/>
      <c r="R480" s="147"/>
      <c r="S480" s="147"/>
      <c r="T480" s="147"/>
      <c r="U480" s="152"/>
    </row>
    <row r="481" spans="1:22" ht="18" customHeight="1" x14ac:dyDescent="0.25">
      <c r="A481" s="119" t="s">
        <v>374</v>
      </c>
      <c r="B481" s="115" t="s">
        <v>377</v>
      </c>
      <c r="C481" s="115" t="s">
        <v>206</v>
      </c>
      <c r="D481" s="72">
        <v>2700</v>
      </c>
      <c r="E481" s="117"/>
      <c r="F481" s="147"/>
      <c r="G481" s="147"/>
      <c r="H481" s="147"/>
      <c r="I481" s="147"/>
      <c r="J481" s="147"/>
      <c r="K481" s="147"/>
      <c r="L481" s="147"/>
      <c r="M481" s="147"/>
      <c r="N481" s="147"/>
      <c r="O481" s="152"/>
      <c r="P481" s="147"/>
      <c r="Q481" s="147"/>
      <c r="R481" s="147"/>
      <c r="S481" s="147"/>
      <c r="T481" s="147"/>
      <c r="U481" s="152"/>
    </row>
    <row r="482" spans="1:22" ht="18" customHeight="1" x14ac:dyDescent="0.25">
      <c r="A482" s="119" t="s">
        <v>374</v>
      </c>
      <c r="B482" s="115" t="s">
        <v>378</v>
      </c>
      <c r="C482" s="115" t="s">
        <v>206</v>
      </c>
      <c r="D482" s="72">
        <v>5000</v>
      </c>
      <c r="E482" s="117"/>
      <c r="F482" s="147"/>
      <c r="G482" s="147"/>
      <c r="H482" s="147"/>
      <c r="I482" s="147"/>
      <c r="J482" s="147"/>
      <c r="K482" s="147"/>
      <c r="L482" s="147"/>
      <c r="M482" s="147"/>
      <c r="N482" s="147"/>
      <c r="O482" s="152"/>
      <c r="P482" s="147"/>
      <c r="Q482" s="147"/>
      <c r="R482" s="147"/>
      <c r="S482" s="147"/>
      <c r="T482" s="147"/>
      <c r="U482" s="152"/>
    </row>
    <row r="483" spans="1:22" ht="18" customHeight="1" x14ac:dyDescent="0.25">
      <c r="A483" s="119"/>
      <c r="B483" s="115"/>
      <c r="C483" s="115"/>
      <c r="D483" s="72"/>
      <c r="E483" s="117"/>
      <c r="F483" s="147"/>
      <c r="G483" s="147"/>
      <c r="H483" s="147"/>
      <c r="I483" s="147"/>
      <c r="J483" s="147"/>
      <c r="K483" s="147"/>
      <c r="L483" s="147"/>
      <c r="M483" s="147"/>
      <c r="N483" s="147"/>
      <c r="O483" s="152"/>
      <c r="P483" s="147"/>
      <c r="Q483" s="147"/>
      <c r="R483" s="147"/>
      <c r="S483" s="147"/>
      <c r="T483" s="147"/>
      <c r="U483" s="152"/>
    </row>
    <row r="484" spans="1:22" ht="18" customHeight="1" x14ac:dyDescent="0.25">
      <c r="A484" s="124"/>
      <c r="B484" s="119"/>
      <c r="C484" s="115"/>
      <c r="D484" s="73"/>
      <c r="E484" s="11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52"/>
      <c r="Q484" s="147"/>
      <c r="R484" s="147"/>
      <c r="S484" s="147"/>
      <c r="T484" s="147"/>
      <c r="U484" s="152"/>
    </row>
    <row r="485" spans="1:22" ht="18" customHeight="1" x14ac:dyDescent="0.25">
      <c r="A485" s="124"/>
      <c r="B485" s="115"/>
      <c r="C485" s="115"/>
      <c r="D485" s="73"/>
      <c r="E485" s="117"/>
      <c r="F485" s="147"/>
      <c r="G485" s="147"/>
      <c r="H485" s="147"/>
      <c r="I485" s="152"/>
      <c r="J485" s="147"/>
      <c r="K485" s="147"/>
      <c r="L485" s="152"/>
      <c r="M485" s="147"/>
      <c r="N485" s="147"/>
      <c r="O485" s="147"/>
      <c r="P485" s="147"/>
      <c r="Q485" s="147"/>
      <c r="R485" s="147"/>
      <c r="S485" s="147"/>
      <c r="T485" s="147"/>
      <c r="U485" s="73"/>
    </row>
    <row r="486" spans="1:22" ht="18" customHeight="1" x14ac:dyDescent="0.25">
      <c r="A486" s="124" t="s">
        <v>374</v>
      </c>
      <c r="B486" s="112" t="s">
        <v>348</v>
      </c>
      <c r="C486" s="115"/>
      <c r="D486" s="133">
        <f>SUM(D464:D485)</f>
        <v>50722</v>
      </c>
      <c r="E486" s="117"/>
      <c r="F486" s="147"/>
      <c r="G486" s="147"/>
      <c r="H486" s="147"/>
      <c r="I486" s="152"/>
      <c r="J486" s="147"/>
      <c r="K486" s="147"/>
      <c r="L486" s="152"/>
      <c r="M486" s="147"/>
      <c r="N486" s="147"/>
      <c r="O486" s="147"/>
      <c r="P486" s="147"/>
      <c r="Q486" s="147"/>
      <c r="R486" s="147"/>
      <c r="S486" s="147"/>
      <c r="T486" s="147"/>
      <c r="U486" s="73"/>
    </row>
    <row r="487" spans="1:22" ht="18" customHeight="1" x14ac:dyDescent="0.3">
      <c r="A487" s="124"/>
      <c r="B487" s="131" t="s">
        <v>173</v>
      </c>
      <c r="C487" s="132"/>
      <c r="D487" s="133">
        <f>D462-D486</f>
        <v>3003</v>
      </c>
      <c r="F487" s="118"/>
      <c r="G487" s="118"/>
      <c r="H487" s="118"/>
      <c r="I487" s="118"/>
      <c r="J487" s="118"/>
      <c r="K487" s="118"/>
      <c r="L487" s="46"/>
      <c r="M487" s="46"/>
      <c r="N487" s="46"/>
      <c r="O487" s="46"/>
      <c r="P487" s="46"/>
      <c r="Q487" s="46"/>
      <c r="R487" s="46"/>
      <c r="S487" s="46"/>
      <c r="T487" s="46"/>
      <c r="U487" s="51"/>
    </row>
    <row r="488" spans="1:22" ht="18" customHeight="1" x14ac:dyDescent="0.25">
      <c r="A488" s="134"/>
      <c r="B488" s="135" t="s">
        <v>109</v>
      </c>
      <c r="C488" s="135"/>
      <c r="D488" s="134"/>
      <c r="E488" s="134"/>
      <c r="F488" s="134"/>
      <c r="G488" s="134"/>
      <c r="H488" s="134"/>
      <c r="I488" s="134"/>
      <c r="J488" s="134"/>
      <c r="K488" s="134"/>
    </row>
    <row r="489" spans="1:22" ht="18" customHeight="1" x14ac:dyDescent="0.25">
      <c r="A489" s="134"/>
      <c r="B489" s="135"/>
      <c r="C489" s="135"/>
      <c r="D489" s="134"/>
      <c r="E489" s="134"/>
      <c r="F489" s="134"/>
      <c r="G489" s="134"/>
      <c r="H489" s="134"/>
      <c r="I489" s="134"/>
      <c r="J489" s="134"/>
      <c r="K489" s="134"/>
    </row>
    <row r="490" spans="1:22" ht="18" customHeight="1" x14ac:dyDescent="0.25">
      <c r="A490" s="134"/>
      <c r="B490" s="135"/>
      <c r="C490" s="135"/>
      <c r="D490" s="134"/>
      <c r="E490" s="134"/>
      <c r="F490" s="134"/>
      <c r="G490" s="134"/>
      <c r="H490" s="134"/>
      <c r="I490" s="134"/>
      <c r="J490" s="134"/>
      <c r="K490" s="134"/>
    </row>
    <row r="491" spans="1:22" ht="18" customHeight="1" x14ac:dyDescent="0.25">
      <c r="A491" s="134"/>
      <c r="B491" s="135"/>
      <c r="C491" s="135"/>
      <c r="D491" s="134"/>
      <c r="E491" s="134"/>
      <c r="F491" s="134"/>
      <c r="G491" s="134"/>
      <c r="H491" s="134"/>
      <c r="I491" s="134"/>
      <c r="J491" s="134"/>
      <c r="K491" s="134"/>
    </row>
    <row r="492" spans="1:22" ht="18" customHeight="1" x14ac:dyDescent="0.3">
      <c r="A492" s="97"/>
      <c r="B492" s="136"/>
      <c r="C492" s="137"/>
      <c r="D492" s="137"/>
      <c r="E492" s="99"/>
      <c r="F492" s="137"/>
      <c r="G492" s="137"/>
      <c r="H492" s="101"/>
      <c r="I492" s="138"/>
      <c r="J492" s="138"/>
      <c r="K492" s="138"/>
      <c r="L492" s="31"/>
      <c r="M492" s="31"/>
      <c r="N492" s="5"/>
      <c r="O492" s="5"/>
      <c r="P492" s="5"/>
      <c r="Q492" s="6"/>
      <c r="R492" s="6"/>
      <c r="S492" s="6"/>
      <c r="T492" s="6"/>
      <c r="U492" s="6"/>
      <c r="V492" s="6"/>
    </row>
    <row r="493" spans="1:22" ht="18" customHeight="1" x14ac:dyDescent="0.3">
      <c r="A493" s="97"/>
      <c r="B493" s="139" t="s">
        <v>30</v>
      </c>
      <c r="C493" s="140" t="s">
        <v>31</v>
      </c>
      <c r="D493" s="141"/>
      <c r="E493" s="99"/>
      <c r="F493" s="140" t="s">
        <v>32</v>
      </c>
      <c r="G493" s="142"/>
      <c r="H493" s="143"/>
      <c r="I493" s="144" t="s">
        <v>33</v>
      </c>
      <c r="J493" s="144"/>
      <c r="K493" s="144"/>
      <c r="L493" s="5"/>
      <c r="M493" s="5"/>
      <c r="N493" s="5"/>
      <c r="O493" s="5"/>
      <c r="P493" s="5"/>
      <c r="Q493" s="6"/>
      <c r="R493" s="6"/>
      <c r="S493" s="6"/>
      <c r="T493" s="6"/>
      <c r="U493" s="6"/>
      <c r="V493" s="6"/>
    </row>
    <row r="494" spans="1:22" ht="18" customHeight="1" x14ac:dyDescent="0.3">
      <c r="A494" s="97"/>
      <c r="B494" s="145" t="s">
        <v>34</v>
      </c>
      <c r="C494" s="140" t="s">
        <v>35</v>
      </c>
      <c r="D494" s="143"/>
      <c r="E494" s="99"/>
      <c r="F494" s="145" t="s">
        <v>36</v>
      </c>
      <c r="G494" s="145"/>
      <c r="H494" s="143"/>
      <c r="I494" s="146" t="s">
        <v>37</v>
      </c>
      <c r="J494" s="146"/>
      <c r="K494" s="146"/>
      <c r="L494" s="5"/>
      <c r="M494" s="5"/>
      <c r="N494" s="5"/>
      <c r="O494" s="5"/>
      <c r="P494" s="5"/>
      <c r="Q494" s="6"/>
      <c r="R494" s="6"/>
      <c r="S494" s="6"/>
      <c r="T494" s="6"/>
      <c r="U494" s="6"/>
      <c r="V494" s="6"/>
    </row>
    <row r="495" spans="1:22" ht="18" customHeight="1" x14ac:dyDescent="0.2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</row>
  </sheetData>
  <pageMargins left="0.7" right="0.7" top="0.75" bottom="0.75" header="0.3" footer="0.3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opLeftCell="A9" workbookViewId="0">
      <selection activeCell="B30" sqref="B30"/>
    </sheetView>
  </sheetViews>
  <sheetFormatPr defaultRowHeight="15" x14ac:dyDescent="0.25"/>
  <cols>
    <col min="5" max="5" width="12.7109375" bestFit="1" customWidth="1"/>
    <col min="6" max="6" width="11.5703125" bestFit="1" customWidth="1"/>
  </cols>
  <sheetData>
    <row r="2" spans="2:12" ht="15.75" x14ac:dyDescent="0.25">
      <c r="B2" s="162"/>
      <c r="C2" s="165" t="s">
        <v>379</v>
      </c>
      <c r="D2" s="162"/>
      <c r="E2" s="162"/>
      <c r="F2" s="162"/>
      <c r="G2" s="162"/>
      <c r="H2" s="162"/>
      <c r="I2" s="162"/>
      <c r="J2" s="162"/>
      <c r="K2" s="162"/>
      <c r="L2" s="162"/>
    </row>
    <row r="3" spans="2:12" ht="15.75" x14ac:dyDescent="0.25"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</row>
    <row r="4" spans="2:12" ht="15.75" x14ac:dyDescent="0.25">
      <c r="B4" s="162"/>
      <c r="C4" s="162" t="s">
        <v>380</v>
      </c>
      <c r="D4" s="162"/>
      <c r="E4" s="163">
        <v>206500</v>
      </c>
      <c r="F4" s="163"/>
      <c r="G4" s="163"/>
      <c r="H4" s="162"/>
      <c r="I4" s="162"/>
      <c r="J4" s="162"/>
      <c r="K4" s="162"/>
      <c r="L4" s="162"/>
    </row>
    <row r="5" spans="2:12" ht="15.75" x14ac:dyDescent="0.25">
      <c r="B5" s="162"/>
      <c r="C5" s="162" t="s">
        <v>381</v>
      </c>
      <c r="D5" s="162"/>
      <c r="E5" s="163"/>
      <c r="F5" s="163">
        <v>1280</v>
      </c>
      <c r="G5" s="163"/>
      <c r="H5" s="162"/>
      <c r="I5" s="162"/>
      <c r="J5" s="162"/>
      <c r="K5" s="162"/>
      <c r="L5" s="162"/>
    </row>
    <row r="6" spans="2:12" ht="15.75" x14ac:dyDescent="0.25">
      <c r="B6" s="162"/>
      <c r="C6" s="162" t="s">
        <v>382</v>
      </c>
      <c r="D6" s="162"/>
      <c r="E6" s="163"/>
      <c r="F6" s="163">
        <v>3531</v>
      </c>
      <c r="G6" s="163"/>
      <c r="H6" s="162"/>
      <c r="I6" s="162"/>
      <c r="J6" s="162"/>
      <c r="K6" s="162"/>
      <c r="L6" s="162"/>
    </row>
    <row r="7" spans="2:12" ht="15.75" x14ac:dyDescent="0.25">
      <c r="B7" s="162"/>
      <c r="C7" s="162" t="s">
        <v>383</v>
      </c>
      <c r="D7" s="162"/>
      <c r="E7" s="163"/>
      <c r="F7" s="163">
        <v>201689</v>
      </c>
      <c r="G7" s="163"/>
      <c r="H7" s="162"/>
      <c r="I7" s="162"/>
      <c r="J7" s="162"/>
      <c r="K7" s="162"/>
      <c r="L7" s="162"/>
    </row>
    <row r="8" spans="2:12" ht="16.5" thickBot="1" x14ac:dyDescent="0.3">
      <c r="B8" s="162"/>
      <c r="C8" s="162"/>
      <c r="D8" s="162"/>
      <c r="E8" s="164">
        <f>SUM(E4:E7)</f>
        <v>206500</v>
      </c>
      <c r="F8" s="164">
        <f>SUM(F4:F7)</f>
        <v>206500</v>
      </c>
      <c r="G8" s="163"/>
      <c r="H8" s="162"/>
      <c r="I8" s="162"/>
      <c r="J8" s="162"/>
      <c r="K8" s="162"/>
      <c r="L8" s="162"/>
    </row>
    <row r="9" spans="2:12" ht="16.5" thickTop="1" x14ac:dyDescent="0.25">
      <c r="B9" s="162"/>
      <c r="C9" s="162"/>
      <c r="D9" s="162"/>
      <c r="E9" s="163"/>
      <c r="F9" s="163"/>
      <c r="G9" s="163"/>
      <c r="H9" s="162"/>
      <c r="I9" s="162"/>
      <c r="J9" s="162"/>
      <c r="K9" s="162"/>
      <c r="L9" s="162"/>
    </row>
    <row r="10" spans="2:12" ht="15.75" x14ac:dyDescent="0.25">
      <c r="B10" s="162"/>
      <c r="C10" s="162"/>
      <c r="D10" s="162"/>
      <c r="E10" s="163"/>
      <c r="F10" s="163"/>
      <c r="G10" s="163"/>
      <c r="H10" s="162"/>
      <c r="I10" s="162"/>
      <c r="J10" s="162"/>
      <c r="K10" s="162"/>
      <c r="L10" s="162"/>
    </row>
    <row r="11" spans="2:12" ht="15.75" x14ac:dyDescent="0.25">
      <c r="B11" s="162"/>
      <c r="C11" s="162"/>
      <c r="D11" s="162"/>
      <c r="E11" s="163"/>
      <c r="F11" s="163"/>
      <c r="G11" s="163"/>
      <c r="H11" s="162"/>
      <c r="I11" s="162"/>
      <c r="J11" s="162"/>
      <c r="K11" s="162"/>
      <c r="L11" s="162"/>
    </row>
    <row r="12" spans="2:12" ht="15.75" x14ac:dyDescent="0.25">
      <c r="B12" s="162"/>
      <c r="C12" s="165" t="s">
        <v>384</v>
      </c>
      <c r="D12" s="162"/>
      <c r="E12" s="162"/>
      <c r="F12" s="162"/>
      <c r="G12" s="162"/>
      <c r="H12" s="162"/>
      <c r="I12" s="162"/>
      <c r="J12" s="162"/>
      <c r="K12" s="162"/>
      <c r="L12" s="162"/>
    </row>
    <row r="13" spans="2:12" ht="15.75" x14ac:dyDescent="0.25"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</row>
    <row r="14" spans="2:12" ht="15.75" x14ac:dyDescent="0.25">
      <c r="B14" s="162"/>
      <c r="C14" s="162" t="s">
        <v>380</v>
      </c>
      <c r="D14" s="162"/>
      <c r="E14" s="163">
        <v>1452577</v>
      </c>
      <c r="F14" s="163"/>
      <c r="G14" s="163"/>
      <c r="H14" s="162"/>
      <c r="I14" s="162"/>
      <c r="J14" s="162"/>
      <c r="K14" s="162"/>
      <c r="L14" s="162"/>
    </row>
    <row r="15" spans="2:12" ht="15.75" x14ac:dyDescent="0.25">
      <c r="B15" s="162"/>
      <c r="C15" s="162" t="s">
        <v>385</v>
      </c>
      <c r="D15" s="162"/>
      <c r="E15" s="163">
        <v>17000</v>
      </c>
      <c r="F15" s="163"/>
      <c r="G15" s="163"/>
      <c r="H15" s="162"/>
      <c r="I15" s="162"/>
      <c r="J15" s="162"/>
      <c r="K15" s="162"/>
      <c r="L15" s="162"/>
    </row>
    <row r="16" spans="2:12" ht="15.75" x14ac:dyDescent="0.25">
      <c r="B16" s="162"/>
      <c r="C16" s="162" t="s">
        <v>388</v>
      </c>
      <c r="D16" s="162"/>
      <c r="E16" s="163">
        <v>0</v>
      </c>
      <c r="F16" s="163">
        <v>3200</v>
      </c>
      <c r="G16" s="163"/>
      <c r="H16" s="162"/>
      <c r="I16" s="162"/>
      <c r="J16" s="162"/>
      <c r="K16" s="162"/>
      <c r="L16" s="162"/>
    </row>
    <row r="17" spans="2:12" ht="15.75" x14ac:dyDescent="0.25">
      <c r="B17" s="162"/>
      <c r="C17" s="162" t="s">
        <v>386</v>
      </c>
      <c r="D17" s="162"/>
      <c r="E17" s="163"/>
      <c r="F17" s="163">
        <v>51002</v>
      </c>
      <c r="G17" s="163"/>
      <c r="H17" s="162"/>
      <c r="I17" s="162"/>
      <c r="J17" s="162"/>
      <c r="K17" s="162"/>
      <c r="L17" s="162"/>
    </row>
    <row r="18" spans="2:12" ht="15.75" x14ac:dyDescent="0.25">
      <c r="B18" s="162"/>
      <c r="C18" s="162" t="s">
        <v>387</v>
      </c>
      <c r="D18" s="162"/>
      <c r="E18" s="163"/>
      <c r="F18" s="163">
        <v>46310</v>
      </c>
      <c r="G18" s="163"/>
      <c r="H18" s="162"/>
      <c r="I18" s="162"/>
      <c r="J18" s="162"/>
      <c r="K18" s="162"/>
      <c r="L18" s="162"/>
    </row>
    <row r="19" spans="2:12" ht="15.75" x14ac:dyDescent="0.25">
      <c r="B19" s="162"/>
      <c r="C19" s="162" t="s">
        <v>381</v>
      </c>
      <c r="D19" s="162"/>
      <c r="E19" s="163"/>
      <c r="F19" s="163">
        <v>13120</v>
      </c>
      <c r="G19" s="163">
        <v>13120</v>
      </c>
      <c r="H19" s="166">
        <f>F19-G19</f>
        <v>0</v>
      </c>
      <c r="I19" s="162"/>
      <c r="J19" s="162"/>
      <c r="K19" s="162"/>
      <c r="L19" s="162"/>
    </row>
    <row r="20" spans="2:12" ht="15.75" x14ac:dyDescent="0.25">
      <c r="B20" s="162"/>
      <c r="C20" s="162" t="s">
        <v>382</v>
      </c>
      <c r="D20" s="162"/>
      <c r="E20" s="163"/>
      <c r="F20" s="163">
        <v>250</v>
      </c>
      <c r="G20" s="163"/>
      <c r="H20" s="162"/>
      <c r="I20" s="162"/>
      <c r="J20" s="162"/>
      <c r="K20" s="162"/>
      <c r="L20" s="162"/>
    </row>
    <row r="21" spans="2:12" ht="15.75" x14ac:dyDescent="0.25">
      <c r="B21" s="162"/>
      <c r="C21" s="162" t="s">
        <v>383</v>
      </c>
      <c r="D21" s="162"/>
      <c r="E21" s="163"/>
      <c r="F21" s="163">
        <v>1355695</v>
      </c>
      <c r="G21" s="163"/>
      <c r="H21" s="162"/>
      <c r="I21" s="162"/>
      <c r="J21" s="162"/>
      <c r="K21" s="162"/>
      <c r="L21" s="162"/>
    </row>
    <row r="22" spans="2:12" ht="16.5" thickBot="1" x14ac:dyDescent="0.3">
      <c r="B22" s="162"/>
      <c r="C22" s="162"/>
      <c r="D22" s="162"/>
      <c r="E22" s="164">
        <f>SUM(E14:E21)</f>
        <v>1469577</v>
      </c>
      <c r="F22" s="164">
        <f>SUM(F14:F21)</f>
        <v>1469577</v>
      </c>
      <c r="G22" s="163"/>
      <c r="H22" s="162"/>
      <c r="I22" s="162"/>
      <c r="J22" s="162"/>
      <c r="K22" s="162"/>
      <c r="L22" s="162"/>
    </row>
    <row r="23" spans="2:12" ht="16.5" thickTop="1" x14ac:dyDescent="0.25">
      <c r="B23" s="162"/>
      <c r="C23" s="162"/>
      <c r="D23" s="162"/>
      <c r="E23" s="163"/>
      <c r="F23" s="163"/>
      <c r="G23" s="163"/>
      <c r="H23" s="162"/>
      <c r="I23" s="162"/>
      <c r="J23" s="162"/>
      <c r="K23" s="162"/>
      <c r="L23" s="162"/>
    </row>
    <row r="24" spans="2:12" ht="15.75" x14ac:dyDescent="0.25">
      <c r="B24" s="162"/>
      <c r="C24" s="162"/>
      <c r="D24" s="162"/>
      <c r="E24" s="163"/>
      <c r="F24" s="163">
        <f>F21+F7</f>
        <v>1557384</v>
      </c>
      <c r="G24" s="163"/>
      <c r="H24" s="162"/>
      <c r="I24" s="162"/>
      <c r="J24" s="162"/>
      <c r="K24" s="162"/>
      <c r="L24" s="162"/>
    </row>
    <row r="25" spans="2:12" ht="15.75" x14ac:dyDescent="0.25">
      <c r="B25" s="162"/>
      <c r="C25" s="162"/>
      <c r="D25" s="162"/>
      <c r="E25" s="163"/>
      <c r="F25" s="163"/>
      <c r="G25" s="163"/>
      <c r="H25" s="162"/>
      <c r="I25" s="162"/>
      <c r="J25" s="162"/>
      <c r="K25" s="162"/>
      <c r="L25" s="162"/>
    </row>
    <row r="26" spans="2:12" ht="15.75" x14ac:dyDescent="0.25">
      <c r="B26" s="162"/>
      <c r="C26" s="162"/>
      <c r="D26" s="162"/>
      <c r="E26" s="163"/>
      <c r="F26" s="163"/>
      <c r="G26" s="163"/>
      <c r="H26" s="162"/>
      <c r="I26" s="162"/>
      <c r="J26" s="162"/>
      <c r="K26" s="162"/>
      <c r="L26" s="162"/>
    </row>
    <row r="27" spans="2:12" ht="15.75" x14ac:dyDescent="0.25">
      <c r="B27" s="162"/>
      <c r="C27" s="162"/>
      <c r="D27" s="162"/>
      <c r="E27" s="163"/>
      <c r="F27" s="163"/>
      <c r="G27" s="163"/>
      <c r="H27" s="162"/>
      <c r="I27" s="162"/>
      <c r="J27" s="162"/>
      <c r="K27" s="162"/>
      <c r="L27" s="162"/>
    </row>
    <row r="28" spans="2:12" ht="15.75" x14ac:dyDescent="0.25">
      <c r="B28" s="162"/>
      <c r="C28" s="162"/>
      <c r="D28" s="162"/>
      <c r="E28" s="163"/>
      <c r="F28" s="163"/>
      <c r="G28" s="163"/>
      <c r="H28" s="162"/>
      <c r="I28" s="162"/>
      <c r="J28" s="162"/>
      <c r="K28" s="162"/>
      <c r="L28" s="162"/>
    </row>
    <row r="29" spans="2:12" ht="15.75" x14ac:dyDescent="0.25"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</row>
    <row r="30" spans="2:12" ht="15.75" x14ac:dyDescent="0.25"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72"/>
  <sheetViews>
    <sheetView tabSelected="1" topLeftCell="A1451" zoomScaleNormal="100" workbookViewId="0">
      <selection activeCell="D1467" sqref="D1467"/>
    </sheetView>
  </sheetViews>
  <sheetFormatPr defaultRowHeight="15" x14ac:dyDescent="0.25"/>
  <cols>
    <col min="1" max="1" width="10.5703125" customWidth="1"/>
    <col min="2" max="2" width="46.5703125" customWidth="1"/>
    <col min="3" max="3" width="13.85546875" customWidth="1"/>
    <col min="4" max="4" width="17.7109375" customWidth="1"/>
    <col min="5" max="5" width="10.28515625" hidden="1" customWidth="1"/>
    <col min="6" max="6" width="13.140625" customWidth="1"/>
    <col min="7" max="7" width="0" hidden="1" customWidth="1"/>
    <col min="8" max="8" width="10.85546875" customWidth="1"/>
    <col min="9" max="9" width="10.42578125" bestFit="1" customWidth="1"/>
    <col min="10" max="10" width="17.28515625" customWidth="1"/>
  </cols>
  <sheetData>
    <row r="2" spans="1:17" ht="18" customHeight="1" x14ac:dyDescent="0.3">
      <c r="A2" s="1"/>
      <c r="B2" s="2" t="s">
        <v>0</v>
      </c>
      <c r="C2" s="3"/>
      <c r="D2" s="2"/>
      <c r="E2" s="2"/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18" customHeight="1" x14ac:dyDescent="0.3">
      <c r="A3" s="1"/>
      <c r="B3" s="2" t="s">
        <v>1</v>
      </c>
      <c r="C3" s="3"/>
      <c r="D3" s="2"/>
      <c r="E3" s="2"/>
      <c r="F3" s="2"/>
      <c r="G3" s="4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7" ht="18" customHeight="1" x14ac:dyDescent="0.3">
      <c r="A4" s="1"/>
      <c r="B4" s="2" t="s">
        <v>2</v>
      </c>
      <c r="C4" s="3"/>
      <c r="D4" s="2"/>
      <c r="E4" s="2"/>
      <c r="F4" s="2"/>
      <c r="G4" s="4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8" customHeight="1" x14ac:dyDescent="0.25">
      <c r="A5" s="7" t="s">
        <v>3</v>
      </c>
      <c r="B5" s="8" t="s">
        <v>4</v>
      </c>
      <c r="C5" s="8" t="s">
        <v>5</v>
      </c>
      <c r="D5" s="9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/>
      <c r="K5" s="8"/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1:17" ht="18" customHeight="1" x14ac:dyDescent="0.3">
      <c r="A6" s="10"/>
      <c r="B6" s="11" t="s">
        <v>18</v>
      </c>
      <c r="C6" s="12"/>
      <c r="D6" s="13">
        <v>28063</v>
      </c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8" customHeight="1" x14ac:dyDescent="0.3">
      <c r="A7" s="10"/>
      <c r="B7" s="11"/>
      <c r="C7" s="12"/>
      <c r="D7" s="15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8" customHeight="1" x14ac:dyDescent="0.3">
      <c r="A8" s="10"/>
      <c r="B8" s="11" t="s">
        <v>19</v>
      </c>
      <c r="C8" s="12"/>
      <c r="D8" s="15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8" customHeight="1" x14ac:dyDescent="0.3">
      <c r="A9" s="10"/>
      <c r="B9" s="11"/>
      <c r="C9" s="12"/>
      <c r="D9" s="15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18" customHeight="1" x14ac:dyDescent="0.3">
      <c r="A10" s="10"/>
      <c r="B10" s="16" t="s">
        <v>20</v>
      </c>
      <c r="C10" s="12"/>
      <c r="D10" s="13">
        <v>28063</v>
      </c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18" customHeight="1" x14ac:dyDescent="0.3">
      <c r="A11" s="10"/>
      <c r="B11" s="11"/>
      <c r="C11" s="12"/>
      <c r="D11" s="15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18" customHeight="1" x14ac:dyDescent="0.3">
      <c r="A12" s="10"/>
      <c r="B12" s="17" t="s">
        <v>21</v>
      </c>
      <c r="C12" s="12"/>
      <c r="D12" s="15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18" customHeight="1" x14ac:dyDescent="0.3">
      <c r="A13" s="10">
        <v>45108</v>
      </c>
      <c r="B13" s="18" t="s">
        <v>22</v>
      </c>
      <c r="C13" s="12"/>
      <c r="D13" s="19">
        <v>2075</v>
      </c>
      <c r="E13" s="20"/>
      <c r="F13" s="19">
        <v>2075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8" customHeight="1" x14ac:dyDescent="0.3">
      <c r="A14" s="10">
        <v>45111</v>
      </c>
      <c r="B14" s="18" t="s">
        <v>23</v>
      </c>
      <c r="C14" s="12"/>
      <c r="D14" s="19">
        <v>3030</v>
      </c>
      <c r="E14" s="2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>
        <v>3030</v>
      </c>
    </row>
    <row r="15" spans="1:17" ht="18" customHeight="1" x14ac:dyDescent="0.3">
      <c r="A15" s="10">
        <v>45111</v>
      </c>
      <c r="B15" s="18" t="s">
        <v>23</v>
      </c>
      <c r="C15" s="12"/>
      <c r="D15" s="19">
        <v>190</v>
      </c>
      <c r="E15" s="20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>
        <v>190</v>
      </c>
    </row>
    <row r="16" spans="1:17" ht="18" customHeight="1" x14ac:dyDescent="0.3">
      <c r="A16" s="10">
        <v>45111</v>
      </c>
      <c r="B16" s="18" t="s">
        <v>23</v>
      </c>
      <c r="C16" s="12"/>
      <c r="D16" s="19">
        <v>190</v>
      </c>
      <c r="E16" s="20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190</v>
      </c>
    </row>
    <row r="17" spans="1:17" ht="18" customHeight="1" x14ac:dyDescent="0.3">
      <c r="A17" s="10">
        <v>45111</v>
      </c>
      <c r="B17" s="18" t="s">
        <v>24</v>
      </c>
      <c r="C17" s="12"/>
      <c r="D17" s="19">
        <v>4923</v>
      </c>
      <c r="E17" s="20">
        <v>4923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8" customHeight="1" x14ac:dyDescent="0.3">
      <c r="A18" s="10">
        <v>45115</v>
      </c>
      <c r="B18" s="18" t="s">
        <v>25</v>
      </c>
      <c r="C18" s="12"/>
      <c r="D18" s="19">
        <v>4280</v>
      </c>
      <c r="E18" s="20"/>
      <c r="F18" s="19"/>
      <c r="G18" s="19"/>
      <c r="H18" s="19">
        <v>4280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8" customHeight="1" x14ac:dyDescent="0.3">
      <c r="A19" s="10">
        <v>45115</v>
      </c>
      <c r="B19" s="18" t="s">
        <v>25</v>
      </c>
      <c r="C19" s="12"/>
      <c r="D19" s="19">
        <v>5650</v>
      </c>
      <c r="E19" s="20"/>
      <c r="F19" s="19"/>
      <c r="G19" s="19"/>
      <c r="H19" s="19">
        <v>5650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8" customHeight="1" x14ac:dyDescent="0.3">
      <c r="A20" s="10">
        <v>45117</v>
      </c>
      <c r="B20" s="18" t="s">
        <v>26</v>
      </c>
      <c r="C20" s="12"/>
      <c r="D20" s="21">
        <v>2890</v>
      </c>
      <c r="E20" s="20"/>
      <c r="F20" s="19"/>
      <c r="G20" s="19"/>
      <c r="H20" s="19">
        <v>2890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8" customHeight="1" x14ac:dyDescent="0.3">
      <c r="A21" s="10">
        <v>45117</v>
      </c>
      <c r="B21" s="18" t="s">
        <v>26</v>
      </c>
      <c r="C21" s="12"/>
      <c r="D21" s="21">
        <v>2500</v>
      </c>
      <c r="E21" s="20"/>
      <c r="F21" s="19"/>
      <c r="G21" s="19"/>
      <c r="H21" s="19">
        <v>2500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8" customHeight="1" x14ac:dyDescent="0.3">
      <c r="A22" s="10">
        <v>45118</v>
      </c>
      <c r="B22" s="18" t="s">
        <v>27</v>
      </c>
      <c r="C22" s="12"/>
      <c r="D22" s="19">
        <v>1350</v>
      </c>
      <c r="E22" s="20"/>
      <c r="F22" s="19"/>
      <c r="G22" s="19"/>
      <c r="H22" s="19">
        <v>1350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8" customHeight="1" x14ac:dyDescent="0.3">
      <c r="A23" s="22"/>
      <c r="B23" s="18"/>
      <c r="C23" s="23"/>
      <c r="D23" s="19"/>
      <c r="E23" s="2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8" customHeight="1" x14ac:dyDescent="0.3">
      <c r="A24" s="10"/>
      <c r="B24" s="16" t="s">
        <v>28</v>
      </c>
      <c r="C24" s="12"/>
      <c r="D24" s="24">
        <v>27078</v>
      </c>
      <c r="E24" s="24">
        <v>4923</v>
      </c>
      <c r="F24" s="24">
        <v>2075</v>
      </c>
      <c r="G24" s="24">
        <v>0</v>
      </c>
      <c r="H24" s="24">
        <v>16670</v>
      </c>
      <c r="I24" s="24">
        <v>0</v>
      </c>
      <c r="J24" s="24"/>
      <c r="K24" s="24"/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3410</v>
      </c>
    </row>
    <row r="25" spans="1:17" ht="18" customHeight="1" x14ac:dyDescent="0.3">
      <c r="A25" s="10"/>
      <c r="B25" s="14"/>
      <c r="C25" s="12"/>
      <c r="D25" s="25" t="s">
        <v>29</v>
      </c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8" customHeight="1" x14ac:dyDescent="0.3">
      <c r="A26" s="10"/>
      <c r="B26" s="26" t="s">
        <v>20</v>
      </c>
      <c r="C26" s="27"/>
      <c r="D26" s="24">
        <v>985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9"/>
    </row>
    <row r="27" spans="1:17" ht="18" customHeight="1" x14ac:dyDescent="0.3">
      <c r="A27" s="1"/>
      <c r="B27" s="3"/>
      <c r="C27" s="3"/>
      <c r="D27" s="3"/>
      <c r="E27" s="3"/>
      <c r="F27" s="3"/>
      <c r="G27" s="3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ht="18" customHeight="1" x14ac:dyDescent="0.3">
      <c r="A28" s="1"/>
      <c r="B28" s="3"/>
      <c r="C28" s="3"/>
      <c r="D28" s="3"/>
      <c r="E28" s="28"/>
      <c r="F28" s="3"/>
      <c r="G28" s="3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ht="18" customHeight="1" x14ac:dyDescent="0.3">
      <c r="A29" s="1"/>
      <c r="B29" s="29"/>
      <c r="C29" s="30"/>
      <c r="D29" s="30"/>
      <c r="E29" s="3"/>
      <c r="F29" s="30"/>
      <c r="G29" s="30"/>
      <c r="H29" s="5"/>
      <c r="I29" s="31"/>
      <c r="J29" s="31"/>
      <c r="K29" s="31"/>
      <c r="L29" s="31"/>
      <c r="M29" s="31"/>
      <c r="N29" s="5"/>
      <c r="O29" s="5"/>
      <c r="P29" s="5"/>
      <c r="Q29" s="6"/>
    </row>
    <row r="30" spans="1:17" ht="18" customHeight="1" x14ac:dyDescent="0.3">
      <c r="A30" s="1"/>
      <c r="B30" s="32" t="s">
        <v>30</v>
      </c>
      <c r="C30" s="33" t="s">
        <v>31</v>
      </c>
      <c r="D30" s="34"/>
      <c r="E30" s="3"/>
      <c r="F30" s="33" t="s">
        <v>32</v>
      </c>
      <c r="G30" s="35"/>
      <c r="H30" s="6"/>
      <c r="I30" s="36" t="s">
        <v>33</v>
      </c>
      <c r="J30" s="36"/>
      <c r="K30" s="36"/>
      <c r="L30" s="5"/>
      <c r="M30" s="5"/>
      <c r="N30" s="5"/>
      <c r="O30" s="5"/>
      <c r="P30" s="5"/>
      <c r="Q30" s="6"/>
    </row>
    <row r="31" spans="1:17" ht="18" customHeight="1" x14ac:dyDescent="0.3">
      <c r="A31" s="1"/>
      <c r="B31" s="37" t="s">
        <v>34</v>
      </c>
      <c r="C31" s="33" t="s">
        <v>35</v>
      </c>
      <c r="D31" s="6"/>
      <c r="E31" s="3"/>
      <c r="F31" s="37" t="s">
        <v>36</v>
      </c>
      <c r="G31" s="37"/>
      <c r="H31" s="6"/>
      <c r="I31" s="38" t="s">
        <v>37</v>
      </c>
      <c r="J31" s="38"/>
      <c r="K31" s="38"/>
      <c r="L31" s="5"/>
      <c r="M31" s="5"/>
      <c r="N31" s="5"/>
      <c r="O31" s="5"/>
      <c r="P31" s="5"/>
      <c r="Q31" s="6"/>
    </row>
    <row r="35" spans="1:17" ht="18" customHeight="1" x14ac:dyDescent="0.3">
      <c r="A35" s="1"/>
      <c r="B35" s="2" t="s">
        <v>0</v>
      </c>
      <c r="C35" s="3"/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1:17" ht="18" customHeight="1" x14ac:dyDescent="0.3">
      <c r="A36" s="1"/>
      <c r="B36" s="2" t="s">
        <v>1</v>
      </c>
      <c r="C36" s="3"/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1:17" ht="18" customHeight="1" x14ac:dyDescent="0.3">
      <c r="A37" s="1"/>
      <c r="B37" s="2" t="s">
        <v>38</v>
      </c>
      <c r="C37" s="3"/>
      <c r="D37" s="2"/>
      <c r="E37" s="2"/>
      <c r="F37" s="2"/>
      <c r="G37" s="4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1:17" ht="18" customHeight="1" x14ac:dyDescent="0.25">
      <c r="A38" s="7" t="s">
        <v>3</v>
      </c>
      <c r="B38" s="8" t="s">
        <v>4</v>
      </c>
      <c r="C38" s="8" t="s">
        <v>5</v>
      </c>
      <c r="D38" s="9" t="s">
        <v>6</v>
      </c>
      <c r="E38" s="8" t="s">
        <v>39</v>
      </c>
      <c r="F38" s="8" t="s">
        <v>40</v>
      </c>
      <c r="G38" s="8" t="s">
        <v>10</v>
      </c>
      <c r="H38" s="8" t="s">
        <v>41</v>
      </c>
      <c r="I38" s="8" t="s">
        <v>42</v>
      </c>
      <c r="J38" s="8"/>
      <c r="K38" s="8"/>
      <c r="L38" s="8" t="s">
        <v>12</v>
      </c>
      <c r="M38" s="8" t="s">
        <v>43</v>
      </c>
      <c r="N38" s="8" t="s">
        <v>44</v>
      </c>
      <c r="O38" s="8" t="s">
        <v>45</v>
      </c>
      <c r="P38" s="8" t="s">
        <v>46</v>
      </c>
      <c r="Q38" s="8" t="s">
        <v>17</v>
      </c>
    </row>
    <row r="39" spans="1:17" ht="18" customHeight="1" x14ac:dyDescent="0.3">
      <c r="A39" s="10"/>
      <c r="B39" s="11" t="s">
        <v>18</v>
      </c>
      <c r="C39" s="12"/>
      <c r="D39" s="13">
        <v>985</v>
      </c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8" customHeight="1" x14ac:dyDescent="0.3">
      <c r="A40" s="10"/>
      <c r="B40" s="11"/>
      <c r="C40" s="12"/>
      <c r="D40" s="15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8" customHeight="1" x14ac:dyDescent="0.3">
      <c r="A41" s="39" t="s">
        <v>47</v>
      </c>
      <c r="B41" s="39" t="s">
        <v>48</v>
      </c>
      <c r="C41" s="40"/>
      <c r="D41" s="41">
        <v>49000</v>
      </c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8" customHeight="1" x14ac:dyDescent="0.3">
      <c r="A42" s="10"/>
      <c r="B42" s="11"/>
      <c r="C42" s="12"/>
      <c r="D42" s="15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8" customHeight="1" x14ac:dyDescent="0.3">
      <c r="A43" s="10"/>
      <c r="B43" s="16" t="s">
        <v>20</v>
      </c>
      <c r="C43" s="12"/>
      <c r="D43" s="13">
        <v>49985</v>
      </c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8" customHeight="1" x14ac:dyDescent="0.3">
      <c r="A44" s="10"/>
      <c r="B44" s="11"/>
      <c r="C44" s="12"/>
      <c r="D44" s="15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8" customHeight="1" x14ac:dyDescent="0.3">
      <c r="A45" s="10"/>
      <c r="B45" s="17" t="s">
        <v>21</v>
      </c>
      <c r="C45" s="12"/>
      <c r="D45" s="15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8" customHeight="1" x14ac:dyDescent="0.3">
      <c r="A46" s="42" t="s">
        <v>49</v>
      </c>
      <c r="B46" s="43" t="s">
        <v>50</v>
      </c>
      <c r="C46" s="40"/>
      <c r="D46" s="44">
        <v>330</v>
      </c>
      <c r="E46" s="45"/>
      <c r="F46" s="46"/>
      <c r="G46" s="46"/>
      <c r="H46" s="46"/>
      <c r="I46" s="46"/>
      <c r="J46" s="46"/>
      <c r="K46" s="46"/>
      <c r="L46" s="46"/>
      <c r="M46" s="46"/>
      <c r="N46" s="46">
        <v>330</v>
      </c>
      <c r="O46" s="46"/>
      <c r="P46" s="46"/>
      <c r="Q46" s="46"/>
    </row>
    <row r="47" spans="1:17" ht="18" customHeight="1" x14ac:dyDescent="0.3">
      <c r="A47" s="42" t="s">
        <v>51</v>
      </c>
      <c r="B47" s="43" t="s">
        <v>52</v>
      </c>
      <c r="C47" s="40"/>
      <c r="D47" s="44">
        <v>1500</v>
      </c>
      <c r="E47" s="45"/>
      <c r="F47" s="46"/>
      <c r="G47" s="46"/>
      <c r="H47" s="46"/>
      <c r="I47" s="46"/>
      <c r="J47" s="46"/>
      <c r="K47" s="46"/>
      <c r="L47" s="46"/>
      <c r="M47" s="46"/>
      <c r="N47" s="46"/>
      <c r="O47" s="46">
        <v>1500</v>
      </c>
      <c r="P47" s="46"/>
      <c r="Q47" s="46"/>
    </row>
    <row r="48" spans="1:17" ht="18" customHeight="1" x14ac:dyDescent="0.3">
      <c r="A48" s="42" t="s">
        <v>51</v>
      </c>
      <c r="B48" s="43" t="s">
        <v>53</v>
      </c>
      <c r="C48" s="40"/>
      <c r="D48" s="47">
        <v>2500</v>
      </c>
      <c r="E48" s="45"/>
      <c r="F48" s="46"/>
      <c r="G48" s="46"/>
      <c r="H48" s="46"/>
      <c r="I48" s="46"/>
      <c r="J48" s="46"/>
      <c r="K48" s="46"/>
      <c r="L48" s="46"/>
      <c r="M48" s="46"/>
      <c r="N48" s="46">
        <v>2500</v>
      </c>
      <c r="O48" s="46"/>
      <c r="P48" s="46"/>
      <c r="Q48" s="46"/>
    </row>
    <row r="49" spans="1:17" ht="18" customHeight="1" x14ac:dyDescent="0.3">
      <c r="A49" s="42" t="s">
        <v>51</v>
      </c>
      <c r="B49" s="43" t="s">
        <v>54</v>
      </c>
      <c r="C49" s="40"/>
      <c r="D49" s="47">
        <v>5000</v>
      </c>
      <c r="E49" s="45"/>
      <c r="F49" s="46"/>
      <c r="G49" s="46"/>
      <c r="H49" s="46"/>
      <c r="I49" s="46"/>
      <c r="J49" s="46"/>
      <c r="K49" s="46"/>
      <c r="L49" s="46"/>
      <c r="M49" s="46"/>
      <c r="N49" s="46">
        <v>5000</v>
      </c>
      <c r="O49" s="46"/>
      <c r="P49" s="46"/>
      <c r="Q49" s="46"/>
    </row>
    <row r="50" spans="1:17" ht="18" customHeight="1" x14ac:dyDescent="0.3">
      <c r="A50" s="42" t="s">
        <v>55</v>
      </c>
      <c r="B50" s="43" t="s">
        <v>56</v>
      </c>
      <c r="C50" s="40"/>
      <c r="D50" s="44">
        <v>6500</v>
      </c>
      <c r="E50" s="45"/>
      <c r="F50" s="46"/>
      <c r="G50" s="46"/>
      <c r="H50" s="46"/>
      <c r="I50" s="46"/>
      <c r="J50" s="46"/>
      <c r="K50" s="46"/>
      <c r="L50" s="46"/>
      <c r="M50" s="46"/>
      <c r="N50" s="46">
        <v>6500</v>
      </c>
      <c r="O50" s="46"/>
      <c r="P50" s="46"/>
      <c r="Q50" s="46"/>
    </row>
    <row r="51" spans="1:17" ht="18" customHeight="1" x14ac:dyDescent="0.3">
      <c r="A51" s="48" t="s">
        <v>55</v>
      </c>
      <c r="B51" s="43" t="s">
        <v>57</v>
      </c>
      <c r="C51" s="49"/>
      <c r="D51" s="44">
        <v>2500</v>
      </c>
      <c r="E51" s="45"/>
      <c r="F51" s="46"/>
      <c r="G51" s="46">
        <v>2500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</row>
    <row r="52" spans="1:17" ht="18" customHeight="1" x14ac:dyDescent="0.3">
      <c r="A52" s="48" t="s">
        <v>55</v>
      </c>
      <c r="B52" s="43" t="s">
        <v>58</v>
      </c>
      <c r="C52" s="40"/>
      <c r="D52" s="44">
        <v>4350</v>
      </c>
      <c r="E52" s="45"/>
      <c r="F52" s="46"/>
      <c r="G52" s="46">
        <v>4350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</row>
    <row r="53" spans="1:17" ht="18" customHeight="1" x14ac:dyDescent="0.3">
      <c r="A53" s="48" t="s">
        <v>59</v>
      </c>
      <c r="B53" s="43" t="s">
        <v>60</v>
      </c>
      <c r="C53" s="40"/>
      <c r="D53" s="47">
        <v>1000</v>
      </c>
      <c r="E53" s="45"/>
      <c r="F53" s="46"/>
      <c r="G53" s="46"/>
      <c r="H53" s="46"/>
      <c r="I53" s="46"/>
      <c r="J53" s="46"/>
      <c r="K53" s="46"/>
      <c r="L53" s="46"/>
      <c r="M53" s="46"/>
      <c r="N53" s="46">
        <v>1000</v>
      </c>
      <c r="O53" s="46"/>
      <c r="P53" s="46"/>
      <c r="Q53" s="46"/>
    </row>
    <row r="54" spans="1:17" ht="18" customHeight="1" x14ac:dyDescent="0.3">
      <c r="A54" s="48" t="s">
        <v>61</v>
      </c>
      <c r="B54" s="43" t="s">
        <v>62</v>
      </c>
      <c r="C54" s="40"/>
      <c r="D54" s="47">
        <v>3000</v>
      </c>
      <c r="E54" s="45"/>
      <c r="F54" s="46"/>
      <c r="G54" s="46">
        <v>3000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</row>
    <row r="55" spans="1:17" ht="18" customHeight="1" x14ac:dyDescent="0.3">
      <c r="A55" s="48" t="s">
        <v>61</v>
      </c>
      <c r="B55" s="43" t="s">
        <v>63</v>
      </c>
      <c r="C55" s="40"/>
      <c r="D55" s="47">
        <v>4900</v>
      </c>
      <c r="E55" s="45"/>
      <c r="F55" s="46"/>
      <c r="G55" s="46">
        <v>4900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</row>
    <row r="56" spans="1:17" ht="18" customHeight="1" x14ac:dyDescent="0.3">
      <c r="A56" s="48" t="s">
        <v>61</v>
      </c>
      <c r="B56" s="43" t="s">
        <v>64</v>
      </c>
      <c r="C56" s="40"/>
      <c r="D56" s="47">
        <v>1140</v>
      </c>
      <c r="E56" s="45"/>
      <c r="F56" s="46"/>
      <c r="G56" s="46">
        <v>1140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</row>
    <row r="57" spans="1:17" ht="18" customHeight="1" x14ac:dyDescent="0.3">
      <c r="A57" s="48" t="s">
        <v>65</v>
      </c>
      <c r="B57" s="43" t="s">
        <v>66</v>
      </c>
      <c r="C57" s="40"/>
      <c r="D57" s="47">
        <v>252</v>
      </c>
      <c r="E57" s="45"/>
      <c r="F57" s="46"/>
      <c r="G57" s="46"/>
      <c r="H57" s="46"/>
      <c r="I57" s="46">
        <v>252</v>
      </c>
      <c r="J57" s="46"/>
      <c r="K57" s="46"/>
      <c r="L57" s="46"/>
      <c r="M57" s="46"/>
      <c r="N57" s="46"/>
      <c r="O57" s="46"/>
      <c r="P57" s="46"/>
      <c r="Q57" s="46"/>
    </row>
    <row r="58" spans="1:17" ht="18" customHeight="1" x14ac:dyDescent="0.3">
      <c r="A58" s="48" t="s">
        <v>65</v>
      </c>
      <c r="B58" s="43" t="s">
        <v>67</v>
      </c>
      <c r="C58" s="40"/>
      <c r="D58" s="47">
        <v>1250</v>
      </c>
      <c r="E58" s="45"/>
      <c r="F58" s="46"/>
      <c r="G58" s="46"/>
      <c r="H58" s="46"/>
      <c r="I58" s="46">
        <v>1250</v>
      </c>
      <c r="J58" s="46"/>
      <c r="K58" s="46"/>
      <c r="L58" s="46"/>
      <c r="M58" s="46"/>
      <c r="N58" s="46"/>
      <c r="O58" s="46"/>
      <c r="P58" s="46"/>
      <c r="Q58" s="46"/>
    </row>
    <row r="59" spans="1:17" ht="18" customHeight="1" x14ac:dyDescent="0.3">
      <c r="A59" s="48" t="s">
        <v>65</v>
      </c>
      <c r="B59" s="43" t="s">
        <v>68</v>
      </c>
      <c r="C59" s="40"/>
      <c r="D59" s="47">
        <v>928</v>
      </c>
      <c r="E59" s="45"/>
      <c r="F59" s="46"/>
      <c r="G59" s="46"/>
      <c r="H59" s="46"/>
      <c r="I59" s="46">
        <v>928</v>
      </c>
      <c r="J59" s="46"/>
      <c r="K59" s="46"/>
      <c r="L59" s="46"/>
      <c r="M59" s="46"/>
      <c r="N59" s="46"/>
      <c r="O59" s="46"/>
      <c r="P59" s="46"/>
      <c r="Q59" s="46"/>
    </row>
    <row r="60" spans="1:17" ht="18" customHeight="1" x14ac:dyDescent="0.3">
      <c r="A60" s="48" t="s">
        <v>65</v>
      </c>
      <c r="B60" s="43" t="s">
        <v>69</v>
      </c>
      <c r="C60" s="40"/>
      <c r="D60" s="44">
        <v>700</v>
      </c>
      <c r="E60" s="45"/>
      <c r="F60" s="46"/>
      <c r="G60" s="44"/>
      <c r="H60" s="46"/>
      <c r="I60" s="46">
        <v>700</v>
      </c>
      <c r="J60" s="46"/>
      <c r="K60" s="46"/>
      <c r="L60" s="46"/>
      <c r="M60" s="46"/>
      <c r="N60" s="46"/>
      <c r="O60" s="46"/>
      <c r="P60" s="46"/>
      <c r="Q60" s="46"/>
    </row>
    <row r="61" spans="1:17" ht="18" customHeight="1" x14ac:dyDescent="0.3">
      <c r="A61" s="42" t="s">
        <v>65</v>
      </c>
      <c r="B61" s="43" t="s">
        <v>70</v>
      </c>
      <c r="C61" s="40"/>
      <c r="D61" s="47">
        <v>2000</v>
      </c>
      <c r="E61" s="45"/>
      <c r="F61" s="46"/>
      <c r="G61" s="50"/>
      <c r="H61" s="46">
        <v>2000</v>
      </c>
      <c r="I61" s="46"/>
      <c r="J61" s="46"/>
      <c r="K61" s="46"/>
      <c r="L61" s="46"/>
      <c r="M61" s="46"/>
      <c r="N61" s="46"/>
      <c r="O61" s="46"/>
      <c r="P61" s="46"/>
      <c r="Q61" s="46"/>
    </row>
    <row r="62" spans="1:17" ht="18" customHeight="1" x14ac:dyDescent="0.3">
      <c r="A62" s="42" t="s">
        <v>71</v>
      </c>
      <c r="B62" s="43" t="s">
        <v>72</v>
      </c>
      <c r="C62" s="40"/>
      <c r="D62" s="47">
        <v>440</v>
      </c>
      <c r="E62" s="45"/>
      <c r="F62" s="46"/>
      <c r="G62" s="50"/>
      <c r="H62" s="46"/>
      <c r="I62" s="46"/>
      <c r="J62" s="46"/>
      <c r="K62" s="46"/>
      <c r="L62" s="46"/>
      <c r="M62" s="46"/>
      <c r="N62" s="46"/>
      <c r="O62" s="46"/>
      <c r="P62" s="46"/>
      <c r="Q62" s="47">
        <v>440</v>
      </c>
    </row>
    <row r="63" spans="1:17" ht="18" customHeight="1" x14ac:dyDescent="0.3">
      <c r="A63" s="42" t="s">
        <v>71</v>
      </c>
      <c r="B63" s="43" t="s">
        <v>72</v>
      </c>
      <c r="C63" s="40"/>
      <c r="D63" s="47">
        <v>180</v>
      </c>
      <c r="E63" s="45"/>
      <c r="F63" s="46"/>
      <c r="G63" s="50"/>
      <c r="H63" s="46"/>
      <c r="I63" s="46"/>
      <c r="J63" s="46"/>
      <c r="K63" s="46"/>
      <c r="L63" s="46"/>
      <c r="M63" s="46"/>
      <c r="N63" s="46"/>
      <c r="O63" s="46"/>
      <c r="P63" s="46"/>
      <c r="Q63" s="47">
        <v>180</v>
      </c>
    </row>
    <row r="64" spans="1:17" ht="18" customHeight="1" x14ac:dyDescent="0.3">
      <c r="A64" s="42" t="s">
        <v>71</v>
      </c>
      <c r="B64" s="43" t="s">
        <v>72</v>
      </c>
      <c r="C64" s="40"/>
      <c r="D64" s="51">
        <v>2640</v>
      </c>
      <c r="E64" s="45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51">
        <v>2640</v>
      </c>
    </row>
    <row r="65" spans="1:17" ht="18" customHeight="1" x14ac:dyDescent="0.3">
      <c r="A65" s="42" t="s">
        <v>71</v>
      </c>
      <c r="B65" s="43" t="s">
        <v>73</v>
      </c>
      <c r="C65" s="40"/>
      <c r="D65" s="52">
        <v>7000</v>
      </c>
      <c r="E65" s="45"/>
      <c r="F65" s="46"/>
      <c r="G65" s="46"/>
      <c r="H65" s="46"/>
      <c r="I65" s="46"/>
      <c r="J65" s="46"/>
      <c r="K65" s="46"/>
      <c r="L65" s="46"/>
      <c r="M65" s="46"/>
      <c r="N65" s="46"/>
      <c r="O65" s="46">
        <v>7000</v>
      </c>
      <c r="P65" s="46"/>
      <c r="Q65" s="46"/>
    </row>
    <row r="66" spans="1:17" ht="18" customHeight="1" x14ac:dyDescent="0.3">
      <c r="A66" s="22"/>
      <c r="B66" s="18"/>
      <c r="C66" s="23"/>
      <c r="D66" s="19"/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8" customHeight="1" x14ac:dyDescent="0.3">
      <c r="A67" s="10"/>
      <c r="B67" s="16" t="s">
        <v>28</v>
      </c>
      <c r="C67" s="12"/>
      <c r="D67" s="24">
        <v>48110</v>
      </c>
      <c r="E67" s="24">
        <v>0</v>
      </c>
      <c r="F67" s="24">
        <v>0</v>
      </c>
      <c r="G67" s="24">
        <v>15890</v>
      </c>
      <c r="H67" s="24">
        <v>2000</v>
      </c>
      <c r="I67" s="24">
        <v>3130</v>
      </c>
      <c r="J67" s="24"/>
      <c r="K67" s="24"/>
      <c r="L67" s="24">
        <v>0</v>
      </c>
      <c r="M67" s="24">
        <v>0</v>
      </c>
      <c r="N67" s="24">
        <v>15330</v>
      </c>
      <c r="O67" s="24">
        <v>8500</v>
      </c>
      <c r="P67" s="24">
        <v>0</v>
      </c>
      <c r="Q67" s="24">
        <v>3260</v>
      </c>
    </row>
    <row r="68" spans="1:17" ht="18" customHeight="1" x14ac:dyDescent="0.3">
      <c r="A68" s="10"/>
      <c r="B68" s="14"/>
      <c r="C68" s="12"/>
      <c r="D68" s="25" t="s">
        <v>74</v>
      </c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8" customHeight="1" x14ac:dyDescent="0.3">
      <c r="A69" s="10"/>
      <c r="B69" s="26" t="s">
        <v>20</v>
      </c>
      <c r="C69" s="27"/>
      <c r="D69" s="24">
        <v>1875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19"/>
      <c r="Q69" s="19"/>
    </row>
    <row r="70" spans="1:17" ht="18" customHeight="1" x14ac:dyDescent="0.3">
      <c r="A70" s="1"/>
      <c r="B70" s="3"/>
      <c r="C70" s="3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6"/>
    </row>
    <row r="71" spans="1:17" ht="18" customHeight="1" x14ac:dyDescent="0.3">
      <c r="A71" s="1"/>
      <c r="B71" s="3"/>
      <c r="C71" s="3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6"/>
    </row>
    <row r="72" spans="1:17" ht="18" customHeight="1" x14ac:dyDescent="0.3">
      <c r="A72" s="1"/>
      <c r="B72" s="29"/>
      <c r="C72" s="30"/>
      <c r="D72" s="30"/>
      <c r="E72" s="3"/>
      <c r="F72" s="30"/>
      <c r="G72" s="30"/>
      <c r="H72" s="5"/>
      <c r="I72" s="31"/>
      <c r="J72" s="31"/>
      <c r="K72" s="31"/>
      <c r="L72" s="31"/>
      <c r="M72" s="31"/>
      <c r="N72" s="5"/>
      <c r="O72" s="5"/>
      <c r="P72" s="5"/>
      <c r="Q72" s="6"/>
    </row>
    <row r="73" spans="1:17" ht="18" customHeight="1" x14ac:dyDescent="0.3">
      <c r="A73" s="1"/>
      <c r="B73" s="32" t="s">
        <v>30</v>
      </c>
      <c r="C73" s="33" t="s">
        <v>31</v>
      </c>
      <c r="D73" s="34"/>
      <c r="E73" s="3"/>
      <c r="F73" s="33" t="s">
        <v>32</v>
      </c>
      <c r="G73" s="35"/>
      <c r="H73" s="6"/>
      <c r="I73" s="36" t="s">
        <v>33</v>
      </c>
      <c r="J73" s="36"/>
      <c r="K73" s="36"/>
      <c r="L73" s="5"/>
      <c r="M73" s="5"/>
      <c r="N73" s="5"/>
      <c r="O73" s="5"/>
      <c r="P73" s="5"/>
      <c r="Q73" s="6"/>
    </row>
    <row r="74" spans="1:17" ht="18" customHeight="1" x14ac:dyDescent="0.3">
      <c r="A74" s="1"/>
      <c r="B74" s="37" t="s">
        <v>34</v>
      </c>
      <c r="C74" s="33" t="s">
        <v>35</v>
      </c>
      <c r="D74" s="6"/>
      <c r="E74" s="3"/>
      <c r="F74" s="37" t="s">
        <v>36</v>
      </c>
      <c r="G74" s="37"/>
      <c r="H74" s="6"/>
      <c r="I74" s="38" t="s">
        <v>37</v>
      </c>
      <c r="J74" s="38"/>
      <c r="K74" s="38"/>
      <c r="L74" s="5"/>
      <c r="M74" s="5"/>
      <c r="N74" s="5"/>
      <c r="O74" s="5"/>
      <c r="P74" s="5"/>
      <c r="Q74" s="6"/>
    </row>
    <row r="76" spans="1:17" ht="18" customHeight="1" x14ac:dyDescent="0.3">
      <c r="A76" s="53"/>
      <c r="B76" s="2"/>
      <c r="C76" s="54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6"/>
      <c r="Q76" s="56"/>
    </row>
    <row r="78" spans="1:17" ht="18" customHeight="1" x14ac:dyDescent="0.3">
      <c r="A78" s="1"/>
      <c r="B78" s="2" t="s">
        <v>0</v>
      </c>
      <c r="C78" s="3"/>
      <c r="D78" s="2"/>
      <c r="E78" s="2"/>
      <c r="F78" s="2"/>
      <c r="G78" s="4"/>
      <c r="H78" s="5"/>
      <c r="I78" s="5"/>
      <c r="J78" s="5"/>
      <c r="K78" s="5"/>
      <c r="L78" s="5"/>
      <c r="M78" s="5"/>
      <c r="N78" s="5"/>
      <c r="O78" s="5"/>
      <c r="P78" s="5"/>
      <c r="Q78" s="6"/>
    </row>
    <row r="79" spans="1:17" ht="18" customHeight="1" x14ac:dyDescent="0.3">
      <c r="A79" s="1"/>
      <c r="B79" s="2" t="s">
        <v>1</v>
      </c>
      <c r="C79" s="3"/>
      <c r="D79" s="2"/>
      <c r="E79" s="2"/>
      <c r="F79" s="2"/>
      <c r="G79" s="4"/>
      <c r="H79" s="5"/>
      <c r="I79" s="5"/>
      <c r="J79" s="5"/>
      <c r="K79" s="5"/>
      <c r="L79" s="5"/>
      <c r="M79" s="5"/>
      <c r="N79" s="5"/>
      <c r="O79" s="5"/>
      <c r="P79" s="5"/>
      <c r="Q79" s="6"/>
    </row>
    <row r="80" spans="1:17" ht="18" customHeight="1" x14ac:dyDescent="0.3">
      <c r="A80" s="1"/>
      <c r="B80" s="2" t="s">
        <v>75</v>
      </c>
      <c r="C80" s="3"/>
      <c r="D80" s="2"/>
      <c r="E80" s="2"/>
      <c r="F80" s="2"/>
      <c r="G80" s="4"/>
      <c r="H80" s="5"/>
      <c r="I80" s="5"/>
      <c r="J80" s="5"/>
      <c r="K80" s="5"/>
      <c r="L80" s="5"/>
      <c r="M80" s="5"/>
      <c r="N80" s="5"/>
      <c r="O80" s="5"/>
      <c r="P80" s="5"/>
      <c r="Q80" s="6"/>
    </row>
    <row r="81" spans="1:21" ht="18" customHeight="1" x14ac:dyDescent="0.25">
      <c r="A81" s="7" t="s">
        <v>3</v>
      </c>
      <c r="B81" s="8" t="s">
        <v>4</v>
      </c>
      <c r="C81" s="8" t="s">
        <v>5</v>
      </c>
      <c r="D81" s="9" t="s">
        <v>6</v>
      </c>
      <c r="E81" s="8" t="s">
        <v>39</v>
      </c>
      <c r="F81" s="8" t="s">
        <v>8</v>
      </c>
      <c r="G81" s="8" t="s">
        <v>9</v>
      </c>
      <c r="H81" s="8" t="s">
        <v>76</v>
      </c>
      <c r="I81" s="8" t="s">
        <v>77</v>
      </c>
      <c r="J81" s="8" t="s">
        <v>78</v>
      </c>
      <c r="K81" s="8" t="s">
        <v>79</v>
      </c>
      <c r="L81" s="8" t="s">
        <v>80</v>
      </c>
      <c r="M81" s="8" t="s">
        <v>81</v>
      </c>
      <c r="N81" s="8" t="s">
        <v>82</v>
      </c>
      <c r="O81" s="8" t="s">
        <v>83</v>
      </c>
      <c r="P81" s="8" t="s">
        <v>84</v>
      </c>
      <c r="Q81" s="8" t="s">
        <v>85</v>
      </c>
      <c r="R81" s="8" t="s">
        <v>86</v>
      </c>
      <c r="S81" s="8" t="s">
        <v>17</v>
      </c>
      <c r="T81" s="8" t="s">
        <v>87</v>
      </c>
      <c r="U81" s="8" t="s">
        <v>88</v>
      </c>
    </row>
    <row r="82" spans="1:21" ht="18" customHeight="1" x14ac:dyDescent="0.3">
      <c r="A82" s="10"/>
      <c r="B82" s="11" t="s">
        <v>18</v>
      </c>
      <c r="C82" s="12"/>
      <c r="D82" s="13">
        <v>1875</v>
      </c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8" customHeight="1" x14ac:dyDescent="0.3">
      <c r="A83" s="39" t="s">
        <v>89</v>
      </c>
      <c r="B83" s="39" t="s">
        <v>90</v>
      </c>
      <c r="C83" s="40"/>
      <c r="D83" s="41">
        <v>48000</v>
      </c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8" customHeight="1" x14ac:dyDescent="0.3">
      <c r="A84" s="10"/>
      <c r="B84" s="16" t="s">
        <v>20</v>
      </c>
      <c r="C84" s="12"/>
      <c r="D84" s="13">
        <v>49875</v>
      </c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8" customHeight="1" x14ac:dyDescent="0.3">
      <c r="A85" s="10"/>
      <c r="B85" s="14"/>
      <c r="C85" s="12"/>
      <c r="D85" s="15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8" customHeight="1" x14ac:dyDescent="0.3">
      <c r="A86" s="10"/>
      <c r="B86" s="17" t="s">
        <v>21</v>
      </c>
      <c r="C86" s="12"/>
      <c r="D86" s="15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8" customHeight="1" x14ac:dyDescent="0.3">
      <c r="A87" s="42"/>
      <c r="B87" s="43"/>
      <c r="C87" s="40"/>
      <c r="D87" s="44"/>
      <c r="E87" s="45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spans="1:21" ht="18" customHeight="1" x14ac:dyDescent="0.3">
      <c r="A88" s="42" t="s">
        <v>71</v>
      </c>
      <c r="B88" s="43" t="s">
        <v>91</v>
      </c>
      <c r="C88" s="40"/>
      <c r="D88" s="44">
        <v>3000</v>
      </c>
      <c r="E88" s="45"/>
      <c r="F88" s="46"/>
      <c r="G88" s="46"/>
      <c r="H88" s="46">
        <v>3000</v>
      </c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spans="1:21" ht="18" customHeight="1" x14ac:dyDescent="0.3">
      <c r="A89" s="42" t="s">
        <v>92</v>
      </c>
      <c r="B89" s="43" t="s">
        <v>93</v>
      </c>
      <c r="C89" s="40"/>
      <c r="D89" s="47">
        <v>6600</v>
      </c>
      <c r="E89" s="45"/>
      <c r="F89" s="46"/>
      <c r="G89" s="46"/>
      <c r="H89" s="46"/>
      <c r="I89" s="57"/>
      <c r="J89" s="57"/>
      <c r="K89" s="57"/>
      <c r="L89" s="46"/>
      <c r="M89" s="46"/>
      <c r="N89" s="46"/>
      <c r="O89" s="46"/>
      <c r="P89" s="46"/>
      <c r="Q89" s="46"/>
      <c r="R89" s="46"/>
      <c r="S89" s="46"/>
      <c r="T89" s="46">
        <v>6600</v>
      </c>
      <c r="U89" s="46"/>
    </row>
    <row r="90" spans="1:21" ht="18" customHeight="1" x14ac:dyDescent="0.3">
      <c r="A90" s="42" t="s">
        <v>94</v>
      </c>
      <c r="B90" s="43" t="s">
        <v>95</v>
      </c>
      <c r="C90" s="40"/>
      <c r="D90" s="47">
        <v>300</v>
      </c>
      <c r="E90" s="45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>
        <v>300</v>
      </c>
    </row>
    <row r="91" spans="1:21" ht="18" customHeight="1" x14ac:dyDescent="0.3">
      <c r="A91" s="42" t="s">
        <v>94</v>
      </c>
      <c r="B91" s="43" t="s">
        <v>96</v>
      </c>
      <c r="C91" s="40"/>
      <c r="D91" s="44">
        <v>6000</v>
      </c>
      <c r="E91" s="45"/>
      <c r="F91" s="46"/>
      <c r="G91" s="46"/>
      <c r="H91" s="46"/>
      <c r="I91" s="46">
        <v>0</v>
      </c>
      <c r="J91" s="57"/>
      <c r="K91" s="46">
        <v>6000</v>
      </c>
      <c r="L91" s="57"/>
      <c r="M91" s="46"/>
      <c r="N91" s="46"/>
      <c r="O91" s="46"/>
      <c r="P91" s="46"/>
      <c r="Q91" s="46"/>
      <c r="R91" s="46"/>
      <c r="S91" s="46"/>
      <c r="T91" s="46"/>
      <c r="U91" s="46"/>
    </row>
    <row r="92" spans="1:21" ht="18" customHeight="1" x14ac:dyDescent="0.3">
      <c r="A92" s="48" t="s">
        <v>94</v>
      </c>
      <c r="B92" s="43" t="s">
        <v>97</v>
      </c>
      <c r="C92" s="49"/>
      <c r="D92" s="44">
        <v>7280</v>
      </c>
      <c r="E92" s="45"/>
      <c r="F92" s="46"/>
      <c r="G92" s="46"/>
      <c r="H92" s="46"/>
      <c r="I92" s="46"/>
      <c r="J92" s="46"/>
      <c r="K92" s="46">
        <v>7280</v>
      </c>
      <c r="L92" s="57"/>
      <c r="M92" s="46"/>
      <c r="N92" s="46"/>
      <c r="O92" s="46"/>
      <c r="P92" s="46"/>
      <c r="Q92" s="46"/>
      <c r="R92" s="46"/>
      <c r="S92" s="46"/>
      <c r="T92" s="46"/>
      <c r="U92" s="46"/>
    </row>
    <row r="93" spans="1:21" ht="18" customHeight="1" thickBot="1" x14ac:dyDescent="0.35">
      <c r="A93" s="58" t="s">
        <v>94</v>
      </c>
      <c r="B93" s="59" t="s">
        <v>98</v>
      </c>
      <c r="C93" s="60"/>
      <c r="D93" s="61">
        <v>9326</v>
      </c>
      <c r="E93" s="45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>
        <v>9326</v>
      </c>
      <c r="Q93" s="46"/>
      <c r="R93" s="46"/>
      <c r="S93" s="46"/>
      <c r="T93" s="46"/>
      <c r="U93" s="46"/>
    </row>
    <row r="94" spans="1:21" ht="18" customHeight="1" x14ac:dyDescent="0.3">
      <c r="A94" s="62" t="s">
        <v>71</v>
      </c>
      <c r="B94" s="63" t="s">
        <v>99</v>
      </c>
      <c r="C94" s="64"/>
      <c r="D94" s="65">
        <v>2100</v>
      </c>
      <c r="E94" s="45"/>
      <c r="F94" s="46"/>
      <c r="G94" s="46"/>
      <c r="H94" s="46"/>
      <c r="I94" s="57"/>
      <c r="J94" s="46">
        <v>2100</v>
      </c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 ht="18" customHeight="1" x14ac:dyDescent="0.3">
      <c r="A95" s="48" t="s">
        <v>94</v>
      </c>
      <c r="B95" s="43" t="s">
        <v>100</v>
      </c>
      <c r="C95" s="40"/>
      <c r="D95" s="47">
        <v>6600</v>
      </c>
      <c r="E95" s="45"/>
      <c r="F95" s="46"/>
      <c r="G95" s="46"/>
      <c r="H95" s="46">
        <v>0</v>
      </c>
      <c r="I95" s="46"/>
      <c r="J95" s="46">
        <v>6600</v>
      </c>
      <c r="K95" s="46"/>
      <c r="L95" s="57"/>
      <c r="M95" s="46"/>
      <c r="N95" s="46"/>
      <c r="O95" s="46"/>
      <c r="P95" s="46"/>
      <c r="Q95" s="46"/>
      <c r="R95" s="46"/>
      <c r="S95" s="46"/>
      <c r="T95" s="46"/>
      <c r="U95" s="46"/>
    </row>
    <row r="96" spans="1:21" ht="18" customHeight="1" x14ac:dyDescent="0.3">
      <c r="A96" s="48" t="s">
        <v>94</v>
      </c>
      <c r="B96" s="43" t="s">
        <v>101</v>
      </c>
      <c r="C96" s="40"/>
      <c r="D96" s="47">
        <v>1020</v>
      </c>
      <c r="E96" s="45"/>
      <c r="F96" s="46"/>
      <c r="G96" s="46"/>
      <c r="H96" s="46"/>
      <c r="I96" s="46"/>
      <c r="J96" s="46"/>
      <c r="K96" s="46">
        <v>1020</v>
      </c>
      <c r="L96" s="57"/>
      <c r="M96" s="46"/>
      <c r="N96" s="46"/>
      <c r="O96" s="46"/>
      <c r="P96" s="46"/>
      <c r="Q96" s="46"/>
      <c r="R96" s="46"/>
      <c r="S96" s="46"/>
      <c r="T96" s="46"/>
      <c r="U96" s="46"/>
    </row>
    <row r="97" spans="1:21" ht="18" customHeight="1" x14ac:dyDescent="0.3">
      <c r="A97" s="48" t="s">
        <v>102</v>
      </c>
      <c r="B97" s="43" t="s">
        <v>103</v>
      </c>
      <c r="C97" s="40"/>
      <c r="D97" s="47">
        <v>480</v>
      </c>
      <c r="E97" s="45"/>
      <c r="F97" s="46"/>
      <c r="G97" s="46"/>
      <c r="H97" s="46">
        <v>480</v>
      </c>
      <c r="I97" s="46"/>
      <c r="J97" s="46"/>
      <c r="K97" s="46"/>
      <c r="L97" s="46">
        <v>0</v>
      </c>
      <c r="M97" s="46"/>
      <c r="N97" s="46"/>
      <c r="O97" s="46"/>
      <c r="P97" s="46"/>
      <c r="Q97" s="46"/>
      <c r="R97" s="46"/>
      <c r="S97" s="46"/>
      <c r="T97" s="46"/>
      <c r="U97" s="46"/>
    </row>
    <row r="98" spans="1:21" ht="18" customHeight="1" x14ac:dyDescent="0.3">
      <c r="A98" s="48" t="s">
        <v>104</v>
      </c>
      <c r="B98" s="43" t="s">
        <v>105</v>
      </c>
      <c r="C98" s="40"/>
      <c r="D98" s="47">
        <v>200</v>
      </c>
      <c r="E98" s="45"/>
      <c r="F98" s="46"/>
      <c r="G98" s="46"/>
      <c r="H98" s="46">
        <v>200</v>
      </c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 ht="18" customHeight="1" x14ac:dyDescent="0.3">
      <c r="A99" s="48" t="s">
        <v>104</v>
      </c>
      <c r="B99" s="43" t="s">
        <v>106</v>
      </c>
      <c r="C99" s="40"/>
      <c r="D99" s="47">
        <v>5400</v>
      </c>
      <c r="E99" s="45"/>
      <c r="F99" s="46"/>
      <c r="G99" s="46"/>
      <c r="H99" s="46">
        <v>5400</v>
      </c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 ht="18" customHeight="1" x14ac:dyDescent="0.3">
      <c r="A100" s="48" t="s">
        <v>104</v>
      </c>
      <c r="B100" s="43" t="s">
        <v>107</v>
      </c>
      <c r="C100" s="40"/>
      <c r="D100" s="47">
        <v>800</v>
      </c>
      <c r="E100" s="45"/>
      <c r="F100" s="46"/>
      <c r="G100" s="46"/>
      <c r="H100" s="46">
        <v>800</v>
      </c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 ht="18" customHeight="1" x14ac:dyDescent="0.3">
      <c r="A101" s="48"/>
      <c r="B101" s="43"/>
      <c r="C101" s="40"/>
      <c r="D101" s="44"/>
      <c r="E101" s="45"/>
      <c r="F101" s="46"/>
      <c r="G101" s="46"/>
      <c r="H101" s="4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 ht="18" customHeight="1" x14ac:dyDescent="0.3">
      <c r="A102" s="42"/>
      <c r="B102" s="43"/>
      <c r="C102" s="40"/>
      <c r="D102" s="47"/>
      <c r="E102" s="45"/>
      <c r="F102" s="46"/>
      <c r="G102" s="46"/>
      <c r="H102" s="5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 ht="18" customHeight="1" x14ac:dyDescent="0.3">
      <c r="A103" s="42"/>
      <c r="B103" s="43"/>
      <c r="C103" s="40"/>
      <c r="D103" s="47"/>
      <c r="E103" s="45"/>
      <c r="F103" s="46"/>
      <c r="G103" s="46"/>
      <c r="H103" s="5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7"/>
    </row>
    <row r="104" spans="1:21" ht="18" customHeight="1" x14ac:dyDescent="0.3">
      <c r="A104" s="42"/>
      <c r="B104" s="43"/>
      <c r="C104" s="40"/>
      <c r="D104" s="47"/>
      <c r="E104" s="45"/>
      <c r="F104" s="46"/>
      <c r="G104" s="46"/>
      <c r="H104" s="5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7"/>
    </row>
    <row r="105" spans="1:21" ht="18" customHeight="1" x14ac:dyDescent="0.3">
      <c r="A105" s="42"/>
      <c r="B105" s="43"/>
      <c r="C105" s="40"/>
      <c r="D105" s="51"/>
      <c r="E105" s="45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51"/>
    </row>
    <row r="106" spans="1:21" ht="18" customHeight="1" x14ac:dyDescent="0.3">
      <c r="A106" s="42"/>
      <c r="B106" s="43"/>
      <c r="C106" s="40"/>
      <c r="D106" s="52"/>
      <c r="E106" s="45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 ht="18" customHeight="1" x14ac:dyDescent="0.3">
      <c r="A107" s="22"/>
      <c r="B107" s="18"/>
      <c r="C107" s="23"/>
      <c r="D107" s="19"/>
      <c r="E107" s="20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ht="18" customHeight="1" x14ac:dyDescent="0.3">
      <c r="A108" s="10"/>
      <c r="B108" s="16" t="s">
        <v>28</v>
      </c>
      <c r="C108" s="12"/>
      <c r="D108" s="24">
        <v>49106</v>
      </c>
      <c r="E108" s="24">
        <v>0</v>
      </c>
      <c r="F108" s="24">
        <v>0</v>
      </c>
      <c r="G108" s="24">
        <v>0</v>
      </c>
      <c r="H108" s="24">
        <v>9880</v>
      </c>
      <c r="I108" s="24">
        <v>0</v>
      </c>
      <c r="J108" s="24">
        <v>8700</v>
      </c>
      <c r="K108" s="24">
        <v>14300</v>
      </c>
      <c r="L108" s="24">
        <v>0</v>
      </c>
      <c r="M108" s="24">
        <v>0</v>
      </c>
      <c r="N108" s="24">
        <v>0</v>
      </c>
      <c r="O108" s="24">
        <v>0</v>
      </c>
      <c r="P108" s="24">
        <v>9326</v>
      </c>
      <c r="Q108" s="24">
        <v>0</v>
      </c>
      <c r="R108" s="24">
        <v>0</v>
      </c>
      <c r="S108" s="24">
        <v>0</v>
      </c>
      <c r="T108" s="24">
        <v>6600</v>
      </c>
      <c r="U108" s="24">
        <v>300</v>
      </c>
    </row>
    <row r="109" spans="1:21" ht="18" customHeight="1" x14ac:dyDescent="0.3">
      <c r="A109" s="10"/>
      <c r="B109" s="14"/>
      <c r="C109" s="12"/>
      <c r="D109" s="66" t="s">
        <v>108</v>
      </c>
      <c r="E109" s="20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8" customHeight="1" x14ac:dyDescent="0.3">
      <c r="A110" s="10"/>
      <c r="B110" s="26" t="s">
        <v>20</v>
      </c>
      <c r="C110" s="27"/>
      <c r="D110" s="168">
        <v>769</v>
      </c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19"/>
      <c r="T110" s="19"/>
      <c r="U110" s="19"/>
    </row>
    <row r="112" spans="1:21" ht="18" customHeight="1" x14ac:dyDescent="0.3">
      <c r="B112" s="67" t="s">
        <v>109</v>
      </c>
      <c r="C112" s="67"/>
    </row>
    <row r="114" spans="1:23" ht="18" customHeight="1" x14ac:dyDescent="0.3">
      <c r="A114" s="1"/>
      <c r="B114" s="3"/>
      <c r="C114" s="3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6"/>
      <c r="S114" s="6"/>
      <c r="T114" s="6"/>
      <c r="U114" s="6"/>
      <c r="V114" s="6"/>
      <c r="W114" s="6"/>
    </row>
    <row r="115" spans="1:23" ht="18" customHeight="1" x14ac:dyDescent="0.3">
      <c r="A115" s="1"/>
      <c r="B115" s="3"/>
      <c r="C115" s="3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6"/>
      <c r="S115" s="6"/>
      <c r="T115" s="6"/>
      <c r="U115" s="6"/>
      <c r="V115" s="6"/>
      <c r="W115" s="6"/>
    </row>
    <row r="116" spans="1:23" ht="18" customHeight="1" x14ac:dyDescent="0.3">
      <c r="A116" s="1"/>
      <c r="B116" s="29"/>
      <c r="C116" s="30"/>
      <c r="D116" s="30"/>
      <c r="E116" s="3"/>
      <c r="F116" s="30"/>
      <c r="G116" s="30"/>
      <c r="H116" s="5"/>
      <c r="I116" s="31"/>
      <c r="J116" s="31"/>
      <c r="K116" s="31"/>
      <c r="L116" s="31"/>
      <c r="M116" s="31"/>
      <c r="N116" s="5"/>
      <c r="O116" s="5"/>
      <c r="P116" s="5"/>
      <c r="Q116" s="6"/>
      <c r="R116" s="6"/>
      <c r="S116" s="6"/>
      <c r="T116" s="6"/>
      <c r="U116" s="6"/>
      <c r="V116" s="6"/>
      <c r="W116" s="6"/>
    </row>
    <row r="117" spans="1:23" ht="18" customHeight="1" x14ac:dyDescent="0.3">
      <c r="A117" s="1"/>
      <c r="B117" s="32" t="s">
        <v>30</v>
      </c>
      <c r="C117" s="33" t="s">
        <v>31</v>
      </c>
      <c r="D117" s="34"/>
      <c r="E117" s="3"/>
      <c r="F117" s="33" t="s">
        <v>32</v>
      </c>
      <c r="G117" s="35"/>
      <c r="H117" s="6"/>
      <c r="I117" s="36" t="s">
        <v>33</v>
      </c>
      <c r="J117" s="36"/>
      <c r="K117" s="36"/>
      <c r="L117" s="5"/>
      <c r="M117" s="5"/>
      <c r="N117" s="5"/>
      <c r="O117" s="5"/>
      <c r="P117" s="5"/>
      <c r="Q117" s="6"/>
      <c r="R117" s="6"/>
      <c r="S117" s="6"/>
      <c r="T117" s="6"/>
      <c r="U117" s="6"/>
      <c r="V117" s="6"/>
      <c r="W117" s="6"/>
    </row>
    <row r="118" spans="1:23" ht="18" customHeight="1" x14ac:dyDescent="0.3">
      <c r="A118" s="1"/>
      <c r="B118" s="37" t="s">
        <v>34</v>
      </c>
      <c r="C118" s="33" t="s">
        <v>35</v>
      </c>
      <c r="D118" s="6"/>
      <c r="E118" s="3"/>
      <c r="F118" s="37" t="s">
        <v>36</v>
      </c>
      <c r="G118" s="37"/>
      <c r="H118" s="6"/>
      <c r="I118" s="38" t="s">
        <v>37</v>
      </c>
      <c r="J118" s="38"/>
      <c r="K118" s="38"/>
      <c r="L118" s="5"/>
      <c r="M118" s="5"/>
      <c r="N118" s="5"/>
      <c r="O118" s="5"/>
      <c r="P118" s="5"/>
      <c r="Q118" s="6"/>
      <c r="R118" s="6"/>
      <c r="S118" s="6"/>
      <c r="T118" s="6"/>
      <c r="U118" s="6"/>
      <c r="V118" s="6"/>
      <c r="W118" s="6"/>
    </row>
    <row r="123" spans="1:23" ht="18" customHeight="1" x14ac:dyDescent="0.3">
      <c r="A123" s="1"/>
      <c r="B123" s="2" t="s">
        <v>0</v>
      </c>
      <c r="C123" s="3"/>
      <c r="D123" s="2"/>
      <c r="E123" s="2"/>
      <c r="F123" s="2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6"/>
      <c r="S123" s="6"/>
      <c r="T123" s="6"/>
      <c r="U123" s="6"/>
      <c r="V123" s="6"/>
      <c r="W123" s="6"/>
    </row>
    <row r="124" spans="1:23" ht="18" customHeight="1" x14ac:dyDescent="0.3">
      <c r="A124" s="1"/>
      <c r="B124" s="2" t="s">
        <v>1</v>
      </c>
      <c r="C124" s="3"/>
      <c r="D124" s="2"/>
      <c r="E124" s="2"/>
      <c r="F124" s="2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6"/>
      <c r="S124" s="6"/>
      <c r="T124" s="6"/>
      <c r="U124" s="6"/>
      <c r="V124" s="6"/>
      <c r="W124" s="6"/>
    </row>
    <row r="125" spans="1:23" ht="18" customHeight="1" x14ac:dyDescent="0.3">
      <c r="A125" s="1"/>
      <c r="B125" s="2" t="s">
        <v>110</v>
      </c>
      <c r="C125" s="3"/>
      <c r="D125" s="2"/>
      <c r="E125" s="2"/>
      <c r="F125" s="2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6"/>
      <c r="S125" s="6"/>
      <c r="T125" s="6"/>
      <c r="U125" s="6"/>
      <c r="V125" s="6"/>
      <c r="W125" s="6"/>
    </row>
    <row r="126" spans="1:23" ht="18" customHeight="1" x14ac:dyDescent="0.3">
      <c r="A126" s="7" t="s">
        <v>3</v>
      </c>
      <c r="B126" s="8" t="s">
        <v>4</v>
      </c>
      <c r="C126" s="8" t="s">
        <v>5</v>
      </c>
      <c r="D126" s="9" t="s">
        <v>6</v>
      </c>
      <c r="E126" s="8" t="s">
        <v>39</v>
      </c>
      <c r="F126" s="8" t="s">
        <v>8</v>
      </c>
      <c r="G126" s="8" t="s">
        <v>9</v>
      </c>
      <c r="H126" s="8" t="s">
        <v>76</v>
      </c>
      <c r="I126" s="8" t="s">
        <v>77</v>
      </c>
      <c r="J126" s="8" t="s">
        <v>78</v>
      </c>
      <c r="K126" s="8" t="s">
        <v>111</v>
      </c>
      <c r="L126" s="8" t="s">
        <v>80</v>
      </c>
      <c r="M126" s="8" t="s">
        <v>81</v>
      </c>
      <c r="N126" s="8" t="s">
        <v>82</v>
      </c>
      <c r="O126" s="8" t="s">
        <v>83</v>
      </c>
      <c r="P126" s="8" t="s">
        <v>112</v>
      </c>
      <c r="Q126" s="8" t="s">
        <v>85</v>
      </c>
      <c r="R126" s="8" t="s">
        <v>86</v>
      </c>
      <c r="S126" s="8" t="s">
        <v>17</v>
      </c>
      <c r="T126" s="8" t="s">
        <v>87</v>
      </c>
      <c r="U126" s="8" t="s">
        <v>88</v>
      </c>
      <c r="V126" s="6"/>
      <c r="W126" s="6"/>
    </row>
    <row r="127" spans="1:23" ht="18" customHeight="1" x14ac:dyDescent="0.3">
      <c r="A127" s="10"/>
      <c r="B127" s="11" t="s">
        <v>18</v>
      </c>
      <c r="C127" s="12"/>
      <c r="D127" s="13">
        <v>769</v>
      </c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6"/>
      <c r="W127" s="6"/>
    </row>
    <row r="128" spans="1:23" ht="18" customHeight="1" x14ac:dyDescent="0.3">
      <c r="A128" s="68" t="s">
        <v>113</v>
      </c>
      <c r="B128" s="39" t="s">
        <v>114</v>
      </c>
      <c r="C128" s="40"/>
      <c r="D128" s="41">
        <v>50000</v>
      </c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6"/>
      <c r="W128" s="6"/>
    </row>
    <row r="129" spans="1:23" ht="18" customHeight="1" x14ac:dyDescent="0.3">
      <c r="A129" s="10"/>
      <c r="B129" s="16" t="s">
        <v>20</v>
      </c>
      <c r="C129" s="12"/>
      <c r="D129" s="13">
        <v>50769</v>
      </c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6"/>
      <c r="W129" s="6"/>
    </row>
    <row r="130" spans="1:23" ht="18" customHeight="1" x14ac:dyDescent="0.3">
      <c r="A130" s="10"/>
      <c r="C130" s="12"/>
      <c r="D130" s="15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6"/>
      <c r="W130" s="6"/>
    </row>
    <row r="131" spans="1:23" ht="18" customHeight="1" x14ac:dyDescent="0.3">
      <c r="A131" s="10"/>
      <c r="B131" s="17" t="s">
        <v>21</v>
      </c>
      <c r="C131" s="12"/>
      <c r="D131" s="15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6"/>
      <c r="W131" s="6"/>
    </row>
    <row r="132" spans="1:23" ht="18" customHeight="1" x14ac:dyDescent="0.3">
      <c r="A132" s="42" t="s">
        <v>115</v>
      </c>
      <c r="B132" s="43" t="s">
        <v>116</v>
      </c>
      <c r="C132" s="40"/>
      <c r="D132" s="47">
        <v>2039</v>
      </c>
      <c r="E132" s="45"/>
      <c r="F132" s="46">
        <v>2039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spans="1:23" ht="18" customHeight="1" x14ac:dyDescent="0.3">
      <c r="A133" s="42" t="s">
        <v>117</v>
      </c>
      <c r="B133" s="43" t="s">
        <v>118</v>
      </c>
      <c r="C133" s="40"/>
      <c r="D133" s="47">
        <v>2501</v>
      </c>
      <c r="E133" s="45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>
        <v>2501</v>
      </c>
      <c r="S133" s="46"/>
      <c r="T133" s="46"/>
      <c r="U133" s="46"/>
    </row>
    <row r="134" spans="1:23" ht="18" customHeight="1" x14ac:dyDescent="0.3">
      <c r="A134" s="48" t="s">
        <v>119</v>
      </c>
      <c r="B134" s="43" t="s">
        <v>120</v>
      </c>
      <c r="C134" s="49"/>
      <c r="D134" s="44">
        <v>3500</v>
      </c>
      <c r="E134" s="45"/>
      <c r="F134" s="46"/>
      <c r="G134" s="46"/>
      <c r="H134" s="46"/>
      <c r="I134" s="57"/>
      <c r="J134" s="57"/>
      <c r="K134" s="57"/>
      <c r="L134" s="46">
        <v>3500</v>
      </c>
      <c r="M134" s="46"/>
      <c r="N134" s="46"/>
      <c r="O134" s="46"/>
      <c r="P134" s="46"/>
      <c r="Q134" s="46"/>
      <c r="R134" s="46"/>
      <c r="S134" s="46"/>
      <c r="T134" s="46"/>
      <c r="U134" s="46"/>
    </row>
    <row r="135" spans="1:23" ht="18" customHeight="1" x14ac:dyDescent="0.3">
      <c r="A135" s="42" t="s">
        <v>119</v>
      </c>
      <c r="B135" s="43" t="s">
        <v>121</v>
      </c>
      <c r="C135" s="40"/>
      <c r="D135" s="44">
        <v>9500</v>
      </c>
      <c r="E135" s="45"/>
      <c r="F135" s="46"/>
      <c r="G135" s="46"/>
      <c r="H135" s="46">
        <v>9500</v>
      </c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spans="1:23" ht="18" customHeight="1" x14ac:dyDescent="0.3">
      <c r="A136" s="42" t="s">
        <v>119</v>
      </c>
      <c r="B136" s="43" t="s">
        <v>122</v>
      </c>
      <c r="C136" s="40"/>
      <c r="D136" s="44">
        <v>5881</v>
      </c>
      <c r="E136" s="45"/>
      <c r="F136" s="46"/>
      <c r="G136" s="46"/>
      <c r="H136" s="46"/>
      <c r="I136" s="46"/>
      <c r="J136" s="57"/>
      <c r="K136" s="46"/>
      <c r="L136" s="57"/>
      <c r="M136" s="46"/>
      <c r="N136" s="46"/>
      <c r="O136" s="46"/>
      <c r="P136" s="46">
        <v>5881</v>
      </c>
      <c r="Q136" s="46"/>
      <c r="R136" s="46"/>
      <c r="S136" s="46"/>
      <c r="T136" s="46"/>
      <c r="U136" s="46"/>
    </row>
    <row r="137" spans="1:23" ht="18" customHeight="1" x14ac:dyDescent="0.3">
      <c r="A137" s="42" t="s">
        <v>123</v>
      </c>
      <c r="B137" s="43" t="s">
        <v>124</v>
      </c>
      <c r="C137" s="40"/>
      <c r="D137" s="44">
        <v>1000</v>
      </c>
      <c r="E137" s="45"/>
      <c r="F137" s="46"/>
      <c r="G137" s="46"/>
      <c r="H137" s="46"/>
      <c r="I137" s="46"/>
      <c r="J137" s="46"/>
      <c r="K137" s="46">
        <v>1000</v>
      </c>
      <c r="L137" s="57"/>
      <c r="M137" s="46"/>
      <c r="N137" s="46"/>
      <c r="O137" s="46"/>
      <c r="P137" s="46"/>
      <c r="Q137" s="46"/>
      <c r="R137" s="46"/>
      <c r="S137" s="46"/>
      <c r="T137" s="46"/>
      <c r="U137" s="46"/>
    </row>
    <row r="138" spans="1:23" ht="18" customHeight="1" x14ac:dyDescent="0.3">
      <c r="A138" s="57" t="s">
        <v>125</v>
      </c>
      <c r="B138" s="57" t="s">
        <v>126</v>
      </c>
      <c r="C138" s="69"/>
      <c r="D138" s="69">
        <v>3500</v>
      </c>
      <c r="E138" s="45"/>
      <c r="F138" s="46"/>
      <c r="G138" s="46"/>
      <c r="H138" s="46">
        <v>3500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spans="1:23" ht="18" customHeight="1" x14ac:dyDescent="0.3">
      <c r="A139" s="57" t="s">
        <v>125</v>
      </c>
      <c r="B139" s="11" t="s">
        <v>127</v>
      </c>
      <c r="C139" s="69"/>
      <c r="D139" s="69">
        <v>1300</v>
      </c>
      <c r="E139" s="45"/>
      <c r="F139" s="46"/>
      <c r="G139" s="46"/>
      <c r="H139" s="46">
        <v>1300</v>
      </c>
      <c r="I139" s="5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spans="1:23" ht="18" customHeight="1" x14ac:dyDescent="0.3">
      <c r="A140" s="57" t="s">
        <v>125</v>
      </c>
      <c r="B140" s="43" t="s">
        <v>120</v>
      </c>
      <c r="C140" s="69"/>
      <c r="D140" s="69">
        <v>3500</v>
      </c>
      <c r="E140" s="45"/>
      <c r="F140" s="46"/>
      <c r="G140" s="46"/>
      <c r="H140" s="46"/>
      <c r="I140" s="46"/>
      <c r="J140" s="46"/>
      <c r="K140" s="46"/>
      <c r="L140" s="57">
        <v>3500</v>
      </c>
      <c r="M140" s="46"/>
      <c r="N140" s="46"/>
      <c r="O140" s="46"/>
      <c r="P140" s="46"/>
      <c r="Q140" s="46"/>
      <c r="R140" s="46"/>
      <c r="S140" s="46"/>
      <c r="T140" s="46"/>
      <c r="U140" s="46"/>
    </row>
    <row r="141" spans="1:23" ht="18" customHeight="1" x14ac:dyDescent="0.3">
      <c r="A141" s="48" t="s">
        <v>128</v>
      </c>
      <c r="B141" s="43" t="s">
        <v>129</v>
      </c>
      <c r="C141" s="40"/>
      <c r="D141" s="47">
        <v>1009</v>
      </c>
      <c r="E141" s="45"/>
      <c r="F141" s="46"/>
      <c r="G141" s="46"/>
      <c r="H141" s="46"/>
      <c r="I141" s="46"/>
      <c r="J141" s="46"/>
      <c r="K141" s="46"/>
      <c r="L141" s="57"/>
      <c r="M141" s="46"/>
      <c r="N141" s="46"/>
      <c r="O141" s="46"/>
      <c r="P141" s="46"/>
      <c r="Q141" s="46"/>
      <c r="R141" s="46">
        <v>1009</v>
      </c>
      <c r="S141" s="46"/>
      <c r="T141" s="46"/>
      <c r="U141" s="46"/>
    </row>
    <row r="142" spans="1:23" ht="18" customHeight="1" x14ac:dyDescent="0.3">
      <c r="A142" s="48" t="s">
        <v>128</v>
      </c>
      <c r="B142" s="43" t="s">
        <v>129</v>
      </c>
      <c r="C142" s="40"/>
      <c r="D142" s="47">
        <v>1171</v>
      </c>
      <c r="E142" s="45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>
        <v>1171</v>
      </c>
      <c r="S142" s="46"/>
      <c r="T142" s="46"/>
      <c r="U142" s="46"/>
    </row>
    <row r="143" spans="1:23" ht="18" customHeight="1" x14ac:dyDescent="0.3">
      <c r="A143" s="48" t="s">
        <v>128</v>
      </c>
      <c r="B143" s="43" t="s">
        <v>130</v>
      </c>
      <c r="C143" s="40" t="s">
        <v>131</v>
      </c>
      <c r="D143" s="47">
        <v>4923</v>
      </c>
      <c r="E143" s="45">
        <v>4923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spans="1:23" ht="18" customHeight="1" x14ac:dyDescent="0.3">
      <c r="A144" s="48" t="s">
        <v>132</v>
      </c>
      <c r="B144" s="43" t="s">
        <v>133</v>
      </c>
      <c r="C144" s="40"/>
      <c r="D144" s="47">
        <v>250</v>
      </c>
      <c r="E144" s="45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7">
        <v>250</v>
      </c>
    </row>
    <row r="145" spans="1:23" ht="18" customHeight="1" x14ac:dyDescent="0.3">
      <c r="A145" s="48" t="s">
        <v>132</v>
      </c>
      <c r="B145" s="43" t="s">
        <v>134</v>
      </c>
      <c r="C145" s="40"/>
      <c r="D145" s="47">
        <v>2188</v>
      </c>
      <c r="E145" s="45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7">
        <v>2188</v>
      </c>
    </row>
    <row r="146" spans="1:23" ht="18" customHeight="1" x14ac:dyDescent="0.3">
      <c r="A146" s="48" t="s">
        <v>132</v>
      </c>
      <c r="B146" s="43" t="s">
        <v>135</v>
      </c>
      <c r="C146" s="40"/>
      <c r="D146" s="47">
        <v>928</v>
      </c>
      <c r="E146" s="45"/>
      <c r="F146" s="46"/>
      <c r="G146" s="46"/>
      <c r="H146" s="44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7">
        <v>928</v>
      </c>
    </row>
    <row r="147" spans="1:23" ht="18" customHeight="1" x14ac:dyDescent="0.3">
      <c r="A147" s="48" t="s">
        <v>132</v>
      </c>
      <c r="B147" s="43" t="s">
        <v>136</v>
      </c>
      <c r="C147" s="40"/>
      <c r="D147" s="44">
        <v>700</v>
      </c>
      <c r="E147" s="45"/>
      <c r="F147" s="46"/>
      <c r="G147" s="46"/>
      <c r="H147" s="50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4">
        <v>700</v>
      </c>
    </row>
    <row r="148" spans="1:23" ht="18" customHeight="1" x14ac:dyDescent="0.3">
      <c r="A148" s="48" t="s">
        <v>137</v>
      </c>
      <c r="B148" s="43" t="s">
        <v>138</v>
      </c>
      <c r="C148" s="40"/>
      <c r="D148" s="47">
        <v>541</v>
      </c>
      <c r="E148" s="45"/>
      <c r="F148" s="46"/>
      <c r="G148" s="46"/>
      <c r="H148" s="50"/>
      <c r="I148" s="46"/>
      <c r="J148" s="46"/>
      <c r="K148" s="46"/>
      <c r="L148" s="46"/>
      <c r="M148" s="46"/>
      <c r="N148" s="46"/>
      <c r="O148" s="46">
        <v>541</v>
      </c>
      <c r="P148" s="46"/>
      <c r="Q148" s="46"/>
      <c r="R148" s="46"/>
      <c r="S148" s="46"/>
      <c r="T148" s="46"/>
      <c r="U148" s="47"/>
    </row>
    <row r="149" spans="1:23" ht="18" customHeight="1" x14ac:dyDescent="0.3">
      <c r="A149" s="48" t="s">
        <v>139</v>
      </c>
      <c r="B149" s="43" t="s">
        <v>122</v>
      </c>
      <c r="C149" s="40"/>
      <c r="D149" s="47">
        <v>3043</v>
      </c>
      <c r="E149" s="45"/>
      <c r="F149" s="46"/>
      <c r="G149" s="46"/>
      <c r="H149" s="50"/>
      <c r="I149" s="46"/>
      <c r="J149" s="46"/>
      <c r="K149" s="46"/>
      <c r="L149" s="46"/>
      <c r="M149" s="46"/>
      <c r="N149" s="46"/>
      <c r="O149" s="46"/>
      <c r="P149" s="46">
        <v>3043</v>
      </c>
      <c r="Q149" s="46"/>
      <c r="R149" s="46"/>
      <c r="S149" s="46"/>
      <c r="T149" s="46"/>
      <c r="U149" s="47"/>
    </row>
    <row r="150" spans="1:23" ht="18" customHeight="1" x14ac:dyDescent="0.3">
      <c r="A150" s="48" t="s">
        <v>139</v>
      </c>
      <c r="B150" s="43" t="s">
        <v>140</v>
      </c>
      <c r="C150" s="40"/>
      <c r="D150" s="51">
        <v>650</v>
      </c>
      <c r="E150" s="45"/>
      <c r="F150" s="46"/>
      <c r="G150" s="46"/>
      <c r="H150" s="46"/>
      <c r="I150" s="46"/>
      <c r="J150" s="46"/>
      <c r="K150" s="46"/>
      <c r="L150" s="46"/>
      <c r="M150" s="46"/>
      <c r="N150" s="46">
        <v>650</v>
      </c>
      <c r="O150" s="46"/>
      <c r="P150" s="46"/>
      <c r="Q150" s="46"/>
      <c r="R150" s="46"/>
      <c r="S150" s="46"/>
      <c r="T150" s="46"/>
      <c r="U150" s="51"/>
    </row>
    <row r="151" spans="1:23" ht="18" customHeight="1" x14ac:dyDescent="0.3">
      <c r="A151" s="48" t="s">
        <v>139</v>
      </c>
      <c r="B151" s="43" t="s">
        <v>141</v>
      </c>
      <c r="C151" s="40"/>
      <c r="D151" s="52">
        <v>430</v>
      </c>
      <c r="E151" s="45"/>
      <c r="F151" s="46"/>
      <c r="G151" s="46"/>
      <c r="H151" s="46"/>
      <c r="I151" s="46"/>
      <c r="J151" s="46"/>
      <c r="K151" s="46"/>
      <c r="L151" s="46"/>
      <c r="M151" s="46"/>
      <c r="N151" s="46">
        <v>430</v>
      </c>
      <c r="O151" s="46"/>
      <c r="P151" s="46"/>
      <c r="Q151" s="46"/>
      <c r="R151" s="46"/>
      <c r="S151" s="46"/>
      <c r="T151" s="46"/>
      <c r="U151" s="46"/>
    </row>
    <row r="152" spans="1:23" ht="18" customHeight="1" x14ac:dyDescent="0.3">
      <c r="A152" s="22"/>
      <c r="B152" s="18"/>
      <c r="C152" s="23"/>
      <c r="D152" s="66" t="s">
        <v>142</v>
      </c>
      <c r="E152" s="20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6"/>
      <c r="W152" s="6"/>
    </row>
    <row r="153" spans="1:23" ht="18" customHeight="1" x14ac:dyDescent="0.3">
      <c r="A153" s="10"/>
      <c r="B153" s="16" t="s">
        <v>28</v>
      </c>
      <c r="C153" s="12"/>
      <c r="D153" s="24">
        <v>48554</v>
      </c>
      <c r="E153" s="24">
        <v>4923</v>
      </c>
      <c r="F153" s="24">
        <v>2039</v>
      </c>
      <c r="G153" s="24">
        <v>0</v>
      </c>
      <c r="H153" s="24">
        <v>14300</v>
      </c>
      <c r="I153" s="24">
        <v>0</v>
      </c>
      <c r="J153" s="24">
        <v>0</v>
      </c>
      <c r="K153" s="24">
        <v>1000</v>
      </c>
      <c r="L153" s="24">
        <v>7000</v>
      </c>
      <c r="M153" s="24">
        <v>0</v>
      </c>
      <c r="N153" s="24">
        <v>1080</v>
      </c>
      <c r="O153" s="24">
        <v>541</v>
      </c>
      <c r="P153" s="24">
        <v>8924</v>
      </c>
      <c r="Q153" s="24">
        <v>0</v>
      </c>
      <c r="R153" s="24">
        <v>4681</v>
      </c>
      <c r="S153" s="24">
        <v>0</v>
      </c>
      <c r="T153" s="24">
        <v>0</v>
      </c>
      <c r="U153" s="24">
        <v>4066</v>
      </c>
      <c r="V153" s="6"/>
      <c r="W153" s="6"/>
    </row>
    <row r="154" spans="1:23" ht="18" customHeight="1" x14ac:dyDescent="0.3">
      <c r="A154" s="10"/>
      <c r="B154" s="14"/>
      <c r="C154" s="12"/>
      <c r="D154" s="66"/>
      <c r="E154" s="20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6"/>
      <c r="W154" s="6"/>
    </row>
    <row r="155" spans="1:23" ht="18" customHeight="1" x14ac:dyDescent="0.3">
      <c r="A155" s="10"/>
      <c r="B155" s="26" t="s">
        <v>20</v>
      </c>
      <c r="C155" s="27"/>
      <c r="D155" s="24">
        <v>2215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19"/>
      <c r="T155" s="19"/>
      <c r="U155" s="19"/>
      <c r="V155" s="6"/>
      <c r="W155" s="6"/>
    </row>
    <row r="157" spans="1:23" ht="18" customHeight="1" x14ac:dyDescent="0.3">
      <c r="B157" s="67" t="s">
        <v>109</v>
      </c>
      <c r="C157" s="67"/>
    </row>
    <row r="159" spans="1:23" ht="18" customHeight="1" x14ac:dyDescent="0.3">
      <c r="A159" s="1"/>
      <c r="B159" s="3"/>
      <c r="C159" s="3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6"/>
      <c r="S159" s="6"/>
      <c r="T159" s="6"/>
      <c r="U159" s="6"/>
      <c r="V159" s="6"/>
      <c r="W159" s="6"/>
    </row>
    <row r="160" spans="1:23" ht="18" customHeight="1" x14ac:dyDescent="0.3">
      <c r="A160" s="1"/>
      <c r="B160" s="3"/>
      <c r="C160" s="3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6"/>
      <c r="S160" s="6"/>
      <c r="T160" s="6"/>
      <c r="U160" s="6"/>
      <c r="V160" s="6"/>
      <c r="W160" s="6"/>
    </row>
    <row r="161" spans="1:23" ht="18" customHeight="1" x14ac:dyDescent="0.3">
      <c r="A161" s="1"/>
      <c r="B161" s="29"/>
      <c r="C161" s="30"/>
      <c r="D161" s="30"/>
      <c r="E161" s="3"/>
      <c r="F161" s="30"/>
      <c r="G161" s="30"/>
      <c r="H161" s="5"/>
      <c r="I161" s="31"/>
      <c r="J161" s="31"/>
      <c r="K161" s="31"/>
      <c r="L161" s="31"/>
      <c r="M161" s="31"/>
      <c r="N161" s="5"/>
      <c r="O161" s="5"/>
      <c r="P161" s="5"/>
      <c r="Q161" s="6"/>
      <c r="R161" s="6"/>
      <c r="S161" s="6"/>
      <c r="T161" s="6"/>
      <c r="U161" s="6"/>
      <c r="V161" s="6"/>
      <c r="W161" s="6"/>
    </row>
    <row r="162" spans="1:23" ht="18" customHeight="1" x14ac:dyDescent="0.3">
      <c r="A162" s="1"/>
      <c r="B162" s="32" t="s">
        <v>30</v>
      </c>
      <c r="C162" s="33" t="s">
        <v>31</v>
      </c>
      <c r="D162" s="34"/>
      <c r="E162" s="3"/>
      <c r="F162" s="33" t="s">
        <v>32</v>
      </c>
      <c r="G162" s="35"/>
      <c r="H162" s="6"/>
      <c r="I162" s="36" t="s">
        <v>33</v>
      </c>
      <c r="J162" s="36"/>
      <c r="K162" s="36"/>
      <c r="L162" s="5"/>
      <c r="M162" s="5"/>
      <c r="N162" s="5"/>
      <c r="O162" s="5"/>
      <c r="P162" s="5"/>
      <c r="Q162" s="6"/>
      <c r="R162" s="6"/>
      <c r="S162" s="6"/>
      <c r="T162" s="6"/>
      <c r="U162" s="6"/>
      <c r="V162" s="6"/>
      <c r="W162" s="6"/>
    </row>
    <row r="163" spans="1:23" ht="18" customHeight="1" x14ac:dyDescent="0.3">
      <c r="A163" s="1"/>
      <c r="B163" s="37" t="s">
        <v>34</v>
      </c>
      <c r="C163" s="33" t="s">
        <v>35</v>
      </c>
      <c r="D163" s="6"/>
      <c r="E163" s="3"/>
      <c r="F163" s="37" t="s">
        <v>36</v>
      </c>
      <c r="G163" s="37"/>
      <c r="H163" s="6"/>
      <c r="I163" s="38" t="s">
        <v>37</v>
      </c>
      <c r="J163" s="38"/>
      <c r="K163" s="38"/>
      <c r="L163" s="5"/>
      <c r="M163" s="5"/>
      <c r="N163" s="5"/>
      <c r="O163" s="5"/>
      <c r="P163" s="5"/>
      <c r="Q163" s="6"/>
      <c r="R163" s="6"/>
      <c r="S163" s="6"/>
      <c r="T163" s="6"/>
      <c r="U163" s="6"/>
      <c r="V163" s="6"/>
      <c r="W163" s="6"/>
    </row>
    <row r="167" spans="1:23" ht="18" customHeight="1" x14ac:dyDescent="0.3">
      <c r="A167" s="1"/>
      <c r="B167" s="2" t="s">
        <v>0</v>
      </c>
      <c r="C167" s="3"/>
      <c r="D167" s="2"/>
      <c r="E167" s="2"/>
      <c r="F167" s="2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6"/>
      <c r="S167" s="6"/>
      <c r="T167" s="6"/>
      <c r="U167" s="6"/>
      <c r="V167" s="6"/>
    </row>
    <row r="168" spans="1:23" ht="18" customHeight="1" x14ac:dyDescent="0.3">
      <c r="A168" s="1"/>
      <c r="B168" s="2" t="s">
        <v>1</v>
      </c>
      <c r="C168" s="3"/>
      <c r="D168" s="2"/>
      <c r="E168" s="2"/>
      <c r="F168" s="2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6"/>
      <c r="S168" s="6"/>
      <c r="T168" s="6"/>
      <c r="U168" s="6"/>
      <c r="V168" s="6"/>
    </row>
    <row r="169" spans="1:23" ht="18" customHeight="1" x14ac:dyDescent="0.3">
      <c r="A169" s="1"/>
      <c r="B169" s="2" t="s">
        <v>110</v>
      </c>
      <c r="C169" s="3"/>
      <c r="D169" s="2"/>
      <c r="E169" s="2"/>
      <c r="F169" s="2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6"/>
      <c r="S169" s="6"/>
      <c r="T169" s="6"/>
      <c r="U169" s="6"/>
      <c r="V169" s="6"/>
    </row>
    <row r="170" spans="1:23" ht="18" customHeight="1" x14ac:dyDescent="0.3">
      <c r="A170" s="7" t="s">
        <v>3</v>
      </c>
      <c r="B170" s="8" t="s">
        <v>4</v>
      </c>
      <c r="C170" s="8" t="s">
        <v>5</v>
      </c>
      <c r="D170" s="9" t="s">
        <v>6</v>
      </c>
      <c r="E170" s="8" t="s">
        <v>39</v>
      </c>
      <c r="F170" s="8" t="s">
        <v>8</v>
      </c>
      <c r="G170" s="8" t="s">
        <v>9</v>
      </c>
      <c r="H170" s="8" t="s">
        <v>76</v>
      </c>
      <c r="I170" s="8" t="s">
        <v>77</v>
      </c>
      <c r="J170" s="8" t="s">
        <v>78</v>
      </c>
      <c r="K170" s="8" t="s">
        <v>111</v>
      </c>
      <c r="L170" s="8" t="s">
        <v>80</v>
      </c>
      <c r="M170" s="8" t="s">
        <v>81</v>
      </c>
      <c r="N170" s="8" t="s">
        <v>82</v>
      </c>
      <c r="O170" s="8" t="s">
        <v>83</v>
      </c>
      <c r="P170" s="8" t="s">
        <v>112</v>
      </c>
      <c r="Q170" s="8" t="s">
        <v>85</v>
      </c>
      <c r="R170" s="8" t="s">
        <v>86</v>
      </c>
      <c r="S170" s="8" t="s">
        <v>17</v>
      </c>
      <c r="T170" s="8" t="s">
        <v>87</v>
      </c>
      <c r="U170" s="8" t="s">
        <v>88</v>
      </c>
      <c r="V170" s="6"/>
    </row>
    <row r="171" spans="1:23" ht="18" customHeight="1" x14ac:dyDescent="0.3">
      <c r="A171" s="10"/>
      <c r="B171" s="11" t="s">
        <v>18</v>
      </c>
      <c r="C171" s="12"/>
      <c r="D171" s="13">
        <v>2215</v>
      </c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6"/>
    </row>
    <row r="172" spans="1:23" ht="18" customHeight="1" x14ac:dyDescent="0.3">
      <c r="A172" s="68" t="s">
        <v>143</v>
      </c>
      <c r="B172" s="39" t="s">
        <v>144</v>
      </c>
      <c r="C172" s="40"/>
      <c r="D172" s="41">
        <v>48000</v>
      </c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6"/>
    </row>
    <row r="173" spans="1:23" ht="18" customHeight="1" x14ac:dyDescent="0.3">
      <c r="A173" s="10"/>
      <c r="B173" s="16" t="s">
        <v>20</v>
      </c>
      <c r="C173" s="12"/>
      <c r="D173" s="13">
        <v>50215</v>
      </c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6"/>
    </row>
    <row r="174" spans="1:23" ht="18" customHeight="1" x14ac:dyDescent="0.35">
      <c r="A174" s="10"/>
      <c r="B174" s="70"/>
      <c r="C174" s="12"/>
      <c r="D174" s="15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6"/>
    </row>
    <row r="175" spans="1:23" ht="18" customHeight="1" x14ac:dyDescent="0.3">
      <c r="A175" s="10"/>
      <c r="B175" s="17" t="s">
        <v>21</v>
      </c>
      <c r="C175" s="12"/>
      <c r="D175" s="15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6"/>
    </row>
    <row r="176" spans="1:23" ht="18" customHeight="1" x14ac:dyDescent="0.3">
      <c r="A176" s="42" t="s">
        <v>145</v>
      </c>
      <c r="B176" s="43" t="s">
        <v>146</v>
      </c>
      <c r="C176" s="40"/>
      <c r="D176" s="47">
        <v>4500</v>
      </c>
      <c r="E176" s="45"/>
      <c r="F176" s="46"/>
      <c r="G176" s="46"/>
      <c r="H176" s="46"/>
      <c r="I176" s="46"/>
      <c r="J176" s="46"/>
      <c r="K176" s="46"/>
      <c r="L176" s="46"/>
      <c r="M176" s="46"/>
      <c r="N176" s="46">
        <v>4500</v>
      </c>
      <c r="O176" s="46"/>
      <c r="P176" s="46"/>
      <c r="Q176" s="46"/>
      <c r="R176" s="46"/>
      <c r="S176" s="46"/>
      <c r="T176" s="46"/>
      <c r="U176" s="46"/>
    </row>
    <row r="177" spans="1:22" ht="18" customHeight="1" x14ac:dyDescent="0.3">
      <c r="A177" s="42" t="s">
        <v>145</v>
      </c>
      <c r="B177" s="43" t="s">
        <v>147</v>
      </c>
      <c r="C177" s="40"/>
      <c r="D177" s="47">
        <v>1200</v>
      </c>
      <c r="E177" s="45"/>
      <c r="F177" s="46"/>
      <c r="G177" s="46"/>
      <c r="H177" s="46"/>
      <c r="I177" s="46"/>
      <c r="J177" s="46"/>
      <c r="K177" s="46">
        <v>1200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spans="1:22" ht="18" customHeight="1" x14ac:dyDescent="0.3">
      <c r="A178" s="48" t="s">
        <v>148</v>
      </c>
      <c r="B178" s="43" t="s">
        <v>149</v>
      </c>
      <c r="C178" s="49"/>
      <c r="D178" s="44">
        <v>950</v>
      </c>
      <c r="E178" s="45"/>
      <c r="F178" s="46"/>
      <c r="G178" s="46"/>
      <c r="H178" s="46">
        <v>950</v>
      </c>
      <c r="I178" s="57"/>
      <c r="J178" s="57"/>
      <c r="K178" s="57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spans="1:22" ht="18" customHeight="1" x14ac:dyDescent="0.3">
      <c r="A179" s="42" t="s">
        <v>150</v>
      </c>
      <c r="B179" s="43" t="s">
        <v>151</v>
      </c>
      <c r="C179" s="40"/>
      <c r="D179" s="44">
        <v>6085</v>
      </c>
      <c r="E179" s="45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>
        <v>6085</v>
      </c>
      <c r="Q179" s="46"/>
      <c r="R179" s="46"/>
      <c r="S179" s="46"/>
      <c r="T179" s="46"/>
      <c r="U179" s="46"/>
    </row>
    <row r="180" spans="1:22" ht="18" customHeight="1" x14ac:dyDescent="0.3">
      <c r="A180" s="42" t="s">
        <v>150</v>
      </c>
      <c r="B180" s="43" t="s">
        <v>152</v>
      </c>
      <c r="C180" s="40"/>
      <c r="D180" s="44">
        <v>3400</v>
      </c>
      <c r="E180" s="45"/>
      <c r="F180" s="46"/>
      <c r="G180" s="46"/>
      <c r="H180" s="46"/>
      <c r="I180" s="46"/>
      <c r="J180" s="57"/>
      <c r="K180" s="46"/>
      <c r="L180" s="57">
        <v>3400</v>
      </c>
      <c r="M180" s="46"/>
      <c r="N180" s="46"/>
      <c r="O180" s="46"/>
      <c r="P180" s="46"/>
      <c r="Q180" s="46"/>
      <c r="R180" s="46"/>
      <c r="S180" s="46"/>
      <c r="T180" s="46"/>
      <c r="U180" s="46"/>
    </row>
    <row r="181" spans="1:22" ht="18" customHeight="1" x14ac:dyDescent="0.3">
      <c r="A181" s="42" t="s">
        <v>150</v>
      </c>
      <c r="B181" s="43" t="s">
        <v>153</v>
      </c>
      <c r="C181" s="40"/>
      <c r="D181" s="44">
        <v>1000</v>
      </c>
      <c r="E181" s="45"/>
      <c r="F181" s="46"/>
      <c r="G181" s="46"/>
      <c r="H181" s="46"/>
      <c r="I181" s="46"/>
      <c r="J181" s="46"/>
      <c r="K181" s="46"/>
      <c r="L181" s="57"/>
      <c r="M181" s="46"/>
      <c r="N181" s="46"/>
      <c r="O181" s="46"/>
      <c r="P181" s="46"/>
      <c r="Q181" s="46"/>
      <c r="R181" s="46"/>
      <c r="S181" s="46"/>
      <c r="T181" s="46"/>
      <c r="U181" s="46">
        <v>1000</v>
      </c>
    </row>
    <row r="182" spans="1:22" ht="18" customHeight="1" x14ac:dyDescent="0.3">
      <c r="A182" s="57" t="s">
        <v>154</v>
      </c>
      <c r="B182" s="57" t="s">
        <v>155</v>
      </c>
      <c r="C182" s="69"/>
      <c r="D182" s="69">
        <v>3000</v>
      </c>
      <c r="E182" s="45"/>
      <c r="F182" s="46"/>
      <c r="G182" s="46"/>
      <c r="H182" s="46"/>
      <c r="I182" s="46"/>
      <c r="J182" s="46"/>
      <c r="K182" s="46"/>
      <c r="L182" s="46"/>
      <c r="M182" s="46">
        <v>3000</v>
      </c>
      <c r="N182" s="46"/>
      <c r="O182" s="46"/>
      <c r="P182" s="46"/>
      <c r="Q182" s="46"/>
      <c r="R182" s="46"/>
      <c r="S182" s="46"/>
      <c r="T182" s="46"/>
      <c r="U182" s="46"/>
    </row>
    <row r="183" spans="1:22" ht="18" customHeight="1" x14ac:dyDescent="0.3">
      <c r="A183" s="57" t="s">
        <v>156</v>
      </c>
      <c r="B183" s="11" t="s">
        <v>157</v>
      </c>
      <c r="C183" s="69"/>
      <c r="D183" s="69">
        <v>2380</v>
      </c>
      <c r="E183" s="45"/>
      <c r="F183" s="46"/>
      <c r="G183" s="46"/>
      <c r="H183" s="46"/>
      <c r="I183" s="57"/>
      <c r="J183" s="46"/>
      <c r="K183" s="46"/>
      <c r="L183" s="46"/>
      <c r="M183" s="46"/>
      <c r="N183" s="46"/>
      <c r="O183" s="46"/>
      <c r="P183" s="46"/>
      <c r="Q183" s="46"/>
      <c r="R183" s="46"/>
      <c r="S183" s="46">
        <v>2380</v>
      </c>
      <c r="T183" s="46"/>
      <c r="U183" s="46"/>
    </row>
    <row r="184" spans="1:22" ht="18" customHeight="1" x14ac:dyDescent="0.3">
      <c r="A184" s="57" t="s">
        <v>156</v>
      </c>
      <c r="B184" s="43" t="s">
        <v>158</v>
      </c>
      <c r="C184" s="69"/>
      <c r="D184" s="69">
        <v>2000</v>
      </c>
      <c r="E184" s="45"/>
      <c r="F184" s="46"/>
      <c r="G184" s="46"/>
      <c r="H184" s="46">
        <v>2000</v>
      </c>
      <c r="I184" s="46"/>
      <c r="J184" s="46"/>
      <c r="K184" s="46"/>
      <c r="L184" s="57"/>
      <c r="M184" s="46"/>
      <c r="N184" s="46"/>
      <c r="O184" s="46"/>
      <c r="P184" s="46"/>
      <c r="Q184" s="46"/>
      <c r="R184" s="46"/>
      <c r="S184" s="46"/>
      <c r="T184" s="46"/>
      <c r="U184" s="46"/>
    </row>
    <row r="185" spans="1:22" ht="18" customHeight="1" x14ac:dyDescent="0.3">
      <c r="A185" s="57" t="s">
        <v>156</v>
      </c>
      <c r="B185" s="43" t="s">
        <v>159</v>
      </c>
      <c r="C185" s="40"/>
      <c r="D185" s="47">
        <v>7000</v>
      </c>
      <c r="E185" s="45"/>
      <c r="F185" s="46"/>
      <c r="G185" s="46"/>
      <c r="H185" s="46">
        <v>7000</v>
      </c>
      <c r="I185" s="46"/>
      <c r="J185" s="46"/>
      <c r="K185" s="46"/>
      <c r="L185" s="57"/>
      <c r="M185" s="46"/>
      <c r="N185" s="46"/>
      <c r="O185" s="46"/>
      <c r="P185" s="46"/>
      <c r="Q185" s="46"/>
      <c r="R185" s="46"/>
      <c r="S185" s="46"/>
      <c r="T185" s="46"/>
      <c r="U185" s="46"/>
    </row>
    <row r="186" spans="1:22" ht="18" customHeight="1" x14ac:dyDescent="0.3">
      <c r="A186" s="48" t="s">
        <v>160</v>
      </c>
      <c r="B186" s="43" t="s">
        <v>161</v>
      </c>
      <c r="C186" s="40"/>
      <c r="D186" s="47">
        <v>939</v>
      </c>
      <c r="E186" s="45"/>
      <c r="F186" s="46"/>
      <c r="G186" s="46"/>
      <c r="H186" s="50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7">
        <v>939</v>
      </c>
    </row>
    <row r="187" spans="1:22" ht="18" customHeight="1" x14ac:dyDescent="0.3">
      <c r="A187" s="48"/>
      <c r="B187" s="43"/>
      <c r="C187" s="40"/>
      <c r="D187" s="51"/>
      <c r="E187" s="45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51"/>
    </row>
    <row r="188" spans="1:22" ht="18" customHeight="1" x14ac:dyDescent="0.3">
      <c r="A188" s="48"/>
      <c r="B188" s="43"/>
      <c r="C188" s="40"/>
      <c r="D188" s="52"/>
      <c r="E188" s="45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spans="1:22" ht="18" customHeight="1" x14ac:dyDescent="0.3">
      <c r="A189" s="22"/>
      <c r="B189" s="18"/>
      <c r="C189" s="23"/>
      <c r="D189" s="66" t="s">
        <v>162</v>
      </c>
      <c r="E189" s="20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6"/>
    </row>
    <row r="190" spans="1:22" ht="18" customHeight="1" x14ac:dyDescent="0.3">
      <c r="A190" s="10"/>
      <c r="B190" s="16" t="s">
        <v>28</v>
      </c>
      <c r="C190" s="12"/>
      <c r="D190" s="24">
        <v>32454</v>
      </c>
      <c r="E190" s="24">
        <v>0</v>
      </c>
      <c r="F190" s="24">
        <v>0</v>
      </c>
      <c r="G190" s="24">
        <v>0</v>
      </c>
      <c r="H190" s="24">
        <v>9950</v>
      </c>
      <c r="I190" s="24">
        <v>0</v>
      </c>
      <c r="J190" s="24">
        <v>0</v>
      </c>
      <c r="K190" s="24">
        <v>1200</v>
      </c>
      <c r="L190" s="24">
        <v>3400</v>
      </c>
      <c r="M190" s="24">
        <v>3000</v>
      </c>
      <c r="N190" s="24">
        <v>4500</v>
      </c>
      <c r="O190" s="24">
        <v>0</v>
      </c>
      <c r="P190" s="24">
        <v>6085</v>
      </c>
      <c r="Q190" s="24">
        <v>0</v>
      </c>
      <c r="R190" s="24">
        <v>0</v>
      </c>
      <c r="S190" s="24">
        <v>2380</v>
      </c>
      <c r="T190" s="24">
        <v>0</v>
      </c>
      <c r="U190" s="24">
        <v>1939</v>
      </c>
      <c r="V190" s="6"/>
    </row>
    <row r="191" spans="1:22" ht="18" customHeight="1" x14ac:dyDescent="0.3">
      <c r="A191" s="10"/>
      <c r="B191" s="14"/>
      <c r="C191" s="12"/>
      <c r="D191" s="66"/>
      <c r="E191" s="20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6"/>
    </row>
    <row r="192" spans="1:22" ht="18" customHeight="1" x14ac:dyDescent="0.3">
      <c r="A192" s="10"/>
      <c r="B192" s="26" t="s">
        <v>20</v>
      </c>
      <c r="C192" s="27"/>
      <c r="D192" s="168">
        <v>17761</v>
      </c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19"/>
      <c r="T192" s="19"/>
      <c r="U192" s="19"/>
      <c r="V192" s="6"/>
    </row>
    <row r="194" spans="1:22" ht="18" customHeight="1" x14ac:dyDescent="0.3">
      <c r="B194" s="67" t="s">
        <v>109</v>
      </c>
      <c r="C194" s="67"/>
    </row>
    <row r="196" spans="1:22" ht="18" customHeight="1" x14ac:dyDescent="0.3">
      <c r="A196" s="1"/>
      <c r="B196" s="3"/>
      <c r="C196" s="3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6"/>
      <c r="S196" s="6"/>
      <c r="T196" s="6"/>
      <c r="U196" s="6"/>
      <c r="V196" s="6"/>
    </row>
    <row r="197" spans="1:22" ht="18" customHeight="1" x14ac:dyDescent="0.3">
      <c r="A197" s="1"/>
      <c r="B197" s="3"/>
      <c r="C197" s="3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6"/>
      <c r="S197" s="6"/>
      <c r="T197" s="6"/>
      <c r="U197" s="6"/>
      <c r="V197" s="6"/>
    </row>
    <row r="198" spans="1:22" ht="18" customHeight="1" x14ac:dyDescent="0.3">
      <c r="A198" s="1"/>
      <c r="B198" s="29"/>
      <c r="C198" s="30"/>
      <c r="D198" s="30"/>
      <c r="E198" s="3"/>
      <c r="F198" s="30"/>
      <c r="G198" s="30"/>
      <c r="H198" s="5"/>
      <c r="I198" s="31"/>
      <c r="J198" s="31"/>
      <c r="K198" s="31"/>
      <c r="L198" s="31"/>
      <c r="M198" s="31"/>
      <c r="N198" s="5"/>
      <c r="O198" s="5"/>
      <c r="P198" s="5"/>
      <c r="Q198" s="6"/>
      <c r="R198" s="6"/>
      <c r="S198" s="6"/>
      <c r="T198" s="6"/>
      <c r="U198" s="6"/>
      <c r="V198" s="6"/>
    </row>
    <row r="199" spans="1:22" ht="18" customHeight="1" x14ac:dyDescent="0.3">
      <c r="A199" s="1"/>
      <c r="B199" s="32" t="s">
        <v>30</v>
      </c>
      <c r="C199" s="33" t="s">
        <v>31</v>
      </c>
      <c r="D199" s="34"/>
      <c r="E199" s="3"/>
      <c r="F199" s="33" t="s">
        <v>163</v>
      </c>
      <c r="G199" s="35"/>
      <c r="H199" s="6"/>
      <c r="I199" s="36" t="s">
        <v>33</v>
      </c>
      <c r="J199" s="36"/>
      <c r="K199" s="36"/>
      <c r="L199" s="5"/>
      <c r="M199" s="5"/>
      <c r="N199" s="5"/>
      <c r="O199" s="5"/>
      <c r="P199" s="5"/>
      <c r="Q199" s="6"/>
      <c r="R199" s="6"/>
      <c r="S199" s="6"/>
      <c r="T199" s="6"/>
      <c r="U199" s="6"/>
      <c r="V199" s="6"/>
    </row>
    <row r="200" spans="1:22" ht="18" customHeight="1" x14ac:dyDescent="0.3">
      <c r="A200" s="1"/>
      <c r="B200" s="37" t="s">
        <v>34</v>
      </c>
      <c r="C200" s="33" t="s">
        <v>35</v>
      </c>
      <c r="D200" s="6"/>
      <c r="E200" s="3"/>
      <c r="F200" s="37" t="s">
        <v>164</v>
      </c>
      <c r="G200" s="37"/>
      <c r="H200" s="6"/>
      <c r="I200" s="38" t="s">
        <v>37</v>
      </c>
      <c r="J200" s="38"/>
      <c r="K200" s="38"/>
      <c r="L200" s="5"/>
      <c r="M200" s="5"/>
      <c r="N200" s="5"/>
      <c r="O200" s="5"/>
      <c r="P200" s="5"/>
      <c r="Q200" s="6"/>
      <c r="R200" s="6"/>
      <c r="S200" s="6"/>
      <c r="T200" s="6"/>
      <c r="U200" s="6"/>
      <c r="V200" s="6"/>
    </row>
    <row r="205" spans="1:22" ht="18" customHeight="1" x14ac:dyDescent="0.3">
      <c r="A205" s="1"/>
      <c r="B205" s="2" t="s">
        <v>0</v>
      </c>
      <c r="C205" s="3"/>
      <c r="D205" s="2"/>
      <c r="E205" s="2"/>
      <c r="F205" s="2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6"/>
      <c r="S205" s="6"/>
      <c r="T205" s="6"/>
      <c r="U205" s="6"/>
      <c r="V205" s="6"/>
    </row>
    <row r="206" spans="1:22" ht="18" customHeight="1" x14ac:dyDescent="0.3">
      <c r="A206" s="1"/>
      <c r="B206" s="2" t="s">
        <v>1</v>
      </c>
      <c r="C206" s="3"/>
      <c r="D206" s="2"/>
      <c r="E206" s="2"/>
      <c r="F206" s="2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6"/>
      <c r="S206" s="6"/>
      <c r="T206" s="6"/>
      <c r="U206" s="6"/>
      <c r="V206" s="6"/>
    </row>
    <row r="207" spans="1:22" ht="18" customHeight="1" x14ac:dyDescent="0.3">
      <c r="A207" s="1"/>
      <c r="B207" s="2" t="s">
        <v>165</v>
      </c>
      <c r="C207" s="3"/>
      <c r="D207" s="2"/>
      <c r="E207" s="2"/>
      <c r="F207" s="2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6"/>
      <c r="S207" s="6"/>
      <c r="T207" s="6"/>
      <c r="U207" s="6"/>
      <c r="V207" s="6"/>
    </row>
    <row r="208" spans="1:22" ht="18" customHeight="1" x14ac:dyDescent="0.3">
      <c r="A208" s="7" t="s">
        <v>3</v>
      </c>
      <c r="B208" s="8" t="s">
        <v>4</v>
      </c>
      <c r="C208" s="8" t="s">
        <v>5</v>
      </c>
      <c r="D208" s="9" t="s">
        <v>6</v>
      </c>
      <c r="E208" s="8" t="s">
        <v>39</v>
      </c>
      <c r="F208" s="8" t="s">
        <v>8</v>
      </c>
      <c r="G208" s="8" t="s">
        <v>9</v>
      </c>
      <c r="H208" s="8" t="s">
        <v>76</v>
      </c>
      <c r="I208" s="8" t="s">
        <v>77</v>
      </c>
      <c r="J208" s="8" t="s">
        <v>78</v>
      </c>
      <c r="K208" s="8" t="s">
        <v>111</v>
      </c>
      <c r="L208" s="8" t="s">
        <v>80</v>
      </c>
      <c r="M208" s="8" t="s">
        <v>81</v>
      </c>
      <c r="N208" s="8" t="s">
        <v>82</v>
      </c>
      <c r="O208" s="8" t="s">
        <v>83</v>
      </c>
      <c r="P208" s="8" t="s">
        <v>112</v>
      </c>
      <c r="Q208" s="8" t="s">
        <v>85</v>
      </c>
      <c r="R208" s="8" t="s">
        <v>86</v>
      </c>
      <c r="S208" s="8" t="s">
        <v>17</v>
      </c>
      <c r="T208" s="8" t="s">
        <v>87</v>
      </c>
      <c r="U208" s="8" t="s">
        <v>88</v>
      </c>
      <c r="V208" s="6"/>
    </row>
    <row r="209" spans="1:22" ht="18" customHeight="1" x14ac:dyDescent="0.3">
      <c r="A209" s="10"/>
      <c r="B209" s="11" t="s">
        <v>18</v>
      </c>
      <c r="C209" s="12"/>
      <c r="D209" s="13">
        <v>17761</v>
      </c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6"/>
    </row>
    <row r="210" spans="1:22" ht="18" customHeight="1" x14ac:dyDescent="0.3">
      <c r="A210" s="10"/>
      <c r="B210" s="17" t="s">
        <v>21</v>
      </c>
      <c r="C210" s="12"/>
      <c r="D210" s="15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6"/>
    </row>
    <row r="211" spans="1:22" ht="18" customHeight="1" x14ac:dyDescent="0.3">
      <c r="A211" s="42" t="s">
        <v>166</v>
      </c>
      <c r="B211" s="43" t="s">
        <v>167</v>
      </c>
      <c r="C211" s="40"/>
      <c r="D211" s="47">
        <v>2710</v>
      </c>
      <c r="E211" s="45"/>
      <c r="F211" s="46">
        <v>2710</v>
      </c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spans="1:22" ht="18" customHeight="1" x14ac:dyDescent="0.3">
      <c r="A212" s="42" t="s">
        <v>168</v>
      </c>
      <c r="B212" s="43" t="s">
        <v>169</v>
      </c>
      <c r="C212" s="40"/>
      <c r="D212" s="47">
        <v>9180</v>
      </c>
      <c r="E212" s="45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>
        <v>9180</v>
      </c>
      <c r="Q212" s="46"/>
      <c r="R212" s="46"/>
      <c r="S212" s="46"/>
      <c r="T212" s="46"/>
      <c r="U212" s="46"/>
    </row>
    <row r="213" spans="1:22" ht="18" customHeight="1" x14ac:dyDescent="0.3">
      <c r="A213" s="48" t="s">
        <v>168</v>
      </c>
      <c r="B213" s="43" t="s">
        <v>170</v>
      </c>
      <c r="C213" s="49"/>
      <c r="D213" s="44">
        <v>1951</v>
      </c>
      <c r="E213" s="45"/>
      <c r="F213" s="46"/>
      <c r="G213" s="46"/>
      <c r="H213" s="46"/>
      <c r="I213" s="76">
        <v>1951</v>
      </c>
      <c r="J213" s="57"/>
      <c r="K213" s="57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spans="1:22" ht="18" customHeight="1" thickBot="1" x14ac:dyDescent="0.35">
      <c r="A214" s="42" t="s">
        <v>168</v>
      </c>
      <c r="B214" s="43" t="s">
        <v>171</v>
      </c>
      <c r="C214" s="40"/>
      <c r="D214" s="61">
        <v>3600</v>
      </c>
      <c r="E214" s="45"/>
      <c r="F214" s="46"/>
      <c r="G214" s="46"/>
      <c r="H214" s="46"/>
      <c r="I214" s="46">
        <v>3600</v>
      </c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spans="1:22" ht="18" customHeight="1" x14ac:dyDescent="0.3">
      <c r="A215" s="42"/>
      <c r="B215" s="74" t="s">
        <v>172</v>
      </c>
      <c r="C215" s="40"/>
      <c r="D215" s="90">
        <v>17441</v>
      </c>
      <c r="E215" s="45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spans="1:22" ht="18" customHeight="1" x14ac:dyDescent="0.35">
      <c r="A216" s="42"/>
      <c r="B216" s="74" t="s">
        <v>173</v>
      </c>
      <c r="C216" s="40"/>
      <c r="D216" s="91">
        <v>320</v>
      </c>
      <c r="E216" s="45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spans="1:22" ht="18" customHeight="1" x14ac:dyDescent="0.3">
      <c r="A217" s="68" t="s">
        <v>174</v>
      </c>
      <c r="B217" s="71" t="s">
        <v>175</v>
      </c>
      <c r="C217" s="40"/>
      <c r="D217" s="41">
        <v>50000</v>
      </c>
      <c r="E217" s="45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spans="1:22" ht="18" customHeight="1" thickBot="1" x14ac:dyDescent="0.4">
      <c r="A218" s="68"/>
      <c r="B218" s="74" t="s">
        <v>173</v>
      </c>
      <c r="C218" s="40"/>
      <c r="D218" s="93">
        <v>50320</v>
      </c>
      <c r="E218" s="45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spans="1:22" ht="18" customHeight="1" thickTop="1" x14ac:dyDescent="0.3">
      <c r="A219" s="57" t="s">
        <v>176</v>
      </c>
      <c r="B219" s="11" t="s">
        <v>177</v>
      </c>
      <c r="C219" s="69"/>
      <c r="D219" s="92">
        <v>2580</v>
      </c>
      <c r="E219" s="45"/>
      <c r="F219" s="46"/>
      <c r="G219" s="46"/>
      <c r="H219" s="46"/>
      <c r="I219" s="46"/>
      <c r="J219" s="57"/>
      <c r="K219" s="46"/>
      <c r="L219" s="57"/>
      <c r="M219" s="46"/>
      <c r="N219" s="46"/>
      <c r="O219" s="46">
        <v>2580</v>
      </c>
      <c r="P219" s="46"/>
      <c r="Q219" s="46"/>
      <c r="R219" s="46"/>
      <c r="S219" s="46"/>
      <c r="T219" s="46"/>
      <c r="U219" s="46"/>
    </row>
    <row r="220" spans="1:22" ht="18" customHeight="1" x14ac:dyDescent="0.3">
      <c r="A220" s="57" t="s">
        <v>176</v>
      </c>
      <c r="B220" s="43" t="s">
        <v>178</v>
      </c>
      <c r="C220" s="40"/>
      <c r="D220" s="44">
        <v>1000</v>
      </c>
      <c r="E220" s="45"/>
      <c r="F220" s="46"/>
      <c r="G220" s="46"/>
      <c r="H220" s="46"/>
      <c r="I220" s="46">
        <v>1000</v>
      </c>
      <c r="J220" s="46"/>
      <c r="K220" s="46"/>
      <c r="L220" s="57"/>
      <c r="M220" s="46"/>
      <c r="N220" s="46"/>
      <c r="O220" s="46"/>
      <c r="P220" s="46"/>
      <c r="Q220" s="46"/>
      <c r="R220" s="46"/>
      <c r="S220" s="46"/>
      <c r="T220" s="46"/>
      <c r="U220" s="46"/>
    </row>
    <row r="221" spans="1:22" ht="18" customHeight="1" x14ac:dyDescent="0.3">
      <c r="A221" s="57" t="s">
        <v>176</v>
      </c>
      <c r="B221" s="57" t="s">
        <v>179</v>
      </c>
      <c r="C221" s="40"/>
      <c r="D221" s="44">
        <v>3565</v>
      </c>
      <c r="E221" s="45"/>
      <c r="F221" s="46"/>
      <c r="G221" s="46"/>
      <c r="H221" s="46"/>
      <c r="I221" s="46"/>
      <c r="J221" s="46"/>
      <c r="K221" s="46"/>
      <c r="L221" s="57"/>
      <c r="M221" s="46"/>
      <c r="N221" s="46"/>
      <c r="O221" s="46"/>
      <c r="P221" s="46"/>
      <c r="Q221" s="46"/>
      <c r="R221" s="46">
        <v>3565</v>
      </c>
      <c r="S221" s="46"/>
      <c r="T221" s="46"/>
      <c r="U221" s="46"/>
    </row>
    <row r="222" spans="1:22" ht="18" customHeight="1" x14ac:dyDescent="0.3">
      <c r="A222" s="57" t="s">
        <v>176</v>
      </c>
      <c r="B222" s="57" t="s">
        <v>180</v>
      </c>
      <c r="C222" s="40"/>
      <c r="D222" s="44">
        <v>6000</v>
      </c>
      <c r="E222" s="45"/>
      <c r="F222" s="46"/>
      <c r="G222" s="46"/>
      <c r="H222" s="46"/>
      <c r="I222" s="46"/>
      <c r="J222" s="46"/>
      <c r="K222" s="46"/>
      <c r="L222" s="57"/>
      <c r="M222" s="46"/>
      <c r="N222" s="46">
        <v>6000</v>
      </c>
      <c r="O222" s="46"/>
      <c r="P222" s="46"/>
      <c r="Q222" s="46"/>
      <c r="R222" s="46"/>
      <c r="S222" s="46"/>
      <c r="T222" s="46"/>
      <c r="U222" s="46"/>
    </row>
    <row r="223" spans="1:22" ht="18" customHeight="1" x14ac:dyDescent="0.3">
      <c r="A223" s="42" t="s">
        <v>181</v>
      </c>
      <c r="B223" s="57" t="s">
        <v>179</v>
      </c>
      <c r="C223" s="40"/>
      <c r="D223" s="44">
        <v>5320</v>
      </c>
      <c r="E223" s="45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>
        <v>5320</v>
      </c>
      <c r="S223" s="46"/>
      <c r="T223" s="46"/>
      <c r="U223" s="46"/>
    </row>
    <row r="224" spans="1:22" ht="18" customHeight="1" x14ac:dyDescent="0.3">
      <c r="A224" s="42" t="s">
        <v>181</v>
      </c>
      <c r="B224" s="57" t="s">
        <v>182</v>
      </c>
      <c r="C224" s="69"/>
      <c r="D224" s="69">
        <v>1000</v>
      </c>
      <c r="E224" s="45"/>
      <c r="F224" s="46"/>
      <c r="G224" s="46"/>
      <c r="H224" s="46"/>
      <c r="I224" s="57"/>
      <c r="J224" s="46"/>
      <c r="K224" s="46"/>
      <c r="L224" s="46"/>
      <c r="M224" s="46"/>
      <c r="N224" s="46"/>
      <c r="O224" s="46"/>
      <c r="P224" s="46"/>
      <c r="Q224" s="46"/>
      <c r="R224" s="46">
        <v>1000</v>
      </c>
      <c r="S224" s="46"/>
      <c r="T224" s="46"/>
      <c r="U224" s="46"/>
    </row>
    <row r="225" spans="1:21" ht="18" customHeight="1" x14ac:dyDescent="0.3">
      <c r="A225" s="57" t="s">
        <v>183</v>
      </c>
      <c r="B225" s="57" t="s">
        <v>179</v>
      </c>
      <c r="C225" s="69"/>
      <c r="D225" s="69">
        <v>728</v>
      </c>
      <c r="E225" s="45"/>
      <c r="F225" s="46"/>
      <c r="G225" s="46"/>
      <c r="H225" s="46"/>
      <c r="I225" s="46"/>
      <c r="J225" s="46"/>
      <c r="K225" s="46"/>
      <c r="L225" s="57"/>
      <c r="M225" s="46"/>
      <c r="N225" s="46"/>
      <c r="O225" s="46"/>
      <c r="P225" s="46"/>
      <c r="Q225" s="46"/>
      <c r="R225" s="46">
        <v>728</v>
      </c>
      <c r="S225" s="46"/>
      <c r="T225" s="46"/>
      <c r="U225" s="46"/>
    </row>
    <row r="226" spans="1:21" ht="18" customHeight="1" x14ac:dyDescent="0.3">
      <c r="A226" s="57" t="s">
        <v>184</v>
      </c>
      <c r="B226" s="57" t="s">
        <v>185</v>
      </c>
      <c r="C226" s="69"/>
      <c r="D226" s="69">
        <v>9300</v>
      </c>
      <c r="E226" s="45"/>
      <c r="F226" s="46"/>
      <c r="G226" s="46"/>
      <c r="H226" s="46"/>
      <c r="I226" s="46"/>
      <c r="J226" s="46"/>
      <c r="K226" s="46"/>
      <c r="L226" s="57"/>
      <c r="M226" s="46"/>
      <c r="N226" s="46">
        <v>9300</v>
      </c>
      <c r="O226" s="46"/>
      <c r="P226" s="46"/>
      <c r="Q226" s="46"/>
      <c r="R226" s="46"/>
      <c r="S226" s="46"/>
      <c r="T226" s="46"/>
      <c r="U226" s="46"/>
    </row>
    <row r="227" spans="1:21" ht="18" customHeight="1" x14ac:dyDescent="0.3">
      <c r="A227" s="48" t="s">
        <v>186</v>
      </c>
      <c r="B227" s="57" t="s">
        <v>187</v>
      </c>
      <c r="C227" s="40"/>
      <c r="D227" s="72">
        <v>4923</v>
      </c>
      <c r="E227" s="45">
        <v>4923</v>
      </c>
      <c r="F227" s="46"/>
      <c r="G227" s="46"/>
      <c r="H227" s="50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7"/>
    </row>
    <row r="228" spans="1:21" ht="18" customHeight="1" x14ac:dyDescent="0.3">
      <c r="A228" s="48" t="s">
        <v>188</v>
      </c>
      <c r="B228" s="43" t="s">
        <v>189</v>
      </c>
      <c r="C228" s="40"/>
      <c r="D228" s="73">
        <v>3000</v>
      </c>
      <c r="E228" s="45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51">
        <v>3000</v>
      </c>
    </row>
    <row r="229" spans="1:21" ht="18" customHeight="1" x14ac:dyDescent="0.3">
      <c r="A229" s="48" t="s">
        <v>188</v>
      </c>
      <c r="B229" s="43" t="s">
        <v>190</v>
      </c>
      <c r="C229" s="40"/>
      <c r="D229" s="73">
        <v>600</v>
      </c>
      <c r="E229" s="45"/>
      <c r="F229" s="46"/>
      <c r="G229" s="46"/>
      <c r="H229" s="46">
        <v>600</v>
      </c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51"/>
    </row>
    <row r="230" spans="1:21" ht="18" customHeight="1" x14ac:dyDescent="0.3">
      <c r="A230" s="48" t="s">
        <v>188</v>
      </c>
      <c r="B230" s="43" t="s">
        <v>191</v>
      </c>
      <c r="C230" s="40"/>
      <c r="D230" s="73">
        <v>200</v>
      </c>
      <c r="E230" s="45"/>
      <c r="F230" s="46"/>
      <c r="G230" s="46">
        <v>200</v>
      </c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51"/>
    </row>
    <row r="231" spans="1:21" ht="18" customHeight="1" x14ac:dyDescent="0.3">
      <c r="A231" s="48" t="s">
        <v>192</v>
      </c>
      <c r="B231" s="43" t="s">
        <v>193</v>
      </c>
      <c r="C231" s="40"/>
      <c r="D231" s="73">
        <v>6085</v>
      </c>
      <c r="E231" s="45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>
        <v>6085</v>
      </c>
      <c r="Q231" s="46"/>
      <c r="R231" s="46"/>
      <c r="S231" s="46"/>
      <c r="T231" s="46"/>
      <c r="U231" s="51"/>
    </row>
    <row r="232" spans="1:21" ht="18" customHeight="1" x14ac:dyDescent="0.3">
      <c r="A232" s="48"/>
      <c r="B232" s="74" t="s">
        <v>172</v>
      </c>
      <c r="C232" s="40"/>
      <c r="D232" s="77">
        <v>44301</v>
      </c>
      <c r="E232" s="45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51"/>
    </row>
    <row r="233" spans="1:21" ht="18" customHeight="1" x14ac:dyDescent="0.35">
      <c r="A233" s="48"/>
      <c r="B233" s="74" t="s">
        <v>173</v>
      </c>
      <c r="C233" s="40"/>
      <c r="D233" s="78">
        <v>6019</v>
      </c>
      <c r="E233" s="45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51"/>
    </row>
    <row r="234" spans="1:21" ht="18" customHeight="1" thickBot="1" x14ac:dyDescent="0.35">
      <c r="A234" s="48" t="s">
        <v>194</v>
      </c>
      <c r="B234" s="71" t="s">
        <v>195</v>
      </c>
      <c r="C234" s="40"/>
      <c r="D234" s="79">
        <v>44000</v>
      </c>
      <c r="E234" s="45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51"/>
    </row>
    <row r="235" spans="1:21" ht="18" customHeight="1" thickBot="1" x14ac:dyDescent="0.4">
      <c r="A235" s="58"/>
      <c r="B235" s="84" t="s">
        <v>196</v>
      </c>
      <c r="C235" s="60"/>
      <c r="D235" s="85">
        <v>50019</v>
      </c>
      <c r="E235" s="86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8"/>
    </row>
    <row r="236" spans="1:21" ht="18" customHeight="1" x14ac:dyDescent="0.3">
      <c r="A236" s="62" t="s">
        <v>197</v>
      </c>
      <c r="B236" s="63" t="s">
        <v>198</v>
      </c>
      <c r="C236" s="64"/>
      <c r="D236" s="80">
        <v>6000</v>
      </c>
      <c r="E236" s="81"/>
      <c r="F236" s="82"/>
      <c r="G236" s="82"/>
      <c r="H236" s="82">
        <v>6000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3"/>
    </row>
    <row r="237" spans="1:21" ht="18" customHeight="1" x14ac:dyDescent="0.3">
      <c r="A237" s="48" t="s">
        <v>199</v>
      </c>
      <c r="B237" s="43" t="s">
        <v>200</v>
      </c>
      <c r="C237" s="40"/>
      <c r="D237" s="73">
        <v>440</v>
      </c>
      <c r="E237" s="45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73">
        <v>440</v>
      </c>
      <c r="T237" s="46"/>
      <c r="U237" s="51"/>
    </row>
    <row r="238" spans="1:21" ht="18" customHeight="1" x14ac:dyDescent="0.3">
      <c r="A238" s="48" t="s">
        <v>199</v>
      </c>
      <c r="B238" s="43" t="s">
        <v>200</v>
      </c>
      <c r="C238" s="40"/>
      <c r="D238" s="73">
        <v>1800</v>
      </c>
      <c r="E238" s="45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73">
        <v>1800</v>
      </c>
      <c r="T238" s="46"/>
      <c r="U238" s="51"/>
    </row>
    <row r="239" spans="1:21" ht="18" customHeight="1" x14ac:dyDescent="0.3">
      <c r="A239" s="48" t="s">
        <v>199</v>
      </c>
      <c r="B239" s="43" t="s">
        <v>200</v>
      </c>
      <c r="C239" s="40"/>
      <c r="D239" s="73">
        <v>180</v>
      </c>
      <c r="E239" s="45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73">
        <v>180</v>
      </c>
      <c r="T239" s="46"/>
      <c r="U239" s="51"/>
    </row>
    <row r="240" spans="1:21" ht="18" customHeight="1" x14ac:dyDescent="0.3">
      <c r="A240" s="48" t="s">
        <v>199</v>
      </c>
      <c r="B240" s="43" t="s">
        <v>201</v>
      </c>
      <c r="C240" s="40"/>
      <c r="D240" s="73">
        <v>1200</v>
      </c>
      <c r="E240" s="45"/>
      <c r="F240" s="46"/>
      <c r="G240" s="46"/>
      <c r="H240" s="46">
        <v>1200</v>
      </c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51"/>
    </row>
    <row r="241" spans="1:22" ht="18" customHeight="1" x14ac:dyDescent="0.3">
      <c r="A241" s="48" t="s">
        <v>202</v>
      </c>
      <c r="B241" s="43" t="s">
        <v>193</v>
      </c>
      <c r="C241" s="40"/>
      <c r="D241" s="73">
        <v>6085</v>
      </c>
      <c r="E241" s="45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>
        <v>6085</v>
      </c>
      <c r="Q241" s="46"/>
      <c r="R241" s="46"/>
      <c r="S241" s="46"/>
      <c r="T241" s="46"/>
      <c r="U241" s="51"/>
    </row>
    <row r="242" spans="1:22" ht="18" customHeight="1" x14ac:dyDescent="0.3">
      <c r="A242" s="48"/>
      <c r="B242" s="74" t="s">
        <v>203</v>
      </c>
      <c r="C242" s="40"/>
      <c r="D242" s="77">
        <v>15705</v>
      </c>
      <c r="E242" s="24">
        <v>0</v>
      </c>
      <c r="F242" s="24">
        <v>0</v>
      </c>
      <c r="G242" s="24">
        <v>0</v>
      </c>
      <c r="H242" s="24">
        <v>7200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6085</v>
      </c>
      <c r="Q242" s="24">
        <v>0</v>
      </c>
      <c r="R242" s="24">
        <v>0</v>
      </c>
      <c r="S242" s="24">
        <v>2420</v>
      </c>
      <c r="T242" s="24">
        <v>0</v>
      </c>
      <c r="U242" s="24">
        <v>0</v>
      </c>
    </row>
    <row r="243" spans="1:22" ht="18" customHeight="1" x14ac:dyDescent="0.35">
      <c r="A243" s="48"/>
      <c r="B243" s="74" t="s">
        <v>196</v>
      </c>
      <c r="C243" s="40"/>
      <c r="D243" s="78"/>
      <c r="E243" s="45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51"/>
    </row>
    <row r="244" spans="1:22" ht="18" customHeight="1" x14ac:dyDescent="0.35">
      <c r="A244" s="10"/>
      <c r="B244" s="16" t="s">
        <v>28</v>
      </c>
      <c r="C244" s="12"/>
      <c r="D244" s="75"/>
      <c r="E244" s="69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6"/>
    </row>
    <row r="245" spans="1:22" ht="18" customHeight="1" x14ac:dyDescent="0.35">
      <c r="A245" s="10"/>
      <c r="B245" s="26" t="s">
        <v>20</v>
      </c>
      <c r="C245" s="27"/>
      <c r="D245" s="169">
        <v>34314</v>
      </c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19"/>
      <c r="T245" s="19"/>
      <c r="U245" s="19"/>
      <c r="V245" s="6"/>
    </row>
    <row r="247" spans="1:22" ht="18" customHeight="1" x14ac:dyDescent="0.3">
      <c r="B247" s="67" t="s">
        <v>109</v>
      </c>
      <c r="C247" s="67"/>
    </row>
    <row r="248" spans="1:22" ht="18" customHeight="1" x14ac:dyDescent="0.3">
      <c r="B248" s="67"/>
      <c r="C248" s="67"/>
    </row>
    <row r="249" spans="1:22" ht="18" customHeight="1" x14ac:dyDescent="0.3">
      <c r="B249" s="67"/>
      <c r="C249" s="67"/>
    </row>
    <row r="250" spans="1:22" ht="18" customHeight="1" x14ac:dyDescent="0.3">
      <c r="B250" s="67"/>
      <c r="C250" s="67"/>
    </row>
    <row r="251" spans="1:22" ht="18" customHeight="1" x14ac:dyDescent="0.3">
      <c r="A251" s="1"/>
      <c r="B251" s="29"/>
      <c r="C251" s="30"/>
      <c r="D251" s="30"/>
      <c r="E251" s="3"/>
      <c r="F251" s="30"/>
      <c r="G251" s="30"/>
      <c r="H251" s="5"/>
      <c r="I251" s="31"/>
      <c r="J251" s="31"/>
      <c r="K251" s="31"/>
      <c r="L251" s="31"/>
      <c r="M251" s="31"/>
      <c r="N251" s="5"/>
      <c r="O251" s="5"/>
      <c r="P251" s="5"/>
      <c r="Q251" s="6"/>
      <c r="R251" s="6"/>
      <c r="S251" s="6"/>
      <c r="T251" s="6"/>
      <c r="U251" s="6"/>
      <c r="V251" s="6"/>
    </row>
    <row r="252" spans="1:22" ht="18" customHeight="1" x14ac:dyDescent="0.3">
      <c r="A252" s="1"/>
      <c r="B252" s="32" t="s">
        <v>30</v>
      </c>
      <c r="C252" s="33" t="s">
        <v>31</v>
      </c>
      <c r="D252" s="34"/>
      <c r="E252" s="3"/>
      <c r="F252" s="33" t="s">
        <v>163</v>
      </c>
      <c r="G252" s="35"/>
      <c r="H252" s="6"/>
      <c r="I252" s="36" t="s">
        <v>33</v>
      </c>
      <c r="J252" s="36"/>
      <c r="K252" s="36"/>
      <c r="L252" s="5"/>
      <c r="M252" s="5"/>
      <c r="N252" s="5"/>
      <c r="O252" s="5"/>
      <c r="P252" s="5"/>
      <c r="Q252" s="6"/>
      <c r="R252" s="6"/>
      <c r="S252" s="6"/>
      <c r="T252" s="6"/>
      <c r="U252" s="6"/>
      <c r="V252" s="6"/>
    </row>
    <row r="253" spans="1:22" ht="18" customHeight="1" x14ac:dyDescent="0.3">
      <c r="A253" s="1"/>
      <c r="B253" s="37" t="s">
        <v>34</v>
      </c>
      <c r="C253" s="33" t="s">
        <v>35</v>
      </c>
      <c r="D253" s="6"/>
      <c r="E253" s="3"/>
      <c r="F253" s="37" t="s">
        <v>164</v>
      </c>
      <c r="G253" s="37"/>
      <c r="H253" s="6"/>
      <c r="I253" s="38" t="s">
        <v>37</v>
      </c>
      <c r="J253" s="38"/>
      <c r="K253" s="38"/>
      <c r="L253" s="5"/>
      <c r="M253" s="5"/>
      <c r="N253" s="5"/>
      <c r="O253" s="5"/>
      <c r="P253" s="5"/>
      <c r="Q253" s="6"/>
      <c r="R253" s="6"/>
      <c r="S253" s="6"/>
      <c r="T253" s="6"/>
      <c r="U253" s="6"/>
      <c r="V253" s="6"/>
    </row>
    <row r="257" spans="1:22" ht="18" customHeight="1" x14ac:dyDescent="0.3">
      <c r="A257" s="1"/>
      <c r="B257" s="2" t="s">
        <v>0</v>
      </c>
      <c r="C257" s="3"/>
      <c r="D257" s="2"/>
      <c r="E257" s="2"/>
      <c r="F257" s="2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6"/>
      <c r="S257" s="6"/>
      <c r="T257" s="6"/>
      <c r="U257" s="6"/>
      <c r="V257" s="6"/>
    </row>
    <row r="258" spans="1:22" ht="18" customHeight="1" x14ac:dyDescent="0.3">
      <c r="A258" s="1"/>
      <c r="B258" s="2" t="s">
        <v>1</v>
      </c>
      <c r="C258" s="3"/>
      <c r="D258" s="2"/>
      <c r="E258" s="2"/>
      <c r="F258" s="2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6"/>
      <c r="S258" s="6"/>
      <c r="T258" s="6"/>
      <c r="U258" s="6"/>
      <c r="V258" s="6"/>
    </row>
    <row r="259" spans="1:22" ht="18" customHeight="1" x14ac:dyDescent="0.3">
      <c r="A259" s="1"/>
      <c r="B259" s="2" t="s">
        <v>204</v>
      </c>
      <c r="C259" s="3"/>
      <c r="D259" s="2"/>
      <c r="E259" s="2"/>
      <c r="F259" s="2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6"/>
      <c r="S259" s="6"/>
      <c r="T259" s="6"/>
      <c r="U259" s="6"/>
      <c r="V259" s="6"/>
    </row>
    <row r="260" spans="1:22" ht="18" customHeight="1" x14ac:dyDescent="0.3">
      <c r="A260" s="7" t="s">
        <v>3</v>
      </c>
      <c r="B260" s="8" t="s">
        <v>4</v>
      </c>
      <c r="C260" s="8" t="s">
        <v>5</v>
      </c>
      <c r="D260" s="9" t="s">
        <v>6</v>
      </c>
      <c r="E260" s="8" t="s">
        <v>39</v>
      </c>
      <c r="F260" s="8" t="s">
        <v>8</v>
      </c>
      <c r="G260" s="8" t="s">
        <v>9</v>
      </c>
      <c r="H260" s="8" t="s">
        <v>76</v>
      </c>
      <c r="I260" s="8" t="s">
        <v>77</v>
      </c>
      <c r="J260" s="8" t="s">
        <v>78</v>
      </c>
      <c r="K260" s="8" t="s">
        <v>111</v>
      </c>
      <c r="L260" s="8" t="s">
        <v>80</v>
      </c>
      <c r="M260" s="8" t="s">
        <v>81</v>
      </c>
      <c r="N260" s="8" t="s">
        <v>82</v>
      </c>
      <c r="O260" s="8" t="s">
        <v>83</v>
      </c>
      <c r="P260" s="8" t="s">
        <v>112</v>
      </c>
      <c r="Q260" s="8" t="s">
        <v>85</v>
      </c>
      <c r="R260" s="8" t="s">
        <v>86</v>
      </c>
      <c r="S260" s="8" t="s">
        <v>17</v>
      </c>
      <c r="T260" s="8" t="s">
        <v>87</v>
      </c>
      <c r="U260" s="8" t="s">
        <v>88</v>
      </c>
      <c r="V260" s="6"/>
    </row>
    <row r="261" spans="1:22" ht="18" customHeight="1" x14ac:dyDescent="0.3">
      <c r="A261" s="10"/>
      <c r="B261" s="11" t="s">
        <v>18</v>
      </c>
      <c r="C261" s="12"/>
      <c r="D261" s="13">
        <v>34314</v>
      </c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6"/>
    </row>
    <row r="262" spans="1:22" ht="18" customHeight="1" x14ac:dyDescent="0.3">
      <c r="A262" s="10"/>
      <c r="B262" s="17" t="s">
        <v>21</v>
      </c>
      <c r="C262" s="12"/>
      <c r="D262" s="15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6"/>
    </row>
    <row r="263" spans="1:22" ht="18" customHeight="1" x14ac:dyDescent="0.3">
      <c r="A263" s="170" t="s">
        <v>205</v>
      </c>
      <c r="B263" s="131" t="s">
        <v>178</v>
      </c>
      <c r="C263" s="131" t="s">
        <v>206</v>
      </c>
      <c r="D263" s="161">
        <v>1000</v>
      </c>
      <c r="E263" s="45"/>
      <c r="F263" s="46"/>
      <c r="G263" s="46"/>
      <c r="H263" s="46"/>
      <c r="I263" s="46">
        <v>1000</v>
      </c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spans="1:22" ht="18" customHeight="1" x14ac:dyDescent="0.3">
      <c r="A264" s="171" t="s">
        <v>205</v>
      </c>
      <c r="B264" s="131" t="s">
        <v>207</v>
      </c>
      <c r="C264" s="131" t="s">
        <v>206</v>
      </c>
      <c r="D264" s="161">
        <v>3534</v>
      </c>
      <c r="E264" s="45"/>
      <c r="F264" s="46">
        <v>3534</v>
      </c>
      <c r="G264" s="46"/>
      <c r="H264" s="46"/>
      <c r="I264" s="46"/>
      <c r="J264" s="57"/>
      <c r="K264" s="46"/>
      <c r="L264" s="57"/>
      <c r="M264" s="46"/>
      <c r="N264" s="46"/>
      <c r="O264" s="46"/>
      <c r="P264" s="46"/>
      <c r="Q264" s="46"/>
      <c r="R264" s="46"/>
      <c r="S264" s="46"/>
      <c r="T264" s="46"/>
      <c r="U264" s="46"/>
    </row>
    <row r="265" spans="1:22" ht="18" customHeight="1" x14ac:dyDescent="0.3">
      <c r="A265" s="171" t="s">
        <v>208</v>
      </c>
      <c r="B265" s="171" t="s">
        <v>209</v>
      </c>
      <c r="C265" s="131" t="s">
        <v>206</v>
      </c>
      <c r="D265" s="161">
        <v>5212</v>
      </c>
      <c r="E265" s="45">
        <v>5212</v>
      </c>
      <c r="F265" s="46"/>
      <c r="G265" s="46"/>
      <c r="H265" s="46"/>
      <c r="I265" s="46"/>
      <c r="J265" s="46"/>
      <c r="K265" s="46"/>
      <c r="L265" s="57"/>
      <c r="M265" s="46"/>
      <c r="N265" s="46"/>
      <c r="O265" s="46"/>
      <c r="P265" s="46"/>
      <c r="Q265" s="46"/>
      <c r="R265" s="46"/>
      <c r="S265" s="46"/>
      <c r="T265" s="46"/>
      <c r="U265" s="46"/>
    </row>
    <row r="266" spans="1:22" ht="18" customHeight="1" x14ac:dyDescent="0.3">
      <c r="A266" s="171" t="s">
        <v>208</v>
      </c>
      <c r="B266" s="171" t="s">
        <v>210</v>
      </c>
      <c r="C266" s="131" t="s">
        <v>206</v>
      </c>
      <c r="D266" s="161">
        <v>250</v>
      </c>
      <c r="E266" s="45"/>
      <c r="F266" s="46"/>
      <c r="G266" s="46"/>
      <c r="H266" s="46"/>
      <c r="I266" s="46"/>
      <c r="J266" s="46"/>
      <c r="K266" s="46"/>
      <c r="L266" s="57"/>
      <c r="M266" s="46"/>
      <c r="N266" s="46"/>
      <c r="O266" s="46"/>
      <c r="P266" s="46"/>
      <c r="Q266" s="46"/>
      <c r="R266" s="46"/>
      <c r="S266" s="46"/>
      <c r="T266" s="46"/>
      <c r="U266" s="44">
        <v>250</v>
      </c>
    </row>
    <row r="267" spans="1:22" ht="18" customHeight="1" x14ac:dyDescent="0.3">
      <c r="A267" s="171" t="s">
        <v>208</v>
      </c>
      <c r="B267" s="171" t="s">
        <v>211</v>
      </c>
      <c r="C267" s="131" t="s">
        <v>206</v>
      </c>
      <c r="D267" s="161">
        <v>700</v>
      </c>
      <c r="E267" s="45"/>
      <c r="F267" s="46"/>
      <c r="G267" s="46"/>
      <c r="H267" s="46"/>
      <c r="I267" s="46"/>
      <c r="J267" s="46"/>
      <c r="K267" s="46"/>
      <c r="L267" s="57"/>
      <c r="M267" s="46"/>
      <c r="N267" s="46"/>
      <c r="O267" s="46"/>
      <c r="P267" s="46"/>
      <c r="Q267" s="46"/>
      <c r="R267" s="46"/>
      <c r="S267" s="46"/>
      <c r="T267" s="46"/>
      <c r="U267" s="44">
        <v>700</v>
      </c>
    </row>
    <row r="268" spans="1:22" ht="18" customHeight="1" x14ac:dyDescent="0.3">
      <c r="A268" s="171" t="s">
        <v>208</v>
      </c>
      <c r="B268" s="171" t="s">
        <v>212</v>
      </c>
      <c r="C268" s="131" t="s">
        <v>206</v>
      </c>
      <c r="D268" s="161">
        <v>3530</v>
      </c>
      <c r="E268" s="45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4">
        <v>3530</v>
      </c>
    </row>
    <row r="269" spans="1:22" ht="18" customHeight="1" x14ac:dyDescent="0.3">
      <c r="A269" s="171" t="s">
        <v>208</v>
      </c>
      <c r="B269" s="171" t="s">
        <v>213</v>
      </c>
      <c r="C269" s="131" t="s">
        <v>206</v>
      </c>
      <c r="D269" s="172">
        <v>1050</v>
      </c>
      <c r="E269" s="45"/>
      <c r="F269" s="46"/>
      <c r="G269" s="46"/>
      <c r="H269" s="46"/>
      <c r="I269" s="5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69">
        <v>1050</v>
      </c>
    </row>
    <row r="270" spans="1:22" ht="18" customHeight="1" x14ac:dyDescent="0.3">
      <c r="A270" s="171" t="s">
        <v>214</v>
      </c>
      <c r="B270" s="171" t="s">
        <v>215</v>
      </c>
      <c r="C270" s="131" t="s">
        <v>206</v>
      </c>
      <c r="D270" s="172">
        <v>2250</v>
      </c>
      <c r="E270" s="45"/>
      <c r="F270" s="46"/>
      <c r="G270" s="46"/>
      <c r="H270" s="69">
        <v>2250</v>
      </c>
      <c r="I270" s="46"/>
      <c r="J270" s="46"/>
      <c r="K270" s="46"/>
      <c r="L270" s="57"/>
      <c r="M270" s="46"/>
      <c r="N270" s="46"/>
      <c r="O270" s="46"/>
      <c r="P270" s="46"/>
      <c r="Q270" s="46"/>
      <c r="R270" s="46"/>
      <c r="S270" s="46"/>
      <c r="T270" s="46"/>
      <c r="U270" s="46"/>
    </row>
    <row r="271" spans="1:22" ht="18" customHeight="1" x14ac:dyDescent="0.3">
      <c r="A271" s="171" t="s">
        <v>214</v>
      </c>
      <c r="B271" s="171" t="s">
        <v>216</v>
      </c>
      <c r="C271" s="131" t="s">
        <v>206</v>
      </c>
      <c r="D271" s="172">
        <v>700</v>
      </c>
      <c r="E271" s="45"/>
      <c r="F271" s="46"/>
      <c r="G271" s="46"/>
      <c r="H271" s="69">
        <v>700</v>
      </c>
      <c r="I271" s="46"/>
      <c r="J271" s="46"/>
      <c r="K271" s="46"/>
      <c r="L271" s="57"/>
      <c r="M271" s="46"/>
      <c r="N271" s="46"/>
      <c r="O271" s="46"/>
      <c r="P271" s="46"/>
      <c r="Q271" s="46"/>
      <c r="R271" s="46"/>
      <c r="S271" s="46"/>
      <c r="T271" s="46"/>
      <c r="U271" s="46"/>
    </row>
    <row r="272" spans="1:22" ht="18" customHeight="1" x14ac:dyDescent="0.3">
      <c r="A272" s="171" t="s">
        <v>214</v>
      </c>
      <c r="B272" s="171" t="s">
        <v>216</v>
      </c>
      <c r="C272" s="131" t="s">
        <v>206</v>
      </c>
      <c r="D272" s="123">
        <v>1000</v>
      </c>
      <c r="E272" s="45"/>
      <c r="F272" s="46"/>
      <c r="G272" s="46"/>
      <c r="H272" s="72">
        <v>1000</v>
      </c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7"/>
    </row>
    <row r="273" spans="1:22" ht="18" customHeight="1" x14ac:dyDescent="0.3">
      <c r="A273" s="171" t="s">
        <v>214</v>
      </c>
      <c r="B273" s="131" t="s">
        <v>217</v>
      </c>
      <c r="C273" s="131" t="s">
        <v>206</v>
      </c>
      <c r="D273" s="133">
        <v>2272</v>
      </c>
      <c r="E273" s="45"/>
      <c r="F273" s="46"/>
      <c r="G273" s="46"/>
      <c r="H273" s="46"/>
      <c r="I273" s="46"/>
      <c r="J273" s="46"/>
      <c r="K273" s="46"/>
      <c r="L273" s="46"/>
      <c r="M273" s="46"/>
      <c r="N273" s="46"/>
      <c r="O273" s="73">
        <v>2272</v>
      </c>
      <c r="P273" s="46"/>
      <c r="Q273" s="46"/>
      <c r="R273" s="46"/>
      <c r="S273" s="46"/>
      <c r="T273" s="46"/>
      <c r="U273" s="51"/>
    </row>
    <row r="274" spans="1:22" ht="18" customHeight="1" x14ac:dyDescent="0.3">
      <c r="A274" s="173" t="s">
        <v>218</v>
      </c>
      <c r="B274" s="131" t="s">
        <v>219</v>
      </c>
      <c r="C274" s="131" t="s">
        <v>206</v>
      </c>
      <c r="D274" s="133">
        <v>6085</v>
      </c>
      <c r="E274" s="45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73">
        <v>6085</v>
      </c>
      <c r="Q274" s="46"/>
      <c r="R274" s="46"/>
      <c r="S274" s="46"/>
      <c r="T274" s="46"/>
      <c r="U274" s="51"/>
    </row>
    <row r="275" spans="1:22" ht="18" customHeight="1" x14ac:dyDescent="0.3">
      <c r="A275" s="173" t="s">
        <v>218</v>
      </c>
      <c r="B275" s="131" t="s">
        <v>220</v>
      </c>
      <c r="C275" s="131" t="s">
        <v>206</v>
      </c>
      <c r="D275" s="133">
        <v>3700</v>
      </c>
      <c r="E275" s="45"/>
      <c r="F275" s="46"/>
      <c r="G275" s="46"/>
      <c r="H275" s="46"/>
      <c r="I275" s="73">
        <v>0</v>
      </c>
      <c r="J275" s="46"/>
      <c r="K275" s="46"/>
      <c r="L275" s="73">
        <v>3700</v>
      </c>
      <c r="M275" s="46"/>
      <c r="N275" s="46"/>
      <c r="O275" s="46"/>
      <c r="P275" s="46"/>
      <c r="Q275" s="46"/>
      <c r="R275" s="46"/>
      <c r="S275" s="46"/>
      <c r="T275" s="46"/>
      <c r="U275" s="51"/>
    </row>
    <row r="276" spans="1:22" ht="18" customHeight="1" x14ac:dyDescent="0.3">
      <c r="A276" s="173" t="s">
        <v>218</v>
      </c>
      <c r="B276" s="131" t="s">
        <v>221</v>
      </c>
      <c r="C276" s="131" t="s">
        <v>206</v>
      </c>
      <c r="D276" s="133">
        <v>2100</v>
      </c>
      <c r="E276" s="45"/>
      <c r="F276" s="46"/>
      <c r="G276" s="46"/>
      <c r="H276" s="46"/>
      <c r="I276" s="73"/>
      <c r="J276" s="46"/>
      <c r="K276" s="46"/>
      <c r="L276" s="73"/>
      <c r="M276" s="46"/>
      <c r="N276" s="46"/>
      <c r="O276" s="46"/>
      <c r="P276" s="46"/>
      <c r="Q276" s="46"/>
      <c r="R276" s="46"/>
      <c r="S276" s="46"/>
      <c r="T276" s="46"/>
      <c r="U276" s="51">
        <v>2100</v>
      </c>
    </row>
    <row r="277" spans="1:22" ht="18" customHeight="1" x14ac:dyDescent="0.3">
      <c r="A277" s="173" t="s">
        <v>222</v>
      </c>
      <c r="B277" s="131" t="s">
        <v>223</v>
      </c>
      <c r="C277" s="131" t="s">
        <v>206</v>
      </c>
      <c r="D277" s="133">
        <v>552</v>
      </c>
      <c r="E277" s="45"/>
      <c r="F277" s="46"/>
      <c r="G277" s="46"/>
      <c r="H277" s="46"/>
      <c r="I277" s="73"/>
      <c r="J277" s="46"/>
      <c r="K277" s="46"/>
      <c r="L277" s="73"/>
      <c r="M277" s="46"/>
      <c r="N277" s="46"/>
      <c r="O277" s="46"/>
      <c r="P277" s="46"/>
      <c r="Q277" s="46"/>
      <c r="R277" s="46"/>
      <c r="S277" s="46"/>
      <c r="T277" s="46"/>
      <c r="U277" s="51">
        <v>500</v>
      </c>
    </row>
    <row r="278" spans="1:22" ht="18" customHeight="1" x14ac:dyDescent="0.3">
      <c r="A278" s="62"/>
      <c r="B278" s="128" t="s">
        <v>390</v>
      </c>
      <c r="C278" s="129"/>
      <c r="D278" s="94">
        <f>SUM(D263:D277)</f>
        <v>33935</v>
      </c>
      <c r="E278" s="24">
        <v>5212</v>
      </c>
      <c r="F278" s="24">
        <v>3534</v>
      </c>
      <c r="G278" s="24">
        <v>0</v>
      </c>
      <c r="H278" s="24">
        <v>3950</v>
      </c>
      <c r="I278" s="24">
        <v>1000</v>
      </c>
      <c r="J278" s="24">
        <v>0</v>
      </c>
      <c r="K278" s="24">
        <v>0</v>
      </c>
      <c r="L278" s="24">
        <v>3700</v>
      </c>
      <c r="M278" s="24">
        <v>0</v>
      </c>
      <c r="N278" s="24">
        <v>0</v>
      </c>
      <c r="O278" s="24">
        <v>2272</v>
      </c>
      <c r="P278" s="24">
        <v>6085</v>
      </c>
      <c r="Q278" s="24">
        <v>0</v>
      </c>
      <c r="R278" s="24">
        <v>0</v>
      </c>
      <c r="S278" s="24">
        <v>0</v>
      </c>
      <c r="T278" s="24">
        <v>0</v>
      </c>
      <c r="U278" s="24">
        <v>5530</v>
      </c>
    </row>
    <row r="279" spans="1:22" ht="18" customHeight="1" x14ac:dyDescent="0.3">
      <c r="A279" s="48"/>
      <c r="B279" s="131" t="s">
        <v>173</v>
      </c>
      <c r="C279" s="132"/>
      <c r="D279" s="175">
        <f>D261-D278</f>
        <v>379</v>
      </c>
      <c r="E279" s="45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51"/>
    </row>
    <row r="280" spans="1:22" ht="18" customHeight="1" x14ac:dyDescent="0.3">
      <c r="A280" s="10"/>
      <c r="B280" s="174"/>
      <c r="C280" s="107"/>
      <c r="D280" s="130"/>
      <c r="E280" s="69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6"/>
    </row>
    <row r="281" spans="1:22" ht="18" customHeight="1" x14ac:dyDescent="0.35">
      <c r="A281" s="10"/>
      <c r="B281" s="26"/>
      <c r="C281" s="27"/>
      <c r="D281" s="7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19"/>
      <c r="T281" s="19"/>
      <c r="U281" s="19"/>
      <c r="V281" s="6"/>
    </row>
    <row r="283" spans="1:22" ht="18" customHeight="1" x14ac:dyDescent="0.3">
      <c r="B283" s="67" t="s">
        <v>109</v>
      </c>
      <c r="C283" s="67"/>
    </row>
    <row r="284" spans="1:22" ht="18" customHeight="1" x14ac:dyDescent="0.3">
      <c r="B284" s="67"/>
      <c r="C284" s="67"/>
    </row>
    <row r="285" spans="1:22" ht="18" customHeight="1" x14ac:dyDescent="0.3">
      <c r="B285" s="67"/>
      <c r="C285" s="67"/>
    </row>
    <row r="286" spans="1:22" ht="18" customHeight="1" x14ac:dyDescent="0.3">
      <c r="B286" s="67"/>
      <c r="C286" s="67"/>
    </row>
    <row r="287" spans="1:22" ht="18" customHeight="1" x14ac:dyDescent="0.3">
      <c r="A287" s="1"/>
      <c r="B287" s="29"/>
      <c r="C287" s="30"/>
      <c r="D287" s="30"/>
      <c r="E287" s="3"/>
      <c r="F287" s="30"/>
      <c r="G287" s="30"/>
      <c r="H287" s="5"/>
      <c r="I287" s="31"/>
      <c r="J287" s="31"/>
      <c r="K287" s="31"/>
      <c r="L287" s="31"/>
      <c r="M287" s="31"/>
      <c r="N287" s="5"/>
      <c r="O287" s="5"/>
      <c r="P287" s="5"/>
      <c r="Q287" s="6"/>
      <c r="R287" s="6"/>
      <c r="S287" s="6"/>
      <c r="T287" s="6"/>
      <c r="U287" s="6"/>
      <c r="V287" s="6"/>
    </row>
    <row r="288" spans="1:22" ht="18" customHeight="1" x14ac:dyDescent="0.3">
      <c r="A288" s="1"/>
      <c r="B288" s="32" t="s">
        <v>30</v>
      </c>
      <c r="C288" s="33" t="s">
        <v>31</v>
      </c>
      <c r="D288" s="34"/>
      <c r="E288" s="3"/>
      <c r="F288" s="33" t="s">
        <v>163</v>
      </c>
      <c r="G288" s="35"/>
      <c r="H288" s="6"/>
      <c r="I288" s="36" t="s">
        <v>33</v>
      </c>
      <c r="J288" s="36"/>
      <c r="K288" s="36"/>
      <c r="L288" s="5"/>
      <c r="M288" s="5"/>
      <c r="N288" s="5"/>
      <c r="O288" s="5"/>
      <c r="P288" s="5"/>
      <c r="Q288" s="6"/>
      <c r="R288" s="6"/>
      <c r="S288" s="6"/>
      <c r="T288" s="6"/>
      <c r="U288" s="6"/>
      <c r="V288" s="6"/>
    </row>
    <row r="289" spans="1:22" ht="18" customHeight="1" x14ac:dyDescent="0.3">
      <c r="A289" s="1"/>
      <c r="B289" s="37" t="s">
        <v>34</v>
      </c>
      <c r="C289" s="33" t="s">
        <v>35</v>
      </c>
      <c r="D289" s="6"/>
      <c r="E289" s="3"/>
      <c r="F289" s="37" t="s">
        <v>164</v>
      </c>
      <c r="G289" s="37"/>
      <c r="H289" s="6"/>
      <c r="I289" s="38" t="s">
        <v>37</v>
      </c>
      <c r="J289" s="38"/>
      <c r="K289" s="38"/>
      <c r="L289" s="5"/>
      <c r="M289" s="5"/>
      <c r="N289" s="5"/>
      <c r="O289" s="5"/>
      <c r="P289" s="5"/>
      <c r="Q289" s="6"/>
      <c r="R289" s="6"/>
      <c r="S289" s="6"/>
      <c r="T289" s="6"/>
      <c r="U289" s="6"/>
      <c r="V289" s="6"/>
    </row>
    <row r="292" spans="1:22" ht="18" customHeight="1" x14ac:dyDescent="0.3">
      <c r="A292" s="1"/>
      <c r="B292" s="2" t="s">
        <v>0</v>
      </c>
      <c r="C292" s="3"/>
      <c r="D292" s="2"/>
      <c r="E292" s="2"/>
      <c r="F292" s="2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6"/>
      <c r="S292" s="6"/>
      <c r="T292" s="6"/>
      <c r="U292" s="6"/>
      <c r="V292" s="6"/>
    </row>
    <row r="293" spans="1:22" ht="18" customHeight="1" x14ac:dyDescent="0.3">
      <c r="A293" s="1"/>
      <c r="B293" s="2" t="s">
        <v>1</v>
      </c>
      <c r="C293" s="3"/>
      <c r="D293" s="2"/>
      <c r="E293" s="2"/>
      <c r="F293" s="2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6"/>
      <c r="S293" s="6"/>
      <c r="T293" s="6"/>
      <c r="U293" s="6"/>
      <c r="V293" s="6"/>
    </row>
    <row r="294" spans="1:22" ht="18" customHeight="1" x14ac:dyDescent="0.3">
      <c r="A294" s="1"/>
      <c r="B294" s="2" t="s">
        <v>204</v>
      </c>
      <c r="C294" s="3"/>
      <c r="D294" s="2"/>
      <c r="E294" s="2"/>
      <c r="F294" s="2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6"/>
      <c r="S294" s="6"/>
      <c r="T294" s="6"/>
      <c r="U294" s="6"/>
      <c r="V294" s="6"/>
    </row>
    <row r="295" spans="1:22" ht="18" customHeight="1" x14ac:dyDescent="0.3">
      <c r="A295" s="7" t="s">
        <v>3</v>
      </c>
      <c r="B295" s="8" t="s">
        <v>4</v>
      </c>
      <c r="C295" s="8" t="s">
        <v>5</v>
      </c>
      <c r="D295" s="9" t="s">
        <v>6</v>
      </c>
      <c r="E295" s="8" t="s">
        <v>39</v>
      </c>
      <c r="F295" s="8" t="s">
        <v>8</v>
      </c>
      <c r="G295" s="8" t="s">
        <v>9</v>
      </c>
      <c r="H295" s="8" t="s">
        <v>76</v>
      </c>
      <c r="I295" s="8" t="s">
        <v>77</v>
      </c>
      <c r="J295" s="8" t="s">
        <v>78</v>
      </c>
      <c r="K295" s="8" t="s">
        <v>111</v>
      </c>
      <c r="L295" s="8" t="s">
        <v>80</v>
      </c>
      <c r="M295" s="8" t="s">
        <v>81</v>
      </c>
      <c r="N295" s="8" t="s">
        <v>82</v>
      </c>
      <c r="O295" s="8" t="s">
        <v>83</v>
      </c>
      <c r="P295" s="8" t="s">
        <v>112</v>
      </c>
      <c r="Q295" s="8" t="s">
        <v>85</v>
      </c>
      <c r="R295" s="8" t="s">
        <v>86</v>
      </c>
      <c r="S295" s="8" t="s">
        <v>17</v>
      </c>
      <c r="T295" s="8" t="s">
        <v>87</v>
      </c>
      <c r="U295" s="8" t="s">
        <v>88</v>
      </c>
      <c r="V295" s="6"/>
    </row>
    <row r="296" spans="1:22" ht="18" customHeight="1" x14ac:dyDescent="0.3">
      <c r="A296" s="10"/>
      <c r="B296" s="11" t="s">
        <v>18</v>
      </c>
      <c r="C296" s="12"/>
      <c r="D296" s="13">
        <f>D279</f>
        <v>379</v>
      </c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6"/>
    </row>
    <row r="297" spans="1:22" ht="18" customHeight="1" thickBot="1" x14ac:dyDescent="0.35">
      <c r="A297" s="10" t="s">
        <v>224</v>
      </c>
      <c r="B297" s="11" t="s">
        <v>225</v>
      </c>
      <c r="C297" s="12" t="s">
        <v>226</v>
      </c>
      <c r="D297" s="96">
        <v>50000</v>
      </c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6"/>
    </row>
    <row r="298" spans="1:22" ht="18" customHeight="1" x14ac:dyDescent="0.3">
      <c r="A298" s="10"/>
      <c r="B298" s="11" t="s">
        <v>227</v>
      </c>
      <c r="C298" s="12"/>
      <c r="D298" s="95">
        <f>SUM(D296:D297)</f>
        <v>50379</v>
      </c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6"/>
    </row>
    <row r="299" spans="1:22" ht="18" customHeight="1" x14ac:dyDescent="0.3">
      <c r="A299" s="10"/>
      <c r="B299" s="17" t="s">
        <v>21</v>
      </c>
      <c r="C299" s="12"/>
      <c r="D299" s="15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6"/>
    </row>
    <row r="300" spans="1:22" ht="18" customHeight="1" x14ac:dyDescent="0.3">
      <c r="A300" s="68" t="s">
        <v>224</v>
      </c>
      <c r="B300" s="43" t="s">
        <v>207</v>
      </c>
      <c r="C300" s="43" t="s">
        <v>206</v>
      </c>
      <c r="D300" s="44">
        <v>3379</v>
      </c>
      <c r="E300" s="45"/>
      <c r="F300" s="46">
        <v>3379</v>
      </c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spans="1:22" ht="18" customHeight="1" x14ac:dyDescent="0.3">
      <c r="A301" s="68" t="s">
        <v>224</v>
      </c>
      <c r="B301" s="43" t="s">
        <v>219</v>
      </c>
      <c r="C301" s="43" t="s">
        <v>206</v>
      </c>
      <c r="D301" s="44">
        <v>5786</v>
      </c>
      <c r="E301" s="45"/>
      <c r="F301" s="46"/>
      <c r="G301" s="46"/>
      <c r="H301" s="46"/>
      <c r="I301" s="46"/>
      <c r="J301" s="57"/>
      <c r="K301" s="46"/>
      <c r="L301" s="57"/>
      <c r="M301" s="46"/>
      <c r="N301" s="46"/>
      <c r="O301" s="46"/>
      <c r="P301" s="46">
        <v>5786</v>
      </c>
      <c r="Q301" s="46"/>
      <c r="R301" s="46"/>
      <c r="S301" s="46"/>
      <c r="T301" s="46"/>
      <c r="U301" s="46"/>
    </row>
    <row r="302" spans="1:22" ht="18" customHeight="1" x14ac:dyDescent="0.3">
      <c r="A302" s="57" t="s">
        <v>228</v>
      </c>
      <c r="B302" s="57" t="s">
        <v>229</v>
      </c>
      <c r="C302" s="43" t="s">
        <v>206</v>
      </c>
      <c r="D302" s="44">
        <v>2800</v>
      </c>
      <c r="E302" s="45"/>
      <c r="F302" s="46"/>
      <c r="G302" s="46"/>
      <c r="H302" s="46"/>
      <c r="I302" s="46"/>
      <c r="J302" s="46"/>
      <c r="K302" s="46"/>
      <c r="L302" s="57"/>
      <c r="M302" s="46"/>
      <c r="N302" s="46">
        <v>2800</v>
      </c>
      <c r="O302" s="46"/>
      <c r="P302" s="46"/>
      <c r="Q302" s="46"/>
      <c r="R302" s="46"/>
      <c r="S302" s="46"/>
      <c r="T302" s="46"/>
      <c r="U302" s="46"/>
    </row>
    <row r="303" spans="1:22" ht="18" customHeight="1" x14ac:dyDescent="0.3">
      <c r="A303" s="57" t="s">
        <v>228</v>
      </c>
      <c r="B303" s="57" t="s">
        <v>230</v>
      </c>
      <c r="C303" s="43" t="s">
        <v>206</v>
      </c>
      <c r="D303" s="44">
        <v>2000</v>
      </c>
      <c r="E303" s="45"/>
      <c r="F303" s="46"/>
      <c r="G303" s="46"/>
      <c r="H303" s="46"/>
      <c r="I303" s="46"/>
      <c r="J303" s="46"/>
      <c r="K303" s="46"/>
      <c r="L303" s="57"/>
      <c r="M303" s="46">
        <v>2000</v>
      </c>
      <c r="N303" s="46"/>
      <c r="O303" s="46"/>
      <c r="P303" s="46"/>
      <c r="Q303" s="46"/>
      <c r="R303" s="46"/>
      <c r="S303" s="46"/>
      <c r="T303" s="46"/>
      <c r="U303" s="44"/>
    </row>
    <row r="304" spans="1:22" ht="18" customHeight="1" x14ac:dyDescent="0.3">
      <c r="A304" s="57" t="s">
        <v>228</v>
      </c>
      <c r="B304" s="57" t="s">
        <v>231</v>
      </c>
      <c r="C304" s="43" t="s">
        <v>206</v>
      </c>
      <c r="D304" s="44">
        <v>600</v>
      </c>
      <c r="E304" s="45"/>
      <c r="F304" s="46"/>
      <c r="G304" s="46"/>
      <c r="H304" s="46">
        <v>600</v>
      </c>
      <c r="I304" s="46"/>
      <c r="J304" s="46"/>
      <c r="K304" s="46"/>
      <c r="L304" s="57"/>
      <c r="M304" s="46"/>
      <c r="N304" s="46"/>
      <c r="O304" s="46"/>
      <c r="P304" s="46"/>
      <c r="Q304" s="46"/>
      <c r="R304" s="46"/>
      <c r="S304" s="46"/>
      <c r="T304" s="46"/>
      <c r="U304" s="44"/>
    </row>
    <row r="305" spans="1:21" ht="18" customHeight="1" x14ac:dyDescent="0.3">
      <c r="A305" s="57" t="s">
        <v>232</v>
      </c>
      <c r="B305" s="57" t="s">
        <v>231</v>
      </c>
      <c r="C305" s="43" t="s">
        <v>206</v>
      </c>
      <c r="D305" s="44">
        <v>600</v>
      </c>
      <c r="E305" s="45"/>
      <c r="F305" s="46"/>
      <c r="G305" s="46"/>
      <c r="H305" s="46">
        <v>600</v>
      </c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4"/>
    </row>
    <row r="306" spans="1:21" ht="18" customHeight="1" x14ac:dyDescent="0.3">
      <c r="A306" s="57" t="s">
        <v>233</v>
      </c>
      <c r="B306" s="57" t="s">
        <v>234</v>
      </c>
      <c r="C306" s="43" t="s">
        <v>206</v>
      </c>
      <c r="D306" s="69">
        <v>800</v>
      </c>
      <c r="E306" s="45"/>
      <c r="F306" s="46"/>
      <c r="G306" s="46"/>
      <c r="H306" s="46">
        <v>800</v>
      </c>
      <c r="I306" s="5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69"/>
    </row>
    <row r="307" spans="1:21" ht="18" customHeight="1" x14ac:dyDescent="0.3">
      <c r="A307" s="57" t="s">
        <v>235</v>
      </c>
      <c r="B307" s="57" t="s">
        <v>236</v>
      </c>
      <c r="C307" s="43" t="s">
        <v>206</v>
      </c>
      <c r="D307" s="69">
        <v>3000</v>
      </c>
      <c r="E307" s="45"/>
      <c r="F307" s="46"/>
      <c r="G307" s="46"/>
      <c r="H307" s="69"/>
      <c r="I307" s="46"/>
      <c r="J307" s="46"/>
      <c r="K307" s="46"/>
      <c r="L307" s="57">
        <v>3000</v>
      </c>
      <c r="M307" s="46"/>
      <c r="N307" s="46"/>
      <c r="O307" s="46"/>
      <c r="P307" s="46"/>
      <c r="Q307" s="46"/>
      <c r="R307" s="46"/>
      <c r="S307" s="46"/>
      <c r="T307" s="46"/>
      <c r="U307" s="46"/>
    </row>
    <row r="308" spans="1:21" ht="18" customHeight="1" x14ac:dyDescent="0.3">
      <c r="A308" s="57" t="s">
        <v>237</v>
      </c>
      <c r="B308" s="57" t="s">
        <v>238</v>
      </c>
      <c r="C308" s="43" t="s">
        <v>206</v>
      </c>
      <c r="D308" s="69">
        <v>7019</v>
      </c>
      <c r="E308" s="45"/>
      <c r="F308" s="46"/>
      <c r="G308" s="46"/>
      <c r="H308" s="69"/>
      <c r="I308" s="46"/>
      <c r="J308" s="46"/>
      <c r="K308" s="46"/>
      <c r="L308" s="57"/>
      <c r="M308" s="46"/>
      <c r="N308" s="46"/>
      <c r="O308" s="46"/>
      <c r="P308" s="46"/>
      <c r="Q308" s="46"/>
      <c r="R308" s="46"/>
      <c r="S308" s="46"/>
      <c r="T308" s="46"/>
      <c r="U308" s="46">
        <v>7019</v>
      </c>
    </row>
    <row r="309" spans="1:21" ht="18" customHeight="1" x14ac:dyDescent="0.3">
      <c r="A309" s="57" t="s">
        <v>237</v>
      </c>
      <c r="B309" s="57" t="s">
        <v>239</v>
      </c>
      <c r="C309" s="43" t="s">
        <v>206</v>
      </c>
      <c r="D309" s="47">
        <v>1150</v>
      </c>
      <c r="E309" s="45"/>
      <c r="F309" s="46"/>
      <c r="G309" s="46"/>
      <c r="H309" s="72"/>
      <c r="I309" s="46">
        <v>1150</v>
      </c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7"/>
    </row>
    <row r="310" spans="1:21" ht="18" customHeight="1" x14ac:dyDescent="0.3">
      <c r="A310" s="57" t="s">
        <v>237</v>
      </c>
      <c r="B310" s="57" t="s">
        <v>240</v>
      </c>
      <c r="C310" s="43" t="s">
        <v>206</v>
      </c>
      <c r="D310" s="47">
        <v>1200</v>
      </c>
      <c r="E310" s="45"/>
      <c r="F310" s="46"/>
      <c r="G310" s="46"/>
      <c r="H310" s="72"/>
      <c r="I310" s="46"/>
      <c r="J310" s="46"/>
      <c r="K310" s="46"/>
      <c r="L310" s="46">
        <v>1200</v>
      </c>
      <c r="M310" s="46"/>
      <c r="N310" s="46"/>
      <c r="O310" s="46"/>
      <c r="P310" s="46"/>
      <c r="Q310" s="46"/>
      <c r="R310" s="46"/>
      <c r="S310" s="46"/>
      <c r="T310" s="46"/>
      <c r="U310" s="47"/>
    </row>
    <row r="311" spans="1:21" ht="18" customHeight="1" x14ac:dyDescent="0.3">
      <c r="A311" s="57" t="s">
        <v>241</v>
      </c>
      <c r="B311" s="57" t="s">
        <v>242</v>
      </c>
      <c r="C311" s="43" t="s">
        <v>206</v>
      </c>
      <c r="D311" s="47">
        <v>500</v>
      </c>
      <c r="E311" s="45"/>
      <c r="F311" s="46"/>
      <c r="G311" s="46"/>
      <c r="H311" s="72"/>
      <c r="I311" s="46">
        <v>500</v>
      </c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7"/>
    </row>
    <row r="312" spans="1:21" ht="18" customHeight="1" x14ac:dyDescent="0.3">
      <c r="A312" s="57" t="s">
        <v>241</v>
      </c>
      <c r="B312" s="57" t="s">
        <v>243</v>
      </c>
      <c r="C312" s="43" t="s">
        <v>206</v>
      </c>
      <c r="D312" s="47">
        <v>750</v>
      </c>
      <c r="E312" s="45"/>
      <c r="F312" s="46"/>
      <c r="G312" s="46"/>
      <c r="H312" s="72">
        <v>750</v>
      </c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7"/>
    </row>
    <row r="313" spans="1:21" ht="18" customHeight="1" x14ac:dyDescent="0.3">
      <c r="A313" s="57" t="s">
        <v>241</v>
      </c>
      <c r="B313" s="43" t="s">
        <v>244</v>
      </c>
      <c r="C313" s="43" t="s">
        <v>206</v>
      </c>
      <c r="D313" s="51">
        <v>3000</v>
      </c>
      <c r="E313" s="45"/>
      <c r="F313" s="46"/>
      <c r="G313" s="46"/>
      <c r="H313" s="46">
        <v>3000</v>
      </c>
      <c r="I313" s="46"/>
      <c r="J313" s="46"/>
      <c r="K313" s="46"/>
      <c r="L313" s="46"/>
      <c r="M313" s="46"/>
      <c r="N313" s="46"/>
      <c r="O313" s="73"/>
      <c r="P313" s="46"/>
      <c r="Q313" s="46"/>
      <c r="R313" s="46"/>
      <c r="S313" s="46"/>
      <c r="T313" s="46"/>
      <c r="U313" s="51"/>
    </row>
    <row r="314" spans="1:21" ht="18" customHeight="1" x14ac:dyDescent="0.3">
      <c r="A314" s="48" t="s">
        <v>245</v>
      </c>
      <c r="B314" s="43" t="s">
        <v>246</v>
      </c>
      <c r="C314" s="43" t="s">
        <v>206</v>
      </c>
      <c r="D314" s="51">
        <v>800</v>
      </c>
      <c r="E314" s="45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73"/>
      <c r="Q314" s="46"/>
      <c r="R314" s="46"/>
      <c r="S314" s="46"/>
      <c r="T314" s="46"/>
      <c r="U314" s="51">
        <v>800</v>
      </c>
    </row>
    <row r="315" spans="1:21" ht="18" customHeight="1" x14ac:dyDescent="0.3">
      <c r="A315" s="48" t="s">
        <v>247</v>
      </c>
      <c r="B315" s="43" t="s">
        <v>248</v>
      </c>
      <c r="C315" s="43" t="s">
        <v>206</v>
      </c>
      <c r="D315" s="51">
        <v>600</v>
      </c>
      <c r="E315" s="45"/>
      <c r="F315" s="46"/>
      <c r="G315" s="46"/>
      <c r="H315" s="46"/>
      <c r="I315" s="73"/>
      <c r="J315" s="46"/>
      <c r="K315" s="46"/>
      <c r="L315" s="73"/>
      <c r="M315" s="46"/>
      <c r="N315" s="46">
        <v>600</v>
      </c>
      <c r="O315" s="46"/>
      <c r="P315" s="46"/>
      <c r="Q315" s="46"/>
      <c r="R315" s="46"/>
      <c r="S315" s="46"/>
      <c r="T315" s="46"/>
      <c r="U315" s="51"/>
    </row>
    <row r="316" spans="1:21" ht="18" customHeight="1" x14ac:dyDescent="0.3">
      <c r="A316" s="48" t="s">
        <v>249</v>
      </c>
      <c r="B316" s="43" t="s">
        <v>219</v>
      </c>
      <c r="C316" s="43" t="s">
        <v>206</v>
      </c>
      <c r="D316" s="51">
        <v>5900</v>
      </c>
      <c r="E316" s="45"/>
      <c r="F316" s="46"/>
      <c r="G316" s="46"/>
      <c r="H316" s="46"/>
      <c r="I316" s="73"/>
      <c r="J316" s="46"/>
      <c r="K316" s="46"/>
      <c r="L316" s="73"/>
      <c r="M316" s="46"/>
      <c r="N316" s="46"/>
      <c r="O316" s="46"/>
      <c r="P316" s="46">
        <v>5900</v>
      </c>
      <c r="Q316" s="46"/>
      <c r="R316" s="46"/>
      <c r="S316" s="46"/>
      <c r="T316" s="46"/>
      <c r="U316" s="51"/>
    </row>
    <row r="317" spans="1:21" ht="18" customHeight="1" x14ac:dyDescent="0.3">
      <c r="A317" s="48" t="s">
        <v>249</v>
      </c>
      <c r="B317" s="43" t="s">
        <v>250</v>
      </c>
      <c r="C317" s="43" t="s">
        <v>206</v>
      </c>
      <c r="D317" s="51">
        <v>3000</v>
      </c>
      <c r="E317" s="45"/>
      <c r="F317" s="46"/>
      <c r="G317" s="46"/>
      <c r="H317" s="46"/>
      <c r="I317" s="73"/>
      <c r="J317" s="46"/>
      <c r="K317" s="46"/>
      <c r="L317" s="73">
        <v>3000</v>
      </c>
      <c r="M317" s="46"/>
      <c r="N317" s="46"/>
      <c r="O317" s="46"/>
      <c r="P317" s="46"/>
      <c r="Q317" s="46"/>
      <c r="R317" s="46"/>
      <c r="S317" s="46"/>
      <c r="T317" s="46"/>
      <c r="U317" s="51"/>
    </row>
    <row r="318" spans="1:21" ht="18" customHeight="1" x14ac:dyDescent="0.3">
      <c r="A318" s="48" t="s">
        <v>245</v>
      </c>
      <c r="B318" s="43" t="s">
        <v>251</v>
      </c>
      <c r="C318" s="43" t="s">
        <v>206</v>
      </c>
      <c r="D318" s="51">
        <v>3710</v>
      </c>
      <c r="E318" s="45"/>
      <c r="F318" s="46"/>
      <c r="G318" s="46"/>
      <c r="H318" s="46">
        <v>3710</v>
      </c>
      <c r="I318" s="73"/>
      <c r="J318" s="46"/>
      <c r="K318" s="46"/>
      <c r="L318" s="73"/>
      <c r="M318" s="46"/>
      <c r="N318" s="46"/>
      <c r="O318" s="46"/>
      <c r="P318" s="46"/>
      <c r="Q318" s="46"/>
      <c r="R318" s="46"/>
      <c r="S318" s="46"/>
      <c r="T318" s="46"/>
      <c r="U318" s="51"/>
    </row>
    <row r="319" spans="1:21" ht="18" customHeight="1" x14ac:dyDescent="0.3">
      <c r="A319" s="48" t="s">
        <v>241</v>
      </c>
      <c r="B319" s="43" t="s">
        <v>252</v>
      </c>
      <c r="C319" s="43" t="s">
        <v>206</v>
      </c>
      <c r="D319" s="51">
        <v>2890</v>
      </c>
      <c r="E319" s="45"/>
      <c r="F319" s="46"/>
      <c r="G319" s="46"/>
      <c r="H319" s="46">
        <v>2890</v>
      </c>
      <c r="I319" s="73"/>
      <c r="J319" s="46"/>
      <c r="K319" s="46"/>
      <c r="L319" s="73"/>
      <c r="M319" s="46"/>
      <c r="N319" s="46"/>
      <c r="O319" s="46"/>
      <c r="P319" s="46"/>
      <c r="Q319" s="46"/>
      <c r="R319" s="46"/>
      <c r="S319" s="46"/>
      <c r="T319" s="46"/>
      <c r="U319" s="51"/>
    </row>
    <row r="320" spans="1:21" ht="18" customHeight="1" x14ac:dyDescent="0.3">
      <c r="A320" s="48" t="s">
        <v>247</v>
      </c>
      <c r="B320" s="43" t="s">
        <v>253</v>
      </c>
      <c r="C320" s="43" t="s">
        <v>206</v>
      </c>
      <c r="D320" s="51">
        <v>500</v>
      </c>
      <c r="E320" s="45"/>
      <c r="F320" s="46"/>
      <c r="G320" s="46"/>
      <c r="H320" s="46"/>
      <c r="I320" s="73"/>
      <c r="J320" s="46"/>
      <c r="K320" s="46"/>
      <c r="L320" s="73"/>
      <c r="M320" s="46"/>
      <c r="N320" s="46"/>
      <c r="O320" s="46"/>
      <c r="P320" s="46"/>
      <c r="Q320" s="46"/>
      <c r="R320" s="46"/>
      <c r="S320" s="46"/>
      <c r="T320" s="46"/>
      <c r="U320" s="51">
        <v>500</v>
      </c>
    </row>
    <row r="321" spans="1:22" ht="18" customHeight="1" x14ac:dyDescent="0.3">
      <c r="A321" s="48" t="s">
        <v>247</v>
      </c>
      <c r="B321" s="43" t="s">
        <v>254</v>
      </c>
      <c r="C321" s="43" t="s">
        <v>206</v>
      </c>
      <c r="D321" s="51">
        <v>800</v>
      </c>
      <c r="E321" s="45"/>
      <c r="F321" s="46"/>
      <c r="G321" s="46"/>
      <c r="H321" s="46"/>
      <c r="I321" s="73"/>
      <c r="J321" s="46"/>
      <c r="K321" s="46"/>
      <c r="L321" s="73"/>
      <c r="M321" s="46"/>
      <c r="N321" s="46"/>
      <c r="O321" s="46"/>
      <c r="P321" s="46"/>
      <c r="Q321" s="46"/>
      <c r="R321" s="46"/>
      <c r="S321" s="46"/>
      <c r="T321" s="46"/>
      <c r="U321" s="51">
        <v>800</v>
      </c>
    </row>
    <row r="322" spans="1:22" ht="18" customHeight="1" x14ac:dyDescent="0.3">
      <c r="A322" s="62" t="s">
        <v>249</v>
      </c>
      <c r="B322" s="89" t="s">
        <v>255</v>
      </c>
      <c r="C322" s="64"/>
      <c r="D322" s="94">
        <f>SUM(D300:D321)</f>
        <v>50784</v>
      </c>
      <c r="E322" s="24">
        <v>0</v>
      </c>
      <c r="F322" s="24">
        <v>3379</v>
      </c>
      <c r="G322" s="24">
        <v>0</v>
      </c>
      <c r="H322" s="24">
        <v>12350</v>
      </c>
      <c r="I322" s="24">
        <v>1650</v>
      </c>
      <c r="J322" s="24">
        <v>0</v>
      </c>
      <c r="K322" s="24">
        <v>0</v>
      </c>
      <c r="L322" s="24">
        <v>7200</v>
      </c>
      <c r="M322" s="24">
        <v>2000</v>
      </c>
      <c r="N322" s="24">
        <v>3400</v>
      </c>
      <c r="O322" s="24">
        <v>0</v>
      </c>
      <c r="P322" s="24">
        <v>11686</v>
      </c>
      <c r="Q322" s="24">
        <v>0</v>
      </c>
      <c r="R322" s="24">
        <v>0</v>
      </c>
      <c r="S322" s="24">
        <v>0</v>
      </c>
      <c r="T322" s="24">
        <v>0</v>
      </c>
      <c r="U322" s="24">
        <v>9119</v>
      </c>
    </row>
    <row r="323" spans="1:22" ht="18" customHeight="1" x14ac:dyDescent="0.35">
      <c r="A323" s="48"/>
      <c r="B323" s="74" t="s">
        <v>173</v>
      </c>
      <c r="C323" s="40"/>
      <c r="D323" s="176">
        <f>D298-D322</f>
        <v>-405</v>
      </c>
      <c r="E323" s="45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51"/>
    </row>
    <row r="324" spans="1:22" ht="18" customHeight="1" x14ac:dyDescent="0.35">
      <c r="A324" s="10"/>
      <c r="B324" s="16"/>
      <c r="C324" s="12"/>
      <c r="D324" s="75"/>
      <c r="E324" s="69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6"/>
    </row>
    <row r="325" spans="1:22" ht="18" customHeight="1" x14ac:dyDescent="0.35">
      <c r="A325" s="10"/>
      <c r="B325" s="26"/>
      <c r="C325" s="27"/>
      <c r="D325" s="75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19"/>
      <c r="T325" s="19"/>
      <c r="U325" s="19"/>
      <c r="V325" s="6"/>
    </row>
    <row r="327" spans="1:22" ht="18" customHeight="1" x14ac:dyDescent="0.3">
      <c r="B327" s="67" t="s">
        <v>109</v>
      </c>
      <c r="C327" s="67"/>
    </row>
    <row r="328" spans="1:22" ht="18" customHeight="1" x14ac:dyDescent="0.3">
      <c r="B328" s="67"/>
      <c r="C328" s="67"/>
    </row>
    <row r="329" spans="1:22" ht="18" customHeight="1" x14ac:dyDescent="0.3">
      <c r="B329" s="67"/>
      <c r="C329" s="67"/>
    </row>
    <row r="330" spans="1:22" ht="18" customHeight="1" x14ac:dyDescent="0.3">
      <c r="B330" s="67"/>
      <c r="C330" s="67"/>
    </row>
    <row r="331" spans="1:22" ht="18" customHeight="1" x14ac:dyDescent="0.3">
      <c r="A331" s="1"/>
      <c r="B331" s="29"/>
      <c r="C331" s="30"/>
      <c r="D331" s="30"/>
      <c r="E331" s="3"/>
      <c r="F331" s="30"/>
      <c r="G331" s="30"/>
      <c r="H331" s="5"/>
      <c r="I331" s="31"/>
      <c r="J331" s="31"/>
      <c r="K331" s="31"/>
      <c r="L331" s="31"/>
      <c r="M331" s="31"/>
      <c r="N331" s="5"/>
      <c r="O331" s="5"/>
      <c r="P331" s="5"/>
      <c r="Q331" s="6"/>
      <c r="R331" s="6"/>
      <c r="S331" s="6"/>
      <c r="T331" s="6"/>
      <c r="U331" s="6"/>
      <c r="V331" s="6"/>
    </row>
    <row r="332" spans="1:22" ht="18" customHeight="1" x14ac:dyDescent="0.3">
      <c r="A332" s="1"/>
      <c r="B332" s="32" t="s">
        <v>30</v>
      </c>
      <c r="C332" s="33" t="s">
        <v>31</v>
      </c>
      <c r="D332" s="34"/>
      <c r="E332" s="3"/>
      <c r="F332" s="33" t="s">
        <v>163</v>
      </c>
      <c r="G332" s="35"/>
      <c r="H332" s="6"/>
      <c r="I332" s="36" t="s">
        <v>33</v>
      </c>
      <c r="J332" s="36"/>
      <c r="K332" s="36"/>
      <c r="L332" s="5"/>
      <c r="M332" s="5"/>
      <c r="N332" s="5"/>
      <c r="O332" s="5"/>
      <c r="P332" s="5"/>
      <c r="Q332" s="6"/>
      <c r="R332" s="6"/>
      <c r="S332" s="6"/>
      <c r="T332" s="6"/>
      <c r="U332" s="6"/>
      <c r="V332" s="6"/>
    </row>
    <row r="333" spans="1:22" ht="18" customHeight="1" x14ac:dyDescent="0.3">
      <c r="A333" s="1"/>
      <c r="B333" s="37" t="s">
        <v>34</v>
      </c>
      <c r="C333" s="33" t="s">
        <v>35</v>
      </c>
      <c r="D333" s="6"/>
      <c r="E333" s="3"/>
      <c r="F333" s="37" t="s">
        <v>164</v>
      </c>
      <c r="G333" s="37"/>
      <c r="H333" s="6"/>
      <c r="I333" s="38" t="s">
        <v>37</v>
      </c>
      <c r="J333" s="38"/>
      <c r="K333" s="38"/>
      <c r="L333" s="5"/>
      <c r="M333" s="5"/>
      <c r="N333" s="5"/>
      <c r="O333" s="5"/>
      <c r="P333" s="5"/>
      <c r="Q333" s="6"/>
      <c r="R333" s="6"/>
      <c r="S333" s="6"/>
      <c r="T333" s="6"/>
      <c r="U333" s="6"/>
      <c r="V333" s="6"/>
    </row>
    <row r="336" spans="1:22" ht="18" customHeight="1" x14ac:dyDescent="0.3">
      <c r="A336" s="97"/>
      <c r="B336" s="98" t="s">
        <v>0</v>
      </c>
      <c r="C336" s="99"/>
      <c r="D336" s="98"/>
      <c r="E336" s="98"/>
      <c r="F336" s="98"/>
      <c r="G336" s="100"/>
      <c r="H336" s="101"/>
      <c r="I336" s="101"/>
      <c r="J336" s="101"/>
      <c r="K336" s="101"/>
      <c r="L336" s="5"/>
      <c r="M336" s="5"/>
      <c r="N336" s="5"/>
      <c r="O336" s="5"/>
      <c r="P336" s="5"/>
      <c r="Q336" s="6"/>
      <c r="R336" s="6"/>
      <c r="S336" s="6"/>
      <c r="T336" s="6"/>
      <c r="U336" s="6"/>
      <c r="V336" s="6"/>
    </row>
    <row r="337" spans="1:22" ht="18" customHeight="1" x14ac:dyDescent="0.3">
      <c r="A337" s="97"/>
      <c r="B337" s="98" t="s">
        <v>1</v>
      </c>
      <c r="C337" s="99"/>
      <c r="D337" s="98"/>
      <c r="E337" s="98"/>
      <c r="F337" s="98"/>
      <c r="G337" s="100"/>
      <c r="H337" s="101"/>
      <c r="I337" s="101"/>
      <c r="J337" s="101"/>
      <c r="K337" s="101"/>
      <c r="L337" s="5"/>
      <c r="M337" s="5"/>
      <c r="N337" s="5"/>
      <c r="O337" s="5"/>
      <c r="P337" s="5"/>
      <c r="Q337" s="6"/>
      <c r="R337" s="6"/>
      <c r="S337" s="6"/>
      <c r="T337" s="6"/>
      <c r="U337" s="6"/>
      <c r="V337" s="6"/>
    </row>
    <row r="338" spans="1:22" ht="18" customHeight="1" x14ac:dyDescent="0.3">
      <c r="A338" s="97"/>
      <c r="B338" s="98" t="s">
        <v>290</v>
      </c>
      <c r="C338" s="99"/>
      <c r="D338" s="98"/>
      <c r="E338" s="98"/>
      <c r="F338" s="98"/>
      <c r="G338" s="100"/>
      <c r="H338" s="101"/>
      <c r="I338" s="101"/>
      <c r="J338" s="101"/>
      <c r="K338" s="101"/>
      <c r="L338" s="5"/>
      <c r="M338" s="5"/>
      <c r="N338" s="5"/>
      <c r="O338" s="5"/>
      <c r="P338" s="5"/>
      <c r="Q338" s="6"/>
      <c r="R338" s="6"/>
      <c r="S338" s="6"/>
      <c r="T338" s="6"/>
      <c r="U338" s="6"/>
      <c r="V338" s="6"/>
    </row>
    <row r="339" spans="1:22" ht="50.1" customHeight="1" x14ac:dyDescent="0.3">
      <c r="A339" s="102" t="s">
        <v>3</v>
      </c>
      <c r="B339" s="103" t="s">
        <v>4</v>
      </c>
      <c r="C339" s="103" t="s">
        <v>5</v>
      </c>
      <c r="D339" s="104" t="s">
        <v>6</v>
      </c>
      <c r="E339" s="103" t="s">
        <v>39</v>
      </c>
      <c r="F339" s="153" t="s">
        <v>8</v>
      </c>
      <c r="G339" s="153" t="s">
        <v>9</v>
      </c>
      <c r="H339" s="153" t="s">
        <v>76</v>
      </c>
      <c r="I339" s="153" t="s">
        <v>77</v>
      </c>
      <c r="J339" s="153" t="s">
        <v>78</v>
      </c>
      <c r="K339" s="153" t="s">
        <v>111</v>
      </c>
      <c r="L339" s="153" t="s">
        <v>80</v>
      </c>
      <c r="M339" s="153" t="s">
        <v>81</v>
      </c>
      <c r="N339" s="153" t="s">
        <v>82</v>
      </c>
      <c r="O339" s="153" t="s">
        <v>83</v>
      </c>
      <c r="P339" s="153" t="s">
        <v>112</v>
      </c>
      <c r="Q339" s="153" t="s">
        <v>85</v>
      </c>
      <c r="R339" s="153" t="s">
        <v>86</v>
      </c>
      <c r="S339" s="153" t="s">
        <v>17</v>
      </c>
      <c r="T339" s="153" t="s">
        <v>87</v>
      </c>
      <c r="U339" s="153" t="s">
        <v>88</v>
      </c>
      <c r="V339" s="6"/>
    </row>
    <row r="340" spans="1:22" ht="18" customHeight="1" x14ac:dyDescent="0.3">
      <c r="A340" s="105"/>
      <c r="B340" s="106" t="s">
        <v>18</v>
      </c>
      <c r="C340" s="107"/>
      <c r="D340" s="108">
        <f>D323</f>
        <v>-405</v>
      </c>
      <c r="E340" s="109"/>
      <c r="F340" s="106"/>
      <c r="G340" s="106"/>
      <c r="H340" s="106"/>
      <c r="I340" s="106"/>
      <c r="J340" s="106"/>
      <c r="K340" s="10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6"/>
    </row>
    <row r="341" spans="1:22" ht="18" customHeight="1" thickBot="1" x14ac:dyDescent="0.35">
      <c r="A341" s="105" t="s">
        <v>256</v>
      </c>
      <c r="B341" s="106" t="s">
        <v>225</v>
      </c>
      <c r="C341" s="107" t="s">
        <v>257</v>
      </c>
      <c r="D341" s="110">
        <v>50000</v>
      </c>
      <c r="E341" s="109"/>
      <c r="F341" s="106"/>
      <c r="G341" s="106"/>
      <c r="H341" s="106"/>
      <c r="I341" s="106"/>
      <c r="J341" s="106"/>
      <c r="K341" s="10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6"/>
    </row>
    <row r="342" spans="1:22" ht="18" customHeight="1" x14ac:dyDescent="0.3">
      <c r="A342" s="105"/>
      <c r="B342" s="106" t="s">
        <v>227</v>
      </c>
      <c r="C342" s="107"/>
      <c r="D342" s="111">
        <f>SUM(D340:D341)</f>
        <v>49595</v>
      </c>
      <c r="E342" s="109"/>
      <c r="F342" s="106"/>
      <c r="G342" s="106"/>
      <c r="H342" s="106"/>
      <c r="I342" s="106"/>
      <c r="J342" s="106"/>
      <c r="K342" s="10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6"/>
    </row>
    <row r="343" spans="1:22" ht="18" customHeight="1" x14ac:dyDescent="0.3">
      <c r="A343" s="105"/>
      <c r="B343" s="112" t="s">
        <v>21</v>
      </c>
      <c r="C343" s="107"/>
      <c r="D343" s="113"/>
      <c r="E343" s="109"/>
      <c r="F343" s="106"/>
      <c r="G343" s="106"/>
      <c r="H343" s="106"/>
      <c r="I343" s="106"/>
      <c r="J343" s="106"/>
      <c r="K343" s="10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6"/>
    </row>
    <row r="344" spans="1:22" ht="18" customHeight="1" x14ac:dyDescent="0.25">
      <c r="A344" s="114" t="s">
        <v>258</v>
      </c>
      <c r="B344" s="115" t="s">
        <v>262</v>
      </c>
      <c r="C344" s="115" t="s">
        <v>206</v>
      </c>
      <c r="D344" s="116">
        <v>61</v>
      </c>
      <c r="E344" s="11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>
        <v>61</v>
      </c>
    </row>
    <row r="345" spans="1:22" ht="18" customHeight="1" x14ac:dyDescent="0.25">
      <c r="A345" s="114" t="s">
        <v>258</v>
      </c>
      <c r="B345" s="115" t="s">
        <v>259</v>
      </c>
      <c r="C345" s="115" t="s">
        <v>206</v>
      </c>
      <c r="D345" s="116">
        <v>350</v>
      </c>
      <c r="E345" s="117"/>
      <c r="F345" s="147"/>
      <c r="G345" s="147"/>
      <c r="H345" s="147">
        <v>350</v>
      </c>
      <c r="I345" s="147"/>
      <c r="J345" s="148"/>
      <c r="K345" s="147"/>
      <c r="L345" s="148"/>
      <c r="M345" s="147"/>
      <c r="N345" s="147"/>
      <c r="O345" s="147"/>
      <c r="P345" s="147"/>
      <c r="Q345" s="147"/>
      <c r="R345" s="147"/>
      <c r="S345" s="147"/>
      <c r="T345" s="147"/>
      <c r="U345" s="147"/>
    </row>
    <row r="346" spans="1:22" ht="18" customHeight="1" x14ac:dyDescent="0.25">
      <c r="A346" s="119" t="s">
        <v>260</v>
      </c>
      <c r="B346" s="119" t="s">
        <v>261</v>
      </c>
      <c r="C346" s="115" t="s">
        <v>206</v>
      </c>
      <c r="D346" s="116">
        <v>7100</v>
      </c>
      <c r="E346" s="117"/>
      <c r="F346" s="147"/>
      <c r="G346" s="147"/>
      <c r="H346" s="147"/>
      <c r="I346" s="147">
        <v>7100</v>
      </c>
      <c r="J346" s="147"/>
      <c r="K346" s="147"/>
      <c r="L346" s="148"/>
      <c r="M346" s="147"/>
      <c r="N346" s="147"/>
      <c r="O346" s="147"/>
      <c r="P346" s="147"/>
      <c r="Q346" s="147"/>
      <c r="R346" s="147"/>
      <c r="S346" s="147"/>
      <c r="T346" s="147"/>
      <c r="U346" s="147"/>
    </row>
    <row r="347" spans="1:22" ht="18" customHeight="1" x14ac:dyDescent="0.25">
      <c r="A347" s="119" t="s">
        <v>263</v>
      </c>
      <c r="B347" s="119" t="s">
        <v>264</v>
      </c>
      <c r="C347" s="115" t="s">
        <v>206</v>
      </c>
      <c r="D347" s="116">
        <f>800+140</f>
        <v>940</v>
      </c>
      <c r="E347" s="117"/>
      <c r="F347" s="147"/>
      <c r="G347" s="147"/>
      <c r="H347" s="147"/>
      <c r="I347" s="147"/>
      <c r="J347" s="147"/>
      <c r="K347" s="147"/>
      <c r="L347" s="148">
        <v>940</v>
      </c>
      <c r="M347" s="147"/>
      <c r="N347" s="147"/>
      <c r="O347" s="147"/>
      <c r="P347" s="147"/>
      <c r="Q347" s="147"/>
      <c r="R347" s="147"/>
      <c r="S347" s="147"/>
      <c r="T347" s="147"/>
      <c r="U347" s="149"/>
    </row>
    <row r="348" spans="1:22" ht="18" customHeight="1" x14ac:dyDescent="0.25">
      <c r="A348" s="119" t="s">
        <v>265</v>
      </c>
      <c r="B348" s="119" t="s">
        <v>266</v>
      </c>
      <c r="C348" s="115" t="s">
        <v>206</v>
      </c>
      <c r="D348" s="116">
        <v>700</v>
      </c>
      <c r="E348" s="117"/>
      <c r="F348" s="147"/>
      <c r="G348" s="147"/>
      <c r="H348" s="147"/>
      <c r="I348" s="147"/>
      <c r="J348" s="147"/>
      <c r="K348" s="147"/>
      <c r="L348" s="148"/>
      <c r="M348" s="147"/>
      <c r="N348" s="147">
        <v>700</v>
      </c>
      <c r="O348" s="147"/>
      <c r="P348" s="147"/>
      <c r="Q348" s="147"/>
      <c r="R348" s="147"/>
      <c r="S348" s="147"/>
      <c r="T348" s="147"/>
      <c r="U348" s="149"/>
    </row>
    <row r="349" spans="1:22" ht="18" customHeight="1" x14ac:dyDescent="0.25">
      <c r="A349" s="119" t="s">
        <v>267</v>
      </c>
      <c r="B349" s="119" t="s">
        <v>268</v>
      </c>
      <c r="C349" s="115" t="s">
        <v>206</v>
      </c>
      <c r="D349" s="116">
        <v>150</v>
      </c>
      <c r="E349" s="117"/>
      <c r="F349" s="147"/>
      <c r="G349" s="147"/>
      <c r="H349" s="147"/>
      <c r="I349" s="147"/>
      <c r="J349" s="147"/>
      <c r="K349" s="147"/>
      <c r="L349" s="147"/>
      <c r="M349" s="147"/>
      <c r="N349" s="147">
        <v>150</v>
      </c>
      <c r="O349" s="147"/>
      <c r="P349" s="147"/>
      <c r="Q349" s="147"/>
      <c r="R349" s="147"/>
      <c r="S349" s="147"/>
      <c r="T349" s="147"/>
      <c r="U349" s="149"/>
    </row>
    <row r="350" spans="1:22" ht="18" customHeight="1" x14ac:dyDescent="0.25">
      <c r="A350" s="119" t="s">
        <v>269</v>
      </c>
      <c r="B350" s="119" t="s">
        <v>270</v>
      </c>
      <c r="C350" s="115" t="s">
        <v>206</v>
      </c>
      <c r="D350" s="120">
        <v>1033</v>
      </c>
      <c r="E350" s="117"/>
      <c r="F350" s="147"/>
      <c r="G350" s="147"/>
      <c r="H350" s="147"/>
      <c r="I350" s="148"/>
      <c r="J350" s="147"/>
      <c r="K350" s="147"/>
      <c r="L350" s="147"/>
      <c r="M350" s="147"/>
      <c r="N350" s="147"/>
      <c r="O350" s="147"/>
      <c r="P350" s="147"/>
      <c r="Q350" s="147"/>
      <c r="R350" s="147">
        <v>1033</v>
      </c>
      <c r="S350" s="147"/>
      <c r="T350" s="147"/>
      <c r="U350" s="150"/>
    </row>
    <row r="351" spans="1:22" ht="18" customHeight="1" x14ac:dyDescent="0.25">
      <c r="A351" s="119" t="s">
        <v>271</v>
      </c>
      <c r="B351" s="119" t="s">
        <v>272</v>
      </c>
      <c r="C351" s="115" t="s">
        <v>206</v>
      </c>
      <c r="D351" s="179">
        <v>2893</v>
      </c>
      <c r="E351" s="117"/>
      <c r="F351" s="147"/>
      <c r="G351" s="147"/>
      <c r="H351" s="150"/>
      <c r="I351" s="147"/>
      <c r="J351" s="147"/>
      <c r="K351" s="147"/>
      <c r="L351" s="148"/>
      <c r="M351" s="147"/>
      <c r="N351" s="147"/>
      <c r="O351" s="147"/>
      <c r="P351" s="147">
        <v>2893</v>
      </c>
      <c r="Q351" s="147"/>
      <c r="R351" s="147"/>
      <c r="S351" s="147"/>
      <c r="T351" s="147"/>
      <c r="U351" s="147"/>
    </row>
    <row r="352" spans="1:22" ht="18" customHeight="1" x14ac:dyDescent="0.25">
      <c r="A352" s="119" t="s">
        <v>271</v>
      </c>
      <c r="B352" s="119" t="s">
        <v>273</v>
      </c>
      <c r="C352" s="177" t="s">
        <v>206</v>
      </c>
      <c r="D352" s="120">
        <f>510+2590+510</f>
        <v>3610</v>
      </c>
      <c r="E352" s="178"/>
      <c r="F352" s="147"/>
      <c r="G352" s="147"/>
      <c r="H352" s="150"/>
      <c r="I352" s="147"/>
      <c r="J352" s="147"/>
      <c r="K352" s="147"/>
      <c r="L352" s="148"/>
      <c r="M352" s="147"/>
      <c r="N352" s="147"/>
      <c r="O352" s="147"/>
      <c r="P352" s="147"/>
      <c r="Q352" s="147"/>
      <c r="R352" s="147"/>
      <c r="S352" s="147">
        <v>3610</v>
      </c>
      <c r="T352" s="147"/>
      <c r="U352" s="147"/>
    </row>
    <row r="353" spans="1:21" ht="18" customHeight="1" x14ac:dyDescent="0.25">
      <c r="A353" s="119"/>
      <c r="B353" s="157" t="s">
        <v>323</v>
      </c>
      <c r="C353" s="115"/>
      <c r="D353" s="122">
        <f>SUM(D344:D352)</f>
        <v>16837</v>
      </c>
      <c r="E353" s="117"/>
      <c r="F353" s="147"/>
      <c r="G353" s="147"/>
      <c r="H353" s="151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51"/>
    </row>
    <row r="354" spans="1:21" ht="18" customHeight="1" x14ac:dyDescent="0.25">
      <c r="A354" s="119"/>
      <c r="B354" s="119" t="s">
        <v>275</v>
      </c>
      <c r="C354" s="115"/>
      <c r="D354" s="123">
        <f>D342-D353</f>
        <v>32758</v>
      </c>
      <c r="E354" s="117"/>
      <c r="F354" s="147"/>
      <c r="G354" s="147"/>
      <c r="H354" s="151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51"/>
    </row>
    <row r="355" spans="1:21" ht="18" customHeight="1" x14ac:dyDescent="0.25">
      <c r="A355" s="119" t="s">
        <v>271</v>
      </c>
      <c r="B355" s="180" t="s">
        <v>391</v>
      </c>
      <c r="C355" s="115"/>
      <c r="D355" s="123">
        <v>341</v>
      </c>
      <c r="E355" s="117"/>
      <c r="F355" s="147"/>
      <c r="G355" s="147"/>
      <c r="H355" s="151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51"/>
    </row>
    <row r="356" spans="1:21" ht="18" customHeight="1" x14ac:dyDescent="0.25">
      <c r="A356" s="119"/>
      <c r="B356" s="115"/>
      <c r="C356" s="115"/>
      <c r="D356" s="72"/>
      <c r="E356" s="117"/>
      <c r="F356" s="147"/>
      <c r="G356" s="147"/>
      <c r="H356" s="151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51"/>
    </row>
    <row r="357" spans="1:21" ht="18" customHeight="1" x14ac:dyDescent="0.25">
      <c r="A357" s="119" t="s">
        <v>274</v>
      </c>
      <c r="B357" s="115" t="s">
        <v>276</v>
      </c>
      <c r="C357" s="115" t="s">
        <v>206</v>
      </c>
      <c r="D357" s="72">
        <v>3433</v>
      </c>
      <c r="E357" s="117"/>
      <c r="F357" s="147">
        <v>3433</v>
      </c>
      <c r="G357" s="147"/>
      <c r="H357" s="151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51"/>
    </row>
    <row r="358" spans="1:21" ht="18" customHeight="1" x14ac:dyDescent="0.25">
      <c r="A358" s="119" t="s">
        <v>278</v>
      </c>
      <c r="B358" s="115" t="s">
        <v>277</v>
      </c>
      <c r="C358" s="115" t="s">
        <v>206</v>
      </c>
      <c r="D358" s="73">
        <v>1000</v>
      </c>
      <c r="E358" s="117"/>
      <c r="F358" s="147"/>
      <c r="G358" s="147"/>
      <c r="H358" s="147"/>
      <c r="I358" s="147">
        <v>1000</v>
      </c>
      <c r="J358" s="147"/>
      <c r="K358" s="147"/>
      <c r="L358" s="147"/>
      <c r="M358" s="147"/>
      <c r="N358" s="147"/>
      <c r="O358" s="152"/>
      <c r="P358" s="147"/>
      <c r="Q358" s="147"/>
      <c r="R358" s="147"/>
      <c r="S358" s="147"/>
      <c r="T358" s="147"/>
      <c r="U358" s="152"/>
    </row>
    <row r="359" spans="1:21" ht="18" customHeight="1" x14ac:dyDescent="0.25">
      <c r="A359" s="124" t="s">
        <v>279</v>
      </c>
      <c r="B359" s="119" t="s">
        <v>280</v>
      </c>
      <c r="C359" s="115" t="s">
        <v>206</v>
      </c>
      <c r="D359" s="73">
        <v>5212</v>
      </c>
      <c r="E359" s="117">
        <v>5212</v>
      </c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52"/>
      <c r="Q359" s="147"/>
      <c r="R359" s="147"/>
      <c r="S359" s="147"/>
      <c r="T359" s="147"/>
      <c r="U359" s="152"/>
    </row>
    <row r="360" spans="1:21" ht="18" customHeight="1" x14ac:dyDescent="0.25">
      <c r="A360" s="124" t="s">
        <v>274</v>
      </c>
      <c r="B360" s="115" t="s">
        <v>281</v>
      </c>
      <c r="C360" s="115" t="s">
        <v>206</v>
      </c>
      <c r="D360" s="73">
        <v>770</v>
      </c>
      <c r="E360" s="117"/>
      <c r="F360" s="147"/>
      <c r="G360" s="147"/>
      <c r="H360" s="147"/>
      <c r="I360" s="152"/>
      <c r="J360" s="147"/>
      <c r="K360" s="147"/>
      <c r="L360" s="152"/>
      <c r="M360" s="147"/>
      <c r="N360" s="147"/>
      <c r="O360" s="147"/>
      <c r="P360" s="147"/>
      <c r="Q360" s="147"/>
      <c r="R360" s="147"/>
      <c r="S360" s="147"/>
      <c r="T360" s="147"/>
      <c r="U360" s="73">
        <v>770</v>
      </c>
    </row>
    <row r="361" spans="1:21" ht="18" customHeight="1" x14ac:dyDescent="0.25">
      <c r="A361" s="124" t="s">
        <v>274</v>
      </c>
      <c r="B361" s="115" t="s">
        <v>282</v>
      </c>
      <c r="C361" s="115" t="s">
        <v>206</v>
      </c>
      <c r="D361" s="73">
        <v>510</v>
      </c>
      <c r="E361" s="117"/>
      <c r="F361" s="147"/>
      <c r="G361" s="147"/>
      <c r="H361" s="147"/>
      <c r="I361" s="152"/>
      <c r="J361" s="147"/>
      <c r="K361" s="147"/>
      <c r="L361" s="152"/>
      <c r="M361" s="147"/>
      <c r="N361" s="147"/>
      <c r="O361" s="147"/>
      <c r="P361" s="147"/>
      <c r="Q361" s="147"/>
      <c r="R361" s="147"/>
      <c r="S361" s="147"/>
      <c r="T361" s="147"/>
      <c r="U361" s="73">
        <v>510</v>
      </c>
    </row>
    <row r="362" spans="1:21" ht="18" customHeight="1" x14ac:dyDescent="0.25">
      <c r="A362" s="124" t="s">
        <v>274</v>
      </c>
      <c r="B362" s="115" t="s">
        <v>283</v>
      </c>
      <c r="C362" s="115" t="s">
        <v>206</v>
      </c>
      <c r="D362" s="73">
        <v>250</v>
      </c>
      <c r="E362" s="117"/>
      <c r="F362" s="147"/>
      <c r="G362" s="147"/>
      <c r="H362" s="147"/>
      <c r="I362" s="152"/>
      <c r="J362" s="147"/>
      <c r="K362" s="147"/>
      <c r="L362" s="152"/>
      <c r="M362" s="147"/>
      <c r="N362" s="147"/>
      <c r="O362" s="147"/>
      <c r="P362" s="147"/>
      <c r="Q362" s="147"/>
      <c r="R362" s="147"/>
      <c r="S362" s="147"/>
      <c r="T362" s="147"/>
      <c r="U362" s="73">
        <v>250</v>
      </c>
    </row>
    <row r="363" spans="1:21" ht="18" customHeight="1" x14ac:dyDescent="0.25">
      <c r="A363" s="124" t="s">
        <v>274</v>
      </c>
      <c r="B363" s="115" t="s">
        <v>284</v>
      </c>
      <c r="C363" s="115" t="s">
        <v>206</v>
      </c>
      <c r="D363" s="73">
        <v>3043</v>
      </c>
      <c r="E363" s="117"/>
      <c r="F363" s="147"/>
      <c r="G363" s="147"/>
      <c r="H363" s="147"/>
      <c r="I363" s="152"/>
      <c r="J363" s="147"/>
      <c r="K363" s="147"/>
      <c r="L363" s="152"/>
      <c r="M363" s="147"/>
      <c r="N363" s="147"/>
      <c r="O363" s="147"/>
      <c r="P363" s="147"/>
      <c r="Q363" s="147"/>
      <c r="R363" s="147"/>
      <c r="S363" s="147"/>
      <c r="T363" s="147"/>
      <c r="U363" s="73">
        <v>3043</v>
      </c>
    </row>
    <row r="364" spans="1:21" ht="18" customHeight="1" x14ac:dyDescent="0.25">
      <c r="A364" s="124" t="s">
        <v>274</v>
      </c>
      <c r="B364" s="115" t="s">
        <v>285</v>
      </c>
      <c r="C364" s="115" t="s">
        <v>206</v>
      </c>
      <c r="D364" s="73">
        <v>3530</v>
      </c>
      <c r="E364" s="117"/>
      <c r="F364" s="147"/>
      <c r="G364" s="147"/>
      <c r="H364" s="147"/>
      <c r="I364" s="152"/>
      <c r="J364" s="147"/>
      <c r="K364" s="147"/>
      <c r="L364" s="152"/>
      <c r="M364" s="147"/>
      <c r="N364" s="147"/>
      <c r="O364" s="147"/>
      <c r="P364" s="147"/>
      <c r="Q364" s="147"/>
      <c r="R364" s="147"/>
      <c r="S364" s="147"/>
      <c r="T364" s="147"/>
      <c r="U364" s="73">
        <v>3530</v>
      </c>
    </row>
    <row r="365" spans="1:21" ht="18" customHeight="1" x14ac:dyDescent="0.25">
      <c r="A365" s="124" t="s">
        <v>279</v>
      </c>
      <c r="B365" s="115" t="s">
        <v>286</v>
      </c>
      <c r="C365" s="115" t="s">
        <v>206</v>
      </c>
      <c r="D365" s="73">
        <v>4260</v>
      </c>
      <c r="E365" s="117"/>
      <c r="F365" s="147"/>
      <c r="G365" s="147"/>
      <c r="H365" s="147"/>
      <c r="I365" s="152">
        <v>4260</v>
      </c>
      <c r="J365" s="147"/>
      <c r="K365" s="147"/>
      <c r="L365" s="152"/>
      <c r="M365" s="147"/>
      <c r="N365" s="147"/>
      <c r="O365" s="147"/>
      <c r="P365" s="147"/>
      <c r="Q365" s="147"/>
      <c r="R365" s="147"/>
      <c r="S365" s="147"/>
      <c r="T365" s="147"/>
      <c r="U365" s="152"/>
    </row>
    <row r="366" spans="1:21" ht="18" customHeight="1" x14ac:dyDescent="0.25">
      <c r="A366" s="124" t="s">
        <v>279</v>
      </c>
      <c r="B366" s="119" t="s">
        <v>287</v>
      </c>
      <c r="C366" s="115" t="s">
        <v>206</v>
      </c>
      <c r="D366" s="73">
        <v>7734</v>
      </c>
      <c r="E366" s="117"/>
      <c r="F366" s="147"/>
      <c r="G366" s="147"/>
      <c r="H366" s="147"/>
      <c r="I366" s="152"/>
      <c r="J366" s="147"/>
      <c r="K366" s="147"/>
      <c r="L366" s="152"/>
      <c r="M366" s="147"/>
      <c r="N366" s="147"/>
      <c r="O366" s="147"/>
      <c r="P366" s="147">
        <v>7734</v>
      </c>
      <c r="Q366" s="147"/>
      <c r="R366" s="147"/>
      <c r="S366" s="147"/>
      <c r="T366" s="147"/>
      <c r="U366" s="152"/>
    </row>
    <row r="367" spans="1:21" ht="18" customHeight="1" thickBot="1" x14ac:dyDescent="0.3">
      <c r="A367" s="124" t="s">
        <v>279</v>
      </c>
      <c r="B367" s="115" t="s">
        <v>288</v>
      </c>
      <c r="C367" s="115" t="s">
        <v>206</v>
      </c>
      <c r="D367" s="125">
        <v>3863</v>
      </c>
      <c r="E367" s="117"/>
      <c r="F367" s="147"/>
      <c r="G367" s="147"/>
      <c r="H367" s="147"/>
      <c r="I367" s="152"/>
      <c r="J367" s="147"/>
      <c r="K367" s="147">
        <v>3863</v>
      </c>
      <c r="L367" s="152"/>
      <c r="M367" s="147"/>
      <c r="N367" s="147"/>
      <c r="O367" s="147"/>
      <c r="P367" s="147"/>
      <c r="Q367" s="147"/>
      <c r="R367" s="147"/>
      <c r="S367" s="147"/>
      <c r="T367" s="147"/>
      <c r="U367" s="152"/>
    </row>
    <row r="368" spans="1:21" ht="18" customHeight="1" x14ac:dyDescent="0.25">
      <c r="A368" s="124"/>
      <c r="B368" s="157" t="s">
        <v>324</v>
      </c>
      <c r="C368" s="115"/>
      <c r="D368" s="126">
        <f>SUM(D357:D367)</f>
        <v>33605</v>
      </c>
      <c r="E368" s="154">
        <f>SUM(E344:E367)</f>
        <v>5212</v>
      </c>
      <c r="F368" s="154">
        <f t="shared" ref="F368:U368" si="0">SUM(F344:F367)</f>
        <v>3433</v>
      </c>
      <c r="G368" s="154">
        <f t="shared" si="0"/>
        <v>0</v>
      </c>
      <c r="H368" s="154">
        <f t="shared" si="0"/>
        <v>350</v>
      </c>
      <c r="I368" s="154">
        <f t="shared" si="0"/>
        <v>12360</v>
      </c>
      <c r="J368" s="154">
        <f t="shared" si="0"/>
        <v>0</v>
      </c>
      <c r="K368" s="154">
        <f t="shared" si="0"/>
        <v>3863</v>
      </c>
      <c r="L368" s="154">
        <f t="shared" si="0"/>
        <v>940</v>
      </c>
      <c r="M368" s="154">
        <f t="shared" si="0"/>
        <v>0</v>
      </c>
      <c r="N368" s="154">
        <f t="shared" si="0"/>
        <v>850</v>
      </c>
      <c r="O368" s="154">
        <f t="shared" si="0"/>
        <v>0</v>
      </c>
      <c r="P368" s="154">
        <f t="shared" si="0"/>
        <v>10627</v>
      </c>
      <c r="Q368" s="154">
        <f t="shared" si="0"/>
        <v>0</v>
      </c>
      <c r="R368" s="154">
        <f t="shared" si="0"/>
        <v>1033</v>
      </c>
      <c r="S368" s="154">
        <f t="shared" si="0"/>
        <v>3610</v>
      </c>
      <c r="T368" s="154">
        <f t="shared" si="0"/>
        <v>0</v>
      </c>
      <c r="U368" s="154">
        <f t="shared" si="0"/>
        <v>8164</v>
      </c>
    </row>
    <row r="369" spans="1:22" ht="18" customHeight="1" x14ac:dyDescent="0.3">
      <c r="A369" s="127" t="s">
        <v>249</v>
      </c>
      <c r="B369" s="128" t="s">
        <v>289</v>
      </c>
      <c r="C369" s="129"/>
      <c r="D369" s="126"/>
      <c r="E369" s="117"/>
      <c r="F369" s="130"/>
      <c r="G369" s="130"/>
      <c r="H369" s="130"/>
      <c r="I369" s="130"/>
      <c r="J369" s="130"/>
      <c r="K369" s="130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 spans="1:22" ht="18" customHeight="1" x14ac:dyDescent="0.3">
      <c r="A370" s="124"/>
      <c r="B370" s="131" t="s">
        <v>173</v>
      </c>
      <c r="C370" s="132"/>
      <c r="D370" s="181">
        <f>D354-D368-D355</f>
        <v>-1188</v>
      </c>
      <c r="F370" s="118"/>
      <c r="G370" s="118"/>
      <c r="H370" s="118"/>
      <c r="I370" s="118"/>
      <c r="J370" s="118"/>
      <c r="K370" s="118"/>
      <c r="L370" s="46"/>
      <c r="M370" s="46"/>
      <c r="N370" s="46"/>
      <c r="O370" s="46"/>
      <c r="P370" s="46"/>
      <c r="Q370" s="46"/>
      <c r="R370" s="46"/>
      <c r="S370" s="46"/>
      <c r="T370" s="46"/>
      <c r="U370" s="51"/>
    </row>
    <row r="371" spans="1:22" ht="18" customHeight="1" x14ac:dyDescent="0.25">
      <c r="A371" s="134"/>
      <c r="B371" s="135" t="s">
        <v>109</v>
      </c>
      <c r="C371" s="135"/>
      <c r="D371" s="134"/>
      <c r="E371" s="134"/>
      <c r="F371" s="134"/>
      <c r="G371" s="134"/>
      <c r="H371" s="134"/>
      <c r="I371" s="134"/>
      <c r="J371" s="134"/>
      <c r="K371" s="134"/>
    </row>
    <row r="372" spans="1:22" ht="18" customHeight="1" x14ac:dyDescent="0.25">
      <c r="A372" s="134"/>
      <c r="B372" s="135"/>
      <c r="C372" s="135"/>
      <c r="D372" s="134"/>
      <c r="E372" s="134"/>
      <c r="F372" s="134"/>
      <c r="G372" s="134"/>
      <c r="H372" s="134"/>
      <c r="I372" s="134"/>
      <c r="J372" s="134"/>
      <c r="K372" s="134"/>
    </row>
    <row r="373" spans="1:22" ht="18" customHeight="1" x14ac:dyDescent="0.25">
      <c r="A373" s="134"/>
      <c r="B373" s="135"/>
      <c r="C373" s="135"/>
      <c r="D373" s="134"/>
      <c r="E373" s="134"/>
      <c r="F373" s="134"/>
      <c r="G373" s="134"/>
      <c r="H373" s="134"/>
      <c r="I373" s="134"/>
      <c r="J373" s="134"/>
      <c r="K373" s="134"/>
    </row>
    <row r="374" spans="1:22" ht="18" customHeight="1" x14ac:dyDescent="0.25">
      <c r="A374" s="134"/>
      <c r="B374" s="135"/>
      <c r="C374" s="135"/>
      <c r="D374" s="134"/>
      <c r="E374" s="134"/>
      <c r="F374" s="134"/>
      <c r="G374" s="134"/>
      <c r="H374" s="134"/>
      <c r="I374" s="134"/>
      <c r="J374" s="134"/>
      <c r="K374" s="134"/>
    </row>
    <row r="375" spans="1:22" ht="18" customHeight="1" x14ac:dyDescent="0.3">
      <c r="A375" s="97"/>
      <c r="B375" s="136"/>
      <c r="C375" s="137"/>
      <c r="D375" s="137"/>
      <c r="E375" s="99"/>
      <c r="F375" s="137"/>
      <c r="G375" s="137"/>
      <c r="H375" s="101"/>
      <c r="I375" s="138"/>
      <c r="J375" s="138"/>
      <c r="K375" s="138"/>
      <c r="L375" s="31"/>
      <c r="M375" s="31"/>
      <c r="N375" s="5"/>
      <c r="O375" s="5"/>
      <c r="P375" s="5"/>
      <c r="Q375" s="6"/>
      <c r="R375" s="6"/>
      <c r="S375" s="6"/>
      <c r="T375" s="6"/>
      <c r="U375" s="6"/>
      <c r="V375" s="6"/>
    </row>
    <row r="376" spans="1:22" ht="18" customHeight="1" x14ac:dyDescent="0.3">
      <c r="A376" s="97"/>
      <c r="B376" s="139" t="s">
        <v>30</v>
      </c>
      <c r="C376" s="140" t="s">
        <v>31</v>
      </c>
      <c r="D376" s="141"/>
      <c r="E376" s="99"/>
      <c r="F376" s="140" t="s">
        <v>32</v>
      </c>
      <c r="G376" s="142"/>
      <c r="H376" s="143"/>
      <c r="I376" s="144" t="s">
        <v>33</v>
      </c>
      <c r="J376" s="144"/>
      <c r="K376" s="144"/>
      <c r="L376" s="5"/>
      <c r="M376" s="5"/>
      <c r="N376" s="5"/>
      <c r="O376" s="5"/>
      <c r="P376" s="5"/>
      <c r="Q376" s="6"/>
      <c r="R376" s="6"/>
      <c r="S376" s="6"/>
      <c r="T376" s="6"/>
      <c r="U376" s="6"/>
      <c r="V376" s="6"/>
    </row>
    <row r="377" spans="1:22" ht="18" customHeight="1" x14ac:dyDescent="0.3">
      <c r="A377" s="97"/>
      <c r="B377" s="145" t="s">
        <v>34</v>
      </c>
      <c r="C377" s="140" t="s">
        <v>35</v>
      </c>
      <c r="D377" s="143"/>
      <c r="E377" s="99"/>
      <c r="F377" s="145" t="s">
        <v>36</v>
      </c>
      <c r="G377" s="145"/>
      <c r="H377" s="143"/>
      <c r="I377" s="146" t="s">
        <v>37</v>
      </c>
      <c r="J377" s="146"/>
      <c r="K377" s="146"/>
      <c r="L377" s="5"/>
      <c r="M377" s="5"/>
      <c r="N377" s="5"/>
      <c r="O377" s="5"/>
      <c r="P377" s="5"/>
      <c r="Q377" s="6"/>
      <c r="R377" s="6"/>
      <c r="S377" s="6"/>
      <c r="T377" s="6"/>
      <c r="U377" s="6"/>
      <c r="V377" s="6"/>
    </row>
    <row r="378" spans="1:22" ht="18" customHeight="1" x14ac:dyDescent="0.25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</row>
    <row r="381" spans="1:22" ht="18" customHeight="1" x14ac:dyDescent="0.25">
      <c r="F381" s="33"/>
    </row>
    <row r="382" spans="1:22" ht="18" customHeight="1" x14ac:dyDescent="0.3">
      <c r="A382" s="97"/>
      <c r="B382" s="98" t="s">
        <v>0</v>
      </c>
      <c r="C382" s="99"/>
      <c r="D382" s="98"/>
      <c r="E382" s="98"/>
      <c r="F382" s="98"/>
      <c r="G382" s="100"/>
      <c r="H382" s="101"/>
      <c r="I382" s="101"/>
      <c r="J382" s="101"/>
      <c r="K382" s="101"/>
      <c r="L382" s="5"/>
      <c r="M382" s="5"/>
      <c r="N382" s="5"/>
      <c r="O382" s="5"/>
      <c r="P382" s="5"/>
      <c r="Q382" s="6"/>
      <c r="R382" s="6"/>
      <c r="S382" s="6"/>
      <c r="T382" s="6"/>
      <c r="U382" s="6"/>
      <c r="V382" s="6"/>
    </row>
    <row r="383" spans="1:22" ht="18" customHeight="1" x14ac:dyDescent="0.3">
      <c r="A383" s="97"/>
      <c r="B383" s="98" t="s">
        <v>1</v>
      </c>
      <c r="C383" s="99"/>
      <c r="D383" s="98"/>
      <c r="E383" s="98"/>
      <c r="F383" s="98"/>
      <c r="G383" s="100"/>
      <c r="H383" s="101"/>
      <c r="I383" s="101"/>
      <c r="J383" s="101"/>
      <c r="K383" s="101"/>
      <c r="L383" s="5"/>
      <c r="M383" s="5"/>
      <c r="N383" s="5"/>
      <c r="O383" s="5"/>
      <c r="P383" s="5"/>
      <c r="Q383" s="6"/>
      <c r="R383" s="6"/>
      <c r="S383" s="6"/>
      <c r="T383" s="6"/>
      <c r="U383" s="6"/>
      <c r="V383" s="6"/>
    </row>
    <row r="384" spans="1:22" ht="18" customHeight="1" x14ac:dyDescent="0.3">
      <c r="A384" s="97"/>
      <c r="B384" s="98" t="s">
        <v>291</v>
      </c>
      <c r="C384" s="99"/>
      <c r="D384" s="98"/>
      <c r="E384" s="98"/>
      <c r="F384" s="98"/>
      <c r="G384" s="100"/>
      <c r="H384" s="101"/>
      <c r="I384" s="101"/>
      <c r="J384" s="101"/>
      <c r="K384" s="101"/>
      <c r="L384" s="5"/>
      <c r="M384" s="5"/>
      <c r="N384" s="5"/>
      <c r="O384" s="5"/>
      <c r="P384" s="5"/>
      <c r="Q384" s="6"/>
      <c r="R384" s="6"/>
      <c r="S384" s="6"/>
      <c r="T384" s="6"/>
      <c r="U384" s="6"/>
      <c r="V384" s="6"/>
    </row>
    <row r="385" spans="1:22" ht="30" customHeight="1" x14ac:dyDescent="0.3">
      <c r="A385" s="102" t="s">
        <v>3</v>
      </c>
      <c r="B385" s="103" t="s">
        <v>4</v>
      </c>
      <c r="C385" s="103" t="s">
        <v>5</v>
      </c>
      <c r="D385" s="104" t="s">
        <v>6</v>
      </c>
      <c r="E385" s="103" t="s">
        <v>39</v>
      </c>
      <c r="F385" s="153" t="s">
        <v>8</v>
      </c>
      <c r="G385" s="153" t="s">
        <v>9</v>
      </c>
      <c r="H385" s="153" t="s">
        <v>76</v>
      </c>
      <c r="I385" s="153" t="s">
        <v>77</v>
      </c>
      <c r="J385" s="153" t="s">
        <v>78</v>
      </c>
      <c r="K385" s="153" t="s">
        <v>111</v>
      </c>
      <c r="L385" s="153" t="s">
        <v>80</v>
      </c>
      <c r="M385" s="153" t="s">
        <v>81</v>
      </c>
      <c r="N385" s="153" t="s">
        <v>82</v>
      </c>
      <c r="O385" s="153" t="s">
        <v>83</v>
      </c>
      <c r="P385" s="153" t="s">
        <v>112</v>
      </c>
      <c r="Q385" s="153" t="s">
        <v>85</v>
      </c>
      <c r="R385" s="153" t="s">
        <v>86</v>
      </c>
      <c r="S385" s="153" t="s">
        <v>17</v>
      </c>
      <c r="T385" s="153" t="s">
        <v>87</v>
      </c>
      <c r="U385" s="153" t="s">
        <v>88</v>
      </c>
      <c r="V385" s="6"/>
    </row>
    <row r="386" spans="1:22" ht="18" customHeight="1" x14ac:dyDescent="0.3">
      <c r="A386" s="105"/>
      <c r="B386" s="106" t="s">
        <v>18</v>
      </c>
      <c r="C386" s="107"/>
      <c r="D386" s="108">
        <f>-1188</f>
        <v>-1188</v>
      </c>
      <c r="E386" s="109"/>
      <c r="F386" s="106"/>
      <c r="G386" s="106"/>
      <c r="H386" s="106"/>
      <c r="I386" s="106"/>
      <c r="J386" s="106"/>
      <c r="K386" s="10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6"/>
    </row>
    <row r="387" spans="1:22" ht="18" customHeight="1" thickBot="1" x14ac:dyDescent="0.35">
      <c r="A387" s="105" t="s">
        <v>292</v>
      </c>
      <c r="B387" s="106" t="s">
        <v>225</v>
      </c>
      <c r="C387" s="107" t="s">
        <v>293</v>
      </c>
      <c r="D387" s="110">
        <v>50000</v>
      </c>
      <c r="E387" s="109"/>
      <c r="F387" s="106"/>
      <c r="G387" s="106"/>
      <c r="H387" s="106"/>
      <c r="I387" s="106"/>
      <c r="J387" s="106"/>
      <c r="K387" s="10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6"/>
    </row>
    <row r="388" spans="1:22" ht="18" customHeight="1" x14ac:dyDescent="0.3">
      <c r="A388" s="105"/>
      <c r="B388" s="106" t="s">
        <v>227</v>
      </c>
      <c r="C388" s="107"/>
      <c r="D388" s="111">
        <f>SUM(D386:D387)</f>
        <v>48812</v>
      </c>
      <c r="E388" s="109"/>
      <c r="F388" s="106"/>
      <c r="G388" s="106"/>
      <c r="H388" s="106"/>
      <c r="I388" s="106"/>
      <c r="J388" s="106"/>
      <c r="K388" s="10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6"/>
    </row>
    <row r="389" spans="1:22" ht="18" customHeight="1" x14ac:dyDescent="0.3">
      <c r="A389" s="105"/>
      <c r="B389" s="112" t="s">
        <v>21</v>
      </c>
      <c r="C389" s="107"/>
      <c r="D389" s="113"/>
      <c r="E389" s="109"/>
      <c r="F389" s="106"/>
      <c r="G389" s="106"/>
      <c r="H389" s="106"/>
      <c r="I389" s="106"/>
      <c r="J389" s="106"/>
      <c r="K389" s="10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6"/>
    </row>
    <row r="390" spans="1:22" ht="18" customHeight="1" x14ac:dyDescent="0.25">
      <c r="A390" s="114" t="s">
        <v>294</v>
      </c>
      <c r="B390" s="115" t="s">
        <v>295</v>
      </c>
      <c r="C390" s="115" t="s">
        <v>206</v>
      </c>
      <c r="D390" s="116">
        <v>1500</v>
      </c>
      <c r="E390" s="11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</row>
    <row r="391" spans="1:22" ht="18" customHeight="1" x14ac:dyDescent="0.25">
      <c r="A391" s="114" t="s">
        <v>294</v>
      </c>
      <c r="B391" s="119" t="s">
        <v>272</v>
      </c>
      <c r="C391" s="115" t="s">
        <v>206</v>
      </c>
      <c r="D391" s="116">
        <v>7648</v>
      </c>
      <c r="E391" s="117"/>
      <c r="F391" s="147"/>
      <c r="G391" s="147"/>
      <c r="H391" s="147"/>
      <c r="I391" s="147"/>
      <c r="J391" s="148"/>
      <c r="K391" s="147"/>
      <c r="L391" s="148"/>
      <c r="M391" s="147"/>
      <c r="N391" s="147"/>
      <c r="O391" s="147"/>
      <c r="P391" s="147"/>
      <c r="Q391" s="147"/>
      <c r="R391" s="147"/>
      <c r="S391" s="147"/>
      <c r="T391" s="147"/>
      <c r="U391" s="147"/>
    </row>
    <row r="392" spans="1:22" ht="18" customHeight="1" x14ac:dyDescent="0.25">
      <c r="A392" s="119" t="s">
        <v>294</v>
      </c>
      <c r="B392" s="115" t="s">
        <v>296</v>
      </c>
      <c r="C392" s="115" t="s">
        <v>206</v>
      </c>
      <c r="D392" s="116">
        <v>3930</v>
      </c>
      <c r="E392" s="117"/>
      <c r="F392" s="147"/>
      <c r="G392" s="147"/>
      <c r="H392" s="147"/>
      <c r="I392" s="147"/>
      <c r="J392" s="147"/>
      <c r="K392" s="147"/>
      <c r="L392" s="148"/>
      <c r="M392" s="147"/>
      <c r="N392" s="147"/>
      <c r="O392" s="147"/>
      <c r="P392" s="147"/>
      <c r="Q392" s="147"/>
      <c r="R392" s="147"/>
      <c r="S392" s="147"/>
      <c r="T392" s="147"/>
      <c r="U392" s="147"/>
    </row>
    <row r="393" spans="1:22" ht="18" customHeight="1" x14ac:dyDescent="0.25">
      <c r="A393" s="119" t="s">
        <v>294</v>
      </c>
      <c r="B393" s="115" t="s">
        <v>297</v>
      </c>
      <c r="C393" s="115" t="s">
        <v>206</v>
      </c>
      <c r="D393" s="116">
        <v>798</v>
      </c>
      <c r="E393" s="117"/>
      <c r="F393" s="147"/>
      <c r="G393" s="147"/>
      <c r="H393" s="147"/>
      <c r="I393" s="147"/>
      <c r="J393" s="147"/>
      <c r="K393" s="147"/>
      <c r="L393" s="148"/>
      <c r="M393" s="147"/>
      <c r="N393" s="147"/>
      <c r="O393" s="147"/>
      <c r="P393" s="147"/>
      <c r="Q393" s="147"/>
      <c r="R393" s="147"/>
      <c r="S393" s="147"/>
      <c r="T393" s="147"/>
      <c r="U393" s="149"/>
    </row>
    <row r="394" spans="1:22" ht="18" customHeight="1" x14ac:dyDescent="0.25">
      <c r="A394" s="119" t="s">
        <v>298</v>
      </c>
      <c r="B394" s="119" t="s">
        <v>299</v>
      </c>
      <c r="C394" s="115" t="s">
        <v>206</v>
      </c>
      <c r="D394" s="116">
        <v>6000</v>
      </c>
      <c r="E394" s="117"/>
      <c r="F394" s="147"/>
      <c r="G394" s="147"/>
      <c r="H394" s="147"/>
      <c r="I394" s="147"/>
      <c r="J394" s="147"/>
      <c r="K394" s="147"/>
      <c r="L394" s="148"/>
      <c r="M394" s="147"/>
      <c r="N394" s="147"/>
      <c r="O394" s="147"/>
      <c r="P394" s="147"/>
      <c r="Q394" s="147"/>
      <c r="R394" s="147"/>
      <c r="S394" s="147"/>
      <c r="T394" s="147"/>
      <c r="U394" s="149"/>
    </row>
    <row r="395" spans="1:22" ht="18" customHeight="1" x14ac:dyDescent="0.25">
      <c r="A395" s="119" t="s">
        <v>300</v>
      </c>
      <c r="B395" s="119" t="s">
        <v>301</v>
      </c>
      <c r="C395" s="115" t="s">
        <v>206</v>
      </c>
      <c r="D395" s="116">
        <v>1050</v>
      </c>
      <c r="E395" s="11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9"/>
    </row>
    <row r="396" spans="1:22" ht="18" customHeight="1" x14ac:dyDescent="0.25">
      <c r="A396" s="119" t="s">
        <v>302</v>
      </c>
      <c r="B396" s="119" t="s">
        <v>303</v>
      </c>
      <c r="C396" s="115" t="s">
        <v>206</v>
      </c>
      <c r="D396" s="120">
        <v>1000</v>
      </c>
      <c r="E396" s="117"/>
      <c r="F396" s="147"/>
      <c r="G396" s="147"/>
      <c r="H396" s="147"/>
      <c r="I396" s="148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50"/>
    </row>
    <row r="397" spans="1:22" ht="18" customHeight="1" x14ac:dyDescent="0.25">
      <c r="A397" s="119" t="s">
        <v>304</v>
      </c>
      <c r="B397" s="119" t="s">
        <v>305</v>
      </c>
      <c r="C397" s="115" t="s">
        <v>206</v>
      </c>
      <c r="D397" s="120">
        <v>1210</v>
      </c>
      <c r="E397" s="117"/>
      <c r="F397" s="147"/>
      <c r="G397" s="147"/>
      <c r="H397" s="147"/>
      <c r="I397" s="148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50"/>
    </row>
    <row r="398" spans="1:22" ht="18" customHeight="1" x14ac:dyDescent="0.25">
      <c r="A398" s="119" t="s">
        <v>279</v>
      </c>
      <c r="B398" s="115" t="s">
        <v>306</v>
      </c>
      <c r="C398" s="115" t="s">
        <v>206</v>
      </c>
      <c r="D398" s="122">
        <v>500</v>
      </c>
      <c r="E398" s="117"/>
      <c r="F398" s="147"/>
      <c r="G398" s="147"/>
      <c r="H398" s="151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51"/>
    </row>
    <row r="399" spans="1:22" ht="18" customHeight="1" x14ac:dyDescent="0.25">
      <c r="A399" s="119" t="s">
        <v>302</v>
      </c>
      <c r="B399" s="115" t="s">
        <v>307</v>
      </c>
      <c r="C399" s="115" t="s">
        <v>206</v>
      </c>
      <c r="D399" s="72">
        <v>350</v>
      </c>
      <c r="E399" s="117"/>
      <c r="F399" s="147"/>
      <c r="G399" s="147"/>
      <c r="H399" s="147"/>
      <c r="I399" s="147"/>
      <c r="J399" s="147"/>
      <c r="K399" s="147"/>
      <c r="L399" s="147"/>
      <c r="M399" s="147"/>
      <c r="N399" s="147"/>
      <c r="O399" s="152"/>
      <c r="P399" s="147"/>
      <c r="Q399" s="147"/>
      <c r="R399" s="147"/>
      <c r="S399" s="147"/>
      <c r="T399" s="147"/>
      <c r="U399" s="152"/>
    </row>
    <row r="400" spans="1:22" ht="18" customHeight="1" x14ac:dyDescent="0.25">
      <c r="A400" s="124" t="s">
        <v>292</v>
      </c>
      <c r="B400" s="119" t="s">
        <v>308</v>
      </c>
      <c r="C400" s="115" t="s">
        <v>206</v>
      </c>
      <c r="D400" s="73">
        <f>200+200+500+300</f>
        <v>1200</v>
      </c>
      <c r="E400" s="11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52"/>
      <c r="Q400" s="147"/>
      <c r="R400" s="147"/>
      <c r="S400" s="147"/>
      <c r="T400" s="147"/>
      <c r="U400" s="152"/>
    </row>
    <row r="401" spans="1:22" ht="18" customHeight="1" x14ac:dyDescent="0.25">
      <c r="A401" s="124" t="s">
        <v>309</v>
      </c>
      <c r="B401" s="115" t="s">
        <v>310</v>
      </c>
      <c r="C401" s="115" t="s">
        <v>206</v>
      </c>
      <c r="D401" s="73">
        <v>2900</v>
      </c>
      <c r="E401" s="117"/>
      <c r="F401" s="147"/>
      <c r="G401" s="147"/>
      <c r="H401" s="147"/>
      <c r="I401" s="152"/>
      <c r="J401" s="147"/>
      <c r="K401" s="147"/>
      <c r="L401" s="152"/>
      <c r="M401" s="147"/>
      <c r="N401" s="147"/>
      <c r="O401" s="147"/>
      <c r="P401" s="147"/>
      <c r="Q401" s="147"/>
      <c r="R401" s="147"/>
      <c r="S401" s="147"/>
      <c r="T401" s="147"/>
      <c r="U401" s="73"/>
    </row>
    <row r="402" spans="1:22" ht="18" customHeight="1" x14ac:dyDescent="0.25">
      <c r="A402" s="124" t="s">
        <v>311</v>
      </c>
      <c r="B402" s="115" t="s">
        <v>312</v>
      </c>
      <c r="C402" s="115" t="s">
        <v>206</v>
      </c>
      <c r="D402" s="73">
        <v>6800</v>
      </c>
      <c r="E402" s="117"/>
      <c r="F402" s="147"/>
      <c r="G402" s="147"/>
      <c r="H402" s="147"/>
      <c r="I402" s="152"/>
      <c r="J402" s="147"/>
      <c r="K402" s="147"/>
      <c r="L402" s="152"/>
      <c r="M402" s="147"/>
      <c r="N402" s="147"/>
      <c r="O402" s="147"/>
      <c r="P402" s="147"/>
      <c r="Q402" s="147"/>
      <c r="R402" s="147"/>
      <c r="S402" s="147"/>
      <c r="T402" s="147"/>
      <c r="U402" s="73"/>
    </row>
    <row r="403" spans="1:22" ht="18" customHeight="1" x14ac:dyDescent="0.25">
      <c r="A403" s="124" t="s">
        <v>313</v>
      </c>
      <c r="B403" s="115" t="s">
        <v>314</v>
      </c>
      <c r="C403" s="115" t="s">
        <v>206</v>
      </c>
      <c r="D403" s="73">
        <f>2340+890+900</f>
        <v>4130</v>
      </c>
      <c r="E403" s="117"/>
      <c r="F403" s="147"/>
      <c r="G403" s="147"/>
      <c r="H403" s="147"/>
      <c r="I403" s="152"/>
      <c r="J403" s="147"/>
      <c r="K403" s="147"/>
      <c r="L403" s="152"/>
      <c r="M403" s="147"/>
      <c r="N403" s="147"/>
      <c r="O403" s="147"/>
      <c r="P403" s="147"/>
      <c r="Q403" s="147"/>
      <c r="R403" s="147"/>
      <c r="S403" s="147"/>
      <c r="T403" s="147"/>
      <c r="U403" s="73"/>
    </row>
    <row r="404" spans="1:22" ht="18" customHeight="1" x14ac:dyDescent="0.25">
      <c r="A404" s="124" t="s">
        <v>313</v>
      </c>
      <c r="B404" s="115" t="s">
        <v>315</v>
      </c>
      <c r="C404" s="115" t="s">
        <v>206</v>
      </c>
      <c r="D404" s="73">
        <v>770</v>
      </c>
      <c r="E404" s="117"/>
      <c r="F404" s="147"/>
      <c r="G404" s="147"/>
      <c r="H404" s="147"/>
      <c r="I404" s="152"/>
      <c r="J404" s="147"/>
      <c r="K404" s="147"/>
      <c r="L404" s="152"/>
      <c r="M404" s="147"/>
      <c r="N404" s="147"/>
      <c r="O404" s="147"/>
      <c r="P404" s="147"/>
      <c r="Q404" s="147"/>
      <c r="R404" s="147"/>
      <c r="S404" s="147"/>
      <c r="T404" s="147"/>
      <c r="U404" s="73"/>
    </row>
    <row r="405" spans="1:22" ht="18" customHeight="1" x14ac:dyDescent="0.25">
      <c r="A405" s="124" t="s">
        <v>317</v>
      </c>
      <c r="B405" s="115" t="s">
        <v>318</v>
      </c>
      <c r="C405" s="115" t="s">
        <v>206</v>
      </c>
      <c r="D405" s="73">
        <v>1200</v>
      </c>
      <c r="E405" s="117"/>
      <c r="F405" s="147"/>
      <c r="G405" s="147"/>
      <c r="H405" s="147"/>
      <c r="I405" s="152"/>
      <c r="J405" s="147"/>
      <c r="K405" s="147"/>
      <c r="L405" s="152"/>
      <c r="M405" s="147"/>
      <c r="N405" s="147"/>
      <c r="O405" s="147"/>
      <c r="P405" s="147"/>
      <c r="Q405" s="147"/>
      <c r="R405" s="147"/>
      <c r="S405" s="147"/>
      <c r="T405" s="147"/>
      <c r="U405" s="152"/>
    </row>
    <row r="406" spans="1:22" ht="18" customHeight="1" thickBot="1" x14ac:dyDescent="0.3">
      <c r="A406" s="124" t="s">
        <v>319</v>
      </c>
      <c r="B406" s="119" t="s">
        <v>320</v>
      </c>
      <c r="C406" s="115" t="s">
        <v>206</v>
      </c>
      <c r="D406" s="125">
        <v>3037</v>
      </c>
      <c r="E406" s="117"/>
      <c r="F406" s="147"/>
      <c r="G406" s="147"/>
      <c r="H406" s="147"/>
      <c r="I406" s="152"/>
      <c r="J406" s="147"/>
      <c r="K406" s="147"/>
      <c r="L406" s="152"/>
      <c r="M406" s="147"/>
      <c r="N406" s="147"/>
      <c r="O406" s="147"/>
      <c r="P406" s="147"/>
      <c r="Q406" s="147"/>
      <c r="R406" s="147"/>
      <c r="S406" s="147"/>
      <c r="T406" s="147"/>
      <c r="U406" s="152"/>
    </row>
    <row r="407" spans="1:22" ht="18" customHeight="1" x14ac:dyDescent="0.25">
      <c r="A407" s="127"/>
      <c r="B407" s="157" t="s">
        <v>325</v>
      </c>
      <c r="C407" s="155"/>
      <c r="D407" s="126">
        <f>SUM(D390:D406)</f>
        <v>44023</v>
      </c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</row>
    <row r="408" spans="1:22" ht="18" customHeight="1" thickBot="1" x14ac:dyDescent="0.35">
      <c r="A408" s="127"/>
      <c r="B408" s="131" t="s">
        <v>173</v>
      </c>
      <c r="C408" s="129"/>
      <c r="D408" s="182">
        <f>D388-D407</f>
        <v>4789</v>
      </c>
      <c r="E408" s="117"/>
      <c r="F408" s="130"/>
      <c r="G408" s="130"/>
      <c r="H408" s="130"/>
      <c r="I408" s="130"/>
      <c r="J408" s="130"/>
      <c r="K408" s="130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 spans="1:22" ht="18" customHeight="1" thickTop="1" x14ac:dyDescent="0.3">
      <c r="A409" s="124"/>
      <c r="B409" s="131"/>
      <c r="C409" s="132"/>
      <c r="D409" s="126"/>
      <c r="F409" s="118"/>
      <c r="G409" s="118"/>
      <c r="H409" s="118"/>
      <c r="I409" s="118"/>
      <c r="J409" s="118"/>
      <c r="K409" s="118"/>
      <c r="L409" s="46"/>
      <c r="M409" s="46"/>
      <c r="N409" s="46"/>
      <c r="O409" s="46"/>
      <c r="P409" s="46"/>
      <c r="Q409" s="46"/>
      <c r="R409" s="46"/>
      <c r="S409" s="46"/>
      <c r="T409" s="46"/>
      <c r="U409" s="51"/>
    </row>
    <row r="410" spans="1:22" ht="18" customHeight="1" x14ac:dyDescent="0.25">
      <c r="A410" s="134"/>
      <c r="B410" s="135" t="s">
        <v>109</v>
      </c>
      <c r="C410" s="135"/>
      <c r="D410" s="134"/>
      <c r="E410" s="134"/>
      <c r="F410" s="134"/>
      <c r="G410" s="134"/>
      <c r="H410" s="134"/>
      <c r="I410" s="134"/>
      <c r="J410" s="134"/>
      <c r="K410" s="134"/>
    </row>
    <row r="411" spans="1:22" ht="18" customHeight="1" x14ac:dyDescent="0.25">
      <c r="A411" s="134"/>
      <c r="B411" s="135"/>
      <c r="C411" s="135"/>
      <c r="D411" s="134"/>
      <c r="E411" s="134"/>
      <c r="F411" s="134"/>
      <c r="G411" s="134"/>
      <c r="H411" s="134"/>
      <c r="I411" s="134"/>
      <c r="J411" s="134"/>
      <c r="K411" s="134"/>
    </row>
    <row r="412" spans="1:22" ht="18" customHeight="1" x14ac:dyDescent="0.25">
      <c r="A412" s="134"/>
      <c r="B412" s="135"/>
      <c r="C412" s="135"/>
      <c r="D412" s="134"/>
      <c r="E412" s="134"/>
      <c r="F412" s="134"/>
      <c r="G412" s="134"/>
      <c r="H412" s="134"/>
      <c r="I412" s="134"/>
      <c r="J412" s="134"/>
      <c r="K412" s="134"/>
    </row>
    <row r="413" spans="1:22" ht="18" customHeight="1" x14ac:dyDescent="0.25">
      <c r="A413" s="134"/>
      <c r="B413" s="135"/>
      <c r="C413" s="135"/>
      <c r="D413" s="134"/>
      <c r="E413" s="134"/>
      <c r="F413" s="134"/>
      <c r="G413" s="134"/>
      <c r="H413" s="134"/>
      <c r="I413" s="134"/>
      <c r="J413" s="134"/>
      <c r="K413" s="134"/>
    </row>
    <row r="414" spans="1:22" ht="18" customHeight="1" x14ac:dyDescent="0.3">
      <c r="A414" s="97"/>
      <c r="B414" s="136"/>
      <c r="C414" s="137"/>
      <c r="D414" s="137"/>
      <c r="E414" s="99"/>
      <c r="F414" s="137"/>
      <c r="G414" s="137"/>
      <c r="H414" s="101"/>
      <c r="I414" s="138"/>
      <c r="J414" s="138"/>
      <c r="K414" s="138"/>
      <c r="L414" s="31"/>
      <c r="M414" s="31"/>
      <c r="N414" s="5"/>
      <c r="O414" s="5"/>
      <c r="P414" s="5"/>
      <c r="Q414" s="6"/>
      <c r="R414" s="6"/>
      <c r="S414" s="6"/>
      <c r="T414" s="6"/>
      <c r="U414" s="6"/>
      <c r="V414" s="6"/>
    </row>
    <row r="415" spans="1:22" ht="18" customHeight="1" x14ac:dyDescent="0.3">
      <c r="A415" s="97"/>
      <c r="B415" s="139" t="s">
        <v>30</v>
      </c>
      <c r="C415" s="140" t="s">
        <v>31</v>
      </c>
      <c r="D415" s="141"/>
      <c r="E415" s="99"/>
      <c r="F415" s="140" t="s">
        <v>32</v>
      </c>
      <c r="G415" s="142"/>
      <c r="H415" s="143"/>
      <c r="I415" s="144" t="s">
        <v>33</v>
      </c>
      <c r="J415" s="144"/>
      <c r="K415" s="144"/>
      <c r="L415" s="5"/>
      <c r="M415" s="5"/>
      <c r="N415" s="5"/>
      <c r="O415" s="5"/>
      <c r="P415" s="5"/>
      <c r="Q415" s="6"/>
      <c r="R415" s="6"/>
      <c r="S415" s="6"/>
      <c r="T415" s="6"/>
      <c r="U415" s="6"/>
      <c r="V415" s="6"/>
    </row>
    <row r="416" spans="1:22" ht="18" customHeight="1" x14ac:dyDescent="0.3">
      <c r="A416" s="97"/>
      <c r="B416" s="145" t="s">
        <v>34</v>
      </c>
      <c r="C416" s="140" t="s">
        <v>35</v>
      </c>
      <c r="D416" s="143"/>
      <c r="E416" s="99"/>
      <c r="F416" s="145" t="s">
        <v>36</v>
      </c>
      <c r="G416" s="145"/>
      <c r="H416" s="143"/>
      <c r="I416" s="146" t="s">
        <v>37</v>
      </c>
      <c r="J416" s="146"/>
      <c r="K416" s="146"/>
      <c r="L416" s="5"/>
      <c r="M416" s="5"/>
      <c r="N416" s="5"/>
      <c r="O416" s="5"/>
      <c r="P416" s="5"/>
      <c r="Q416" s="6"/>
      <c r="R416" s="6"/>
      <c r="S416" s="6"/>
      <c r="T416" s="6"/>
      <c r="U416" s="6"/>
      <c r="V416" s="6"/>
    </row>
    <row r="417" spans="1:22" ht="18" customHeight="1" x14ac:dyDescent="0.25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</row>
    <row r="419" spans="1:22" ht="18" customHeight="1" x14ac:dyDescent="0.3">
      <c r="A419" s="97"/>
      <c r="B419" s="98" t="s">
        <v>0</v>
      </c>
      <c r="C419" s="99"/>
      <c r="D419" s="98"/>
      <c r="E419" s="98"/>
      <c r="F419" s="98"/>
      <c r="G419" s="100"/>
      <c r="H419" s="101"/>
      <c r="I419" s="101"/>
      <c r="J419" s="101"/>
      <c r="K419" s="101"/>
      <c r="L419" s="5"/>
      <c r="M419" s="5"/>
      <c r="N419" s="5"/>
      <c r="O419" s="5"/>
      <c r="P419" s="5"/>
      <c r="Q419" s="6"/>
      <c r="R419" s="6"/>
      <c r="S419" s="6"/>
      <c r="T419" s="6"/>
      <c r="U419" s="6"/>
      <c r="V419" s="6"/>
    </row>
    <row r="420" spans="1:22" ht="18" customHeight="1" x14ac:dyDescent="0.3">
      <c r="A420" s="97"/>
      <c r="B420" s="98" t="s">
        <v>1</v>
      </c>
      <c r="C420" s="99"/>
      <c r="D420" s="98"/>
      <c r="E420" s="98"/>
      <c r="F420" s="98"/>
      <c r="G420" s="100"/>
      <c r="H420" s="101"/>
      <c r="I420" s="101"/>
      <c r="J420" s="101"/>
      <c r="K420" s="101"/>
      <c r="L420" s="5"/>
      <c r="M420" s="5"/>
      <c r="N420" s="5"/>
      <c r="O420" s="5"/>
      <c r="P420" s="5"/>
      <c r="Q420" s="6"/>
      <c r="R420" s="6"/>
      <c r="S420" s="6"/>
      <c r="T420" s="6"/>
      <c r="U420" s="6"/>
      <c r="V420" s="6"/>
    </row>
    <row r="421" spans="1:22" ht="18" customHeight="1" x14ac:dyDescent="0.3">
      <c r="A421" s="97"/>
      <c r="B421" s="98" t="s">
        <v>291</v>
      </c>
      <c r="C421" s="99"/>
      <c r="D421" s="98"/>
      <c r="E421" s="98"/>
      <c r="F421" s="98"/>
      <c r="G421" s="100"/>
      <c r="H421" s="101"/>
      <c r="I421" s="101"/>
      <c r="J421" s="101"/>
      <c r="K421" s="101"/>
      <c r="L421" s="5"/>
      <c r="M421" s="5"/>
      <c r="N421" s="5"/>
      <c r="O421" s="5"/>
      <c r="P421" s="5"/>
      <c r="Q421" s="6"/>
      <c r="R421" s="6"/>
      <c r="S421" s="6"/>
      <c r="T421" s="6"/>
      <c r="U421" s="6"/>
      <c r="V421" s="6"/>
    </row>
    <row r="422" spans="1:22" ht="18" customHeight="1" x14ac:dyDescent="0.3">
      <c r="A422" s="102" t="s">
        <v>3</v>
      </c>
      <c r="B422" s="103" t="s">
        <v>4</v>
      </c>
      <c r="C422" s="103" t="s">
        <v>5</v>
      </c>
      <c r="D422" s="104" t="s">
        <v>6</v>
      </c>
      <c r="E422" s="103" t="s">
        <v>39</v>
      </c>
      <c r="F422" s="153" t="s">
        <v>8</v>
      </c>
      <c r="G422" s="153" t="s">
        <v>9</v>
      </c>
      <c r="H422" s="153" t="s">
        <v>76</v>
      </c>
      <c r="I422" s="153" t="s">
        <v>77</v>
      </c>
      <c r="J422" s="153" t="s">
        <v>78</v>
      </c>
      <c r="K422" s="153" t="s">
        <v>111</v>
      </c>
      <c r="L422" s="153" t="s">
        <v>80</v>
      </c>
      <c r="M422" s="153" t="s">
        <v>81</v>
      </c>
      <c r="N422" s="153" t="s">
        <v>82</v>
      </c>
      <c r="O422" s="153" t="s">
        <v>83</v>
      </c>
      <c r="P422" s="153" t="s">
        <v>112</v>
      </c>
      <c r="Q422" s="153" t="s">
        <v>85</v>
      </c>
      <c r="R422" s="153" t="s">
        <v>86</v>
      </c>
      <c r="S422" s="153" t="s">
        <v>17</v>
      </c>
      <c r="T422" s="153" t="s">
        <v>87</v>
      </c>
      <c r="U422" s="153" t="s">
        <v>88</v>
      </c>
      <c r="V422" s="6"/>
    </row>
    <row r="423" spans="1:22" ht="18" customHeight="1" x14ac:dyDescent="0.3">
      <c r="A423" s="105"/>
      <c r="B423" s="106" t="s">
        <v>18</v>
      </c>
      <c r="C423" s="107"/>
      <c r="D423" s="108">
        <f>4789</f>
        <v>4789</v>
      </c>
      <c r="E423" s="109"/>
      <c r="F423" s="106"/>
      <c r="G423" s="106"/>
      <c r="H423" s="106"/>
      <c r="I423" s="106"/>
      <c r="J423" s="106"/>
      <c r="K423" s="10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6"/>
    </row>
    <row r="424" spans="1:22" ht="18" customHeight="1" thickBot="1" x14ac:dyDescent="0.35">
      <c r="A424" s="105" t="s">
        <v>326</v>
      </c>
      <c r="B424" s="106" t="s">
        <v>225</v>
      </c>
      <c r="C424" s="107">
        <v>107644049</v>
      </c>
      <c r="D424" s="110">
        <v>50000</v>
      </c>
      <c r="E424" s="109"/>
      <c r="F424" s="106"/>
      <c r="G424" s="106"/>
      <c r="H424" s="106"/>
      <c r="I424" s="106"/>
      <c r="J424" s="106"/>
      <c r="K424" s="10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6"/>
    </row>
    <row r="425" spans="1:22" ht="18" customHeight="1" x14ac:dyDescent="0.3">
      <c r="A425" s="105"/>
      <c r="B425" s="106" t="s">
        <v>227</v>
      </c>
      <c r="C425" s="107"/>
      <c r="D425" s="111">
        <f>SUM(D423:D424)</f>
        <v>54789</v>
      </c>
      <c r="E425" s="109"/>
      <c r="F425" s="106"/>
      <c r="G425" s="106"/>
      <c r="H425" s="106"/>
      <c r="I425" s="106"/>
      <c r="J425" s="106"/>
      <c r="K425" s="10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6"/>
    </row>
    <row r="426" spans="1:22" ht="18" customHeight="1" x14ac:dyDescent="0.3">
      <c r="A426" s="105"/>
      <c r="B426" s="112" t="s">
        <v>21</v>
      </c>
      <c r="C426" s="107"/>
      <c r="D426" s="113"/>
      <c r="E426" s="109"/>
      <c r="F426" s="106"/>
      <c r="G426" s="106"/>
      <c r="H426" s="106"/>
      <c r="I426" s="106"/>
      <c r="J426" s="106"/>
      <c r="K426" s="10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6"/>
    </row>
    <row r="427" spans="1:22" ht="18" customHeight="1" x14ac:dyDescent="0.3">
      <c r="A427" s="114" t="s">
        <v>321</v>
      </c>
      <c r="B427" s="115" t="s">
        <v>316</v>
      </c>
      <c r="C427" s="115" t="s">
        <v>206</v>
      </c>
      <c r="D427" s="116">
        <v>1000</v>
      </c>
      <c r="E427" s="109"/>
      <c r="F427" s="106"/>
      <c r="G427" s="106"/>
      <c r="H427" s="106"/>
      <c r="I427" s="106"/>
      <c r="J427" s="106"/>
      <c r="K427" s="10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6"/>
    </row>
    <row r="428" spans="1:22" ht="18" customHeight="1" x14ac:dyDescent="0.3">
      <c r="A428" s="114" t="s">
        <v>321</v>
      </c>
      <c r="B428" s="115" t="s">
        <v>322</v>
      </c>
      <c r="C428" s="115" t="s">
        <v>206</v>
      </c>
      <c r="D428" s="116">
        <v>3378</v>
      </c>
      <c r="E428" s="109"/>
      <c r="F428" s="106"/>
      <c r="G428" s="106"/>
      <c r="H428" s="106"/>
      <c r="I428" s="106"/>
      <c r="J428" s="106"/>
      <c r="K428" s="10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6"/>
    </row>
    <row r="429" spans="1:22" ht="18" customHeight="1" x14ac:dyDescent="0.25">
      <c r="A429" s="119" t="s">
        <v>330</v>
      </c>
      <c r="B429" s="183" t="s">
        <v>327</v>
      </c>
      <c r="C429" s="155" t="s">
        <v>206</v>
      </c>
      <c r="D429" s="184">
        <v>5212</v>
      </c>
      <c r="E429" s="117"/>
      <c r="F429" s="147"/>
      <c r="G429" s="147"/>
      <c r="H429" s="147"/>
      <c r="I429" s="147"/>
      <c r="J429" s="147"/>
      <c r="K429" s="147"/>
      <c r="L429" s="148"/>
      <c r="M429" s="147"/>
      <c r="N429" s="147"/>
      <c r="O429" s="147"/>
      <c r="P429" s="147"/>
      <c r="Q429" s="147"/>
      <c r="R429" s="147"/>
      <c r="S429" s="147"/>
      <c r="T429" s="147"/>
      <c r="U429" s="147"/>
    </row>
    <row r="430" spans="1:22" ht="18" customHeight="1" x14ac:dyDescent="0.25">
      <c r="A430" s="119" t="s">
        <v>331</v>
      </c>
      <c r="B430" s="115" t="s">
        <v>328</v>
      </c>
      <c r="C430" s="115" t="s">
        <v>206</v>
      </c>
      <c r="D430" s="116">
        <v>2400</v>
      </c>
      <c r="E430" s="117"/>
      <c r="F430" s="147"/>
      <c r="G430" s="147"/>
      <c r="H430" s="147"/>
      <c r="I430" s="147"/>
      <c r="J430" s="147"/>
      <c r="K430" s="147"/>
      <c r="L430" s="148"/>
      <c r="M430" s="147"/>
      <c r="N430" s="147"/>
      <c r="O430" s="147"/>
      <c r="P430" s="147"/>
      <c r="Q430" s="147"/>
      <c r="R430" s="147"/>
      <c r="S430" s="147"/>
      <c r="T430" s="147"/>
      <c r="U430" s="149"/>
    </row>
    <row r="431" spans="1:22" ht="18" customHeight="1" x14ac:dyDescent="0.25">
      <c r="A431" s="119" t="s">
        <v>329</v>
      </c>
      <c r="B431" s="119" t="s">
        <v>332</v>
      </c>
      <c r="C431" s="115" t="s">
        <v>206</v>
      </c>
      <c r="D431" s="116">
        <v>1000</v>
      </c>
      <c r="E431" s="117"/>
      <c r="F431" s="147"/>
      <c r="G431" s="147"/>
      <c r="H431" s="147"/>
      <c r="I431" s="147"/>
      <c r="J431" s="147"/>
      <c r="K431" s="147"/>
      <c r="L431" s="148"/>
      <c r="M431" s="147"/>
      <c r="N431" s="147"/>
      <c r="O431" s="147"/>
      <c r="P431" s="147"/>
      <c r="Q431" s="147"/>
      <c r="R431" s="147"/>
      <c r="S431" s="147"/>
      <c r="T431" s="147"/>
      <c r="U431" s="149"/>
    </row>
    <row r="432" spans="1:22" ht="18" customHeight="1" x14ac:dyDescent="0.25">
      <c r="A432" s="119" t="s">
        <v>329</v>
      </c>
      <c r="B432" s="119" t="s">
        <v>333</v>
      </c>
      <c r="C432" s="115" t="s">
        <v>206</v>
      </c>
      <c r="D432" s="116">
        <v>900</v>
      </c>
      <c r="E432" s="11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9"/>
    </row>
    <row r="433" spans="1:21" ht="18" customHeight="1" x14ac:dyDescent="0.25">
      <c r="A433" s="119" t="s">
        <v>334</v>
      </c>
      <c r="B433" s="119" t="s">
        <v>335</v>
      </c>
      <c r="C433" s="115" t="s">
        <v>206</v>
      </c>
      <c r="D433" s="72">
        <f>460+460</f>
        <v>920</v>
      </c>
      <c r="E433" s="117"/>
      <c r="F433" s="147"/>
      <c r="G433" s="147"/>
      <c r="H433" s="147"/>
      <c r="I433" s="148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50"/>
    </row>
    <row r="434" spans="1:21" ht="18" customHeight="1" x14ac:dyDescent="0.25">
      <c r="A434" s="119" t="s">
        <v>334</v>
      </c>
      <c r="B434" s="119" t="s">
        <v>336</v>
      </c>
      <c r="C434" s="115" t="s">
        <v>206</v>
      </c>
      <c r="D434" s="72">
        <f>3764+386</f>
        <v>4150</v>
      </c>
      <c r="E434" s="117"/>
      <c r="F434" s="147"/>
      <c r="G434" s="147"/>
      <c r="H434" s="147"/>
      <c r="I434" s="148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50"/>
    </row>
    <row r="435" spans="1:21" ht="18" customHeight="1" x14ac:dyDescent="0.25">
      <c r="A435" s="119" t="s">
        <v>337</v>
      </c>
      <c r="B435" s="119" t="s">
        <v>338</v>
      </c>
      <c r="C435" s="115" t="s">
        <v>206</v>
      </c>
      <c r="D435" s="72">
        <f>5750+1500+1440</f>
        <v>8690</v>
      </c>
      <c r="E435" s="117"/>
      <c r="F435" s="147"/>
      <c r="G435" s="147"/>
      <c r="H435" s="150"/>
      <c r="I435" s="147"/>
      <c r="J435" s="147"/>
      <c r="K435" s="147"/>
      <c r="L435" s="148"/>
      <c r="M435" s="147"/>
      <c r="N435" s="147"/>
      <c r="O435" s="147"/>
      <c r="P435" s="147"/>
      <c r="Q435" s="147"/>
      <c r="R435" s="147"/>
      <c r="S435" s="147"/>
      <c r="T435" s="147"/>
      <c r="U435" s="147"/>
    </row>
    <row r="436" spans="1:21" ht="18" customHeight="1" x14ac:dyDescent="0.25">
      <c r="A436" s="119" t="s">
        <v>339</v>
      </c>
      <c r="B436" s="115" t="s">
        <v>340</v>
      </c>
      <c r="C436" s="115" t="s">
        <v>206</v>
      </c>
      <c r="D436" s="72">
        <v>1540</v>
      </c>
      <c r="E436" s="117"/>
      <c r="F436" s="147"/>
      <c r="G436" s="147"/>
      <c r="H436" s="151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51"/>
    </row>
    <row r="437" spans="1:21" ht="18" customHeight="1" x14ac:dyDescent="0.25">
      <c r="A437" s="119" t="s">
        <v>341</v>
      </c>
      <c r="B437" s="119" t="s">
        <v>342</v>
      </c>
      <c r="C437" s="115" t="s">
        <v>206</v>
      </c>
      <c r="D437" s="72">
        <v>3000</v>
      </c>
      <c r="E437" s="117"/>
      <c r="F437" s="147"/>
      <c r="G437" s="147"/>
      <c r="H437" s="151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51"/>
    </row>
    <row r="438" spans="1:21" ht="18" customHeight="1" x14ac:dyDescent="0.25">
      <c r="A438" s="119" t="s">
        <v>341</v>
      </c>
      <c r="B438" s="119" t="s">
        <v>320</v>
      </c>
      <c r="C438" s="115" t="s">
        <v>206</v>
      </c>
      <c r="D438" s="72">
        <v>6073</v>
      </c>
      <c r="E438" s="117"/>
      <c r="F438" s="147"/>
      <c r="G438" s="147"/>
      <c r="H438" s="151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51"/>
    </row>
    <row r="439" spans="1:21" ht="18" customHeight="1" x14ac:dyDescent="0.25">
      <c r="A439" s="119" t="s">
        <v>343</v>
      </c>
      <c r="B439" s="115" t="s">
        <v>344</v>
      </c>
      <c r="C439" s="115" t="s">
        <v>206</v>
      </c>
      <c r="D439" s="72">
        <v>3700</v>
      </c>
      <c r="E439" s="117"/>
      <c r="F439" s="147"/>
      <c r="G439" s="147"/>
      <c r="H439" s="151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51"/>
    </row>
    <row r="440" spans="1:21" ht="18" customHeight="1" x14ac:dyDescent="0.25">
      <c r="A440" s="119" t="s">
        <v>339</v>
      </c>
      <c r="B440" s="115" t="s">
        <v>345</v>
      </c>
      <c r="C440" s="115" t="s">
        <v>206</v>
      </c>
      <c r="D440" s="72">
        <v>3000</v>
      </c>
      <c r="E440" s="117"/>
      <c r="F440" s="147"/>
      <c r="G440" s="147"/>
      <c r="H440" s="147"/>
      <c r="I440" s="147"/>
      <c r="J440" s="147"/>
      <c r="K440" s="147"/>
      <c r="L440" s="147"/>
      <c r="M440" s="147"/>
      <c r="N440" s="147"/>
      <c r="O440" s="152"/>
      <c r="P440" s="147"/>
      <c r="Q440" s="147"/>
      <c r="R440" s="147"/>
      <c r="S440" s="147"/>
      <c r="T440" s="147"/>
      <c r="U440" s="152"/>
    </row>
    <row r="441" spans="1:21" ht="18" customHeight="1" x14ac:dyDescent="0.25">
      <c r="A441" s="124" t="s">
        <v>343</v>
      </c>
      <c r="B441" s="119" t="s">
        <v>346</v>
      </c>
      <c r="C441" s="115" t="s">
        <v>206</v>
      </c>
      <c r="D441" s="73">
        <v>7200</v>
      </c>
      <c r="E441" s="11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52"/>
      <c r="Q441" s="147"/>
      <c r="R441" s="147"/>
      <c r="S441" s="147"/>
      <c r="T441" s="147"/>
      <c r="U441" s="152"/>
    </row>
    <row r="442" spans="1:21" ht="18" customHeight="1" x14ac:dyDescent="0.25">
      <c r="A442" s="124"/>
      <c r="B442" s="115"/>
      <c r="C442" s="115"/>
      <c r="D442" s="73"/>
      <c r="E442" s="117"/>
      <c r="F442" s="147"/>
      <c r="G442" s="147"/>
      <c r="H442" s="147"/>
      <c r="I442" s="152"/>
      <c r="J442" s="147"/>
      <c r="K442" s="147"/>
      <c r="L442" s="152"/>
      <c r="M442" s="147"/>
      <c r="N442" s="147"/>
      <c r="O442" s="147"/>
      <c r="P442" s="147"/>
      <c r="Q442" s="147"/>
      <c r="R442" s="147"/>
      <c r="S442" s="147"/>
      <c r="T442" s="147"/>
      <c r="U442" s="73"/>
    </row>
    <row r="443" spans="1:21" ht="18" customHeight="1" x14ac:dyDescent="0.25">
      <c r="A443" s="124" t="s">
        <v>347</v>
      </c>
      <c r="B443" s="167" t="s">
        <v>389</v>
      </c>
      <c r="C443" s="115"/>
      <c r="D443" s="133">
        <f>SUM(D427:D442)</f>
        <v>52163</v>
      </c>
      <c r="E443" s="117"/>
      <c r="F443" s="147"/>
      <c r="G443" s="147"/>
      <c r="H443" s="147"/>
      <c r="I443" s="152"/>
      <c r="J443" s="147"/>
      <c r="K443" s="147"/>
      <c r="L443" s="152"/>
      <c r="M443" s="147"/>
      <c r="N443" s="147"/>
      <c r="O443" s="147"/>
      <c r="P443" s="147"/>
      <c r="Q443" s="147"/>
      <c r="R443" s="147"/>
      <c r="S443" s="147"/>
      <c r="T443" s="147"/>
      <c r="U443" s="73"/>
    </row>
    <row r="444" spans="1:21" ht="18" customHeight="1" x14ac:dyDescent="0.3">
      <c r="A444" s="124"/>
      <c r="B444" s="131" t="s">
        <v>173</v>
      </c>
      <c r="C444" s="132"/>
      <c r="D444" s="181">
        <f>D425-D443</f>
        <v>2626</v>
      </c>
      <c r="F444" s="118"/>
      <c r="G444" s="118"/>
      <c r="H444" s="118"/>
      <c r="I444" s="118"/>
      <c r="J444" s="118"/>
      <c r="K444" s="118"/>
      <c r="L444" s="46"/>
      <c r="M444" s="46"/>
      <c r="N444" s="46"/>
      <c r="O444" s="46"/>
      <c r="P444" s="46"/>
      <c r="Q444" s="46"/>
      <c r="R444" s="46"/>
      <c r="S444" s="46"/>
      <c r="T444" s="46"/>
      <c r="U444" s="51"/>
    </row>
    <row r="445" spans="1:21" ht="18" customHeight="1" x14ac:dyDescent="0.25">
      <c r="A445" s="134"/>
      <c r="B445" s="135" t="s">
        <v>109</v>
      </c>
      <c r="C445" s="135"/>
      <c r="D445" s="134"/>
      <c r="E445" s="134"/>
      <c r="F445" s="134"/>
      <c r="G445" s="134"/>
      <c r="H445" s="134"/>
      <c r="I445" s="134"/>
      <c r="J445" s="134"/>
      <c r="K445" s="134"/>
    </row>
    <row r="446" spans="1:21" ht="18" customHeight="1" x14ac:dyDescent="0.25">
      <c r="A446" s="134"/>
      <c r="B446" s="135"/>
      <c r="C446" s="135"/>
      <c r="D446" s="134"/>
      <c r="E446" s="134"/>
      <c r="F446" s="134"/>
      <c r="G446" s="134"/>
      <c r="H446" s="134"/>
      <c r="I446" s="134"/>
      <c r="J446" s="134"/>
      <c r="K446" s="134"/>
    </row>
    <row r="447" spans="1:21" ht="18" customHeight="1" x14ac:dyDescent="0.25">
      <c r="A447" s="134"/>
      <c r="B447" s="135"/>
      <c r="C447" s="135"/>
      <c r="D447" s="134"/>
      <c r="E447" s="134"/>
      <c r="F447" s="134"/>
      <c r="G447" s="134"/>
      <c r="H447" s="134"/>
      <c r="I447" s="134"/>
      <c r="J447" s="134"/>
      <c r="K447" s="134"/>
    </row>
    <row r="448" spans="1:21" ht="18" customHeight="1" x14ac:dyDescent="0.25">
      <c r="A448" s="134"/>
      <c r="B448" s="135"/>
      <c r="C448" s="135"/>
      <c r="D448" s="134"/>
      <c r="E448" s="134"/>
      <c r="F448" s="134"/>
      <c r="G448" s="134"/>
      <c r="H448" s="134"/>
      <c r="I448" s="134"/>
      <c r="J448" s="134"/>
      <c r="K448" s="134"/>
    </row>
    <row r="449" spans="1:22" ht="18" customHeight="1" x14ac:dyDescent="0.3">
      <c r="A449" s="97"/>
      <c r="B449" s="136"/>
      <c r="C449" s="137"/>
      <c r="D449" s="137"/>
      <c r="E449" s="99"/>
      <c r="F449" s="137"/>
      <c r="G449" s="137"/>
      <c r="H449" s="101"/>
      <c r="I449" s="138"/>
      <c r="J449" s="138"/>
      <c r="K449" s="138"/>
      <c r="L449" s="31"/>
      <c r="M449" s="31"/>
      <c r="N449" s="5"/>
      <c r="O449" s="5"/>
      <c r="P449" s="5"/>
      <c r="Q449" s="6"/>
      <c r="R449" s="6"/>
      <c r="S449" s="6"/>
      <c r="T449" s="6"/>
      <c r="U449" s="6"/>
      <c r="V449" s="6"/>
    </row>
    <row r="450" spans="1:22" ht="18" customHeight="1" x14ac:dyDescent="0.3">
      <c r="A450" s="97"/>
      <c r="B450" s="139" t="s">
        <v>30</v>
      </c>
      <c r="C450" s="140" t="s">
        <v>31</v>
      </c>
      <c r="D450" s="141"/>
      <c r="E450" s="99"/>
      <c r="F450" s="140" t="s">
        <v>32</v>
      </c>
      <c r="G450" s="142"/>
      <c r="H450" s="143"/>
      <c r="I450" s="144" t="s">
        <v>33</v>
      </c>
      <c r="J450" s="144"/>
      <c r="K450" s="144"/>
      <c r="L450" s="5"/>
      <c r="M450" s="5"/>
      <c r="N450" s="5"/>
      <c r="O450" s="5"/>
      <c r="P450" s="5"/>
      <c r="Q450" s="6"/>
      <c r="R450" s="6"/>
      <c r="S450" s="6"/>
      <c r="T450" s="6"/>
      <c r="U450" s="6"/>
      <c r="V450" s="6"/>
    </row>
    <row r="451" spans="1:22" ht="18" customHeight="1" x14ac:dyDescent="0.3">
      <c r="A451" s="97"/>
      <c r="B451" s="145" t="s">
        <v>34</v>
      </c>
      <c r="C451" s="140" t="s">
        <v>35</v>
      </c>
      <c r="D451" s="143"/>
      <c r="E451" s="99"/>
      <c r="F451" s="145" t="s">
        <v>36</v>
      </c>
      <c r="G451" s="145"/>
      <c r="H451" s="143"/>
      <c r="I451" s="146" t="s">
        <v>37</v>
      </c>
      <c r="J451" s="146"/>
      <c r="K451" s="146"/>
      <c r="L451" s="5"/>
      <c r="M451" s="5"/>
      <c r="N451" s="5"/>
      <c r="O451" s="5"/>
      <c r="P451" s="5"/>
      <c r="Q451" s="6"/>
      <c r="R451" s="6"/>
      <c r="S451" s="6"/>
      <c r="T451" s="6"/>
      <c r="U451" s="6"/>
      <c r="V451" s="6"/>
    </row>
    <row r="452" spans="1:22" ht="18" customHeight="1" x14ac:dyDescent="0.25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</row>
    <row r="455" spans="1:22" ht="18" customHeight="1" x14ac:dyDescent="0.3">
      <c r="A455" s="97"/>
      <c r="B455" s="98" t="s">
        <v>0</v>
      </c>
      <c r="C455" s="99"/>
      <c r="D455" s="98"/>
      <c r="E455" s="98"/>
      <c r="F455" s="98"/>
      <c r="G455" s="100"/>
      <c r="H455" s="101"/>
      <c r="I455" s="101"/>
      <c r="J455" s="101"/>
      <c r="K455" s="101"/>
      <c r="L455" s="5"/>
      <c r="M455" s="5"/>
      <c r="N455" s="5"/>
      <c r="O455" s="5"/>
      <c r="P455" s="5"/>
      <c r="Q455" s="6"/>
      <c r="R455" s="6"/>
      <c r="S455" s="6"/>
      <c r="T455" s="6"/>
      <c r="U455" s="6"/>
      <c r="V455" s="6"/>
    </row>
    <row r="456" spans="1:22" ht="18" customHeight="1" x14ac:dyDescent="0.3">
      <c r="A456" s="97"/>
      <c r="B456" s="98" t="s">
        <v>1</v>
      </c>
      <c r="C456" s="99"/>
      <c r="D456" s="98"/>
      <c r="E456" s="98"/>
      <c r="F456" s="98"/>
      <c r="G456" s="100"/>
      <c r="H456" s="101"/>
      <c r="I456" s="101"/>
      <c r="J456" s="101"/>
      <c r="K456" s="101"/>
      <c r="L456" s="5"/>
      <c r="M456" s="5"/>
      <c r="N456" s="5"/>
      <c r="O456" s="5"/>
      <c r="P456" s="5"/>
      <c r="Q456" s="6"/>
      <c r="R456" s="6"/>
      <c r="S456" s="6"/>
      <c r="T456" s="6"/>
      <c r="U456" s="6"/>
      <c r="V456" s="6"/>
    </row>
    <row r="457" spans="1:22" ht="18" customHeight="1" x14ac:dyDescent="0.3">
      <c r="A457" s="97"/>
      <c r="B457" s="98" t="s">
        <v>291</v>
      </c>
      <c r="C457" s="99"/>
      <c r="D457" s="98"/>
      <c r="E457" s="98"/>
      <c r="F457" s="98"/>
      <c r="G457" s="100"/>
      <c r="H457" s="101"/>
      <c r="I457" s="101"/>
      <c r="J457" s="101"/>
      <c r="K457" s="101"/>
      <c r="L457" s="5"/>
      <c r="M457" s="5"/>
      <c r="N457" s="5"/>
      <c r="O457" s="5"/>
      <c r="P457" s="5"/>
      <c r="Q457" s="6"/>
      <c r="R457" s="6"/>
      <c r="S457" s="6"/>
      <c r="T457" s="6"/>
      <c r="U457" s="6"/>
      <c r="V457" s="6"/>
    </row>
    <row r="458" spans="1:22" ht="18" customHeight="1" x14ac:dyDescent="0.3">
      <c r="A458" s="102" t="s">
        <v>3</v>
      </c>
      <c r="B458" s="103" t="s">
        <v>4</v>
      </c>
      <c r="C458" s="103" t="s">
        <v>5</v>
      </c>
      <c r="D458" s="104" t="s">
        <v>6</v>
      </c>
      <c r="E458" s="103" t="s">
        <v>39</v>
      </c>
      <c r="F458" s="153" t="s">
        <v>8</v>
      </c>
      <c r="G458" s="153" t="s">
        <v>9</v>
      </c>
      <c r="H458" s="153" t="s">
        <v>76</v>
      </c>
      <c r="I458" s="153" t="s">
        <v>77</v>
      </c>
      <c r="J458" s="153" t="s">
        <v>78</v>
      </c>
      <c r="K458" s="153" t="s">
        <v>111</v>
      </c>
      <c r="L458" s="153" t="s">
        <v>80</v>
      </c>
      <c r="M458" s="153" t="s">
        <v>81</v>
      </c>
      <c r="N458" s="153" t="s">
        <v>82</v>
      </c>
      <c r="O458" s="153" t="s">
        <v>83</v>
      </c>
      <c r="P458" s="153" t="s">
        <v>112</v>
      </c>
      <c r="Q458" s="153" t="s">
        <v>85</v>
      </c>
      <c r="R458" s="153" t="s">
        <v>86</v>
      </c>
      <c r="S458" s="153" t="s">
        <v>17</v>
      </c>
      <c r="T458" s="153" t="s">
        <v>87</v>
      </c>
      <c r="U458" s="153" t="s">
        <v>88</v>
      </c>
      <c r="V458" s="6"/>
    </row>
    <row r="459" spans="1:22" ht="18" customHeight="1" x14ac:dyDescent="0.3">
      <c r="A459" s="105"/>
      <c r="B459" s="106" t="s">
        <v>18</v>
      </c>
      <c r="C459" s="107"/>
      <c r="D459" s="108">
        <v>2626</v>
      </c>
      <c r="E459" s="109"/>
      <c r="F459" s="106"/>
      <c r="G459" s="106"/>
      <c r="H459" s="106"/>
      <c r="I459" s="106"/>
      <c r="J459" s="106"/>
      <c r="K459" s="10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6"/>
    </row>
    <row r="460" spans="1:22" ht="18" customHeight="1" thickBot="1" x14ac:dyDescent="0.35">
      <c r="A460" s="105" t="s">
        <v>347</v>
      </c>
      <c r="B460" s="106" t="s">
        <v>225</v>
      </c>
      <c r="C460" s="107">
        <v>107644062</v>
      </c>
      <c r="D460" s="110">
        <v>50000</v>
      </c>
      <c r="E460" s="109"/>
      <c r="F460" s="106"/>
      <c r="G460" s="106"/>
      <c r="H460" s="106"/>
      <c r="I460" s="106"/>
      <c r="J460" s="106"/>
      <c r="K460" s="10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6"/>
    </row>
    <row r="461" spans="1:22" ht="18" customHeight="1" x14ac:dyDescent="0.3">
      <c r="A461" s="105"/>
      <c r="B461" s="106" t="s">
        <v>227</v>
      </c>
      <c r="C461" s="107"/>
      <c r="D461" s="111">
        <f>SUM(D459:D460)</f>
        <v>52626</v>
      </c>
      <c r="E461" s="109"/>
      <c r="F461" s="106"/>
      <c r="G461" s="106"/>
      <c r="H461" s="106"/>
      <c r="I461" s="106"/>
      <c r="J461" s="106"/>
      <c r="K461" s="10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6"/>
    </row>
    <row r="462" spans="1:22" ht="18" customHeight="1" x14ac:dyDescent="0.3">
      <c r="A462" s="105"/>
      <c r="B462" s="112" t="s">
        <v>21</v>
      </c>
      <c r="C462" s="107"/>
      <c r="D462" s="113"/>
      <c r="E462" s="109"/>
      <c r="F462" s="106"/>
      <c r="G462" s="106"/>
      <c r="H462" s="106"/>
      <c r="I462" s="106"/>
      <c r="J462" s="106"/>
      <c r="K462" s="10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6"/>
    </row>
    <row r="463" spans="1:22" ht="18" customHeight="1" x14ac:dyDescent="0.25">
      <c r="A463" s="119" t="s">
        <v>341</v>
      </c>
      <c r="B463" s="119" t="s">
        <v>350</v>
      </c>
      <c r="C463" s="115" t="s">
        <v>206</v>
      </c>
      <c r="D463" s="116">
        <v>1801</v>
      </c>
      <c r="E463" s="117"/>
      <c r="F463" s="147"/>
      <c r="G463" s="147"/>
      <c r="H463" s="147"/>
      <c r="I463" s="147"/>
      <c r="J463" s="147"/>
      <c r="K463" s="147"/>
      <c r="L463" s="148"/>
      <c r="M463" s="147"/>
      <c r="N463" s="147"/>
      <c r="O463" s="147"/>
      <c r="P463" s="147"/>
      <c r="Q463" s="147"/>
      <c r="R463" s="147"/>
      <c r="S463" s="147"/>
      <c r="T463" s="147"/>
      <c r="U463" s="147"/>
    </row>
    <row r="464" spans="1:22" ht="18" customHeight="1" x14ac:dyDescent="0.25">
      <c r="A464" s="119" t="s">
        <v>351</v>
      </c>
      <c r="B464" s="115" t="s">
        <v>352</v>
      </c>
      <c r="C464" s="115" t="s">
        <v>206</v>
      </c>
      <c r="D464" s="116">
        <v>800</v>
      </c>
      <c r="E464" s="117"/>
      <c r="F464" s="147"/>
      <c r="G464" s="147"/>
      <c r="H464" s="147"/>
      <c r="I464" s="147"/>
      <c r="J464" s="147"/>
      <c r="K464" s="147"/>
      <c r="L464" s="148"/>
      <c r="M464" s="147"/>
      <c r="N464" s="147"/>
      <c r="O464" s="147"/>
      <c r="P464" s="147"/>
      <c r="Q464" s="147"/>
      <c r="R464" s="147"/>
      <c r="S464" s="147"/>
      <c r="T464" s="147"/>
      <c r="U464" s="149"/>
    </row>
    <row r="465" spans="1:21" ht="18" customHeight="1" x14ac:dyDescent="0.25">
      <c r="A465" s="119" t="s">
        <v>351</v>
      </c>
      <c r="B465" s="119" t="s">
        <v>353</v>
      </c>
      <c r="C465" s="115" t="s">
        <v>206</v>
      </c>
      <c r="D465" s="116">
        <v>3300</v>
      </c>
      <c r="E465" s="117"/>
      <c r="F465" s="147"/>
      <c r="G465" s="147"/>
      <c r="H465" s="147"/>
      <c r="I465" s="147"/>
      <c r="J465" s="147"/>
      <c r="K465" s="147"/>
      <c r="L465" s="148"/>
      <c r="M465" s="147"/>
      <c r="N465" s="147"/>
      <c r="O465" s="147"/>
      <c r="P465" s="147"/>
      <c r="Q465" s="147"/>
      <c r="R465" s="147"/>
      <c r="S465" s="147"/>
      <c r="T465" s="147"/>
      <c r="U465" s="149"/>
    </row>
    <row r="466" spans="1:21" ht="18" customHeight="1" x14ac:dyDescent="0.25">
      <c r="A466" s="119" t="s">
        <v>354</v>
      </c>
      <c r="B466" s="119" t="s">
        <v>355</v>
      </c>
      <c r="C466" s="115" t="s">
        <v>206</v>
      </c>
      <c r="D466" s="116">
        <v>600</v>
      </c>
      <c r="E466" s="11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9"/>
    </row>
    <row r="467" spans="1:21" ht="18" customHeight="1" x14ac:dyDescent="0.25">
      <c r="A467" s="119" t="s">
        <v>354</v>
      </c>
      <c r="B467" s="119" t="s">
        <v>356</v>
      </c>
      <c r="C467" s="115" t="s">
        <v>206</v>
      </c>
      <c r="D467" s="72">
        <v>1800</v>
      </c>
      <c r="E467" s="117"/>
      <c r="F467" s="147"/>
      <c r="G467" s="147"/>
      <c r="H467" s="147"/>
      <c r="I467" s="148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50"/>
    </row>
    <row r="468" spans="1:21" ht="18" customHeight="1" x14ac:dyDescent="0.25">
      <c r="A468" s="119" t="s">
        <v>357</v>
      </c>
      <c r="B468" s="119" t="s">
        <v>358</v>
      </c>
      <c r="C468" s="115" t="s">
        <v>206</v>
      </c>
      <c r="D468" s="72">
        <v>7850</v>
      </c>
      <c r="E468" s="117"/>
      <c r="F468" s="147"/>
      <c r="G468" s="147"/>
      <c r="H468" s="147"/>
      <c r="I468" s="148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50"/>
    </row>
    <row r="469" spans="1:21" ht="18" customHeight="1" x14ac:dyDescent="0.25">
      <c r="A469" s="119" t="s">
        <v>359</v>
      </c>
      <c r="B469" s="119" t="s">
        <v>360</v>
      </c>
      <c r="C469" s="115" t="s">
        <v>206</v>
      </c>
      <c r="D469" s="72">
        <v>6300</v>
      </c>
      <c r="E469" s="117"/>
      <c r="F469" s="147"/>
      <c r="G469" s="147"/>
      <c r="H469" s="150"/>
      <c r="I469" s="147"/>
      <c r="J469" s="147"/>
      <c r="K469" s="147"/>
      <c r="L469" s="148"/>
      <c r="M469" s="147"/>
      <c r="N469" s="147"/>
      <c r="O469" s="147"/>
      <c r="P469" s="147"/>
      <c r="Q469" s="147"/>
      <c r="R469" s="147"/>
      <c r="S469" s="147"/>
      <c r="T469" s="147"/>
      <c r="U469" s="147"/>
    </row>
    <row r="470" spans="1:21" ht="18" customHeight="1" x14ac:dyDescent="0.25">
      <c r="A470" s="119" t="s">
        <v>361</v>
      </c>
      <c r="B470" s="119" t="s">
        <v>320</v>
      </c>
      <c r="C470" s="115" t="s">
        <v>206</v>
      </c>
      <c r="D470" s="72">
        <v>6073</v>
      </c>
      <c r="E470" s="117"/>
      <c r="F470" s="147"/>
      <c r="G470" s="147"/>
      <c r="H470" s="151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51"/>
    </row>
    <row r="471" spans="1:21" ht="18" customHeight="1" x14ac:dyDescent="0.25">
      <c r="A471" s="119" t="s">
        <v>362</v>
      </c>
      <c r="B471" s="119" t="s">
        <v>363</v>
      </c>
      <c r="C471" s="115" t="s">
        <v>206</v>
      </c>
      <c r="D471" s="72">
        <v>1000</v>
      </c>
      <c r="E471" s="117"/>
      <c r="F471" s="147"/>
      <c r="G471" s="147"/>
      <c r="H471" s="151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51"/>
    </row>
    <row r="472" spans="1:21" ht="18" customHeight="1" x14ac:dyDescent="0.25">
      <c r="A472" s="119" t="s">
        <v>362</v>
      </c>
      <c r="B472" s="119" t="s">
        <v>364</v>
      </c>
      <c r="C472" s="115" t="s">
        <v>206</v>
      </c>
      <c r="D472" s="72">
        <v>2500</v>
      </c>
      <c r="E472" s="117"/>
      <c r="F472" s="147"/>
      <c r="G472" s="147"/>
      <c r="H472" s="151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51"/>
    </row>
    <row r="473" spans="1:21" ht="18" customHeight="1" x14ac:dyDescent="0.25">
      <c r="A473" s="119" t="s">
        <v>362</v>
      </c>
      <c r="B473" s="115" t="s">
        <v>376</v>
      </c>
      <c r="C473" s="115" t="s">
        <v>206</v>
      </c>
      <c r="D473" s="72">
        <v>5000</v>
      </c>
      <c r="E473" s="117"/>
      <c r="F473" s="147"/>
      <c r="G473" s="147"/>
      <c r="H473" s="151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51"/>
    </row>
    <row r="474" spans="1:21" ht="18" customHeight="1" x14ac:dyDescent="0.25">
      <c r="A474" s="119" t="s">
        <v>362</v>
      </c>
      <c r="B474" s="115" t="s">
        <v>375</v>
      </c>
      <c r="C474" s="115" t="s">
        <v>206</v>
      </c>
      <c r="D474" s="72">
        <v>2925</v>
      </c>
      <c r="E474" s="117"/>
      <c r="F474" s="147"/>
      <c r="G474" s="147"/>
      <c r="H474" s="147"/>
      <c r="I474" s="147"/>
      <c r="J474" s="147"/>
      <c r="K474" s="147"/>
      <c r="L474" s="147"/>
      <c r="M474" s="147"/>
      <c r="N474" s="147"/>
      <c r="O474" s="152"/>
      <c r="P474" s="147"/>
      <c r="Q474" s="147"/>
      <c r="R474" s="147"/>
      <c r="S474" s="147"/>
      <c r="T474" s="147"/>
      <c r="U474" s="152"/>
    </row>
    <row r="475" spans="1:21" ht="18" customHeight="1" x14ac:dyDescent="0.25">
      <c r="A475" s="119" t="s">
        <v>365</v>
      </c>
      <c r="B475" s="115" t="s">
        <v>366</v>
      </c>
      <c r="C475" s="115" t="s">
        <v>206</v>
      </c>
      <c r="D475" s="72">
        <v>650</v>
      </c>
      <c r="E475" s="117"/>
      <c r="F475" s="147"/>
      <c r="G475" s="147"/>
      <c r="H475" s="147"/>
      <c r="I475" s="147"/>
      <c r="J475" s="147"/>
      <c r="K475" s="147"/>
      <c r="L475" s="147"/>
      <c r="M475" s="147"/>
      <c r="N475" s="147"/>
      <c r="O475" s="152"/>
      <c r="P475" s="147"/>
      <c r="Q475" s="147"/>
      <c r="R475" s="147"/>
      <c r="S475" s="147"/>
      <c r="T475" s="147"/>
      <c r="U475" s="152"/>
    </row>
    <row r="476" spans="1:21" ht="18" customHeight="1" x14ac:dyDescent="0.25">
      <c r="A476" s="119" t="s">
        <v>357</v>
      </c>
      <c r="B476" s="115" t="s">
        <v>367</v>
      </c>
      <c r="C476" s="115" t="s">
        <v>206</v>
      </c>
      <c r="D476" s="72">
        <v>100</v>
      </c>
      <c r="E476" s="117"/>
      <c r="F476" s="147"/>
      <c r="G476" s="147"/>
      <c r="H476" s="147"/>
      <c r="I476" s="147"/>
      <c r="J476" s="147"/>
      <c r="K476" s="147"/>
      <c r="L476" s="147"/>
      <c r="M476" s="147"/>
      <c r="N476" s="147"/>
      <c r="O476" s="152"/>
      <c r="P476" s="147"/>
      <c r="Q476" s="147"/>
      <c r="R476" s="147"/>
      <c r="S476" s="147"/>
      <c r="T476" s="147"/>
      <c r="U476" s="152"/>
    </row>
    <row r="477" spans="1:21" ht="18" customHeight="1" x14ac:dyDescent="0.25">
      <c r="A477" s="119" t="s">
        <v>368</v>
      </c>
      <c r="B477" s="115" t="s">
        <v>369</v>
      </c>
      <c r="C477" s="115" t="s">
        <v>206</v>
      </c>
      <c r="D477" s="72">
        <v>1033</v>
      </c>
      <c r="E477" s="117"/>
      <c r="F477" s="147"/>
      <c r="G477" s="147"/>
      <c r="H477" s="147"/>
      <c r="I477" s="147"/>
      <c r="J477" s="147"/>
      <c r="K477" s="147"/>
      <c r="L477" s="147"/>
      <c r="M477" s="147"/>
      <c r="N477" s="147"/>
      <c r="O477" s="152"/>
      <c r="P477" s="147"/>
      <c r="Q477" s="147"/>
      <c r="R477" s="147"/>
      <c r="S477" s="147"/>
      <c r="T477" s="147"/>
      <c r="U477" s="152"/>
    </row>
    <row r="478" spans="1:21" ht="18" customHeight="1" x14ac:dyDescent="0.25">
      <c r="A478" s="119" t="s">
        <v>370</v>
      </c>
      <c r="B478" s="115" t="s">
        <v>371</v>
      </c>
      <c r="C478" s="115" t="s">
        <v>206</v>
      </c>
      <c r="D478" s="72">
        <v>340</v>
      </c>
      <c r="E478" s="117"/>
      <c r="F478" s="147"/>
      <c r="G478" s="147"/>
      <c r="H478" s="147"/>
      <c r="I478" s="147"/>
      <c r="J478" s="147"/>
      <c r="K478" s="147"/>
      <c r="L478" s="147"/>
      <c r="M478" s="147"/>
      <c r="N478" s="147"/>
      <c r="O478" s="152"/>
      <c r="P478" s="147"/>
      <c r="Q478" s="147"/>
      <c r="R478" s="147"/>
      <c r="S478" s="147"/>
      <c r="T478" s="147"/>
      <c r="U478" s="152"/>
    </row>
    <row r="479" spans="1:21" ht="18" customHeight="1" x14ac:dyDescent="0.25">
      <c r="A479" s="119" t="s">
        <v>373</v>
      </c>
      <c r="B479" s="115" t="s">
        <v>372</v>
      </c>
      <c r="C479" s="115" t="s">
        <v>206</v>
      </c>
      <c r="D479" s="72">
        <f>250+200+250+250</f>
        <v>950</v>
      </c>
      <c r="E479" s="117"/>
      <c r="F479" s="147"/>
      <c r="G479" s="147"/>
      <c r="H479" s="147"/>
      <c r="I479" s="147"/>
      <c r="J479" s="147"/>
      <c r="K479" s="147"/>
      <c r="L479" s="147"/>
      <c r="M479" s="147"/>
      <c r="N479" s="147"/>
      <c r="O479" s="152"/>
      <c r="P479" s="147"/>
      <c r="Q479" s="147"/>
      <c r="R479" s="147"/>
      <c r="S479" s="147"/>
      <c r="T479" s="147"/>
      <c r="U479" s="152"/>
    </row>
    <row r="480" spans="1:21" ht="18" customHeight="1" x14ac:dyDescent="0.25">
      <c r="A480" s="119" t="s">
        <v>374</v>
      </c>
      <c r="B480" s="115" t="s">
        <v>377</v>
      </c>
      <c r="C480" s="115" t="s">
        <v>206</v>
      </c>
      <c r="D480" s="72">
        <v>2700</v>
      </c>
      <c r="E480" s="117"/>
      <c r="F480" s="147"/>
      <c r="G480" s="147"/>
      <c r="H480" s="147"/>
      <c r="I480" s="147"/>
      <c r="J480" s="147"/>
      <c r="K480" s="147"/>
      <c r="L480" s="147"/>
      <c r="M480" s="147"/>
      <c r="N480" s="147"/>
      <c r="O480" s="152"/>
      <c r="P480" s="147"/>
      <c r="Q480" s="147"/>
      <c r="R480" s="147"/>
      <c r="S480" s="147"/>
      <c r="T480" s="147"/>
      <c r="U480" s="152"/>
    </row>
    <row r="481" spans="1:22" ht="18" customHeight="1" thickBot="1" x14ac:dyDescent="0.3">
      <c r="A481" s="119" t="s">
        <v>374</v>
      </c>
      <c r="B481" s="115" t="s">
        <v>378</v>
      </c>
      <c r="C481" s="115" t="s">
        <v>206</v>
      </c>
      <c r="D481" s="185">
        <v>5000</v>
      </c>
      <c r="E481" s="117"/>
      <c r="F481" s="147"/>
      <c r="G481" s="147"/>
      <c r="H481" s="147"/>
      <c r="I481" s="147"/>
      <c r="J481" s="147"/>
      <c r="K481" s="147"/>
      <c r="L481" s="147"/>
      <c r="M481" s="147"/>
      <c r="N481" s="147"/>
      <c r="O481" s="152"/>
      <c r="P481" s="147"/>
      <c r="Q481" s="147"/>
      <c r="R481" s="147"/>
      <c r="S481" s="147"/>
      <c r="T481" s="147"/>
      <c r="U481" s="152"/>
    </row>
    <row r="482" spans="1:22" ht="18" customHeight="1" x14ac:dyDescent="0.25">
      <c r="A482" s="124" t="s">
        <v>374</v>
      </c>
      <c r="B482" s="167" t="s">
        <v>467</v>
      </c>
      <c r="C482" s="115"/>
      <c r="D482" s="126">
        <f>SUM(D463:D481)</f>
        <v>50722</v>
      </c>
      <c r="E482" s="117"/>
      <c r="F482" s="147"/>
      <c r="G482" s="147"/>
      <c r="H482" s="147"/>
      <c r="I482" s="152"/>
      <c r="J482" s="147"/>
      <c r="K482" s="147"/>
      <c r="L482" s="152"/>
      <c r="M482" s="147"/>
      <c r="N482" s="147"/>
      <c r="O482" s="147"/>
      <c r="P482" s="147"/>
      <c r="Q482" s="147"/>
      <c r="R482" s="147"/>
      <c r="S482" s="147"/>
      <c r="T482" s="147"/>
      <c r="U482" s="73"/>
    </row>
    <row r="483" spans="1:22" ht="18" customHeight="1" x14ac:dyDescent="0.3">
      <c r="A483" s="124"/>
      <c r="B483" s="131" t="s">
        <v>173</v>
      </c>
      <c r="C483" s="132"/>
      <c r="D483" s="181">
        <f>D461-D482</f>
        <v>1904</v>
      </c>
      <c r="F483" s="118"/>
      <c r="G483" s="118"/>
      <c r="H483" s="118"/>
      <c r="I483" s="118"/>
      <c r="J483" s="118"/>
      <c r="K483" s="118"/>
      <c r="L483" s="46"/>
      <c r="M483" s="46"/>
      <c r="N483" s="46"/>
      <c r="O483" s="46"/>
      <c r="P483" s="46"/>
      <c r="Q483" s="46"/>
      <c r="R483" s="46"/>
      <c r="S483" s="46"/>
      <c r="T483" s="46"/>
      <c r="U483" s="51"/>
    </row>
    <row r="484" spans="1:22" ht="18" customHeight="1" x14ac:dyDescent="0.25">
      <c r="A484" s="134"/>
      <c r="B484" s="135" t="s">
        <v>109</v>
      </c>
      <c r="C484" s="135"/>
      <c r="D484" s="134"/>
      <c r="E484" s="134"/>
      <c r="F484" s="134"/>
      <c r="G484" s="134"/>
      <c r="H484" s="134"/>
      <c r="I484" s="134"/>
      <c r="J484" s="134"/>
      <c r="K484" s="134"/>
    </row>
    <row r="485" spans="1:22" ht="18" customHeight="1" x14ac:dyDescent="0.25">
      <c r="A485" s="134"/>
      <c r="B485" s="135"/>
      <c r="C485" s="135"/>
      <c r="D485" s="134"/>
      <c r="E485" s="134"/>
      <c r="F485" s="134"/>
      <c r="G485" s="134"/>
      <c r="H485" s="134"/>
      <c r="I485" s="134"/>
      <c r="J485" s="134"/>
      <c r="K485" s="134"/>
    </row>
    <row r="486" spans="1:22" ht="18" customHeight="1" x14ac:dyDescent="0.25">
      <c r="A486" s="134"/>
      <c r="B486" s="135"/>
      <c r="C486" s="135"/>
      <c r="D486" s="134"/>
      <c r="E486" s="134"/>
      <c r="F486" s="134"/>
      <c r="G486" s="134"/>
      <c r="H486" s="134"/>
      <c r="I486" s="134"/>
      <c r="J486" s="134"/>
      <c r="K486" s="134"/>
    </row>
    <row r="487" spans="1:22" ht="18" customHeight="1" x14ac:dyDescent="0.25">
      <c r="A487" s="134"/>
      <c r="B487" s="135"/>
      <c r="C487" s="135"/>
      <c r="D487" s="134"/>
      <c r="E487" s="134"/>
      <c r="F487" s="134"/>
      <c r="G487" s="134"/>
      <c r="H487" s="134"/>
      <c r="I487" s="134"/>
      <c r="J487" s="134"/>
      <c r="K487" s="134"/>
    </row>
    <row r="488" spans="1:22" ht="18" customHeight="1" x14ac:dyDescent="0.3">
      <c r="A488" s="97"/>
      <c r="B488" s="136"/>
      <c r="C488" s="137"/>
      <c r="D488" s="137"/>
      <c r="E488" s="99"/>
      <c r="F488" s="137"/>
      <c r="G488" s="137"/>
      <c r="H488" s="101"/>
      <c r="I488" s="138"/>
      <c r="J488" s="138"/>
      <c r="K488" s="138"/>
      <c r="L488" s="31"/>
      <c r="M488" s="31"/>
      <c r="N488" s="5"/>
      <c r="O488" s="5"/>
      <c r="P488" s="5"/>
      <c r="Q488" s="6"/>
      <c r="R488" s="6"/>
      <c r="S488" s="6"/>
      <c r="T488" s="6"/>
      <c r="U488" s="6"/>
      <c r="V488" s="6"/>
    </row>
    <row r="489" spans="1:22" ht="18" customHeight="1" x14ac:dyDescent="0.3">
      <c r="A489" s="97"/>
      <c r="B489" s="139" t="s">
        <v>30</v>
      </c>
      <c r="C489" s="140" t="s">
        <v>31</v>
      </c>
      <c r="D489" s="141"/>
      <c r="E489" s="99"/>
      <c r="F489" s="140" t="s">
        <v>32</v>
      </c>
      <c r="G489" s="142"/>
      <c r="H489" s="143"/>
      <c r="I489" s="144" t="s">
        <v>33</v>
      </c>
      <c r="J489" s="144"/>
      <c r="K489" s="144"/>
      <c r="L489" s="5"/>
      <c r="M489" s="5"/>
      <c r="N489" s="5"/>
      <c r="O489" s="5"/>
      <c r="P489" s="5"/>
      <c r="Q489" s="6"/>
      <c r="R489" s="6"/>
      <c r="S489" s="6"/>
      <c r="T489" s="6"/>
      <c r="U489" s="6"/>
      <c r="V489" s="6"/>
    </row>
    <row r="490" spans="1:22" ht="18" customHeight="1" x14ac:dyDescent="0.3">
      <c r="A490" s="97"/>
      <c r="B490" s="145" t="s">
        <v>34</v>
      </c>
      <c r="C490" s="140" t="s">
        <v>35</v>
      </c>
      <c r="D490" s="143"/>
      <c r="E490" s="99"/>
      <c r="F490" s="145" t="s">
        <v>36</v>
      </c>
      <c r="G490" s="145"/>
      <c r="H490" s="143"/>
      <c r="I490" s="146" t="s">
        <v>37</v>
      </c>
      <c r="J490" s="146"/>
      <c r="K490" s="146"/>
      <c r="L490" s="5"/>
      <c r="M490" s="5"/>
      <c r="N490" s="5"/>
      <c r="O490" s="5"/>
      <c r="P490" s="5"/>
      <c r="Q490" s="6"/>
      <c r="R490" s="6"/>
      <c r="S490" s="6"/>
      <c r="T490" s="6"/>
      <c r="U490" s="6"/>
      <c r="V490" s="6"/>
    </row>
    <row r="491" spans="1:22" ht="18" customHeight="1" x14ac:dyDescent="0.25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</row>
    <row r="494" spans="1:22" ht="18.75" x14ac:dyDescent="0.3">
      <c r="A494" s="97"/>
      <c r="B494" s="98" t="s">
        <v>0</v>
      </c>
      <c r="C494" s="99"/>
      <c r="D494" s="98"/>
      <c r="E494" s="98"/>
      <c r="F494" s="98"/>
      <c r="G494" s="100"/>
      <c r="H494" s="101"/>
      <c r="I494" s="101"/>
      <c r="J494" s="101"/>
      <c r="K494" s="101"/>
      <c r="L494" s="5"/>
      <c r="M494" s="5"/>
      <c r="N494" s="5"/>
      <c r="O494" s="5"/>
      <c r="P494" s="5"/>
      <c r="Q494" s="6"/>
      <c r="R494" s="6"/>
      <c r="S494" s="6"/>
      <c r="T494" s="6"/>
      <c r="U494" s="6"/>
      <c r="V494" s="6"/>
    </row>
    <row r="495" spans="1:22" ht="18.75" x14ac:dyDescent="0.3">
      <c r="A495" s="97"/>
      <c r="B495" s="98" t="s">
        <v>1</v>
      </c>
      <c r="C495" s="99"/>
      <c r="D495" s="98"/>
      <c r="E495" s="98"/>
      <c r="F495" s="98"/>
      <c r="G495" s="100"/>
      <c r="H495" s="101"/>
      <c r="I495" s="101"/>
      <c r="J495" s="101"/>
      <c r="K495" s="101"/>
      <c r="L495" s="5"/>
      <c r="M495" s="5"/>
      <c r="N495" s="5"/>
      <c r="O495" s="5"/>
      <c r="P495" s="5"/>
      <c r="Q495" s="6"/>
      <c r="R495" s="6"/>
      <c r="S495" s="6"/>
      <c r="T495" s="6"/>
      <c r="U495" s="6"/>
      <c r="V495" s="6"/>
    </row>
    <row r="496" spans="1:22" ht="18.75" x14ac:dyDescent="0.3">
      <c r="A496" s="97"/>
      <c r="B496" s="98" t="s">
        <v>442</v>
      </c>
      <c r="C496" s="99"/>
      <c r="D496" s="98"/>
      <c r="E496" s="98"/>
      <c r="F496" s="98"/>
      <c r="G496" s="100"/>
      <c r="H496" s="101"/>
      <c r="I496" s="101"/>
      <c r="J496" s="101"/>
      <c r="K496" s="101"/>
      <c r="L496" s="5"/>
      <c r="M496" s="5"/>
      <c r="N496" s="5"/>
      <c r="O496" s="5"/>
      <c r="P496" s="5"/>
      <c r="Q496" s="6"/>
      <c r="R496" s="6"/>
      <c r="S496" s="6"/>
      <c r="T496" s="6"/>
      <c r="U496" s="6"/>
      <c r="V496" s="6"/>
    </row>
    <row r="497" spans="1:22" ht="90" x14ac:dyDescent="0.3">
      <c r="A497" s="102" t="s">
        <v>3</v>
      </c>
      <c r="B497" s="103" t="s">
        <v>4</v>
      </c>
      <c r="C497" s="103" t="s">
        <v>5</v>
      </c>
      <c r="D497" s="104" t="s">
        <v>6</v>
      </c>
      <c r="E497" s="103" t="s">
        <v>39</v>
      </c>
      <c r="F497" s="153" t="s">
        <v>8</v>
      </c>
      <c r="G497" s="153" t="s">
        <v>9</v>
      </c>
      <c r="H497" s="153" t="s">
        <v>76</v>
      </c>
      <c r="I497" s="153" t="s">
        <v>77</v>
      </c>
      <c r="J497" s="153" t="s">
        <v>78</v>
      </c>
      <c r="K497" s="153" t="s">
        <v>111</v>
      </c>
      <c r="L497" s="153" t="s">
        <v>80</v>
      </c>
      <c r="M497" s="153" t="s">
        <v>81</v>
      </c>
      <c r="N497" s="153" t="s">
        <v>82</v>
      </c>
      <c r="O497" s="153" t="s">
        <v>83</v>
      </c>
      <c r="P497" s="153" t="s">
        <v>112</v>
      </c>
      <c r="Q497" s="153" t="s">
        <v>85</v>
      </c>
      <c r="R497" s="153" t="s">
        <v>86</v>
      </c>
      <c r="S497" s="153" t="s">
        <v>17</v>
      </c>
      <c r="T497" s="153" t="s">
        <v>87</v>
      </c>
      <c r="U497" s="153" t="s">
        <v>88</v>
      </c>
      <c r="V497" s="6"/>
    </row>
    <row r="498" spans="1:22" ht="18.75" x14ac:dyDescent="0.3">
      <c r="A498" s="105"/>
      <c r="B498" s="106" t="s">
        <v>18</v>
      </c>
      <c r="C498" s="107"/>
      <c r="D498" s="108">
        <v>1904</v>
      </c>
      <c r="E498" s="109"/>
      <c r="F498" s="106"/>
      <c r="G498" s="106"/>
      <c r="H498" s="106"/>
      <c r="I498" s="106"/>
      <c r="J498" s="106"/>
      <c r="K498" s="10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6"/>
    </row>
    <row r="499" spans="1:22" ht="19.5" thickBot="1" x14ac:dyDescent="0.35">
      <c r="A499" s="105" t="s">
        <v>436</v>
      </c>
      <c r="B499" s="106" t="s">
        <v>225</v>
      </c>
      <c r="C499" s="107">
        <v>107644075</v>
      </c>
      <c r="D499" s="110">
        <v>50000</v>
      </c>
      <c r="E499" s="109"/>
      <c r="F499" s="106"/>
      <c r="G499" s="106"/>
      <c r="H499" s="106"/>
      <c r="I499" s="106"/>
      <c r="J499" s="106"/>
      <c r="K499" s="10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6"/>
    </row>
    <row r="500" spans="1:22" ht="18.75" x14ac:dyDescent="0.3">
      <c r="A500" s="105"/>
      <c r="B500" s="106" t="s">
        <v>227</v>
      </c>
      <c r="C500" s="107"/>
      <c r="D500" s="111">
        <f>SUM(D498:D499)</f>
        <v>51904</v>
      </c>
      <c r="E500" s="109"/>
      <c r="F500" s="106"/>
      <c r="G500" s="106"/>
      <c r="H500" s="106"/>
      <c r="I500" s="106"/>
      <c r="J500" s="106"/>
      <c r="K500" s="10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6"/>
    </row>
    <row r="501" spans="1:22" ht="18.75" x14ac:dyDescent="0.3">
      <c r="A501" s="105"/>
      <c r="B501" s="112" t="s">
        <v>21</v>
      </c>
      <c r="C501" s="107"/>
      <c r="D501" s="113"/>
      <c r="E501" s="109"/>
      <c r="F501" s="106"/>
      <c r="G501" s="106"/>
      <c r="H501" s="106"/>
      <c r="I501" s="106"/>
      <c r="J501" s="106"/>
      <c r="K501" s="10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6"/>
    </row>
    <row r="502" spans="1:22" ht="15.75" x14ac:dyDescent="0.25">
      <c r="A502" s="119" t="s">
        <v>435</v>
      </c>
      <c r="B502" s="119" t="s">
        <v>437</v>
      </c>
      <c r="C502" s="115" t="s">
        <v>206</v>
      </c>
      <c r="D502" s="116">
        <f>900+900+2800</f>
        <v>4600</v>
      </c>
      <c r="E502" s="117"/>
      <c r="F502" s="147"/>
      <c r="G502" s="147"/>
      <c r="H502" s="147"/>
      <c r="I502" s="147"/>
      <c r="J502" s="147"/>
      <c r="K502" s="147"/>
      <c r="L502" s="148"/>
      <c r="M502" s="147"/>
      <c r="N502" s="147"/>
      <c r="O502" s="147"/>
      <c r="P502" s="147"/>
      <c r="Q502" s="147"/>
      <c r="R502" s="147"/>
      <c r="S502" s="147"/>
      <c r="T502" s="147"/>
      <c r="U502" s="147"/>
    </row>
    <row r="503" spans="1:22" ht="15.75" x14ac:dyDescent="0.25">
      <c r="A503" s="119" t="s">
        <v>435</v>
      </c>
      <c r="B503" s="115" t="s">
        <v>438</v>
      </c>
      <c r="C503" s="115" t="s">
        <v>206</v>
      </c>
      <c r="D503" s="116">
        <v>3360</v>
      </c>
      <c r="E503" s="117"/>
      <c r="F503" s="147"/>
      <c r="G503" s="147"/>
      <c r="H503" s="147"/>
      <c r="I503" s="147"/>
      <c r="J503" s="147"/>
      <c r="K503" s="147"/>
      <c r="L503" s="148"/>
      <c r="M503" s="147"/>
      <c r="N503" s="147"/>
      <c r="O503" s="147"/>
      <c r="P503" s="147"/>
      <c r="Q503" s="147"/>
      <c r="R503" s="147"/>
      <c r="S503" s="147"/>
      <c r="T503" s="147"/>
      <c r="U503" s="149"/>
    </row>
    <row r="504" spans="1:22" ht="15.75" x14ac:dyDescent="0.25">
      <c r="A504" s="119" t="s">
        <v>439</v>
      </c>
      <c r="B504" s="115" t="s">
        <v>440</v>
      </c>
      <c r="C504" s="115" t="s">
        <v>206</v>
      </c>
      <c r="D504" s="116">
        <v>1000</v>
      </c>
      <c r="E504" s="117"/>
      <c r="F504" s="147"/>
      <c r="G504" s="147"/>
      <c r="H504" s="147"/>
      <c r="I504" s="147"/>
      <c r="J504" s="147"/>
      <c r="K504" s="147"/>
      <c r="L504" s="148"/>
      <c r="M504" s="147"/>
      <c r="N504" s="147"/>
      <c r="O504" s="147"/>
      <c r="P504" s="147"/>
      <c r="Q504" s="147"/>
      <c r="R504" s="147"/>
      <c r="S504" s="147"/>
      <c r="T504" s="147"/>
      <c r="U504" s="149"/>
    </row>
    <row r="505" spans="1:22" ht="15.75" x14ac:dyDescent="0.25">
      <c r="A505" s="119" t="s">
        <v>439</v>
      </c>
      <c r="B505" s="183" t="s">
        <v>441</v>
      </c>
      <c r="C505" s="115" t="s">
        <v>206</v>
      </c>
      <c r="D505" s="72">
        <v>5252</v>
      </c>
      <c r="E505" s="11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9"/>
    </row>
    <row r="506" spans="1:22" ht="15.75" x14ac:dyDescent="0.25">
      <c r="A506" s="119" t="s">
        <v>443</v>
      </c>
      <c r="B506" s="183" t="s">
        <v>444</v>
      </c>
      <c r="C506" s="115" t="s">
        <v>206</v>
      </c>
      <c r="D506" s="72">
        <v>3000</v>
      </c>
      <c r="E506" s="117"/>
      <c r="F506" s="147"/>
      <c r="G506" s="147"/>
      <c r="H506" s="147"/>
      <c r="I506" s="148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50"/>
    </row>
    <row r="507" spans="1:22" ht="15.75" x14ac:dyDescent="0.25">
      <c r="A507" s="119" t="s">
        <v>443</v>
      </c>
      <c r="B507" s="119" t="s">
        <v>445</v>
      </c>
      <c r="C507" s="115" t="s">
        <v>206</v>
      </c>
      <c r="D507" s="72">
        <f>41*60</f>
        <v>2460</v>
      </c>
      <c r="E507" s="117"/>
      <c r="F507" s="147"/>
      <c r="G507" s="147"/>
      <c r="H507" s="147"/>
      <c r="I507" s="148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50"/>
    </row>
    <row r="508" spans="1:22" ht="15.75" x14ac:dyDescent="0.25">
      <c r="A508" s="119" t="s">
        <v>446</v>
      </c>
      <c r="B508" s="119" t="s">
        <v>447</v>
      </c>
      <c r="C508" s="115" t="s">
        <v>206</v>
      </c>
      <c r="D508" s="72">
        <v>600</v>
      </c>
      <c r="E508" s="117"/>
      <c r="F508" s="147"/>
      <c r="G508" s="147"/>
      <c r="H508" s="150"/>
      <c r="I508" s="147"/>
      <c r="J508" s="147"/>
      <c r="K508" s="147"/>
      <c r="L508" s="148"/>
      <c r="M508" s="147"/>
      <c r="N508" s="147"/>
      <c r="O508" s="147"/>
      <c r="P508" s="147"/>
      <c r="Q508" s="147"/>
      <c r="R508" s="147"/>
      <c r="S508" s="147"/>
      <c r="T508" s="147"/>
      <c r="U508" s="147"/>
    </row>
    <row r="509" spans="1:22" ht="15.75" x14ac:dyDescent="0.25">
      <c r="A509" s="119" t="s">
        <v>448</v>
      </c>
      <c r="B509" s="119" t="s">
        <v>449</v>
      </c>
      <c r="C509" s="115" t="s">
        <v>206</v>
      </c>
      <c r="D509" s="72">
        <v>2600</v>
      </c>
      <c r="E509" s="117"/>
      <c r="F509" s="147"/>
      <c r="G509" s="147"/>
      <c r="H509" s="151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51"/>
    </row>
    <row r="510" spans="1:22" ht="15.75" x14ac:dyDescent="0.25">
      <c r="A510" s="119" t="s">
        <v>450</v>
      </c>
      <c r="B510" s="119" t="s">
        <v>451</v>
      </c>
      <c r="C510" s="115" t="s">
        <v>206</v>
      </c>
      <c r="D510" s="72">
        <v>200</v>
      </c>
      <c r="E510" s="117"/>
      <c r="F510" s="147"/>
      <c r="G510" s="147"/>
      <c r="H510" s="151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51"/>
    </row>
    <row r="511" spans="1:22" ht="15.75" x14ac:dyDescent="0.25">
      <c r="A511" s="119" t="s">
        <v>459</v>
      </c>
      <c r="B511" s="119" t="s">
        <v>460</v>
      </c>
      <c r="C511" s="115" t="s">
        <v>206</v>
      </c>
      <c r="D511" s="72">
        <v>1600</v>
      </c>
      <c r="E511" s="117"/>
      <c r="F511" s="147"/>
      <c r="G511" s="147"/>
      <c r="H511" s="151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51"/>
    </row>
    <row r="512" spans="1:22" ht="15.75" x14ac:dyDescent="0.25">
      <c r="A512" s="119" t="s">
        <v>452</v>
      </c>
      <c r="B512" s="119" t="s">
        <v>453</v>
      </c>
      <c r="C512" s="115" t="s">
        <v>206</v>
      </c>
      <c r="D512" s="72">
        <v>3200</v>
      </c>
      <c r="E512" s="117"/>
      <c r="F512" s="147"/>
      <c r="G512" s="147"/>
      <c r="H512" s="151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51"/>
    </row>
    <row r="513" spans="1:21" ht="15.75" x14ac:dyDescent="0.25">
      <c r="A513" s="119" t="s">
        <v>457</v>
      </c>
      <c r="B513" s="115" t="s">
        <v>458</v>
      </c>
      <c r="C513" s="115" t="s">
        <v>206</v>
      </c>
      <c r="D513" s="72">
        <v>4750</v>
      </c>
      <c r="E513" s="117"/>
      <c r="F513" s="147"/>
      <c r="G513" s="147"/>
      <c r="H513" s="151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51"/>
    </row>
    <row r="514" spans="1:21" ht="15.75" x14ac:dyDescent="0.25">
      <c r="A514" s="119" t="s">
        <v>454</v>
      </c>
      <c r="B514" s="115" t="s">
        <v>455</v>
      </c>
      <c r="C514" s="115" t="s">
        <v>206</v>
      </c>
      <c r="D514" s="72">
        <v>7800</v>
      </c>
      <c r="E514" s="117"/>
      <c r="F514" s="147"/>
      <c r="G514" s="147"/>
      <c r="H514" s="151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51"/>
    </row>
    <row r="515" spans="1:21" ht="15.75" x14ac:dyDescent="0.25">
      <c r="A515" s="119" t="s">
        <v>454</v>
      </c>
      <c r="B515" s="115" t="s">
        <v>456</v>
      </c>
      <c r="C515" s="115" t="s">
        <v>206</v>
      </c>
      <c r="D515" s="72">
        <v>8000</v>
      </c>
      <c r="E515" s="117"/>
      <c r="F515" s="147"/>
      <c r="G515" s="147"/>
      <c r="H515" s="147"/>
      <c r="I515" s="147"/>
      <c r="J515" s="147"/>
      <c r="K515" s="147"/>
      <c r="L515" s="147"/>
      <c r="M515" s="147"/>
      <c r="N515" s="147"/>
      <c r="O515" s="152"/>
      <c r="P515" s="147"/>
      <c r="Q515" s="147"/>
      <c r="R515" s="147"/>
      <c r="S515" s="147"/>
      <c r="T515" s="147"/>
      <c r="U515" s="152"/>
    </row>
    <row r="516" spans="1:21" ht="15.75" x14ac:dyDescent="0.25">
      <c r="A516" s="119" t="s">
        <v>461</v>
      </c>
      <c r="B516" s="115" t="s">
        <v>462</v>
      </c>
      <c r="C516" s="115" t="s">
        <v>206</v>
      </c>
      <c r="D516" s="72">
        <v>810</v>
      </c>
      <c r="E516" s="117"/>
      <c r="F516" s="147"/>
      <c r="G516" s="147"/>
      <c r="H516" s="147"/>
      <c r="I516" s="147"/>
      <c r="J516" s="147"/>
      <c r="K516" s="147"/>
      <c r="L516" s="147"/>
      <c r="M516" s="147"/>
      <c r="N516" s="147"/>
      <c r="O516" s="152"/>
      <c r="P516" s="147"/>
      <c r="Q516" s="147"/>
      <c r="R516" s="147"/>
      <c r="S516" s="147"/>
      <c r="T516" s="147"/>
      <c r="U516" s="152"/>
    </row>
    <row r="517" spans="1:21" ht="15.75" x14ac:dyDescent="0.25">
      <c r="A517" s="119" t="s">
        <v>443</v>
      </c>
      <c r="B517" s="115" t="s">
        <v>463</v>
      </c>
      <c r="C517" s="115" t="s">
        <v>206</v>
      </c>
      <c r="D517" s="72">
        <v>400</v>
      </c>
      <c r="E517" s="117"/>
      <c r="F517" s="147"/>
      <c r="G517" s="147"/>
      <c r="H517" s="147"/>
      <c r="I517" s="147"/>
      <c r="J517" s="147"/>
      <c r="K517" s="147"/>
      <c r="L517" s="147"/>
      <c r="M517" s="147"/>
      <c r="N517" s="147"/>
      <c r="O517" s="152"/>
      <c r="P517" s="147"/>
      <c r="Q517" s="147"/>
      <c r="R517" s="147"/>
      <c r="S517" s="147"/>
      <c r="T517" s="147"/>
      <c r="U517" s="152"/>
    </row>
    <row r="518" spans="1:21" ht="15.75" x14ac:dyDescent="0.25">
      <c r="A518" s="119" t="s">
        <v>457</v>
      </c>
      <c r="B518" s="115" t="s">
        <v>464</v>
      </c>
      <c r="C518" s="115" t="s">
        <v>206</v>
      </c>
      <c r="D518" s="72">
        <v>280</v>
      </c>
      <c r="E518" s="117"/>
      <c r="F518" s="147"/>
      <c r="G518" s="147"/>
      <c r="H518" s="147"/>
      <c r="I518" s="147"/>
      <c r="J518" s="147"/>
      <c r="K518" s="147"/>
      <c r="L518" s="147"/>
      <c r="M518" s="147"/>
      <c r="N518" s="147"/>
      <c r="O518" s="152"/>
      <c r="P518" s="147"/>
      <c r="Q518" s="147"/>
      <c r="R518" s="147"/>
      <c r="S518" s="147"/>
      <c r="T518" s="147"/>
      <c r="U518" s="152"/>
    </row>
    <row r="519" spans="1:21" ht="15.75" x14ac:dyDescent="0.25">
      <c r="A519" s="115" t="s">
        <v>457</v>
      </c>
      <c r="B519" s="115" t="s">
        <v>465</v>
      </c>
      <c r="C519" s="115" t="s">
        <v>206</v>
      </c>
      <c r="D519" s="72">
        <v>100</v>
      </c>
      <c r="E519" s="117"/>
      <c r="F519" s="147"/>
      <c r="G519" s="147"/>
      <c r="H519" s="147"/>
      <c r="I519" s="147"/>
      <c r="J519" s="147"/>
      <c r="K519" s="147"/>
      <c r="L519" s="147"/>
      <c r="M519" s="147"/>
      <c r="N519" s="147"/>
      <c r="O519" s="152"/>
      <c r="P519" s="147"/>
      <c r="Q519" s="147"/>
      <c r="R519" s="147"/>
      <c r="S519" s="147"/>
      <c r="T519" s="147"/>
      <c r="U519" s="152"/>
    </row>
    <row r="520" spans="1:21" ht="15.75" x14ac:dyDescent="0.25">
      <c r="A520" s="119" t="s">
        <v>457</v>
      </c>
      <c r="B520" s="115" t="s">
        <v>466</v>
      </c>
      <c r="C520" s="115" t="s">
        <v>206</v>
      </c>
      <c r="D520" s="72">
        <v>200</v>
      </c>
      <c r="E520" s="117"/>
      <c r="F520" s="147"/>
      <c r="G520" s="147"/>
      <c r="H520" s="147"/>
      <c r="I520" s="147"/>
      <c r="J520" s="147"/>
      <c r="K520" s="147"/>
      <c r="L520" s="147"/>
      <c r="M520" s="147"/>
      <c r="N520" s="147"/>
      <c r="O520" s="152"/>
      <c r="P520" s="147"/>
      <c r="Q520" s="147"/>
      <c r="R520" s="147"/>
      <c r="S520" s="147"/>
      <c r="T520" s="147"/>
      <c r="U520" s="152"/>
    </row>
    <row r="521" spans="1:21" ht="15.75" x14ac:dyDescent="0.25">
      <c r="A521" s="119"/>
      <c r="B521" s="115"/>
      <c r="C521" s="115" t="s">
        <v>206</v>
      </c>
      <c r="D521" s="72"/>
      <c r="E521" s="117"/>
      <c r="F521" s="147"/>
      <c r="G521" s="147"/>
      <c r="H521" s="147"/>
      <c r="I521" s="147"/>
      <c r="J521" s="147"/>
      <c r="K521" s="147"/>
      <c r="L521" s="147"/>
      <c r="M521" s="147"/>
      <c r="N521" s="147"/>
      <c r="O521" s="152"/>
      <c r="P521" s="147"/>
      <c r="Q521" s="147"/>
      <c r="R521" s="147"/>
      <c r="S521" s="147"/>
      <c r="T521" s="147"/>
      <c r="U521" s="152"/>
    </row>
    <row r="522" spans="1:21" ht="16.5" thickBot="1" x14ac:dyDescent="0.3">
      <c r="A522" s="119"/>
      <c r="B522" s="115"/>
      <c r="C522" s="115" t="s">
        <v>206</v>
      </c>
      <c r="D522" s="185"/>
      <c r="E522" s="117"/>
      <c r="F522" s="147"/>
      <c r="G522" s="147"/>
      <c r="H522" s="147"/>
      <c r="I522" s="147"/>
      <c r="J522" s="147"/>
      <c r="K522" s="147"/>
      <c r="L522" s="147"/>
      <c r="M522" s="147"/>
      <c r="N522" s="147"/>
      <c r="O522" s="152"/>
      <c r="P522" s="147"/>
      <c r="Q522" s="147"/>
      <c r="R522" s="147"/>
      <c r="S522" s="147"/>
      <c r="T522" s="147"/>
      <c r="U522" s="152"/>
    </row>
    <row r="523" spans="1:21" ht="15.75" x14ac:dyDescent="0.25">
      <c r="A523" s="124"/>
      <c r="B523" s="167" t="s">
        <v>468</v>
      </c>
      <c r="C523" s="115"/>
      <c r="D523" s="126">
        <f>SUM(D502:D522)</f>
        <v>50212</v>
      </c>
      <c r="E523" s="117"/>
      <c r="F523" s="147"/>
      <c r="G523" s="147"/>
      <c r="H523" s="147"/>
      <c r="I523" s="152"/>
      <c r="J523" s="147"/>
      <c r="K523" s="147"/>
      <c r="L523" s="152"/>
      <c r="M523" s="147"/>
      <c r="N523" s="147"/>
      <c r="O523" s="147"/>
      <c r="P523" s="147"/>
      <c r="Q523" s="147"/>
      <c r="R523" s="147"/>
      <c r="S523" s="147"/>
      <c r="T523" s="147"/>
      <c r="U523" s="73"/>
    </row>
    <row r="524" spans="1:21" ht="18.75" x14ac:dyDescent="0.3">
      <c r="A524" s="124"/>
      <c r="B524" s="131" t="s">
        <v>173</v>
      </c>
      <c r="C524" s="132"/>
      <c r="D524" s="181">
        <f>D500-D523</f>
        <v>1692</v>
      </c>
      <c r="F524" s="118"/>
      <c r="G524" s="118"/>
      <c r="H524" s="118"/>
      <c r="I524" s="118"/>
      <c r="J524" s="118"/>
      <c r="K524" s="118"/>
      <c r="L524" s="46"/>
      <c r="M524" s="46"/>
      <c r="N524" s="46"/>
      <c r="O524" s="46"/>
      <c r="P524" s="46"/>
      <c r="Q524" s="46"/>
      <c r="R524" s="46"/>
      <c r="S524" s="46"/>
      <c r="T524" s="46"/>
      <c r="U524" s="51"/>
    </row>
    <row r="525" spans="1:21" ht="15.75" x14ac:dyDescent="0.25">
      <c r="A525" s="134"/>
      <c r="B525" s="135" t="s">
        <v>109</v>
      </c>
      <c r="C525" s="135"/>
      <c r="D525" s="134"/>
      <c r="E525" s="134"/>
      <c r="F525" s="134"/>
      <c r="G525" s="134"/>
      <c r="H525" s="134"/>
      <c r="I525" s="134"/>
      <c r="J525" s="134"/>
      <c r="K525" s="134"/>
    </row>
    <row r="526" spans="1:21" ht="15.75" x14ac:dyDescent="0.25">
      <c r="A526" s="134"/>
      <c r="B526" s="135"/>
      <c r="C526" s="135"/>
      <c r="D526" s="134"/>
      <c r="E526" s="134"/>
      <c r="F526" s="134"/>
      <c r="G526" s="134"/>
      <c r="H526" s="134"/>
      <c r="I526" s="134"/>
      <c r="J526" s="134"/>
      <c r="K526" s="134"/>
    </row>
    <row r="527" spans="1:21" ht="15.75" x14ac:dyDescent="0.25">
      <c r="A527" s="134"/>
      <c r="B527" s="135"/>
      <c r="C527" s="135"/>
      <c r="D527" s="134"/>
      <c r="E527" s="134"/>
      <c r="F527" s="134"/>
      <c r="G527" s="134"/>
      <c r="H527" s="134"/>
      <c r="I527" s="134"/>
      <c r="J527" s="134"/>
      <c r="K527" s="134"/>
    </row>
    <row r="528" spans="1:21" ht="15.75" x14ac:dyDescent="0.25">
      <c r="A528" s="134"/>
      <c r="B528" s="135"/>
      <c r="C528" s="135"/>
      <c r="D528" s="134"/>
      <c r="E528" s="134"/>
      <c r="F528" s="134"/>
      <c r="G528" s="134"/>
      <c r="H528" s="134"/>
      <c r="I528" s="134"/>
      <c r="J528" s="134"/>
      <c r="K528" s="134"/>
    </row>
    <row r="529" spans="1:22" ht="18.75" x14ac:dyDescent="0.3">
      <c r="A529" s="97"/>
      <c r="B529" s="136"/>
      <c r="C529" s="137"/>
      <c r="D529" s="137"/>
      <c r="E529" s="99"/>
      <c r="F529" s="137"/>
      <c r="G529" s="137"/>
      <c r="H529" s="101"/>
      <c r="I529" s="138"/>
      <c r="J529" s="138"/>
      <c r="K529" s="138"/>
      <c r="L529" s="31"/>
      <c r="M529" s="31"/>
      <c r="N529" s="5"/>
      <c r="O529" s="5"/>
      <c r="P529" s="5"/>
      <c r="Q529" s="6"/>
      <c r="R529" s="6"/>
      <c r="S529" s="6"/>
      <c r="T529" s="6"/>
      <c r="U529" s="6"/>
      <c r="V529" s="6"/>
    </row>
    <row r="530" spans="1:22" ht="18.75" x14ac:dyDescent="0.3">
      <c r="A530" s="97"/>
      <c r="B530" s="139" t="s">
        <v>30</v>
      </c>
      <c r="C530" s="140" t="s">
        <v>31</v>
      </c>
      <c r="D530" s="141"/>
      <c r="E530" s="99"/>
      <c r="F530" s="140" t="s">
        <v>32</v>
      </c>
      <c r="G530" s="142"/>
      <c r="H530" s="143"/>
      <c r="I530" s="144" t="s">
        <v>33</v>
      </c>
      <c r="J530" s="144"/>
      <c r="K530" s="144"/>
      <c r="L530" s="5"/>
      <c r="M530" s="5"/>
      <c r="N530" s="5"/>
      <c r="O530" s="5"/>
      <c r="P530" s="5"/>
      <c r="Q530" s="6"/>
      <c r="R530" s="6"/>
      <c r="S530" s="6"/>
      <c r="T530" s="6"/>
      <c r="U530" s="6"/>
      <c r="V530" s="6"/>
    </row>
    <row r="531" spans="1:22" ht="18.75" x14ac:dyDescent="0.3">
      <c r="A531" s="97"/>
      <c r="B531" s="145" t="s">
        <v>34</v>
      </c>
      <c r="C531" s="140" t="s">
        <v>35</v>
      </c>
      <c r="D531" s="143"/>
      <c r="E531" s="99"/>
      <c r="F531" s="145" t="s">
        <v>36</v>
      </c>
      <c r="G531" s="145"/>
      <c r="H531" s="143"/>
      <c r="I531" s="146" t="s">
        <v>37</v>
      </c>
      <c r="J531" s="146"/>
      <c r="K531" s="146"/>
      <c r="L531" s="5"/>
      <c r="M531" s="5"/>
      <c r="N531" s="5"/>
      <c r="O531" s="5"/>
      <c r="P531" s="5"/>
      <c r="Q531" s="6"/>
      <c r="R531" s="6"/>
      <c r="S531" s="6"/>
      <c r="T531" s="6"/>
      <c r="U531" s="6"/>
      <c r="V531" s="6"/>
    </row>
    <row r="532" spans="1:22" ht="15.75" x14ac:dyDescent="0.25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</row>
    <row r="535" spans="1:22" ht="18.75" x14ac:dyDescent="0.3">
      <c r="A535" s="97"/>
      <c r="B535" s="98" t="s">
        <v>0</v>
      </c>
      <c r="C535" s="99"/>
      <c r="D535" s="98"/>
      <c r="E535" s="98"/>
      <c r="F535" s="98"/>
      <c r="G535" s="100"/>
      <c r="H535" s="101"/>
      <c r="I535" s="101"/>
      <c r="J535" s="101"/>
      <c r="K535" s="101"/>
      <c r="L535" s="5"/>
      <c r="M535" s="5"/>
      <c r="N535" s="5"/>
      <c r="O535" s="5"/>
      <c r="P535" s="5"/>
      <c r="Q535" s="6"/>
      <c r="R535" s="6"/>
      <c r="S535" s="6"/>
      <c r="T535" s="6"/>
      <c r="U535" s="6"/>
      <c r="V535" s="6"/>
    </row>
    <row r="536" spans="1:22" ht="18.75" x14ac:dyDescent="0.3">
      <c r="A536" s="97"/>
      <c r="B536" s="98" t="s">
        <v>1</v>
      </c>
      <c r="C536" s="99"/>
      <c r="D536" s="98"/>
      <c r="E536" s="98"/>
      <c r="F536" s="98"/>
      <c r="G536" s="100"/>
      <c r="H536" s="101"/>
      <c r="I536" s="101"/>
      <c r="J536" s="101"/>
      <c r="K536" s="101"/>
      <c r="L536" s="5"/>
      <c r="M536" s="5"/>
      <c r="N536" s="5"/>
      <c r="O536" s="5"/>
      <c r="P536" s="5"/>
      <c r="Q536" s="6"/>
      <c r="R536" s="6"/>
      <c r="S536" s="6"/>
      <c r="T536" s="6"/>
      <c r="U536" s="6"/>
      <c r="V536" s="6"/>
    </row>
    <row r="537" spans="1:22" ht="18.75" x14ac:dyDescent="0.3">
      <c r="A537" s="97"/>
      <c r="B537" s="98" t="s">
        <v>469</v>
      </c>
      <c r="C537" s="99"/>
      <c r="D537" s="98"/>
      <c r="E537" s="98"/>
      <c r="F537" s="98"/>
      <c r="G537" s="100"/>
      <c r="H537" s="101"/>
      <c r="I537" s="101"/>
      <c r="J537" s="101"/>
      <c r="K537" s="101"/>
      <c r="L537" s="5"/>
      <c r="M537" s="5"/>
      <c r="N537" s="5"/>
      <c r="O537" s="5"/>
      <c r="P537" s="5"/>
      <c r="Q537" s="6"/>
      <c r="R537" s="6"/>
      <c r="S537" s="6"/>
      <c r="T537" s="6"/>
      <c r="U537" s="6"/>
      <c r="V537" s="6"/>
    </row>
    <row r="538" spans="1:22" ht="90" x14ac:dyDescent="0.3">
      <c r="A538" s="102" t="s">
        <v>3</v>
      </c>
      <c r="B538" s="103" t="s">
        <v>4</v>
      </c>
      <c r="C538" s="103" t="s">
        <v>5</v>
      </c>
      <c r="D538" s="104" t="s">
        <v>6</v>
      </c>
      <c r="E538" s="103" t="s">
        <v>39</v>
      </c>
      <c r="F538" s="153" t="s">
        <v>8</v>
      </c>
      <c r="G538" s="153" t="s">
        <v>9</v>
      </c>
      <c r="H538" s="153" t="s">
        <v>76</v>
      </c>
      <c r="I538" s="153" t="s">
        <v>77</v>
      </c>
      <c r="J538" s="153" t="s">
        <v>78</v>
      </c>
      <c r="K538" s="153" t="s">
        <v>111</v>
      </c>
      <c r="L538" s="153" t="s">
        <v>80</v>
      </c>
      <c r="M538" s="153" t="s">
        <v>81</v>
      </c>
      <c r="N538" s="153" t="s">
        <v>82</v>
      </c>
      <c r="O538" s="153" t="s">
        <v>83</v>
      </c>
      <c r="P538" s="153" t="s">
        <v>112</v>
      </c>
      <c r="Q538" s="153" t="s">
        <v>85</v>
      </c>
      <c r="R538" s="153" t="s">
        <v>86</v>
      </c>
      <c r="S538" s="153" t="s">
        <v>17</v>
      </c>
      <c r="T538" s="153" t="s">
        <v>87</v>
      </c>
      <c r="U538" s="153" t="s">
        <v>88</v>
      </c>
      <c r="V538" s="6"/>
    </row>
    <row r="539" spans="1:22" ht="18.75" x14ac:dyDescent="0.3">
      <c r="A539" s="105"/>
      <c r="B539" s="106" t="s">
        <v>18</v>
      </c>
      <c r="C539" s="107"/>
      <c r="D539" s="108">
        <v>1692</v>
      </c>
      <c r="E539" s="109"/>
      <c r="F539" s="106"/>
      <c r="G539" s="106"/>
      <c r="H539" s="106"/>
      <c r="I539" s="106"/>
      <c r="J539" s="106"/>
      <c r="K539" s="10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6"/>
    </row>
    <row r="540" spans="1:22" ht="19.5" thickBot="1" x14ac:dyDescent="0.35">
      <c r="A540" s="105" t="s">
        <v>470</v>
      </c>
      <c r="B540" s="106" t="s">
        <v>225</v>
      </c>
      <c r="C540" s="107">
        <v>107644093</v>
      </c>
      <c r="D540" s="110">
        <v>50000</v>
      </c>
      <c r="E540" s="109"/>
      <c r="F540" s="106"/>
      <c r="G540" s="106"/>
      <c r="H540" s="106"/>
      <c r="I540" s="106"/>
      <c r="J540" s="106"/>
      <c r="K540" s="10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6"/>
    </row>
    <row r="541" spans="1:22" ht="18.75" x14ac:dyDescent="0.3">
      <c r="A541" s="105"/>
      <c r="B541" s="106" t="s">
        <v>227</v>
      </c>
      <c r="C541" s="107"/>
      <c r="D541" s="111">
        <f>SUM(D539:D540)</f>
        <v>51692</v>
      </c>
      <c r="E541" s="109"/>
      <c r="F541" s="106"/>
      <c r="G541" s="106"/>
      <c r="H541" s="106"/>
      <c r="I541" s="106"/>
      <c r="J541" s="106"/>
      <c r="K541" s="10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6"/>
    </row>
    <row r="542" spans="1:22" ht="18.75" x14ac:dyDescent="0.3">
      <c r="A542" s="105"/>
      <c r="B542" s="112" t="s">
        <v>21</v>
      </c>
      <c r="C542" s="107"/>
      <c r="D542" s="113"/>
      <c r="E542" s="109"/>
      <c r="F542" s="106"/>
      <c r="G542" s="106"/>
      <c r="H542" s="106"/>
      <c r="I542" s="106"/>
      <c r="J542" s="106"/>
      <c r="K542" s="10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6"/>
    </row>
    <row r="543" spans="1:22" ht="18.75" x14ac:dyDescent="0.3">
      <c r="A543" s="119" t="s">
        <v>472</v>
      </c>
      <c r="B543" s="119" t="s">
        <v>471</v>
      </c>
      <c r="C543" s="115" t="s">
        <v>206</v>
      </c>
      <c r="D543" s="113">
        <v>360</v>
      </c>
      <c r="E543" s="109"/>
      <c r="F543" s="106"/>
      <c r="G543" s="106"/>
      <c r="H543" s="106"/>
      <c r="I543" s="106"/>
      <c r="J543" s="106"/>
      <c r="K543" s="10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6"/>
    </row>
    <row r="544" spans="1:22" ht="15.75" x14ac:dyDescent="0.25">
      <c r="A544" s="119" t="s">
        <v>472</v>
      </c>
      <c r="B544" s="119" t="s">
        <v>320</v>
      </c>
      <c r="C544" s="115" t="s">
        <v>206</v>
      </c>
      <c r="D544" s="116">
        <v>3037</v>
      </c>
      <c r="E544" s="117"/>
      <c r="F544" s="147"/>
      <c r="G544" s="147"/>
      <c r="H544" s="147"/>
      <c r="I544" s="147"/>
      <c r="J544" s="147"/>
      <c r="K544" s="147"/>
      <c r="L544" s="148"/>
      <c r="M544" s="147"/>
      <c r="N544" s="147"/>
      <c r="O544" s="147"/>
      <c r="P544" s="147"/>
      <c r="Q544" s="147"/>
      <c r="R544" s="147"/>
      <c r="S544" s="147"/>
      <c r="T544" s="147"/>
      <c r="U544" s="147"/>
    </row>
    <row r="545" spans="1:21" ht="15.75" x14ac:dyDescent="0.25">
      <c r="A545" s="119" t="s">
        <v>473</v>
      </c>
      <c r="B545" s="119" t="s">
        <v>507</v>
      </c>
      <c r="C545" s="115" t="s">
        <v>206</v>
      </c>
      <c r="D545" s="116">
        <f>3470+890+900</f>
        <v>5260</v>
      </c>
      <c r="E545" s="117"/>
      <c r="F545" s="147"/>
      <c r="G545" s="147"/>
      <c r="H545" s="147"/>
      <c r="I545" s="147"/>
      <c r="J545" s="147"/>
      <c r="K545" s="147"/>
      <c r="L545" s="148"/>
      <c r="M545" s="147"/>
      <c r="N545" s="147"/>
      <c r="O545" s="147"/>
      <c r="P545" s="147"/>
      <c r="Q545" s="147"/>
      <c r="R545" s="147"/>
      <c r="S545" s="147"/>
      <c r="T545" s="147"/>
      <c r="U545" s="149"/>
    </row>
    <row r="546" spans="1:21" ht="15.75" x14ac:dyDescent="0.25">
      <c r="A546" s="119" t="s">
        <v>474</v>
      </c>
      <c r="B546" s="115" t="s">
        <v>475</v>
      </c>
      <c r="C546" s="115" t="s">
        <v>206</v>
      </c>
      <c r="D546" s="116">
        <v>1000</v>
      </c>
      <c r="E546" s="117"/>
      <c r="F546" s="147"/>
      <c r="G546" s="147"/>
      <c r="H546" s="147"/>
      <c r="I546" s="147"/>
      <c r="J546" s="147"/>
      <c r="K546" s="147"/>
      <c r="L546" s="148"/>
      <c r="M546" s="147"/>
      <c r="N546" s="147"/>
      <c r="O546" s="147"/>
      <c r="P546" s="147"/>
      <c r="Q546" s="147"/>
      <c r="R546" s="147"/>
      <c r="S546" s="147"/>
      <c r="T546" s="147"/>
      <c r="U546" s="149"/>
    </row>
    <row r="547" spans="1:21" ht="15.75" x14ac:dyDescent="0.25">
      <c r="A547" s="119" t="s">
        <v>473</v>
      </c>
      <c r="B547" s="222" t="s">
        <v>476</v>
      </c>
      <c r="C547" s="115" t="s">
        <v>206</v>
      </c>
      <c r="D547" s="72">
        <v>2000</v>
      </c>
      <c r="E547" s="11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9"/>
    </row>
    <row r="548" spans="1:21" ht="15.75" x14ac:dyDescent="0.25">
      <c r="A548" s="119" t="s">
        <v>474</v>
      </c>
      <c r="B548" s="222" t="s">
        <v>477</v>
      </c>
      <c r="C548" s="115" t="s">
        <v>206</v>
      </c>
      <c r="D548" s="72">
        <v>800</v>
      </c>
      <c r="E548" s="117"/>
      <c r="F548" s="147"/>
      <c r="G548" s="147"/>
      <c r="H548" s="147"/>
      <c r="I548" s="148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50"/>
    </row>
    <row r="549" spans="1:21" ht="15.75" x14ac:dyDescent="0.25">
      <c r="A549" s="119" t="s">
        <v>472</v>
      </c>
      <c r="B549" s="119" t="s">
        <v>478</v>
      </c>
      <c r="C549" s="115" t="s">
        <v>206</v>
      </c>
      <c r="D549" s="72">
        <v>400</v>
      </c>
      <c r="E549" s="117"/>
      <c r="F549" s="147"/>
      <c r="G549" s="147"/>
      <c r="H549" s="147"/>
      <c r="I549" s="148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50"/>
    </row>
    <row r="550" spans="1:21" ht="15.75" x14ac:dyDescent="0.25">
      <c r="A550" s="119" t="s">
        <v>474</v>
      </c>
      <c r="B550" s="222" t="s">
        <v>479</v>
      </c>
      <c r="C550" s="115" t="s">
        <v>206</v>
      </c>
      <c r="D550" s="72">
        <v>1189</v>
      </c>
      <c r="E550" s="117"/>
      <c r="F550" s="147"/>
      <c r="G550" s="147"/>
      <c r="H550" s="150"/>
      <c r="I550" s="147"/>
      <c r="J550" s="147"/>
      <c r="K550" s="147"/>
      <c r="L550" s="148"/>
      <c r="M550" s="147"/>
      <c r="N550" s="147"/>
      <c r="O550" s="147"/>
      <c r="P550" s="147"/>
      <c r="Q550" s="147"/>
      <c r="R550" s="147"/>
      <c r="S550" s="147"/>
      <c r="T550" s="147"/>
      <c r="U550" s="147"/>
    </row>
    <row r="551" spans="1:21" ht="15.75" x14ac:dyDescent="0.25">
      <c r="A551" s="119" t="s">
        <v>474</v>
      </c>
      <c r="B551" s="119" t="s">
        <v>480</v>
      </c>
      <c r="C551" s="115" t="s">
        <v>206</v>
      </c>
      <c r="D551" s="72">
        <v>600</v>
      </c>
      <c r="E551" s="117"/>
      <c r="F551" s="147"/>
      <c r="G551" s="147"/>
      <c r="H551" s="151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51"/>
    </row>
    <row r="552" spans="1:21" ht="15.75" x14ac:dyDescent="0.25">
      <c r="A552" s="119" t="s">
        <v>481</v>
      </c>
      <c r="B552" s="119" t="s">
        <v>482</v>
      </c>
      <c r="C552" s="115" t="s">
        <v>206</v>
      </c>
      <c r="D552" s="72">
        <v>5212</v>
      </c>
      <c r="E552" s="117"/>
      <c r="F552" s="147"/>
      <c r="G552" s="147"/>
      <c r="H552" s="151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51"/>
    </row>
    <row r="553" spans="1:21" ht="15.75" x14ac:dyDescent="0.25">
      <c r="A553" s="119" t="s">
        <v>483</v>
      </c>
      <c r="B553" s="115" t="s">
        <v>484</v>
      </c>
      <c r="C553" s="115" t="s">
        <v>206</v>
      </c>
      <c r="D553" s="72">
        <v>500</v>
      </c>
      <c r="E553" s="117"/>
      <c r="F553" s="147"/>
      <c r="G553" s="147"/>
      <c r="H553" s="151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51"/>
    </row>
    <row r="554" spans="1:21" ht="15.75" x14ac:dyDescent="0.25">
      <c r="A554" s="119" t="s">
        <v>483</v>
      </c>
      <c r="B554" s="119" t="s">
        <v>216</v>
      </c>
      <c r="C554" s="115" t="s">
        <v>206</v>
      </c>
      <c r="D554" s="72">
        <v>700</v>
      </c>
      <c r="E554" s="117"/>
      <c r="F554" s="147"/>
      <c r="G554" s="147"/>
      <c r="H554" s="151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51"/>
    </row>
    <row r="555" spans="1:21" ht="15.75" x14ac:dyDescent="0.25">
      <c r="A555" s="119" t="s">
        <v>485</v>
      </c>
      <c r="B555" s="115" t="s">
        <v>486</v>
      </c>
      <c r="C555" s="115" t="s">
        <v>206</v>
      </c>
      <c r="D555" s="72">
        <v>280</v>
      </c>
      <c r="E555" s="117"/>
      <c r="F555" s="147"/>
      <c r="G555" s="147"/>
      <c r="H555" s="151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51"/>
    </row>
    <row r="556" spans="1:21" ht="15.75" x14ac:dyDescent="0.25">
      <c r="A556" s="119" t="s">
        <v>474</v>
      </c>
      <c r="B556" s="115" t="s">
        <v>487</v>
      </c>
      <c r="C556" s="115" t="s">
        <v>206</v>
      </c>
      <c r="D556" s="72">
        <v>800</v>
      </c>
      <c r="E556" s="117"/>
      <c r="F556" s="147"/>
      <c r="G556" s="147"/>
      <c r="H556" s="151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51"/>
    </row>
    <row r="557" spans="1:21" ht="15.75" x14ac:dyDescent="0.25">
      <c r="A557" s="119" t="s">
        <v>485</v>
      </c>
      <c r="B557" s="115" t="s">
        <v>488</v>
      </c>
      <c r="C557" s="115" t="s">
        <v>206</v>
      </c>
      <c r="D557" s="72">
        <v>2200</v>
      </c>
      <c r="E557" s="117"/>
      <c r="F557" s="147"/>
      <c r="G557" s="147"/>
      <c r="H557" s="147"/>
      <c r="I557" s="147"/>
      <c r="J557" s="147"/>
      <c r="K557" s="147"/>
      <c r="L557" s="147"/>
      <c r="M557" s="147"/>
      <c r="N557" s="147"/>
      <c r="O557" s="152"/>
      <c r="P557" s="147"/>
      <c r="Q557" s="147"/>
      <c r="R557" s="147"/>
      <c r="S557" s="147"/>
      <c r="T557" s="147"/>
      <c r="U557" s="152"/>
    </row>
    <row r="558" spans="1:21" ht="15.75" x14ac:dyDescent="0.25">
      <c r="A558" s="119" t="s">
        <v>489</v>
      </c>
      <c r="B558" s="115" t="s">
        <v>490</v>
      </c>
      <c r="C558" s="115" t="s">
        <v>206</v>
      </c>
      <c r="D558" s="72">
        <v>700</v>
      </c>
      <c r="E558" s="117"/>
      <c r="F558" s="147"/>
      <c r="G558" s="147"/>
      <c r="H558" s="147"/>
      <c r="I558" s="147"/>
      <c r="J558" s="147"/>
      <c r="K558" s="147"/>
      <c r="L558" s="147"/>
      <c r="M558" s="147"/>
      <c r="N558" s="147"/>
      <c r="O558" s="152"/>
      <c r="P558" s="147"/>
      <c r="Q558" s="147"/>
      <c r="R558" s="147"/>
      <c r="S558" s="147"/>
      <c r="T558" s="147"/>
      <c r="U558" s="152"/>
    </row>
    <row r="559" spans="1:21" ht="15.75" x14ac:dyDescent="0.25">
      <c r="A559" s="119" t="s">
        <v>491</v>
      </c>
      <c r="B559" s="115" t="s">
        <v>492</v>
      </c>
      <c r="C559" s="115" t="s">
        <v>206</v>
      </c>
      <c r="D559" s="72">
        <v>900</v>
      </c>
      <c r="E559" s="117"/>
      <c r="F559" s="147"/>
      <c r="G559" s="147"/>
      <c r="H559" s="147"/>
      <c r="I559" s="147"/>
      <c r="J559" s="147"/>
      <c r="K559" s="147"/>
      <c r="L559" s="147"/>
      <c r="M559" s="147"/>
      <c r="N559" s="147"/>
      <c r="O559" s="152"/>
      <c r="P559" s="147"/>
      <c r="Q559" s="147"/>
      <c r="R559" s="147"/>
      <c r="S559" s="147"/>
      <c r="T559" s="147"/>
      <c r="U559" s="152"/>
    </row>
    <row r="560" spans="1:21" ht="15.75" x14ac:dyDescent="0.25">
      <c r="A560" s="119" t="s">
        <v>491</v>
      </c>
      <c r="B560" s="115" t="s">
        <v>493</v>
      </c>
      <c r="C560" s="115" t="s">
        <v>206</v>
      </c>
      <c r="D560" s="72">
        <f>15*65</f>
        <v>975</v>
      </c>
      <c r="E560" s="117"/>
      <c r="F560" s="147"/>
      <c r="G560" s="147"/>
      <c r="H560" s="147"/>
      <c r="I560" s="147"/>
      <c r="J560" s="147"/>
      <c r="K560" s="147"/>
      <c r="L560" s="147"/>
      <c r="M560" s="147"/>
      <c r="N560" s="147"/>
      <c r="O560" s="152"/>
      <c r="P560" s="147"/>
      <c r="Q560" s="147"/>
      <c r="R560" s="147"/>
      <c r="S560" s="147"/>
      <c r="T560" s="147"/>
      <c r="U560" s="152"/>
    </row>
    <row r="561" spans="1:21" ht="15.75" x14ac:dyDescent="0.25">
      <c r="A561" s="119" t="s">
        <v>494</v>
      </c>
      <c r="B561" s="115" t="s">
        <v>495</v>
      </c>
      <c r="C561" s="115" t="s">
        <v>206</v>
      </c>
      <c r="D561" s="72">
        <v>1000</v>
      </c>
      <c r="E561" s="117"/>
      <c r="F561" s="147"/>
      <c r="G561" s="147"/>
      <c r="H561" s="147"/>
      <c r="I561" s="147"/>
      <c r="J561" s="147"/>
      <c r="K561" s="147"/>
      <c r="L561" s="147"/>
      <c r="M561" s="147"/>
      <c r="N561" s="147"/>
      <c r="O561" s="152"/>
      <c r="P561" s="147"/>
      <c r="Q561" s="147"/>
      <c r="R561" s="147"/>
      <c r="S561" s="147"/>
      <c r="T561" s="147"/>
      <c r="U561" s="152"/>
    </row>
    <row r="562" spans="1:21" ht="15.75" x14ac:dyDescent="0.25">
      <c r="A562" s="119" t="s">
        <v>496</v>
      </c>
      <c r="B562" s="115" t="s">
        <v>497</v>
      </c>
      <c r="C562" s="115" t="s">
        <v>206</v>
      </c>
      <c r="D562" s="72">
        <v>4800</v>
      </c>
      <c r="E562" s="117"/>
      <c r="F562" s="147"/>
      <c r="G562" s="147"/>
      <c r="H562" s="147"/>
      <c r="I562" s="147"/>
      <c r="J562" s="147"/>
      <c r="K562" s="147"/>
      <c r="L562" s="147"/>
      <c r="M562" s="147"/>
      <c r="N562" s="147"/>
      <c r="O562" s="152"/>
      <c r="P562" s="147"/>
      <c r="Q562" s="147"/>
      <c r="R562" s="147"/>
      <c r="S562" s="147"/>
      <c r="T562" s="147"/>
      <c r="U562" s="152"/>
    </row>
    <row r="563" spans="1:21" ht="15.75" x14ac:dyDescent="0.25">
      <c r="A563" s="119" t="s">
        <v>496</v>
      </c>
      <c r="B563" s="115" t="s">
        <v>500</v>
      </c>
      <c r="C563" s="115" t="s">
        <v>206</v>
      </c>
      <c r="D563" s="72">
        <v>1800</v>
      </c>
      <c r="E563" s="117"/>
      <c r="F563" s="147"/>
      <c r="G563" s="147"/>
      <c r="H563" s="147"/>
      <c r="I563" s="147"/>
      <c r="J563" s="147"/>
      <c r="K563" s="147"/>
      <c r="L563" s="147"/>
      <c r="M563" s="147"/>
      <c r="N563" s="147"/>
      <c r="O563" s="152"/>
      <c r="P563" s="147"/>
      <c r="Q563" s="147"/>
      <c r="R563" s="147"/>
      <c r="S563" s="147"/>
      <c r="T563" s="147"/>
      <c r="U563" s="152"/>
    </row>
    <row r="564" spans="1:21" ht="15.75" x14ac:dyDescent="0.25">
      <c r="A564" s="119" t="s">
        <v>498</v>
      </c>
      <c r="B564" s="115" t="s">
        <v>499</v>
      </c>
      <c r="C564" s="115" t="s">
        <v>206</v>
      </c>
      <c r="D564" s="72">
        <v>360</v>
      </c>
      <c r="E564" s="117"/>
      <c r="F564" s="147"/>
      <c r="G564" s="147"/>
      <c r="H564" s="147"/>
      <c r="I564" s="147"/>
      <c r="J564" s="147"/>
      <c r="K564" s="147"/>
      <c r="L564" s="147"/>
      <c r="M564" s="147"/>
      <c r="N564" s="147"/>
      <c r="O564" s="152"/>
      <c r="P564" s="147"/>
      <c r="Q564" s="147"/>
      <c r="R564" s="147"/>
      <c r="S564" s="147"/>
      <c r="T564" s="147"/>
      <c r="U564" s="152"/>
    </row>
    <row r="565" spans="1:21" ht="15.75" x14ac:dyDescent="0.25">
      <c r="A565" s="119" t="s">
        <v>501</v>
      </c>
      <c r="B565" s="115" t="s">
        <v>502</v>
      </c>
      <c r="C565" s="115" t="s">
        <v>206</v>
      </c>
      <c r="D565" s="72">
        <v>150</v>
      </c>
      <c r="E565" s="117"/>
      <c r="F565" s="147"/>
      <c r="G565" s="147"/>
      <c r="H565" s="147"/>
      <c r="I565" s="147"/>
      <c r="J565" s="147"/>
      <c r="K565" s="147"/>
      <c r="L565" s="147"/>
      <c r="M565" s="147"/>
      <c r="N565" s="147"/>
      <c r="O565" s="152"/>
      <c r="P565" s="147"/>
      <c r="Q565" s="147"/>
      <c r="R565" s="147"/>
      <c r="S565" s="147"/>
      <c r="T565" s="147"/>
      <c r="U565" s="152"/>
    </row>
    <row r="566" spans="1:21" ht="15.75" x14ac:dyDescent="0.25">
      <c r="A566" s="119" t="s">
        <v>503</v>
      </c>
      <c r="B566" s="115" t="s">
        <v>504</v>
      </c>
      <c r="C566" s="115" t="s">
        <v>206</v>
      </c>
      <c r="D566" s="72">
        <v>1000</v>
      </c>
      <c r="E566" s="117"/>
      <c r="F566" s="147"/>
      <c r="G566" s="147"/>
      <c r="H566" s="147"/>
      <c r="I566" s="147"/>
      <c r="J566" s="147"/>
      <c r="K566" s="147"/>
      <c r="L566" s="147"/>
      <c r="M566" s="147"/>
      <c r="N566" s="147"/>
      <c r="O566" s="152"/>
      <c r="P566" s="147"/>
      <c r="Q566" s="147"/>
      <c r="R566" s="147"/>
      <c r="S566" s="147"/>
      <c r="T566" s="147"/>
      <c r="U566" s="152"/>
    </row>
    <row r="567" spans="1:21" ht="15.75" x14ac:dyDescent="0.25">
      <c r="A567" s="119" t="s">
        <v>505</v>
      </c>
      <c r="B567" s="115" t="s">
        <v>506</v>
      </c>
      <c r="C567" s="115" t="s">
        <v>206</v>
      </c>
      <c r="D567" s="72">
        <v>1080</v>
      </c>
      <c r="E567" s="117"/>
      <c r="F567" s="147"/>
      <c r="G567" s="147"/>
      <c r="H567" s="147"/>
      <c r="I567" s="147"/>
      <c r="J567" s="147"/>
      <c r="K567" s="147"/>
      <c r="L567" s="147"/>
      <c r="M567" s="147"/>
      <c r="N567" s="147"/>
      <c r="O567" s="152"/>
      <c r="P567" s="147"/>
      <c r="Q567" s="147"/>
      <c r="R567" s="147"/>
      <c r="S567" s="147"/>
      <c r="T567" s="147"/>
      <c r="U567" s="152"/>
    </row>
    <row r="568" spans="1:21" ht="15.75" x14ac:dyDescent="0.25">
      <c r="A568" s="119" t="s">
        <v>508</v>
      </c>
      <c r="B568" s="119" t="s">
        <v>520</v>
      </c>
      <c r="C568" s="115" t="s">
        <v>206</v>
      </c>
      <c r="D568" s="72">
        <v>180</v>
      </c>
      <c r="E568" s="117"/>
      <c r="F568" s="147"/>
      <c r="G568" s="147"/>
      <c r="H568" s="147"/>
      <c r="I568" s="147"/>
      <c r="J568" s="147"/>
      <c r="K568" s="147"/>
      <c r="L568" s="147"/>
      <c r="M568" s="147"/>
      <c r="N568" s="147"/>
      <c r="O568" s="152"/>
      <c r="P568" s="147"/>
      <c r="Q568" s="147"/>
      <c r="R568" s="147"/>
      <c r="S568" s="147"/>
      <c r="T568" s="147"/>
      <c r="U568" s="152"/>
    </row>
    <row r="569" spans="1:21" ht="15.75" x14ac:dyDescent="0.25">
      <c r="A569" s="119" t="s">
        <v>508</v>
      </c>
      <c r="B569" s="115" t="s">
        <v>521</v>
      </c>
      <c r="C569" s="115" t="s">
        <v>206</v>
      </c>
      <c r="D569" s="72">
        <v>900</v>
      </c>
      <c r="E569" s="117"/>
      <c r="F569" s="147"/>
      <c r="G569" s="147"/>
      <c r="H569" s="147"/>
      <c r="I569" s="147"/>
      <c r="J569" s="147"/>
      <c r="K569" s="147"/>
      <c r="L569" s="147"/>
      <c r="M569" s="147"/>
      <c r="N569" s="147"/>
      <c r="O569" s="152"/>
      <c r="P569" s="147"/>
      <c r="Q569" s="147"/>
      <c r="R569" s="147"/>
      <c r="S569" s="147"/>
      <c r="T569" s="147"/>
      <c r="U569" s="152"/>
    </row>
    <row r="570" spans="1:21" ht="15.75" x14ac:dyDescent="0.25">
      <c r="A570" s="119" t="s">
        <v>511</v>
      </c>
      <c r="B570" s="119" t="s">
        <v>512</v>
      </c>
      <c r="C570" s="115" t="s">
        <v>206</v>
      </c>
      <c r="D570" s="72">
        <f>980+5380+970</f>
        <v>7330</v>
      </c>
      <c r="E570" s="117"/>
      <c r="F570" s="147"/>
      <c r="G570" s="147"/>
      <c r="H570" s="147"/>
      <c r="I570" s="147"/>
      <c r="J570" s="147"/>
      <c r="K570" s="147"/>
      <c r="L570" s="147"/>
      <c r="M570" s="147"/>
      <c r="N570" s="147"/>
      <c r="O570" s="152"/>
      <c r="P570" s="147"/>
      <c r="Q570" s="147"/>
      <c r="R570" s="147"/>
      <c r="S570" s="147"/>
      <c r="T570" s="147"/>
      <c r="U570" s="152"/>
    </row>
    <row r="571" spans="1:21" ht="15.75" x14ac:dyDescent="0.25">
      <c r="A571" s="115" t="s">
        <v>514</v>
      </c>
      <c r="B571" s="115" t="s">
        <v>513</v>
      </c>
      <c r="C571" s="115" t="s">
        <v>206</v>
      </c>
      <c r="D571" s="72">
        <v>3572</v>
      </c>
      <c r="E571" s="117"/>
      <c r="F571" s="147"/>
      <c r="G571" s="147"/>
      <c r="H571" s="147"/>
      <c r="I571" s="147"/>
      <c r="J571" s="147"/>
      <c r="K571" s="147"/>
      <c r="L571" s="147"/>
      <c r="M571" s="147"/>
      <c r="N571" s="147"/>
      <c r="O571" s="152"/>
      <c r="P571" s="147"/>
      <c r="Q571" s="147"/>
      <c r="R571" s="147"/>
      <c r="S571" s="147"/>
      <c r="T571" s="147"/>
      <c r="U571" s="152"/>
    </row>
    <row r="572" spans="1:21" ht="15.75" x14ac:dyDescent="0.25">
      <c r="A572" s="119" t="s">
        <v>508</v>
      </c>
      <c r="B572" s="115" t="s">
        <v>515</v>
      </c>
      <c r="C572" s="115" t="s">
        <v>206</v>
      </c>
      <c r="D572" s="72">
        <v>300</v>
      </c>
      <c r="E572" s="117"/>
      <c r="F572" s="147"/>
      <c r="G572" s="147"/>
      <c r="H572" s="147"/>
      <c r="I572" s="147"/>
      <c r="J572" s="147"/>
      <c r="K572" s="147"/>
      <c r="L572" s="147"/>
      <c r="M572" s="147"/>
      <c r="N572" s="147"/>
      <c r="O572" s="152"/>
      <c r="P572" s="147"/>
      <c r="Q572" s="147"/>
      <c r="R572" s="147"/>
      <c r="S572" s="147"/>
      <c r="T572" s="147"/>
      <c r="U572" s="152"/>
    </row>
    <row r="573" spans="1:21" ht="15.75" x14ac:dyDescent="0.25">
      <c r="A573" s="119" t="s">
        <v>519</v>
      </c>
      <c r="B573" s="115" t="s">
        <v>517</v>
      </c>
      <c r="C573" s="115" t="s">
        <v>206</v>
      </c>
      <c r="D573" s="72">
        <v>1000</v>
      </c>
      <c r="E573" s="117"/>
      <c r="F573" s="147"/>
      <c r="G573" s="147"/>
      <c r="H573" s="147"/>
      <c r="I573" s="147"/>
      <c r="J573" s="147"/>
      <c r="K573" s="147"/>
      <c r="L573" s="147"/>
      <c r="M573" s="147"/>
      <c r="N573" s="147"/>
      <c r="O573" s="152"/>
      <c r="P573" s="147"/>
      <c r="Q573" s="147"/>
      <c r="R573" s="147"/>
      <c r="S573" s="147"/>
      <c r="T573" s="147"/>
      <c r="U573" s="152"/>
    </row>
    <row r="574" spans="1:21" ht="16.5" thickBot="1" x14ac:dyDescent="0.3">
      <c r="A574" s="119"/>
      <c r="B574" s="115"/>
      <c r="C574" s="115" t="s">
        <v>206</v>
      </c>
      <c r="D574" s="185"/>
      <c r="E574" s="117"/>
      <c r="F574" s="147"/>
      <c r="G574" s="147"/>
      <c r="H574" s="147"/>
      <c r="I574" s="147"/>
      <c r="J574" s="147"/>
      <c r="K574" s="147"/>
      <c r="L574" s="147"/>
      <c r="M574" s="147"/>
      <c r="N574" s="147"/>
      <c r="O574" s="152"/>
      <c r="P574" s="147"/>
      <c r="Q574" s="147"/>
      <c r="R574" s="147"/>
      <c r="S574" s="147"/>
      <c r="T574" s="147"/>
      <c r="U574" s="152"/>
    </row>
    <row r="575" spans="1:21" ht="15.75" x14ac:dyDescent="0.25">
      <c r="A575" s="124"/>
      <c r="B575" s="167" t="s">
        <v>522</v>
      </c>
      <c r="C575" s="115"/>
      <c r="D575" s="126">
        <f>SUM(D543:D574)</f>
        <v>50385</v>
      </c>
      <c r="E575" s="117"/>
      <c r="F575" s="147"/>
      <c r="G575" s="147"/>
      <c r="H575" s="147"/>
      <c r="I575" s="152"/>
      <c r="J575" s="147"/>
      <c r="K575" s="147"/>
      <c r="L575" s="152"/>
      <c r="M575" s="147"/>
      <c r="N575" s="147"/>
      <c r="O575" s="147"/>
      <c r="P575" s="147"/>
      <c r="Q575" s="147"/>
      <c r="R575" s="147"/>
      <c r="S575" s="147"/>
      <c r="T575" s="147"/>
      <c r="U575" s="73"/>
    </row>
    <row r="576" spans="1:21" ht="18.75" x14ac:dyDescent="0.3">
      <c r="A576" s="124"/>
      <c r="B576" s="131" t="s">
        <v>173</v>
      </c>
      <c r="C576" s="132"/>
      <c r="D576" s="181">
        <f>D541-D575</f>
        <v>1307</v>
      </c>
      <c r="F576" s="118"/>
      <c r="G576" s="118"/>
      <c r="H576" s="118"/>
      <c r="I576" s="118"/>
      <c r="J576" s="118"/>
      <c r="K576" s="118"/>
      <c r="L576" s="46"/>
      <c r="M576" s="46"/>
      <c r="N576" s="46"/>
      <c r="O576" s="46"/>
      <c r="P576" s="46"/>
      <c r="Q576" s="46"/>
      <c r="R576" s="46"/>
      <c r="S576" s="46"/>
      <c r="T576" s="46"/>
      <c r="U576" s="51"/>
    </row>
    <row r="577" spans="1:22" ht="15.75" x14ac:dyDescent="0.25">
      <c r="A577" s="134"/>
      <c r="B577" s="135" t="s">
        <v>109</v>
      </c>
      <c r="C577" s="135"/>
      <c r="D577" s="134"/>
      <c r="E577" s="134"/>
      <c r="F577" s="134"/>
      <c r="G577" s="134"/>
      <c r="H577" s="134"/>
      <c r="I577" s="134"/>
      <c r="J577" s="134"/>
      <c r="K577" s="134"/>
    </row>
    <row r="578" spans="1:22" ht="15.75" x14ac:dyDescent="0.25">
      <c r="A578" s="134"/>
      <c r="B578" s="135"/>
      <c r="C578" s="135"/>
      <c r="D578" s="134"/>
      <c r="E578" s="134"/>
      <c r="F578" s="134"/>
      <c r="G578" s="134"/>
      <c r="H578" s="134"/>
      <c r="I578" s="134"/>
      <c r="J578" s="134"/>
      <c r="K578" s="134"/>
    </row>
    <row r="579" spans="1:22" ht="15.75" x14ac:dyDescent="0.25">
      <c r="A579" s="134"/>
      <c r="B579" s="135"/>
      <c r="C579" s="135"/>
      <c r="D579" s="134"/>
      <c r="E579" s="134"/>
      <c r="F579" s="134"/>
      <c r="G579" s="134"/>
      <c r="H579" s="134"/>
      <c r="I579" s="134"/>
      <c r="J579" s="134"/>
      <c r="K579" s="134"/>
    </row>
    <row r="580" spans="1:22" ht="15.75" x14ac:dyDescent="0.25">
      <c r="A580" s="134"/>
      <c r="B580" s="135"/>
      <c r="C580" s="135"/>
      <c r="D580" s="134"/>
      <c r="E580" s="134"/>
      <c r="F580" s="134"/>
      <c r="G580" s="134"/>
      <c r="H580" s="134"/>
      <c r="I580" s="134"/>
      <c r="J580" s="134"/>
      <c r="K580" s="134"/>
    </row>
    <row r="581" spans="1:22" ht="18.75" x14ac:dyDescent="0.3">
      <c r="A581" s="97"/>
      <c r="B581" s="136"/>
      <c r="C581" s="137"/>
      <c r="D581" s="137"/>
      <c r="E581" s="99"/>
      <c r="F581" s="137"/>
      <c r="G581" s="137"/>
      <c r="H581" s="101"/>
      <c r="I581" s="138"/>
      <c r="J581" s="138"/>
      <c r="K581" s="138"/>
      <c r="L581" s="31"/>
      <c r="M581" s="31"/>
      <c r="N581" s="5"/>
      <c r="O581" s="5"/>
      <c r="P581" s="5"/>
      <c r="Q581" s="6"/>
      <c r="R581" s="6"/>
      <c r="S581" s="6"/>
      <c r="T581" s="6"/>
      <c r="U581" s="6"/>
      <c r="V581" s="6"/>
    </row>
    <row r="582" spans="1:22" ht="18.75" x14ac:dyDescent="0.3">
      <c r="A582" s="97"/>
      <c r="B582" s="139" t="s">
        <v>30</v>
      </c>
      <c r="C582" s="140" t="s">
        <v>31</v>
      </c>
      <c r="D582" s="141"/>
      <c r="E582" s="99"/>
      <c r="F582" s="140" t="s">
        <v>32</v>
      </c>
      <c r="G582" s="142"/>
      <c r="H582" s="143"/>
      <c r="I582" s="144" t="s">
        <v>33</v>
      </c>
      <c r="J582" s="144"/>
      <c r="K582" s="144"/>
      <c r="L582" s="5"/>
      <c r="M582" s="5"/>
      <c r="N582" s="5"/>
      <c r="O582" s="5"/>
      <c r="P582" s="5"/>
      <c r="Q582" s="6"/>
      <c r="R582" s="6"/>
      <c r="S582" s="6"/>
      <c r="T582" s="6"/>
      <c r="U582" s="6"/>
      <c r="V582" s="6"/>
    </row>
    <row r="583" spans="1:22" ht="18.75" x14ac:dyDescent="0.3">
      <c r="A583" s="97"/>
      <c r="B583" s="145" t="s">
        <v>34</v>
      </c>
      <c r="C583" s="140" t="s">
        <v>35</v>
      </c>
      <c r="D583" s="143"/>
      <c r="E583" s="99"/>
      <c r="F583" s="145" t="s">
        <v>36</v>
      </c>
      <c r="G583" s="145"/>
      <c r="H583" s="143"/>
      <c r="I583" s="146" t="s">
        <v>37</v>
      </c>
      <c r="J583" s="146"/>
      <c r="K583" s="146"/>
      <c r="L583" s="5"/>
      <c r="M583" s="5"/>
      <c r="N583" s="5"/>
      <c r="O583" s="5"/>
      <c r="P583" s="5"/>
      <c r="Q583" s="6"/>
      <c r="R583" s="6"/>
      <c r="S583" s="6"/>
      <c r="T583" s="6"/>
      <c r="U583" s="6"/>
      <c r="V583" s="6"/>
    </row>
    <row r="584" spans="1:22" ht="15.75" x14ac:dyDescent="0.25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</row>
    <row r="586" spans="1:22" ht="18.75" x14ac:dyDescent="0.3">
      <c r="A586" s="97"/>
      <c r="B586" s="98" t="s">
        <v>0</v>
      </c>
      <c r="C586" s="99"/>
      <c r="D586" s="98"/>
      <c r="E586" s="98"/>
      <c r="F586" s="98"/>
      <c r="G586" s="100"/>
      <c r="H586" s="101"/>
      <c r="I586" s="101"/>
      <c r="J586" s="101"/>
      <c r="K586" s="101"/>
      <c r="L586" s="5"/>
      <c r="M586" s="5"/>
      <c r="N586" s="5"/>
      <c r="O586" s="5"/>
      <c r="P586" s="5"/>
      <c r="Q586" s="6"/>
      <c r="R586" s="6"/>
      <c r="S586" s="6"/>
      <c r="T586" s="6"/>
      <c r="U586" s="6"/>
      <c r="V586" s="6"/>
    </row>
    <row r="587" spans="1:22" ht="18.75" x14ac:dyDescent="0.3">
      <c r="A587" s="97"/>
      <c r="B587" s="98" t="s">
        <v>1</v>
      </c>
      <c r="C587" s="99"/>
      <c r="D587" s="98"/>
      <c r="E587" s="98"/>
      <c r="F587" s="98"/>
      <c r="G587" s="100"/>
      <c r="H587" s="101"/>
      <c r="I587" s="101"/>
      <c r="J587" s="101"/>
      <c r="K587" s="101"/>
      <c r="L587" s="5"/>
      <c r="M587" s="5"/>
      <c r="N587" s="5"/>
      <c r="O587" s="5"/>
      <c r="P587" s="5"/>
      <c r="Q587" s="6"/>
      <c r="R587" s="6"/>
      <c r="S587" s="6"/>
      <c r="T587" s="6"/>
      <c r="U587" s="6"/>
      <c r="V587" s="6"/>
    </row>
    <row r="588" spans="1:22" ht="18.75" x14ac:dyDescent="0.3">
      <c r="A588" s="97"/>
      <c r="B588" s="98" t="s">
        <v>552</v>
      </c>
      <c r="C588" s="99"/>
      <c r="D588" s="98"/>
      <c r="E588" s="98"/>
      <c r="F588" s="98"/>
      <c r="G588" s="100"/>
      <c r="H588" s="101"/>
      <c r="I588" s="101"/>
      <c r="J588" s="101"/>
      <c r="K588" s="101"/>
      <c r="L588" s="5"/>
      <c r="M588" s="5"/>
      <c r="N588" s="5"/>
      <c r="O588" s="5"/>
      <c r="P588" s="5"/>
      <c r="Q588" s="6"/>
      <c r="R588" s="6"/>
      <c r="S588" s="6"/>
      <c r="T588" s="6"/>
      <c r="U588" s="6"/>
      <c r="V588" s="6"/>
    </row>
    <row r="589" spans="1:22" ht="90" x14ac:dyDescent="0.3">
      <c r="A589" s="102" t="s">
        <v>3</v>
      </c>
      <c r="B589" s="103" t="s">
        <v>4</v>
      </c>
      <c r="C589" s="103" t="s">
        <v>5</v>
      </c>
      <c r="D589" s="104" t="s">
        <v>6</v>
      </c>
      <c r="E589" s="103" t="s">
        <v>39</v>
      </c>
      <c r="F589" s="153" t="s">
        <v>8</v>
      </c>
      <c r="G589" s="153" t="s">
        <v>9</v>
      </c>
      <c r="H589" s="153" t="s">
        <v>76</v>
      </c>
      <c r="I589" s="153" t="s">
        <v>77</v>
      </c>
      <c r="J589" s="153" t="s">
        <v>78</v>
      </c>
      <c r="K589" s="153" t="s">
        <v>111</v>
      </c>
      <c r="L589" s="153" t="s">
        <v>80</v>
      </c>
      <c r="M589" s="153" t="s">
        <v>81</v>
      </c>
      <c r="N589" s="153" t="s">
        <v>82</v>
      </c>
      <c r="O589" s="153" t="s">
        <v>83</v>
      </c>
      <c r="P589" s="153" t="s">
        <v>112</v>
      </c>
      <c r="Q589" s="153" t="s">
        <v>85</v>
      </c>
      <c r="R589" s="153" t="s">
        <v>86</v>
      </c>
      <c r="S589" s="153" t="s">
        <v>17</v>
      </c>
      <c r="T589" s="153" t="s">
        <v>87</v>
      </c>
      <c r="U589" s="153" t="s">
        <v>88</v>
      </c>
      <c r="V589" s="6"/>
    </row>
    <row r="590" spans="1:22" ht="18.75" x14ac:dyDescent="0.3">
      <c r="A590" s="105"/>
      <c r="B590" s="106" t="s">
        <v>18</v>
      </c>
      <c r="C590" s="107"/>
      <c r="D590" s="108">
        <v>1307</v>
      </c>
      <c r="E590" s="109"/>
      <c r="F590" s="106"/>
      <c r="G590" s="106"/>
      <c r="H590" s="106"/>
      <c r="I590" s="106"/>
      <c r="J590" s="106"/>
      <c r="K590" s="10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6"/>
    </row>
    <row r="591" spans="1:22" ht="19.5" thickBot="1" x14ac:dyDescent="0.35">
      <c r="A591" s="105" t="s">
        <v>518</v>
      </c>
      <c r="B591" s="106" t="s">
        <v>225</v>
      </c>
      <c r="C591" s="107">
        <v>107644120</v>
      </c>
      <c r="D591" s="110">
        <v>50000</v>
      </c>
      <c r="E591" s="109"/>
      <c r="F591" s="106"/>
      <c r="G591" s="106"/>
      <c r="H591" s="106"/>
      <c r="I591" s="106"/>
      <c r="J591" s="106"/>
      <c r="K591" s="10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6"/>
    </row>
    <row r="592" spans="1:22" ht="18.75" x14ac:dyDescent="0.3">
      <c r="A592" s="105"/>
      <c r="B592" s="106" t="s">
        <v>227</v>
      </c>
      <c r="C592" s="107"/>
      <c r="D592" s="111">
        <f>SUM(D590:D591)</f>
        <v>51307</v>
      </c>
      <c r="E592" s="109"/>
      <c r="F592" s="106"/>
      <c r="G592" s="106"/>
      <c r="H592" s="106"/>
      <c r="I592" s="106"/>
      <c r="J592" s="106"/>
      <c r="K592" s="10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6"/>
    </row>
    <row r="593" spans="1:22" ht="18.75" x14ac:dyDescent="0.3">
      <c r="A593" s="105"/>
      <c r="B593" s="112" t="s">
        <v>21</v>
      </c>
      <c r="C593" s="107"/>
      <c r="D593" s="113"/>
      <c r="E593" s="109"/>
      <c r="F593" s="106"/>
      <c r="G593" s="106"/>
      <c r="H593" s="106"/>
      <c r="I593" s="106"/>
      <c r="J593" s="106"/>
      <c r="K593" s="10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6"/>
    </row>
    <row r="594" spans="1:22" ht="18.75" x14ac:dyDescent="0.3">
      <c r="A594" s="119" t="s">
        <v>518</v>
      </c>
      <c r="B594" s="119" t="s">
        <v>523</v>
      </c>
      <c r="C594" s="115" t="s">
        <v>206</v>
      </c>
      <c r="D594" s="113">
        <v>3900</v>
      </c>
      <c r="E594" s="109"/>
      <c r="F594" s="106"/>
      <c r="G594" s="106"/>
      <c r="H594" s="106"/>
      <c r="I594" s="106"/>
      <c r="J594" s="106"/>
      <c r="K594" s="10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6"/>
    </row>
    <row r="595" spans="1:22" ht="15.75" x14ac:dyDescent="0.25">
      <c r="A595" s="119" t="s">
        <v>524</v>
      </c>
      <c r="B595" s="115" t="s">
        <v>525</v>
      </c>
      <c r="C595" s="115" t="s">
        <v>206</v>
      </c>
      <c r="D595" s="116">
        <v>1000</v>
      </c>
      <c r="E595" s="117"/>
      <c r="F595" s="147"/>
      <c r="G595" s="147"/>
      <c r="H595" s="147"/>
      <c r="I595" s="147"/>
      <c r="J595" s="147"/>
      <c r="K595" s="147"/>
      <c r="L595" s="148"/>
      <c r="M595" s="147"/>
      <c r="N595" s="147"/>
      <c r="O595" s="147"/>
      <c r="P595" s="147"/>
      <c r="Q595" s="147"/>
      <c r="R595" s="147"/>
      <c r="S595" s="147"/>
      <c r="T595" s="147"/>
      <c r="U595" s="147"/>
    </row>
    <row r="596" spans="1:22" ht="15.75" x14ac:dyDescent="0.25">
      <c r="A596" s="119" t="s">
        <v>526</v>
      </c>
      <c r="B596" s="119" t="s">
        <v>527</v>
      </c>
      <c r="C596" s="115" t="s">
        <v>206</v>
      </c>
      <c r="D596" s="116">
        <v>1700</v>
      </c>
      <c r="E596" s="117"/>
      <c r="F596" s="147"/>
      <c r="G596" s="147"/>
      <c r="H596" s="147"/>
      <c r="I596" s="147"/>
      <c r="J596" s="147"/>
      <c r="K596" s="147"/>
      <c r="L596" s="148"/>
      <c r="M596" s="147"/>
      <c r="N596" s="147"/>
      <c r="O596" s="147"/>
      <c r="P596" s="147"/>
      <c r="Q596" s="147"/>
      <c r="R596" s="147"/>
      <c r="S596" s="147"/>
      <c r="T596" s="147"/>
      <c r="U596" s="149"/>
    </row>
    <row r="597" spans="1:22" ht="15.75" x14ac:dyDescent="0.25">
      <c r="A597" s="119" t="s">
        <v>526</v>
      </c>
      <c r="B597" s="119" t="s">
        <v>528</v>
      </c>
      <c r="C597" s="115" t="s">
        <v>206</v>
      </c>
      <c r="D597" s="116">
        <v>2300</v>
      </c>
      <c r="E597" s="117"/>
      <c r="F597" s="147"/>
      <c r="G597" s="147"/>
      <c r="H597" s="147"/>
      <c r="I597" s="147"/>
      <c r="J597" s="147"/>
      <c r="K597" s="147"/>
      <c r="L597" s="148"/>
      <c r="M597" s="147"/>
      <c r="N597" s="147"/>
      <c r="O597" s="147"/>
      <c r="P597" s="147"/>
      <c r="Q597" s="147"/>
      <c r="R597" s="147"/>
      <c r="S597" s="147"/>
      <c r="T597" s="147"/>
      <c r="U597" s="149"/>
    </row>
    <row r="598" spans="1:22" ht="15.75" x14ac:dyDescent="0.25">
      <c r="A598" s="119" t="s">
        <v>526</v>
      </c>
      <c r="B598" s="119" t="s">
        <v>529</v>
      </c>
      <c r="C598" s="115" t="s">
        <v>206</v>
      </c>
      <c r="D598" s="72">
        <v>5212</v>
      </c>
      <c r="E598" s="11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9"/>
    </row>
    <row r="599" spans="1:22" ht="15.75" x14ac:dyDescent="0.25">
      <c r="A599" s="119" t="s">
        <v>526</v>
      </c>
      <c r="B599" s="222" t="s">
        <v>555</v>
      </c>
      <c r="C599" s="115" t="s">
        <v>206</v>
      </c>
      <c r="D599" s="72">
        <v>4000</v>
      </c>
      <c r="E599" s="117"/>
      <c r="F599" s="147"/>
      <c r="G599" s="147"/>
      <c r="H599" s="147"/>
      <c r="I599" s="148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50"/>
    </row>
    <row r="600" spans="1:22" ht="15.75" x14ac:dyDescent="0.25">
      <c r="A600" s="119" t="s">
        <v>526</v>
      </c>
      <c r="B600" s="119" t="s">
        <v>530</v>
      </c>
      <c r="C600" s="115" t="s">
        <v>206</v>
      </c>
      <c r="D600" s="72">
        <f>350+400+200</f>
        <v>950</v>
      </c>
      <c r="E600" s="117"/>
      <c r="F600" s="147"/>
      <c r="G600" s="147"/>
      <c r="H600" s="147"/>
      <c r="I600" s="148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50"/>
    </row>
    <row r="601" spans="1:22" ht="15.75" x14ac:dyDescent="0.25">
      <c r="A601" s="119" t="s">
        <v>526</v>
      </c>
      <c r="B601" s="222" t="s">
        <v>556</v>
      </c>
      <c r="C601" s="115" t="s">
        <v>206</v>
      </c>
      <c r="D601" s="72">
        <f>360</f>
        <v>360</v>
      </c>
      <c r="E601" s="117"/>
      <c r="F601" s="147"/>
      <c r="G601" s="147"/>
      <c r="H601" s="150"/>
      <c r="I601" s="147"/>
      <c r="J601" s="147"/>
      <c r="K601" s="147"/>
      <c r="L601" s="148"/>
      <c r="M601" s="147"/>
      <c r="N601" s="147"/>
      <c r="O601" s="147"/>
      <c r="P601" s="147"/>
      <c r="Q601" s="147"/>
      <c r="R601" s="147"/>
      <c r="S601" s="147"/>
      <c r="T601" s="147"/>
      <c r="U601" s="147"/>
    </row>
    <row r="602" spans="1:22" ht="15.75" x14ac:dyDescent="0.25">
      <c r="A602" s="119" t="s">
        <v>531</v>
      </c>
      <c r="B602" s="119" t="s">
        <v>532</v>
      </c>
      <c r="C602" s="115" t="s">
        <v>206</v>
      </c>
      <c r="D602" s="225">
        <v>1100</v>
      </c>
      <c r="E602" s="117"/>
      <c r="F602" s="147"/>
      <c r="G602" s="147"/>
      <c r="H602" s="151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51"/>
    </row>
    <row r="603" spans="1:22" ht="15.75" x14ac:dyDescent="0.25">
      <c r="A603" s="119" t="s">
        <v>533</v>
      </c>
      <c r="B603" s="119" t="s">
        <v>535</v>
      </c>
      <c r="C603" s="115" t="s">
        <v>206</v>
      </c>
      <c r="D603" s="72">
        <v>2500</v>
      </c>
      <c r="E603" s="117"/>
      <c r="F603" s="147"/>
      <c r="G603" s="147"/>
      <c r="H603" s="151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51"/>
    </row>
    <row r="604" spans="1:22" ht="15.75" x14ac:dyDescent="0.25">
      <c r="A604" s="119" t="s">
        <v>534</v>
      </c>
      <c r="B604" s="115" t="s">
        <v>536</v>
      </c>
      <c r="C604" s="115" t="s">
        <v>206</v>
      </c>
      <c r="D604" s="72">
        <v>280</v>
      </c>
      <c r="E604" s="117"/>
      <c r="F604" s="147"/>
      <c r="G604" s="147"/>
      <c r="H604" s="151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51"/>
    </row>
    <row r="605" spans="1:22" ht="15.75" x14ac:dyDescent="0.25">
      <c r="A605" s="119" t="s">
        <v>537</v>
      </c>
      <c r="B605" s="119" t="s">
        <v>538</v>
      </c>
      <c r="C605" s="115" t="s">
        <v>206</v>
      </c>
      <c r="D605" s="72">
        <f>300+370+300</f>
        <v>970</v>
      </c>
      <c r="E605" s="117"/>
      <c r="F605" s="147"/>
      <c r="G605" s="147"/>
      <c r="H605" s="151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51"/>
    </row>
    <row r="606" spans="1:22" ht="15.75" x14ac:dyDescent="0.25">
      <c r="A606" s="119" t="s">
        <v>539</v>
      </c>
      <c r="B606" s="115" t="s">
        <v>540</v>
      </c>
      <c r="C606" s="115" t="s">
        <v>206</v>
      </c>
      <c r="D606" s="72">
        <v>470</v>
      </c>
      <c r="E606" s="117"/>
      <c r="F606" s="147"/>
      <c r="G606" s="147"/>
      <c r="H606" s="151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51"/>
    </row>
    <row r="607" spans="1:22" ht="15.75" x14ac:dyDescent="0.25">
      <c r="A607" s="119" t="s">
        <v>534</v>
      </c>
      <c r="B607" s="115" t="s">
        <v>541</v>
      </c>
      <c r="C607" s="115" t="s">
        <v>206</v>
      </c>
      <c r="D607" s="72">
        <v>6600</v>
      </c>
      <c r="E607" s="117"/>
      <c r="F607" s="147"/>
      <c r="G607" s="147"/>
      <c r="H607" s="151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51"/>
    </row>
    <row r="608" spans="1:22" ht="15.75" x14ac:dyDescent="0.25">
      <c r="A608" s="119" t="s">
        <v>531</v>
      </c>
      <c r="B608" s="115" t="s">
        <v>542</v>
      </c>
      <c r="C608" s="115" t="s">
        <v>206</v>
      </c>
      <c r="D608" s="72">
        <v>1440</v>
      </c>
      <c r="E608" s="117"/>
      <c r="F608" s="147"/>
      <c r="G608" s="147"/>
      <c r="H608" s="147"/>
      <c r="I608" s="147"/>
      <c r="J608" s="147"/>
      <c r="K608" s="147"/>
      <c r="L608" s="147"/>
      <c r="M608" s="147"/>
      <c r="N608" s="147"/>
      <c r="O608" s="152"/>
      <c r="P608" s="147"/>
      <c r="Q608" s="147"/>
      <c r="R608" s="147"/>
      <c r="S608" s="147"/>
      <c r="T608" s="147"/>
      <c r="U608" s="152"/>
    </row>
    <row r="609" spans="1:22" ht="15.75" x14ac:dyDescent="0.25">
      <c r="A609" s="119" t="s">
        <v>543</v>
      </c>
      <c r="B609" s="115" t="s">
        <v>544</v>
      </c>
      <c r="C609" s="115" t="s">
        <v>206</v>
      </c>
      <c r="D609" s="72">
        <v>2800</v>
      </c>
      <c r="E609" s="117"/>
      <c r="F609" s="147"/>
      <c r="G609" s="147"/>
      <c r="H609" s="147"/>
      <c r="I609" s="147"/>
      <c r="J609" s="147"/>
      <c r="K609" s="147"/>
      <c r="L609" s="147"/>
      <c r="M609" s="147"/>
      <c r="N609" s="147"/>
      <c r="O609" s="152"/>
      <c r="P609" s="147"/>
      <c r="Q609" s="147"/>
      <c r="R609" s="147"/>
      <c r="S609" s="147"/>
      <c r="T609" s="147"/>
      <c r="U609" s="152"/>
    </row>
    <row r="610" spans="1:22" ht="15.75" x14ac:dyDescent="0.25">
      <c r="A610" s="119" t="s">
        <v>545</v>
      </c>
      <c r="B610" s="115" t="s">
        <v>546</v>
      </c>
      <c r="C610" s="115" t="s">
        <v>206</v>
      </c>
      <c r="D610" s="72">
        <v>3157</v>
      </c>
      <c r="E610" s="117"/>
      <c r="F610" s="147"/>
      <c r="G610" s="147"/>
      <c r="H610" s="147"/>
      <c r="I610" s="147"/>
      <c r="J610" s="147"/>
      <c r="K610" s="147"/>
      <c r="L610" s="147"/>
      <c r="M610" s="147"/>
      <c r="N610" s="147"/>
      <c r="O610" s="152"/>
      <c r="P610" s="147"/>
      <c r="Q610" s="147"/>
      <c r="R610" s="147"/>
      <c r="S610" s="147"/>
      <c r="T610" s="147"/>
      <c r="U610" s="152"/>
    </row>
    <row r="611" spans="1:22" ht="15.75" x14ac:dyDescent="0.25">
      <c r="A611" s="119" t="s">
        <v>547</v>
      </c>
      <c r="B611" s="115" t="s">
        <v>548</v>
      </c>
      <c r="C611" s="115" t="s">
        <v>206</v>
      </c>
      <c r="D611" s="72">
        <v>1250</v>
      </c>
      <c r="E611" s="117"/>
      <c r="F611" s="147"/>
      <c r="G611" s="147"/>
      <c r="H611" s="147"/>
      <c r="I611" s="147"/>
      <c r="J611" s="147"/>
      <c r="K611" s="147"/>
      <c r="L611" s="147"/>
      <c r="M611" s="147"/>
      <c r="N611" s="147"/>
      <c r="O611" s="152"/>
      <c r="P611" s="147"/>
      <c r="Q611" s="147"/>
      <c r="R611" s="147"/>
      <c r="S611" s="147"/>
      <c r="T611" s="147"/>
      <c r="U611" s="152"/>
    </row>
    <row r="612" spans="1:22" ht="15.75" x14ac:dyDescent="0.25">
      <c r="A612" s="119" t="s">
        <v>549</v>
      </c>
      <c r="B612" s="115" t="s">
        <v>550</v>
      </c>
      <c r="C612" s="115" t="s">
        <v>206</v>
      </c>
      <c r="D612" s="72">
        <v>7720</v>
      </c>
      <c r="E612" s="117"/>
      <c r="F612" s="147"/>
      <c r="G612" s="147"/>
      <c r="H612" s="147"/>
      <c r="I612" s="147"/>
      <c r="J612" s="147"/>
      <c r="K612" s="147"/>
      <c r="L612" s="147"/>
      <c r="M612" s="147"/>
      <c r="N612" s="147"/>
      <c r="O612" s="152"/>
      <c r="P612" s="147"/>
      <c r="Q612" s="147"/>
      <c r="R612" s="147"/>
      <c r="S612" s="147"/>
      <c r="T612" s="147"/>
      <c r="U612" s="152"/>
    </row>
    <row r="613" spans="1:22" ht="15.75" x14ac:dyDescent="0.25">
      <c r="A613" s="119" t="s">
        <v>549</v>
      </c>
      <c r="B613" s="115" t="s">
        <v>551</v>
      </c>
      <c r="C613" s="115" t="s">
        <v>206</v>
      </c>
      <c r="D613" s="72">
        <f>1140+1550+1130</f>
        <v>3820</v>
      </c>
      <c r="E613" s="117"/>
      <c r="F613" s="147"/>
      <c r="G613" s="147"/>
      <c r="H613" s="147"/>
      <c r="I613" s="147"/>
      <c r="J613" s="147"/>
      <c r="K613" s="147"/>
      <c r="L613" s="147"/>
      <c r="M613" s="147"/>
      <c r="N613" s="147"/>
      <c r="O613" s="152"/>
      <c r="P613" s="147"/>
      <c r="Q613" s="147"/>
      <c r="R613" s="147"/>
      <c r="S613" s="147"/>
      <c r="T613" s="147"/>
      <c r="U613" s="152"/>
    </row>
    <row r="614" spans="1:22" ht="15.75" x14ac:dyDescent="0.25">
      <c r="A614" s="119"/>
      <c r="B614" s="115"/>
      <c r="C614" s="115" t="s">
        <v>206</v>
      </c>
      <c r="D614" s="72"/>
      <c r="E614" s="117"/>
      <c r="F614" s="147"/>
      <c r="G614" s="147"/>
      <c r="H614" s="147"/>
      <c r="I614" s="147"/>
      <c r="J614" s="147"/>
      <c r="K614" s="147"/>
      <c r="L614" s="147"/>
      <c r="M614" s="147"/>
      <c r="N614" s="147"/>
      <c r="O614" s="152"/>
      <c r="P614" s="147"/>
      <c r="Q614" s="147"/>
      <c r="R614" s="147"/>
      <c r="S614" s="147"/>
      <c r="T614" s="147"/>
      <c r="U614" s="152"/>
    </row>
    <row r="615" spans="1:22" ht="15.75" x14ac:dyDescent="0.25">
      <c r="A615" s="119"/>
      <c r="B615" s="115"/>
      <c r="C615" s="115" t="s">
        <v>206</v>
      </c>
      <c r="D615" s="72"/>
      <c r="E615" s="117"/>
      <c r="F615" s="147"/>
      <c r="G615" s="147"/>
      <c r="H615" s="147"/>
      <c r="I615" s="147"/>
      <c r="J615" s="147"/>
      <c r="K615" s="147"/>
      <c r="L615" s="147"/>
      <c r="M615" s="147"/>
      <c r="N615" s="147"/>
      <c r="O615" s="152"/>
      <c r="P615" s="147"/>
      <c r="Q615" s="147"/>
      <c r="R615" s="147"/>
      <c r="S615" s="147"/>
      <c r="T615" s="147"/>
      <c r="U615" s="152"/>
    </row>
    <row r="616" spans="1:22" ht="16.5" thickBot="1" x14ac:dyDescent="0.3">
      <c r="A616" s="119"/>
      <c r="B616" s="115"/>
      <c r="C616" s="115" t="s">
        <v>206</v>
      </c>
      <c r="D616" s="185"/>
      <c r="E616" s="117"/>
      <c r="F616" s="147"/>
      <c r="G616" s="147"/>
      <c r="H616" s="147"/>
      <c r="I616" s="147"/>
      <c r="J616" s="147"/>
      <c r="K616" s="147"/>
      <c r="L616" s="147"/>
      <c r="M616" s="147"/>
      <c r="N616" s="147"/>
      <c r="O616" s="152"/>
      <c r="P616" s="147"/>
      <c r="Q616" s="147"/>
      <c r="R616" s="147"/>
      <c r="S616" s="147"/>
      <c r="T616" s="147"/>
      <c r="U616" s="152"/>
    </row>
    <row r="617" spans="1:22" ht="15.75" x14ac:dyDescent="0.25">
      <c r="A617" s="124"/>
      <c r="B617" s="167" t="s">
        <v>627</v>
      </c>
      <c r="C617" s="115"/>
      <c r="D617" s="126">
        <f>SUM(D594:D616)</f>
        <v>51529</v>
      </c>
      <c r="E617" s="117"/>
      <c r="F617" s="147"/>
      <c r="G617" s="147"/>
      <c r="H617" s="147"/>
      <c r="I617" s="152"/>
      <c r="J617" s="147"/>
      <c r="K617" s="147"/>
      <c r="L617" s="152"/>
      <c r="M617" s="147"/>
      <c r="N617" s="147"/>
      <c r="O617" s="147"/>
      <c r="P617" s="147"/>
      <c r="Q617" s="147"/>
      <c r="R617" s="147"/>
      <c r="S617" s="147"/>
      <c r="T617" s="147"/>
      <c r="U617" s="73"/>
    </row>
    <row r="618" spans="1:22" ht="18.75" x14ac:dyDescent="0.3">
      <c r="A618" s="124"/>
      <c r="B618" s="131" t="s">
        <v>173</v>
      </c>
      <c r="C618" s="132"/>
      <c r="D618" s="181">
        <f>D592-D617</f>
        <v>-222</v>
      </c>
      <c r="F618" s="118"/>
      <c r="G618" s="118"/>
      <c r="H618" s="118"/>
      <c r="I618" s="118"/>
      <c r="J618" s="118"/>
      <c r="K618" s="118"/>
      <c r="L618" s="46"/>
      <c r="M618" s="46"/>
      <c r="N618" s="46"/>
      <c r="O618" s="46"/>
      <c r="P618" s="46"/>
      <c r="Q618" s="46"/>
      <c r="R618" s="46"/>
      <c r="S618" s="46"/>
      <c r="T618" s="46"/>
      <c r="U618" s="51"/>
    </row>
    <row r="619" spans="1:22" ht="15.75" x14ac:dyDescent="0.25">
      <c r="A619" s="134"/>
      <c r="B619" s="135" t="s">
        <v>109</v>
      </c>
      <c r="C619" s="135"/>
      <c r="D619" s="134"/>
      <c r="E619" s="134"/>
      <c r="F619" s="134"/>
      <c r="G619" s="134"/>
      <c r="H619" s="134"/>
      <c r="I619" s="134"/>
      <c r="J619" s="134"/>
      <c r="K619" s="134"/>
    </row>
    <row r="620" spans="1:22" ht="15.75" x14ac:dyDescent="0.25">
      <c r="A620" s="134"/>
      <c r="B620" s="135"/>
      <c r="C620" s="135"/>
      <c r="D620" s="134"/>
      <c r="E620" s="134"/>
      <c r="F620" s="134"/>
      <c r="G620" s="134"/>
      <c r="H620" s="134"/>
      <c r="I620" s="134"/>
      <c r="J620" s="134"/>
      <c r="K620" s="134"/>
    </row>
    <row r="621" spans="1:22" ht="15.75" x14ac:dyDescent="0.25">
      <c r="A621" s="134"/>
      <c r="B621" s="135"/>
      <c r="C621" s="135"/>
      <c r="D621" s="134"/>
      <c r="E621" s="134"/>
      <c r="F621" s="134"/>
      <c r="G621" s="134"/>
      <c r="H621" s="134"/>
      <c r="I621" s="134"/>
      <c r="J621" s="134"/>
      <c r="K621" s="134"/>
    </row>
    <row r="622" spans="1:22" ht="15.75" x14ac:dyDescent="0.25">
      <c r="A622" s="134"/>
      <c r="B622" s="135"/>
      <c r="C622" s="135"/>
      <c r="D622" s="134"/>
      <c r="E622" s="134"/>
      <c r="F622" s="134"/>
      <c r="G622" s="134"/>
      <c r="H622" s="134"/>
      <c r="I622" s="134"/>
      <c r="J622" s="134"/>
      <c r="K622" s="134"/>
    </row>
    <row r="623" spans="1:22" ht="18.75" x14ac:dyDescent="0.3">
      <c r="A623" s="97"/>
      <c r="B623" s="136"/>
      <c r="C623" s="137"/>
      <c r="D623" s="137"/>
      <c r="E623" s="99"/>
      <c r="F623" s="137"/>
      <c r="G623" s="137"/>
      <c r="H623" s="101"/>
      <c r="I623" s="138"/>
      <c r="J623" s="138"/>
      <c r="K623" s="138"/>
      <c r="L623" s="31"/>
      <c r="M623" s="31"/>
      <c r="N623" s="5"/>
      <c r="O623" s="5"/>
      <c r="P623" s="5"/>
      <c r="Q623" s="6"/>
      <c r="R623" s="6"/>
      <c r="S623" s="6"/>
      <c r="T623" s="6"/>
      <c r="U623" s="6"/>
      <c r="V623" s="6"/>
    </row>
    <row r="624" spans="1:22" ht="18.75" x14ac:dyDescent="0.3">
      <c r="A624" s="97"/>
      <c r="B624" s="139" t="s">
        <v>30</v>
      </c>
      <c r="C624" s="140" t="s">
        <v>31</v>
      </c>
      <c r="D624" s="141"/>
      <c r="E624" s="99"/>
      <c r="F624" s="140" t="s">
        <v>553</v>
      </c>
      <c r="G624" s="142"/>
      <c r="H624" s="143"/>
      <c r="I624" s="144" t="s">
        <v>554</v>
      </c>
      <c r="J624" s="144"/>
      <c r="K624" s="144"/>
      <c r="L624" s="5"/>
      <c r="M624" s="5"/>
      <c r="N624" s="5"/>
      <c r="O624" s="5"/>
      <c r="P624" s="5"/>
      <c r="Q624" s="6"/>
      <c r="R624" s="6"/>
      <c r="S624" s="6"/>
      <c r="T624" s="6"/>
      <c r="U624" s="6"/>
      <c r="V624" s="6"/>
    </row>
    <row r="625" spans="1:22" ht="18.75" x14ac:dyDescent="0.3">
      <c r="A625" s="97"/>
      <c r="B625" s="145" t="s">
        <v>34</v>
      </c>
      <c r="C625" s="140" t="s">
        <v>35</v>
      </c>
      <c r="D625" s="143"/>
      <c r="E625" s="99"/>
      <c r="F625" s="145" t="s">
        <v>36</v>
      </c>
      <c r="G625" s="145"/>
      <c r="H625" s="143"/>
      <c r="I625" s="146" t="s">
        <v>37</v>
      </c>
      <c r="J625" s="146"/>
      <c r="K625" s="146"/>
      <c r="L625" s="5"/>
      <c r="M625" s="5"/>
      <c r="N625" s="5"/>
      <c r="O625" s="5"/>
      <c r="P625" s="5"/>
      <c r="Q625" s="6"/>
      <c r="R625" s="6"/>
      <c r="S625" s="6"/>
      <c r="T625" s="6"/>
      <c r="U625" s="6"/>
      <c r="V625" s="6"/>
    </row>
    <row r="626" spans="1:22" ht="15.75" x14ac:dyDescent="0.25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</row>
    <row r="627" spans="1:22" ht="15.75" x14ac:dyDescent="0.25">
      <c r="B627" s="134"/>
    </row>
    <row r="628" spans="1:22" ht="15.75" x14ac:dyDescent="0.25">
      <c r="B628" s="134"/>
    </row>
    <row r="629" spans="1:22" ht="15.75" x14ac:dyDescent="0.25">
      <c r="B629" s="134"/>
    </row>
    <row r="630" spans="1:22" ht="18.75" x14ac:dyDescent="0.3">
      <c r="A630" s="97"/>
      <c r="B630" s="98" t="s">
        <v>0</v>
      </c>
      <c r="C630" s="99"/>
      <c r="D630" s="98"/>
      <c r="E630" s="98"/>
      <c r="F630" s="98"/>
      <c r="G630" s="100"/>
      <c r="H630" s="101"/>
      <c r="I630" s="101"/>
      <c r="J630" s="101"/>
      <c r="K630" s="101"/>
      <c r="L630" s="5"/>
      <c r="M630" s="5"/>
      <c r="N630" s="5"/>
      <c r="O630" s="5"/>
      <c r="P630" s="5"/>
      <c r="Q630" s="6"/>
      <c r="R630" s="6"/>
      <c r="S630" s="6"/>
      <c r="T630" s="6"/>
      <c r="U630" s="6"/>
    </row>
    <row r="631" spans="1:22" ht="18.75" x14ac:dyDescent="0.3">
      <c r="A631" s="97"/>
      <c r="B631" s="98" t="s">
        <v>1</v>
      </c>
      <c r="C631" s="99"/>
      <c r="D631" s="98"/>
      <c r="E631" s="98"/>
      <c r="F631" s="98"/>
      <c r="G631" s="100"/>
      <c r="H631" s="101"/>
      <c r="I631" s="101"/>
      <c r="J631" s="101"/>
      <c r="K631" s="101"/>
      <c r="L631" s="5"/>
      <c r="M631" s="5"/>
      <c r="N631" s="5"/>
      <c r="O631" s="5"/>
      <c r="P631" s="5"/>
      <c r="Q631" s="6"/>
      <c r="R631" s="6"/>
      <c r="S631" s="6"/>
      <c r="T631" s="6"/>
      <c r="U631" s="6"/>
    </row>
    <row r="632" spans="1:22" ht="18.75" x14ac:dyDescent="0.3">
      <c r="A632" s="97"/>
      <c r="B632" s="98" t="s">
        <v>558</v>
      </c>
      <c r="C632" s="99"/>
      <c r="D632" s="98"/>
      <c r="E632" s="98"/>
      <c r="F632" s="98"/>
      <c r="G632" s="100"/>
      <c r="H632" s="101"/>
      <c r="I632" s="101"/>
      <c r="J632" s="101"/>
      <c r="K632" s="101"/>
      <c r="L632" s="5"/>
      <c r="M632" s="5"/>
      <c r="N632" s="5"/>
      <c r="O632" s="5"/>
      <c r="P632" s="5"/>
      <c r="Q632" s="6"/>
      <c r="R632" s="6"/>
      <c r="S632" s="6"/>
      <c r="T632" s="6"/>
      <c r="U632" s="6"/>
    </row>
    <row r="633" spans="1:22" ht="90" x14ac:dyDescent="0.25">
      <c r="A633" s="102" t="s">
        <v>3</v>
      </c>
      <c r="B633" s="103" t="s">
        <v>4</v>
      </c>
      <c r="C633" s="103" t="s">
        <v>5</v>
      </c>
      <c r="D633" s="104" t="s">
        <v>6</v>
      </c>
      <c r="E633" s="103" t="s">
        <v>39</v>
      </c>
      <c r="F633" s="153" t="s">
        <v>8</v>
      </c>
      <c r="G633" s="153" t="s">
        <v>9</v>
      </c>
      <c r="H633" s="153" t="s">
        <v>76</v>
      </c>
      <c r="I633" s="153" t="s">
        <v>77</v>
      </c>
      <c r="J633" s="153" t="s">
        <v>78</v>
      </c>
      <c r="K633" s="153" t="s">
        <v>111</v>
      </c>
      <c r="L633" s="153" t="s">
        <v>80</v>
      </c>
      <c r="M633" s="153" t="s">
        <v>81</v>
      </c>
      <c r="N633" s="153" t="s">
        <v>82</v>
      </c>
      <c r="O633" s="153" t="s">
        <v>83</v>
      </c>
      <c r="P633" s="153" t="s">
        <v>112</v>
      </c>
      <c r="Q633" s="153" t="s">
        <v>85</v>
      </c>
      <c r="R633" s="153" t="s">
        <v>86</v>
      </c>
      <c r="S633" s="153" t="s">
        <v>17</v>
      </c>
      <c r="T633" s="153" t="s">
        <v>87</v>
      </c>
      <c r="U633" s="153" t="s">
        <v>88</v>
      </c>
    </row>
    <row r="634" spans="1:22" ht="18.75" x14ac:dyDescent="0.3">
      <c r="A634" s="105"/>
      <c r="B634" s="106" t="s">
        <v>18</v>
      </c>
      <c r="C634" s="107"/>
      <c r="D634" s="108">
        <f>-222</f>
        <v>-222</v>
      </c>
      <c r="E634" s="109"/>
      <c r="F634" s="106"/>
      <c r="G634" s="106"/>
      <c r="H634" s="106"/>
      <c r="I634" s="106"/>
      <c r="J634" s="106"/>
      <c r="K634" s="106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2" ht="19.5" thickBot="1" x14ac:dyDescent="0.35">
      <c r="A635" s="105" t="s">
        <v>557</v>
      </c>
      <c r="B635" s="106" t="s">
        <v>225</v>
      </c>
      <c r="C635" s="199">
        <v>108273992</v>
      </c>
      <c r="D635" s="110">
        <v>50000</v>
      </c>
      <c r="E635" s="109"/>
      <c r="F635" s="106"/>
      <c r="G635" s="106"/>
      <c r="H635" s="106"/>
      <c r="I635" s="106"/>
      <c r="J635" s="106"/>
      <c r="K635" s="106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2" ht="18.75" x14ac:dyDescent="0.3">
      <c r="A636" s="105"/>
      <c r="B636" s="106" t="s">
        <v>227</v>
      </c>
      <c r="C636" s="107"/>
      <c r="D636" s="111">
        <f>SUM(D634:D635)</f>
        <v>49778</v>
      </c>
      <c r="E636" s="109"/>
      <c r="F636" s="106"/>
      <c r="G636" s="106"/>
      <c r="H636" s="106"/>
      <c r="I636" s="106"/>
      <c r="J636" s="106"/>
      <c r="K636" s="106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2" ht="18.75" x14ac:dyDescent="0.3">
      <c r="A637" s="105"/>
      <c r="B637" s="112" t="s">
        <v>21</v>
      </c>
      <c r="C637" s="107"/>
      <c r="D637" s="113"/>
      <c r="E637" s="109"/>
      <c r="F637" s="106"/>
      <c r="G637" s="106"/>
      <c r="H637" s="106"/>
      <c r="I637" s="106"/>
      <c r="J637" s="106"/>
      <c r="K637" s="106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2" ht="18.75" x14ac:dyDescent="0.3">
      <c r="A638" s="119" t="s">
        <v>557</v>
      </c>
      <c r="B638" s="115" t="s">
        <v>546</v>
      </c>
      <c r="C638" s="115" t="s">
        <v>206</v>
      </c>
      <c r="D638" s="113">
        <v>3157</v>
      </c>
      <c r="E638" s="109"/>
      <c r="F638" s="106"/>
      <c r="G638" s="106"/>
      <c r="H638" s="106"/>
      <c r="I638" s="106"/>
      <c r="J638" s="106"/>
      <c r="K638" s="106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2" ht="15.75" x14ac:dyDescent="0.25">
      <c r="A639" s="119" t="s">
        <v>559</v>
      </c>
      <c r="B639" s="115" t="s">
        <v>560</v>
      </c>
      <c r="C639" s="115" t="s">
        <v>206</v>
      </c>
      <c r="D639" s="116">
        <v>750</v>
      </c>
      <c r="E639" s="117"/>
      <c r="F639" s="147"/>
      <c r="G639" s="147"/>
      <c r="H639" s="147"/>
      <c r="I639" s="147"/>
      <c r="J639" s="147"/>
      <c r="K639" s="147"/>
      <c r="L639" s="148"/>
      <c r="M639" s="147"/>
      <c r="N639" s="147"/>
      <c r="O639" s="147"/>
      <c r="P639" s="147"/>
      <c r="Q639" s="147"/>
      <c r="R639" s="147"/>
      <c r="S639" s="147"/>
      <c r="T639" s="147"/>
      <c r="U639" s="147"/>
    </row>
    <row r="640" spans="1:22" ht="15.75" x14ac:dyDescent="0.25">
      <c r="A640" s="119" t="s">
        <v>561</v>
      </c>
      <c r="B640" s="119" t="s">
        <v>562</v>
      </c>
      <c r="C640" s="115" t="s">
        <v>206</v>
      </c>
      <c r="D640" s="116">
        <v>1600</v>
      </c>
      <c r="E640" s="117"/>
      <c r="F640" s="147"/>
      <c r="G640" s="147"/>
      <c r="H640" s="147"/>
      <c r="I640" s="147"/>
      <c r="J640" s="147"/>
      <c r="K640" s="147"/>
      <c r="L640" s="148"/>
      <c r="M640" s="147"/>
      <c r="N640" s="147"/>
      <c r="O640" s="147"/>
      <c r="P640" s="147"/>
      <c r="Q640" s="147"/>
      <c r="R640" s="147"/>
      <c r="S640" s="147"/>
      <c r="T640" s="147"/>
      <c r="U640" s="149"/>
    </row>
    <row r="641" spans="1:21" ht="15.75" x14ac:dyDescent="0.25">
      <c r="A641" s="119" t="s">
        <v>557</v>
      </c>
      <c r="B641" s="115" t="s">
        <v>648</v>
      </c>
      <c r="C641" s="115" t="s">
        <v>206</v>
      </c>
      <c r="D641" s="116">
        <v>4013</v>
      </c>
      <c r="E641" s="117"/>
      <c r="F641" s="147"/>
      <c r="G641" s="147"/>
      <c r="H641" s="147"/>
      <c r="I641" s="147"/>
      <c r="J641" s="147"/>
      <c r="K641" s="147"/>
      <c r="L641" s="148"/>
      <c r="M641" s="147"/>
      <c r="N641" s="147"/>
      <c r="O641" s="147"/>
      <c r="P641" s="147"/>
      <c r="Q641" s="147"/>
      <c r="R641" s="147"/>
      <c r="S641" s="147"/>
      <c r="T641" s="147"/>
      <c r="U641" s="149"/>
    </row>
    <row r="642" spans="1:21" ht="15.75" x14ac:dyDescent="0.25">
      <c r="A642" s="119" t="s">
        <v>559</v>
      </c>
      <c r="B642" s="115" t="s">
        <v>563</v>
      </c>
      <c r="C642" s="115" t="s">
        <v>206</v>
      </c>
      <c r="D642" s="72">
        <v>1000</v>
      </c>
      <c r="E642" s="11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9"/>
    </row>
    <row r="643" spans="1:21" ht="15.75" x14ac:dyDescent="0.25">
      <c r="A643" s="119" t="s">
        <v>559</v>
      </c>
      <c r="B643" s="222" t="s">
        <v>564</v>
      </c>
      <c r="C643" s="115" t="s">
        <v>206</v>
      </c>
      <c r="D643" s="72">
        <v>500</v>
      </c>
      <c r="E643" s="117"/>
      <c r="F643" s="147"/>
      <c r="G643" s="147"/>
      <c r="H643" s="147"/>
      <c r="I643" s="148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50"/>
    </row>
    <row r="644" spans="1:21" ht="15.75" x14ac:dyDescent="0.25">
      <c r="A644" s="119" t="s">
        <v>545</v>
      </c>
      <c r="B644" s="119" t="s">
        <v>565</v>
      </c>
      <c r="C644" s="115" t="s">
        <v>206</v>
      </c>
      <c r="D644" s="72">
        <v>300</v>
      </c>
      <c r="E644" s="117"/>
      <c r="F644" s="147"/>
      <c r="G644" s="147"/>
      <c r="H644" s="147"/>
      <c r="I644" s="148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50"/>
    </row>
    <row r="645" spans="1:21" ht="15.75" x14ac:dyDescent="0.25">
      <c r="A645" s="119" t="s">
        <v>566</v>
      </c>
      <c r="B645" s="222" t="s">
        <v>567</v>
      </c>
      <c r="C645" s="115" t="s">
        <v>206</v>
      </c>
      <c r="D645" s="72">
        <v>500</v>
      </c>
      <c r="E645" s="117"/>
      <c r="F645" s="147"/>
      <c r="G645" s="147"/>
      <c r="H645" s="150"/>
      <c r="I645" s="147"/>
      <c r="J645" s="147"/>
      <c r="K645" s="147"/>
      <c r="L645" s="148"/>
      <c r="M645" s="147"/>
      <c r="N645" s="147"/>
      <c r="O645" s="147"/>
      <c r="P645" s="147"/>
      <c r="Q645" s="147"/>
      <c r="R645" s="147"/>
      <c r="S645" s="147"/>
      <c r="T645" s="147"/>
      <c r="U645" s="147"/>
    </row>
    <row r="646" spans="1:21" ht="15.75" x14ac:dyDescent="0.25">
      <c r="A646" s="119" t="s">
        <v>568</v>
      </c>
      <c r="B646" s="119" t="s">
        <v>569</v>
      </c>
      <c r="C646" s="115" t="s">
        <v>206</v>
      </c>
      <c r="D646" s="225">
        <v>4750</v>
      </c>
      <c r="E646" s="117"/>
      <c r="F646" s="147"/>
      <c r="G646" s="147"/>
      <c r="H646" s="151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51"/>
    </row>
    <row r="647" spans="1:21" ht="15.75" x14ac:dyDescent="0.25">
      <c r="A647" s="119" t="s">
        <v>568</v>
      </c>
      <c r="B647" s="119" t="s">
        <v>570</v>
      </c>
      <c r="C647" s="115" t="s">
        <v>206</v>
      </c>
      <c r="D647" s="72">
        <v>5212</v>
      </c>
      <c r="E647" s="117"/>
      <c r="F647" s="147"/>
      <c r="G647" s="147"/>
      <c r="H647" s="151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51"/>
    </row>
    <row r="648" spans="1:21" ht="15.75" x14ac:dyDescent="0.25">
      <c r="A648" s="119" t="s">
        <v>568</v>
      </c>
      <c r="B648" s="115" t="s">
        <v>571</v>
      </c>
      <c r="C648" s="115" t="s">
        <v>206</v>
      </c>
      <c r="D648" s="72">
        <v>1730</v>
      </c>
      <c r="E648" s="117"/>
      <c r="F648" s="147"/>
      <c r="G648" s="147"/>
      <c r="H648" s="151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51"/>
    </row>
    <row r="649" spans="1:21" ht="15.75" x14ac:dyDescent="0.25">
      <c r="A649" s="119" t="s">
        <v>572</v>
      </c>
      <c r="B649" s="119" t="s">
        <v>573</v>
      </c>
      <c r="C649" s="115" t="s">
        <v>206</v>
      </c>
      <c r="D649" s="72">
        <v>1300</v>
      </c>
      <c r="E649" s="117"/>
      <c r="F649" s="147"/>
      <c r="G649" s="147"/>
      <c r="H649" s="151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51"/>
    </row>
    <row r="650" spans="1:21" ht="15.75" x14ac:dyDescent="0.25">
      <c r="A650" s="119" t="s">
        <v>574</v>
      </c>
      <c r="B650" s="115" t="s">
        <v>575</v>
      </c>
      <c r="C650" s="115" t="s">
        <v>206</v>
      </c>
      <c r="D650" s="72">
        <v>200</v>
      </c>
      <c r="E650" s="117"/>
      <c r="F650" s="147"/>
      <c r="G650" s="147"/>
      <c r="H650" s="151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51"/>
    </row>
    <row r="651" spans="1:21" ht="15.75" x14ac:dyDescent="0.25">
      <c r="A651" s="119" t="s">
        <v>574</v>
      </c>
      <c r="B651" s="115" t="s">
        <v>576</v>
      </c>
      <c r="C651" s="115" t="s">
        <v>206</v>
      </c>
      <c r="D651" s="72">
        <v>200</v>
      </c>
      <c r="E651" s="117"/>
      <c r="F651" s="147"/>
      <c r="G651" s="147"/>
      <c r="H651" s="151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51"/>
    </row>
    <row r="652" spans="1:21" ht="15.75" x14ac:dyDescent="0.25">
      <c r="A652" s="119" t="s">
        <v>577</v>
      </c>
      <c r="B652" s="115" t="s">
        <v>578</v>
      </c>
      <c r="C652" s="115" t="s">
        <v>206</v>
      </c>
      <c r="D652" s="72">
        <v>770</v>
      </c>
      <c r="E652" s="117"/>
      <c r="F652" s="147"/>
      <c r="G652" s="147"/>
      <c r="H652" s="147"/>
      <c r="I652" s="147"/>
      <c r="J652" s="147"/>
      <c r="K652" s="147"/>
      <c r="L652" s="147"/>
      <c r="M652" s="147"/>
      <c r="N652" s="147"/>
      <c r="O652" s="152"/>
      <c r="P652" s="147"/>
      <c r="Q652" s="147"/>
      <c r="R652" s="147"/>
      <c r="S652" s="147"/>
      <c r="T652" s="147"/>
      <c r="U652" s="152"/>
    </row>
    <row r="653" spans="1:21" ht="15.75" x14ac:dyDescent="0.25">
      <c r="A653" s="119" t="s">
        <v>577</v>
      </c>
      <c r="B653" s="115" t="s">
        <v>579</v>
      </c>
      <c r="C653" s="115" t="s">
        <v>206</v>
      </c>
      <c r="D653" s="72">
        <v>770</v>
      </c>
      <c r="E653" s="117"/>
      <c r="F653" s="147"/>
      <c r="G653" s="147"/>
      <c r="H653" s="147"/>
      <c r="I653" s="147"/>
      <c r="J653" s="147"/>
      <c r="K653" s="147"/>
      <c r="L653" s="147"/>
      <c r="M653" s="147"/>
      <c r="N653" s="147"/>
      <c r="O653" s="152"/>
      <c r="P653" s="147"/>
      <c r="Q653" s="147"/>
      <c r="R653" s="147"/>
      <c r="S653" s="147"/>
      <c r="T653" s="147"/>
      <c r="U653" s="152"/>
    </row>
    <row r="654" spans="1:21" ht="15.75" x14ac:dyDescent="0.25">
      <c r="A654" s="119" t="s">
        <v>580</v>
      </c>
      <c r="B654" s="115" t="s">
        <v>581</v>
      </c>
      <c r="C654" s="115" t="s">
        <v>206</v>
      </c>
      <c r="D654" s="72">
        <v>6150</v>
      </c>
      <c r="E654" s="117"/>
      <c r="F654" s="147"/>
      <c r="G654" s="147"/>
      <c r="H654" s="147"/>
      <c r="I654" s="147"/>
      <c r="J654" s="147"/>
      <c r="K654" s="147"/>
      <c r="L654" s="147"/>
      <c r="M654" s="147"/>
      <c r="N654" s="147"/>
      <c r="O654" s="152"/>
      <c r="P654" s="147"/>
      <c r="Q654" s="147"/>
      <c r="R654" s="147"/>
      <c r="S654" s="147"/>
      <c r="T654" s="147"/>
      <c r="U654" s="152"/>
    </row>
    <row r="655" spans="1:21" ht="15.75" x14ac:dyDescent="0.25">
      <c r="A655" s="119" t="s">
        <v>561</v>
      </c>
      <c r="B655" s="115" t="s">
        <v>582</v>
      </c>
      <c r="C655" s="115" t="s">
        <v>206</v>
      </c>
      <c r="D655" s="72">
        <v>2550</v>
      </c>
      <c r="E655" s="117"/>
      <c r="F655" s="147"/>
      <c r="G655" s="147"/>
      <c r="H655" s="147"/>
      <c r="I655" s="147"/>
      <c r="J655" s="147"/>
      <c r="K655" s="147"/>
      <c r="L655" s="147"/>
      <c r="M655" s="147"/>
      <c r="N655" s="147"/>
      <c r="O655" s="152"/>
      <c r="P655" s="147"/>
      <c r="Q655" s="147"/>
      <c r="R655" s="147"/>
      <c r="S655" s="147"/>
      <c r="T655" s="147"/>
      <c r="U655" s="152"/>
    </row>
    <row r="656" spans="1:21" ht="15.75" x14ac:dyDescent="0.25">
      <c r="A656" s="119" t="s">
        <v>583</v>
      </c>
      <c r="B656" s="115" t="s">
        <v>584</v>
      </c>
      <c r="C656" s="115" t="s">
        <v>206</v>
      </c>
      <c r="D656" s="72">
        <v>2929</v>
      </c>
      <c r="E656" s="117"/>
      <c r="F656" s="147"/>
      <c r="G656" s="147"/>
      <c r="H656" s="147"/>
      <c r="I656" s="147"/>
      <c r="J656" s="147"/>
      <c r="K656" s="147"/>
      <c r="L656" s="147"/>
      <c r="M656" s="147"/>
      <c r="N656" s="147"/>
      <c r="O656" s="152"/>
      <c r="P656" s="147"/>
      <c r="Q656" s="147"/>
      <c r="R656" s="147"/>
      <c r="S656" s="147"/>
      <c r="T656" s="147"/>
      <c r="U656" s="152"/>
    </row>
    <row r="657" spans="1:21" ht="15.75" x14ac:dyDescent="0.25">
      <c r="A657" s="119" t="s">
        <v>585</v>
      </c>
      <c r="B657" s="115" t="s">
        <v>586</v>
      </c>
      <c r="C657" s="115" t="s">
        <v>206</v>
      </c>
      <c r="D657" s="72">
        <f>200+2500+2240</f>
        <v>4940</v>
      </c>
      <c r="E657" s="117"/>
      <c r="G657" s="147"/>
      <c r="H657" s="147"/>
      <c r="I657" s="147"/>
      <c r="J657" s="147"/>
      <c r="K657" s="147"/>
      <c r="L657" s="147"/>
      <c r="M657" s="147"/>
      <c r="N657" s="147"/>
      <c r="O657" s="152"/>
      <c r="P657" s="147"/>
      <c r="Q657" s="147"/>
      <c r="R657" s="147"/>
      <c r="S657" s="147"/>
      <c r="T657" s="147"/>
      <c r="U657" s="152"/>
    </row>
    <row r="658" spans="1:21" ht="15.75" x14ac:dyDescent="0.25">
      <c r="A658" s="119" t="s">
        <v>587</v>
      </c>
      <c r="B658" s="115" t="s">
        <v>588</v>
      </c>
      <c r="C658" s="115" t="s">
        <v>206</v>
      </c>
      <c r="D658" s="72">
        <v>2000</v>
      </c>
      <c r="E658" s="117"/>
      <c r="F658" s="147"/>
      <c r="G658" s="147"/>
      <c r="H658" s="147"/>
      <c r="I658" s="147"/>
      <c r="J658" s="147"/>
      <c r="K658" s="147"/>
      <c r="L658" s="147"/>
      <c r="M658" s="147"/>
      <c r="N658" s="147"/>
      <c r="O658" s="152"/>
      <c r="P658" s="147"/>
      <c r="Q658" s="147"/>
      <c r="R658" s="147"/>
      <c r="S658" s="147"/>
      <c r="T658" s="147"/>
      <c r="U658" s="152"/>
    </row>
    <row r="659" spans="1:21" ht="15.75" x14ac:dyDescent="0.25">
      <c r="A659" s="119" t="s">
        <v>589</v>
      </c>
      <c r="B659" s="115" t="s">
        <v>590</v>
      </c>
      <c r="C659" s="115" t="s">
        <v>206</v>
      </c>
      <c r="D659" s="72">
        <v>280</v>
      </c>
      <c r="E659" s="117"/>
      <c r="F659" s="147"/>
      <c r="G659" s="147"/>
      <c r="H659" s="147"/>
      <c r="I659" s="147"/>
      <c r="J659" s="147"/>
      <c r="K659" s="147"/>
      <c r="L659" s="147"/>
      <c r="M659" s="147"/>
      <c r="N659" s="147"/>
      <c r="O659" s="152"/>
      <c r="P659" s="147"/>
      <c r="Q659" s="147"/>
      <c r="R659" s="147"/>
      <c r="S659" s="147"/>
      <c r="T659" s="147"/>
      <c r="U659" s="152"/>
    </row>
    <row r="660" spans="1:21" ht="15.75" x14ac:dyDescent="0.25">
      <c r="A660" s="119" t="s">
        <v>585</v>
      </c>
      <c r="B660" s="115" t="s">
        <v>591</v>
      </c>
      <c r="C660" s="115" t="s">
        <v>206</v>
      </c>
      <c r="D660" s="72">
        <f>200+500</f>
        <v>700</v>
      </c>
      <c r="E660" s="117"/>
      <c r="F660" s="147"/>
      <c r="G660" s="147"/>
      <c r="H660" s="147"/>
      <c r="I660" s="147"/>
      <c r="J660" s="147"/>
      <c r="K660" s="147"/>
      <c r="L660" s="147"/>
      <c r="M660" s="147"/>
      <c r="N660" s="147"/>
      <c r="O660" s="152"/>
      <c r="P660" s="147"/>
      <c r="Q660" s="147"/>
      <c r="R660" s="147"/>
      <c r="S660" s="147"/>
      <c r="T660" s="147"/>
      <c r="U660" s="152"/>
    </row>
    <row r="661" spans="1:21" ht="15.75" x14ac:dyDescent="0.25">
      <c r="A661" s="119" t="s">
        <v>592</v>
      </c>
      <c r="B661" s="115" t="s">
        <v>546</v>
      </c>
      <c r="C661" s="115" t="s">
        <v>206</v>
      </c>
      <c r="D661" s="72">
        <v>3157</v>
      </c>
      <c r="E661" s="117"/>
      <c r="F661" s="147"/>
      <c r="G661" s="147"/>
      <c r="H661" s="147"/>
      <c r="I661" s="147"/>
      <c r="J661" s="147"/>
      <c r="K661" s="147"/>
      <c r="L661" s="147"/>
      <c r="M661" s="147"/>
      <c r="N661" s="147"/>
      <c r="O661" s="152"/>
      <c r="P661" s="147"/>
      <c r="Q661" s="147"/>
      <c r="R661" s="147"/>
      <c r="S661" s="147"/>
      <c r="T661" s="147"/>
      <c r="U661" s="152"/>
    </row>
    <row r="662" spans="1:21" ht="16.5" thickBot="1" x14ac:dyDescent="0.3">
      <c r="A662" s="119"/>
      <c r="B662" s="115"/>
      <c r="C662" s="115" t="s">
        <v>206</v>
      </c>
      <c r="D662" s="185"/>
      <c r="E662" s="117"/>
      <c r="F662" s="147"/>
      <c r="G662" s="147"/>
      <c r="H662" s="147"/>
      <c r="I662" s="147"/>
      <c r="J662" s="147"/>
      <c r="K662" s="147"/>
      <c r="L662" s="147"/>
      <c r="M662" s="147"/>
      <c r="N662" s="147"/>
      <c r="O662" s="152"/>
      <c r="P662" s="147"/>
      <c r="Q662" s="147"/>
      <c r="R662" s="147"/>
      <c r="S662" s="147"/>
      <c r="T662" s="147"/>
      <c r="U662" s="152"/>
    </row>
    <row r="663" spans="1:21" ht="15.75" x14ac:dyDescent="0.25">
      <c r="A663" s="124"/>
      <c r="B663" s="167" t="s">
        <v>628</v>
      </c>
      <c r="C663" s="115"/>
      <c r="D663" s="126">
        <f>SUM(D638:D662)</f>
        <v>49458</v>
      </c>
      <c r="E663" s="117"/>
      <c r="F663" s="147"/>
      <c r="G663" s="147"/>
      <c r="H663" s="147"/>
      <c r="I663" s="152"/>
      <c r="J663" s="147"/>
      <c r="K663" s="147"/>
      <c r="L663" s="152"/>
      <c r="M663" s="147"/>
      <c r="N663" s="147"/>
      <c r="O663" s="147"/>
      <c r="P663" s="147"/>
      <c r="Q663" s="147"/>
      <c r="R663" s="147"/>
      <c r="S663" s="147"/>
      <c r="T663" s="147"/>
      <c r="U663" s="73"/>
    </row>
    <row r="664" spans="1:21" ht="18.75" x14ac:dyDescent="0.3">
      <c r="A664" s="124"/>
      <c r="B664" s="131" t="s">
        <v>173</v>
      </c>
      <c r="C664" s="132"/>
      <c r="D664" s="181">
        <f>D636-D663</f>
        <v>320</v>
      </c>
      <c r="F664" s="118"/>
      <c r="G664" s="118"/>
      <c r="H664" s="118"/>
      <c r="I664" s="118"/>
      <c r="J664" s="118"/>
      <c r="K664" s="118"/>
      <c r="L664" s="46"/>
      <c r="M664" s="46"/>
      <c r="N664" s="46"/>
      <c r="O664" s="46"/>
      <c r="P664" s="46"/>
      <c r="Q664" s="46"/>
      <c r="R664" s="46"/>
      <c r="S664" s="46"/>
      <c r="T664" s="46"/>
      <c r="U664" s="51"/>
    </row>
    <row r="665" spans="1:21" ht="15.75" x14ac:dyDescent="0.25">
      <c r="A665" s="134"/>
      <c r="B665" s="135" t="s">
        <v>109</v>
      </c>
      <c r="C665" s="135"/>
      <c r="D665" s="134"/>
      <c r="E665" s="134"/>
      <c r="F665" s="134"/>
      <c r="G665" s="134"/>
      <c r="H665" s="134"/>
      <c r="I665" s="134"/>
      <c r="J665" s="134"/>
      <c r="K665" s="134"/>
    </row>
    <row r="666" spans="1:21" ht="15.75" x14ac:dyDescent="0.25">
      <c r="A666" s="134"/>
      <c r="B666" s="135"/>
      <c r="C666" s="135"/>
      <c r="D666" s="134"/>
      <c r="E666" s="134"/>
      <c r="F666" s="134"/>
      <c r="G666" s="134"/>
      <c r="H666" s="134"/>
      <c r="I666" s="134"/>
      <c r="J666" s="134"/>
      <c r="K666" s="134"/>
    </row>
    <row r="667" spans="1:21" ht="15.75" x14ac:dyDescent="0.25">
      <c r="A667" s="134"/>
      <c r="B667" s="135"/>
      <c r="C667" s="135"/>
      <c r="D667" s="134"/>
      <c r="E667" s="134"/>
      <c r="F667" s="134"/>
      <c r="G667" s="134"/>
      <c r="H667" s="134"/>
      <c r="I667" s="134"/>
      <c r="J667" s="134"/>
      <c r="K667" s="134"/>
    </row>
    <row r="668" spans="1:21" ht="15.75" x14ac:dyDescent="0.25">
      <c r="A668" s="134"/>
      <c r="B668" s="135"/>
      <c r="C668" s="135"/>
      <c r="D668" s="134"/>
      <c r="E668" s="134"/>
      <c r="F668" s="134"/>
      <c r="G668" s="134"/>
      <c r="H668" s="134"/>
      <c r="I668" s="134"/>
      <c r="J668" s="134"/>
      <c r="K668" s="134"/>
    </row>
    <row r="669" spans="1:21" ht="18.75" x14ac:dyDescent="0.3">
      <c r="A669" s="97"/>
      <c r="B669" s="136"/>
      <c r="C669" s="137"/>
      <c r="D669" s="137"/>
      <c r="E669" s="99"/>
      <c r="F669" s="137"/>
      <c r="G669" s="137"/>
      <c r="H669" s="101"/>
      <c r="I669" s="138"/>
      <c r="J669" s="138"/>
      <c r="K669" s="138"/>
      <c r="L669" s="31"/>
      <c r="M669" s="31"/>
      <c r="N669" s="5"/>
      <c r="O669" s="5"/>
      <c r="P669" s="5"/>
      <c r="Q669" s="6"/>
      <c r="R669" s="6"/>
      <c r="S669" s="6"/>
      <c r="T669" s="6"/>
      <c r="U669" s="6"/>
    </row>
    <row r="670" spans="1:21" ht="18.75" x14ac:dyDescent="0.3">
      <c r="A670" s="97"/>
      <c r="B670" s="139" t="s">
        <v>30</v>
      </c>
      <c r="C670" s="140" t="s">
        <v>31</v>
      </c>
      <c r="D670" s="141"/>
      <c r="E670" s="99"/>
      <c r="F670" s="140" t="s">
        <v>553</v>
      </c>
      <c r="G670" s="142"/>
      <c r="H670" s="143"/>
      <c r="I670" s="144" t="s">
        <v>554</v>
      </c>
      <c r="J670" s="144"/>
      <c r="K670" s="144"/>
      <c r="L670" s="5"/>
      <c r="M670" s="5"/>
      <c r="N670" s="5"/>
      <c r="O670" s="5"/>
      <c r="P670" s="5"/>
      <c r="Q670" s="6"/>
      <c r="R670" s="6"/>
      <c r="S670" s="6"/>
      <c r="T670" s="6"/>
      <c r="U670" s="6"/>
    </row>
    <row r="671" spans="1:21" ht="18.75" x14ac:dyDescent="0.3">
      <c r="A671" s="97"/>
      <c r="B671" s="145" t="s">
        <v>34</v>
      </c>
      <c r="C671" s="140" t="s">
        <v>35</v>
      </c>
      <c r="D671" s="143"/>
      <c r="E671" s="99"/>
      <c r="F671" s="145" t="s">
        <v>36</v>
      </c>
      <c r="G671" s="145"/>
      <c r="H671" s="143"/>
      <c r="I671" s="146" t="s">
        <v>37</v>
      </c>
      <c r="J671" s="146"/>
      <c r="K671" s="146"/>
      <c r="L671" s="5"/>
      <c r="M671" s="5"/>
      <c r="N671" s="5"/>
      <c r="O671" s="5"/>
      <c r="P671" s="5"/>
      <c r="Q671" s="6"/>
      <c r="R671" s="6"/>
      <c r="S671" s="6"/>
      <c r="T671" s="6"/>
      <c r="U671" s="6"/>
    </row>
    <row r="672" spans="1:21" ht="15.75" x14ac:dyDescent="0.25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</row>
    <row r="674" spans="1:21" ht="18.75" x14ac:dyDescent="0.3">
      <c r="A674" s="97"/>
      <c r="B674" s="98" t="s">
        <v>0</v>
      </c>
      <c r="C674" s="99"/>
      <c r="D674" s="98"/>
      <c r="E674" s="98"/>
      <c r="F674" s="98"/>
      <c r="G674" s="100"/>
      <c r="H674" s="101"/>
      <c r="I674" s="101"/>
      <c r="J674" s="101"/>
      <c r="K674" s="101"/>
      <c r="L674" s="5"/>
      <c r="M674" s="5"/>
      <c r="N674" s="5"/>
      <c r="O674" s="5"/>
      <c r="P674" s="5"/>
      <c r="Q674" s="6"/>
      <c r="R674" s="6"/>
      <c r="S674" s="6"/>
      <c r="T674" s="6"/>
      <c r="U674" s="6"/>
    </row>
    <row r="675" spans="1:21" ht="18.75" x14ac:dyDescent="0.3">
      <c r="A675" s="97"/>
      <c r="B675" s="98" t="s">
        <v>1</v>
      </c>
      <c r="C675" s="99"/>
      <c r="D675" s="98"/>
      <c r="E675" s="98"/>
      <c r="F675" s="98"/>
      <c r="G675" s="100"/>
      <c r="H675" s="101"/>
      <c r="I675" s="101"/>
      <c r="J675" s="101"/>
      <c r="K675" s="101"/>
      <c r="L675" s="5"/>
      <c r="M675" s="5"/>
      <c r="N675" s="5"/>
      <c r="O675" s="5"/>
      <c r="P675" s="5"/>
      <c r="Q675" s="6"/>
      <c r="R675" s="6"/>
      <c r="S675" s="6"/>
      <c r="T675" s="6"/>
      <c r="U675" s="6"/>
    </row>
    <row r="676" spans="1:21" ht="18.75" x14ac:dyDescent="0.3">
      <c r="A676" s="97"/>
      <c r="B676" s="98" t="s">
        <v>593</v>
      </c>
      <c r="C676" s="99"/>
      <c r="D676" s="98"/>
      <c r="E676" s="98"/>
      <c r="F676" s="98"/>
      <c r="G676" s="100"/>
      <c r="H676" s="101"/>
      <c r="I676" s="101"/>
      <c r="J676" s="101"/>
      <c r="K676" s="101"/>
      <c r="L676" s="5"/>
      <c r="M676" s="5"/>
      <c r="N676" s="5"/>
      <c r="O676" s="5"/>
      <c r="P676" s="5"/>
      <c r="Q676" s="6"/>
      <c r="R676" s="6"/>
      <c r="S676" s="6"/>
      <c r="T676" s="6"/>
      <c r="U676" s="6"/>
    </row>
    <row r="677" spans="1:21" ht="90" x14ac:dyDescent="0.25">
      <c r="A677" s="102" t="s">
        <v>3</v>
      </c>
      <c r="B677" s="103" t="s">
        <v>4</v>
      </c>
      <c r="C677" s="103" t="s">
        <v>5</v>
      </c>
      <c r="D677" s="104" t="s">
        <v>6</v>
      </c>
      <c r="E677" s="103" t="s">
        <v>39</v>
      </c>
      <c r="F677" s="153" t="s">
        <v>8</v>
      </c>
      <c r="G677" s="153" t="s">
        <v>9</v>
      </c>
      <c r="H677" s="153" t="s">
        <v>76</v>
      </c>
      <c r="I677" s="153" t="s">
        <v>77</v>
      </c>
      <c r="J677" s="153" t="s">
        <v>78</v>
      </c>
      <c r="K677" s="153" t="s">
        <v>111</v>
      </c>
      <c r="L677" s="153" t="s">
        <v>80</v>
      </c>
      <c r="M677" s="153" t="s">
        <v>81</v>
      </c>
      <c r="N677" s="153" t="s">
        <v>82</v>
      </c>
      <c r="O677" s="153" t="s">
        <v>83</v>
      </c>
      <c r="P677" s="153" t="s">
        <v>112</v>
      </c>
      <c r="Q677" s="153" t="s">
        <v>85</v>
      </c>
      <c r="R677" s="153" t="s">
        <v>86</v>
      </c>
      <c r="S677" s="153" t="s">
        <v>17</v>
      </c>
      <c r="T677" s="153" t="s">
        <v>87</v>
      </c>
      <c r="U677" s="153" t="s">
        <v>88</v>
      </c>
    </row>
    <row r="678" spans="1:21" ht="18.75" x14ac:dyDescent="0.3">
      <c r="A678" s="105"/>
      <c r="B678" s="106" t="s">
        <v>18</v>
      </c>
      <c r="C678" s="107"/>
      <c r="D678" s="108">
        <v>320</v>
      </c>
      <c r="E678" s="109"/>
      <c r="F678" s="106"/>
      <c r="G678" s="106"/>
      <c r="H678" s="106"/>
      <c r="I678" s="106"/>
      <c r="J678" s="106"/>
      <c r="K678" s="106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9.5" thickBot="1" x14ac:dyDescent="0.35">
      <c r="A679" s="105" t="s">
        <v>594</v>
      </c>
      <c r="B679" s="106" t="s">
        <v>225</v>
      </c>
      <c r="C679" s="199">
        <v>108274007</v>
      </c>
      <c r="D679" s="110">
        <v>50000</v>
      </c>
      <c r="E679" s="109"/>
      <c r="F679" s="106"/>
      <c r="G679" s="106"/>
      <c r="H679" s="106"/>
      <c r="I679" s="106"/>
      <c r="J679" s="106"/>
      <c r="K679" s="106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8.75" x14ac:dyDescent="0.3">
      <c r="A680" s="105"/>
      <c r="B680" s="106" t="s">
        <v>227</v>
      </c>
      <c r="C680" s="107"/>
      <c r="D680" s="111">
        <f>SUM(D678:D679)</f>
        <v>50320</v>
      </c>
      <c r="E680" s="109"/>
      <c r="F680" s="106"/>
      <c r="G680" s="106"/>
      <c r="H680" s="106"/>
      <c r="I680" s="106"/>
      <c r="J680" s="106"/>
      <c r="K680" s="106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8.75" x14ac:dyDescent="0.3">
      <c r="A681" s="105"/>
      <c r="B681" s="112" t="s">
        <v>21</v>
      </c>
      <c r="C681" s="107"/>
      <c r="D681" s="113"/>
      <c r="E681" s="109"/>
      <c r="F681" s="106"/>
      <c r="G681" s="106"/>
      <c r="H681" s="106"/>
      <c r="I681" s="106"/>
      <c r="J681" s="106"/>
      <c r="K681" s="106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8.75" x14ac:dyDescent="0.3">
      <c r="A682" s="119" t="s">
        <v>592</v>
      </c>
      <c r="B682" s="222" t="s">
        <v>595</v>
      </c>
      <c r="C682" s="115" t="s">
        <v>206</v>
      </c>
      <c r="D682" s="108">
        <v>500</v>
      </c>
      <c r="E682" s="109"/>
      <c r="F682" s="106"/>
      <c r="G682" s="106"/>
      <c r="H682" s="106"/>
      <c r="I682" s="106"/>
      <c r="J682" s="106"/>
      <c r="K682" s="106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5.75" x14ac:dyDescent="0.25">
      <c r="A683" s="119" t="s">
        <v>596</v>
      </c>
      <c r="B683" s="115" t="s">
        <v>647</v>
      </c>
      <c r="C683" s="115" t="s">
        <v>206</v>
      </c>
      <c r="D683" s="161">
        <v>4015</v>
      </c>
      <c r="E683" s="117"/>
      <c r="F683" s="147"/>
      <c r="G683" s="147"/>
      <c r="H683" s="147"/>
      <c r="I683" s="147"/>
      <c r="J683" s="147"/>
      <c r="K683" s="147"/>
      <c r="L683" s="148"/>
      <c r="M683" s="147"/>
      <c r="N683" s="147"/>
      <c r="O683" s="147"/>
      <c r="P683" s="147"/>
      <c r="Q683" s="147"/>
      <c r="R683" s="147"/>
      <c r="S683" s="147"/>
      <c r="T683" s="147"/>
      <c r="U683" s="147"/>
    </row>
    <row r="684" spans="1:21" ht="15.75" x14ac:dyDescent="0.25">
      <c r="A684" s="119" t="s">
        <v>597</v>
      </c>
      <c r="B684" s="115" t="s">
        <v>598</v>
      </c>
      <c r="C684" s="115" t="s">
        <v>206</v>
      </c>
      <c r="D684" s="161">
        <f>1140+1130+4950</f>
        <v>7220</v>
      </c>
      <c r="E684" s="117"/>
      <c r="F684" s="147"/>
      <c r="G684" s="147"/>
      <c r="H684" s="147"/>
      <c r="I684" s="147"/>
      <c r="J684" s="147"/>
      <c r="K684" s="147"/>
      <c r="L684" s="148"/>
      <c r="M684" s="147"/>
      <c r="N684" s="147"/>
      <c r="O684" s="147"/>
      <c r="P684" s="147"/>
      <c r="Q684" s="147"/>
      <c r="R684" s="147"/>
      <c r="S684" s="147"/>
      <c r="T684" s="147"/>
      <c r="U684" s="149"/>
    </row>
    <row r="685" spans="1:21" ht="15.75" x14ac:dyDescent="0.25">
      <c r="A685" s="119" t="s">
        <v>597</v>
      </c>
      <c r="B685" s="119" t="s">
        <v>599</v>
      </c>
      <c r="C685" s="115" t="s">
        <v>206</v>
      </c>
      <c r="D685" s="161">
        <v>3750</v>
      </c>
      <c r="E685" s="117"/>
      <c r="F685" s="147"/>
      <c r="G685" s="147"/>
      <c r="H685" s="147"/>
      <c r="I685" s="147"/>
      <c r="J685" s="147"/>
      <c r="K685" s="147"/>
      <c r="L685" s="148"/>
      <c r="M685" s="147"/>
      <c r="N685" s="147"/>
      <c r="O685" s="147"/>
      <c r="P685" s="147"/>
      <c r="Q685" s="147"/>
      <c r="R685" s="147"/>
      <c r="S685" s="147"/>
      <c r="T685" s="147"/>
      <c r="U685" s="149"/>
    </row>
    <row r="686" spans="1:21" ht="15.75" x14ac:dyDescent="0.25">
      <c r="A686" s="119" t="s">
        <v>600</v>
      </c>
      <c r="B686" s="115" t="s">
        <v>601</v>
      </c>
      <c r="C686" s="115" t="s">
        <v>206</v>
      </c>
      <c r="D686" s="123">
        <v>1000</v>
      </c>
      <c r="E686" s="11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9"/>
    </row>
    <row r="687" spans="1:21" ht="15.75" x14ac:dyDescent="0.25">
      <c r="A687" s="119" t="s">
        <v>603</v>
      </c>
      <c r="B687" s="115" t="s">
        <v>602</v>
      </c>
      <c r="C687" s="115" t="s">
        <v>206</v>
      </c>
      <c r="D687" s="123">
        <v>1500</v>
      </c>
      <c r="E687" s="117"/>
      <c r="F687" s="147"/>
      <c r="G687" s="147"/>
      <c r="H687" s="147"/>
      <c r="I687" s="148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50"/>
    </row>
    <row r="688" spans="1:21" ht="15.75" x14ac:dyDescent="0.25">
      <c r="A688" s="119" t="s">
        <v>603</v>
      </c>
      <c r="B688" s="119" t="s">
        <v>604</v>
      </c>
      <c r="C688" s="115" t="s">
        <v>206</v>
      </c>
      <c r="D688" s="123">
        <v>150</v>
      </c>
      <c r="E688" s="117"/>
      <c r="F688" s="147"/>
      <c r="G688" s="147"/>
      <c r="H688" s="147"/>
      <c r="I688" s="148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50"/>
    </row>
    <row r="689" spans="1:21" ht="15.75" x14ac:dyDescent="0.25">
      <c r="A689" s="119" t="s">
        <v>605</v>
      </c>
      <c r="B689" s="228" t="s">
        <v>606</v>
      </c>
      <c r="C689" s="115" t="s">
        <v>206</v>
      </c>
      <c r="D689" s="123">
        <v>300</v>
      </c>
      <c r="E689" s="117"/>
      <c r="F689" s="147"/>
      <c r="G689" s="147"/>
      <c r="H689" s="150"/>
      <c r="I689" s="147"/>
      <c r="J689" s="147"/>
      <c r="K689" s="147"/>
      <c r="L689" s="148"/>
      <c r="M689" s="147"/>
      <c r="N689" s="147"/>
      <c r="O689" s="147"/>
      <c r="P689" s="147"/>
      <c r="Q689" s="147"/>
      <c r="R689" s="147"/>
      <c r="S689" s="147"/>
      <c r="T689" s="147"/>
      <c r="U689" s="147"/>
    </row>
    <row r="690" spans="1:21" ht="15.75" x14ac:dyDescent="0.25">
      <c r="A690" s="119" t="s">
        <v>603</v>
      </c>
      <c r="B690" s="119" t="s">
        <v>607</v>
      </c>
      <c r="C690" s="115" t="s">
        <v>206</v>
      </c>
      <c r="D690" s="226">
        <v>1802</v>
      </c>
      <c r="E690" s="117"/>
      <c r="F690" s="147"/>
      <c r="G690" s="147"/>
      <c r="H690" s="151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51"/>
    </row>
    <row r="691" spans="1:21" ht="15.75" x14ac:dyDescent="0.25">
      <c r="A691" s="119" t="s">
        <v>603</v>
      </c>
      <c r="B691" s="119" t="s">
        <v>608</v>
      </c>
      <c r="C691" s="115" t="s">
        <v>206</v>
      </c>
      <c r="D691" s="123">
        <v>2500</v>
      </c>
      <c r="E691" s="117"/>
      <c r="F691" s="147"/>
      <c r="G691" s="147"/>
      <c r="H691" s="151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51"/>
    </row>
    <row r="692" spans="1:21" ht="15.75" x14ac:dyDescent="0.25">
      <c r="A692" s="119" t="s">
        <v>603</v>
      </c>
      <c r="B692" s="115" t="s">
        <v>609</v>
      </c>
      <c r="C692" s="115" t="s">
        <v>206</v>
      </c>
      <c r="D692" s="123">
        <v>380</v>
      </c>
      <c r="E692" s="117"/>
      <c r="F692" s="147"/>
      <c r="G692" s="147"/>
      <c r="H692" s="151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51"/>
    </row>
    <row r="693" spans="1:21" ht="15.75" x14ac:dyDescent="0.25">
      <c r="A693" s="119" t="s">
        <v>603</v>
      </c>
      <c r="B693" s="119" t="s">
        <v>610</v>
      </c>
      <c r="C693" s="115" t="s">
        <v>206</v>
      </c>
      <c r="D693" s="123">
        <v>5212</v>
      </c>
      <c r="E693" s="117"/>
      <c r="F693" s="147"/>
      <c r="G693" s="147"/>
      <c r="H693" s="151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51"/>
    </row>
    <row r="694" spans="1:21" ht="15.75" x14ac:dyDescent="0.25">
      <c r="A694" s="119" t="s">
        <v>605</v>
      </c>
      <c r="B694" s="115" t="s">
        <v>611</v>
      </c>
      <c r="C694" s="115" t="s">
        <v>206</v>
      </c>
      <c r="D694" s="123">
        <v>300</v>
      </c>
      <c r="E694" s="117"/>
      <c r="F694" s="147"/>
      <c r="G694" s="147"/>
      <c r="H694" s="151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51"/>
    </row>
    <row r="695" spans="1:21" ht="15.75" x14ac:dyDescent="0.25">
      <c r="A695" s="119" t="s">
        <v>612</v>
      </c>
      <c r="B695" s="115" t="s">
        <v>613</v>
      </c>
      <c r="C695" s="115" t="s">
        <v>206</v>
      </c>
      <c r="D695" s="123">
        <v>1760</v>
      </c>
      <c r="E695" s="117"/>
      <c r="F695" s="147"/>
      <c r="G695" s="147"/>
      <c r="H695" s="151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51"/>
    </row>
    <row r="696" spans="1:21" ht="15.75" x14ac:dyDescent="0.25">
      <c r="A696" s="119" t="s">
        <v>614</v>
      </c>
      <c r="B696" s="115" t="s">
        <v>615</v>
      </c>
      <c r="C696" s="115" t="s">
        <v>206</v>
      </c>
      <c r="D696" s="123">
        <v>2800</v>
      </c>
      <c r="E696" s="117"/>
      <c r="F696" s="147"/>
      <c r="G696" s="147"/>
      <c r="H696" s="147"/>
      <c r="I696" s="147"/>
      <c r="J696" s="147"/>
      <c r="K696" s="147"/>
      <c r="L696" s="147"/>
      <c r="M696" s="147"/>
      <c r="N696" s="147"/>
      <c r="O696" s="152"/>
      <c r="P696" s="147"/>
      <c r="Q696" s="147"/>
      <c r="R696" s="147"/>
      <c r="S696" s="147"/>
      <c r="T696" s="147"/>
      <c r="U696" s="152"/>
    </row>
    <row r="697" spans="1:21" ht="15.75" x14ac:dyDescent="0.25">
      <c r="A697" s="119" t="s">
        <v>614</v>
      </c>
      <c r="B697" s="115" t="s">
        <v>616</v>
      </c>
      <c r="C697" s="115" t="s">
        <v>206</v>
      </c>
      <c r="D697" s="123">
        <v>1000</v>
      </c>
      <c r="E697" s="117"/>
      <c r="F697" s="147"/>
      <c r="G697" s="147"/>
      <c r="H697" s="147"/>
      <c r="I697" s="147"/>
      <c r="J697" s="147"/>
      <c r="K697" s="147"/>
      <c r="L697" s="147"/>
      <c r="M697" s="147"/>
      <c r="N697" s="147"/>
      <c r="O697" s="152"/>
      <c r="P697" s="147"/>
      <c r="Q697" s="147"/>
      <c r="R697" s="147"/>
      <c r="S697" s="147"/>
      <c r="T697" s="147"/>
      <c r="U697" s="152"/>
    </row>
    <row r="698" spans="1:21" ht="15.75" x14ac:dyDescent="0.25">
      <c r="A698" s="119" t="s">
        <v>617</v>
      </c>
      <c r="B698" s="115" t="s">
        <v>618</v>
      </c>
      <c r="C698" s="115" t="s">
        <v>206</v>
      </c>
      <c r="D698" s="123">
        <v>3281</v>
      </c>
      <c r="E698" s="117"/>
      <c r="F698" s="147"/>
      <c r="G698" s="147"/>
      <c r="H698" s="147"/>
      <c r="I698" s="147"/>
      <c r="J698" s="147"/>
      <c r="K698" s="147"/>
      <c r="L698" s="147"/>
      <c r="M698" s="147"/>
      <c r="N698" s="147"/>
      <c r="O698" s="152"/>
      <c r="P698" s="147"/>
      <c r="Q698" s="147"/>
      <c r="R698" s="147"/>
      <c r="S698" s="147"/>
      <c r="T698" s="147"/>
      <c r="U698" s="152"/>
    </row>
    <row r="699" spans="1:21" ht="15.75" x14ac:dyDescent="0.25">
      <c r="A699" s="119" t="s">
        <v>617</v>
      </c>
      <c r="B699" s="115" t="s">
        <v>619</v>
      </c>
      <c r="C699" s="115" t="s">
        <v>206</v>
      </c>
      <c r="D699" s="123">
        <v>600</v>
      </c>
      <c r="E699" s="117"/>
      <c r="F699" s="147"/>
      <c r="G699" s="147"/>
      <c r="H699" s="147"/>
      <c r="I699" s="147"/>
      <c r="J699" s="147"/>
      <c r="K699" s="147"/>
      <c r="L699" s="147"/>
      <c r="M699" s="147"/>
      <c r="N699" s="147"/>
      <c r="O699" s="152"/>
      <c r="P699" s="147"/>
      <c r="Q699" s="147"/>
      <c r="R699" s="147"/>
      <c r="S699" s="147"/>
      <c r="T699" s="147"/>
      <c r="U699" s="152"/>
    </row>
    <row r="700" spans="1:21" ht="15.75" x14ac:dyDescent="0.25">
      <c r="A700" s="119" t="s">
        <v>617</v>
      </c>
      <c r="B700" s="115" t="s">
        <v>620</v>
      </c>
      <c r="C700" s="115" t="s">
        <v>206</v>
      </c>
      <c r="D700" s="123">
        <v>5000</v>
      </c>
      <c r="E700" s="117"/>
      <c r="F700" s="147"/>
      <c r="G700" s="147"/>
      <c r="H700" s="147"/>
      <c r="I700" s="147"/>
      <c r="J700" s="147"/>
      <c r="K700" s="147"/>
      <c r="L700" s="147"/>
      <c r="M700" s="147"/>
      <c r="N700" s="147"/>
      <c r="O700" s="152"/>
      <c r="P700" s="147"/>
      <c r="Q700" s="147"/>
      <c r="R700" s="147"/>
      <c r="S700" s="147"/>
      <c r="T700" s="147"/>
      <c r="U700" s="152"/>
    </row>
    <row r="701" spans="1:21" ht="15.75" x14ac:dyDescent="0.25">
      <c r="A701" s="119" t="s">
        <v>621</v>
      </c>
      <c r="B701" s="115" t="s">
        <v>622</v>
      </c>
      <c r="C701" s="115" t="s">
        <v>206</v>
      </c>
      <c r="D701" s="123">
        <v>1188</v>
      </c>
      <c r="E701" s="117"/>
      <c r="G701" s="147"/>
      <c r="H701" s="147"/>
      <c r="I701" s="147"/>
      <c r="J701" s="147"/>
      <c r="K701" s="147"/>
      <c r="L701" s="147"/>
      <c r="M701" s="147"/>
      <c r="N701" s="147"/>
      <c r="O701" s="152"/>
      <c r="P701" s="147"/>
      <c r="Q701" s="147"/>
      <c r="R701" s="147"/>
      <c r="S701" s="147"/>
      <c r="T701" s="147"/>
      <c r="U701" s="152"/>
    </row>
    <row r="702" spans="1:21" ht="15.75" x14ac:dyDescent="0.25">
      <c r="A702" s="119" t="s">
        <v>623</v>
      </c>
      <c r="B702" s="115" t="s">
        <v>624</v>
      </c>
      <c r="C702" s="115" t="s">
        <v>206</v>
      </c>
      <c r="D702" s="123">
        <v>1500</v>
      </c>
      <c r="E702" s="117"/>
      <c r="F702" s="147"/>
      <c r="G702" s="147"/>
      <c r="H702" s="147"/>
      <c r="I702" s="147"/>
      <c r="J702" s="147"/>
      <c r="K702" s="147"/>
      <c r="L702" s="147"/>
      <c r="M702" s="147"/>
      <c r="N702" s="147"/>
      <c r="O702" s="152"/>
      <c r="P702" s="147"/>
      <c r="Q702" s="147"/>
      <c r="R702" s="147"/>
      <c r="S702" s="147"/>
      <c r="T702" s="147"/>
      <c r="U702" s="152"/>
    </row>
    <row r="703" spans="1:21" ht="15.75" x14ac:dyDescent="0.25">
      <c r="A703" s="119" t="s">
        <v>623</v>
      </c>
      <c r="B703" s="115" t="s">
        <v>625</v>
      </c>
      <c r="C703" s="115" t="s">
        <v>206</v>
      </c>
      <c r="D703" s="123">
        <v>1600</v>
      </c>
      <c r="E703" s="117"/>
      <c r="F703" s="147"/>
      <c r="G703" s="147"/>
      <c r="H703" s="147"/>
      <c r="I703" s="147"/>
      <c r="J703" s="147"/>
      <c r="K703" s="147"/>
      <c r="L703" s="147"/>
      <c r="M703" s="147"/>
      <c r="N703" s="147"/>
      <c r="O703" s="152"/>
      <c r="P703" s="147"/>
      <c r="Q703" s="147"/>
      <c r="R703" s="147"/>
      <c r="S703" s="147"/>
      <c r="T703" s="147"/>
      <c r="U703" s="152"/>
    </row>
    <row r="704" spans="1:21" ht="15.75" x14ac:dyDescent="0.25">
      <c r="A704" s="119" t="s">
        <v>623</v>
      </c>
      <c r="B704" s="115" t="s">
        <v>626</v>
      </c>
      <c r="C704" s="115" t="s">
        <v>206</v>
      </c>
      <c r="D704" s="123">
        <v>2720</v>
      </c>
      <c r="E704" s="117"/>
      <c r="F704" s="147"/>
      <c r="G704" s="147"/>
      <c r="H704" s="147"/>
      <c r="I704" s="147"/>
      <c r="J704" s="147"/>
      <c r="K704" s="147"/>
      <c r="L704" s="147"/>
      <c r="M704" s="147"/>
      <c r="N704" s="147"/>
      <c r="O704" s="152"/>
      <c r="P704" s="147"/>
      <c r="Q704" s="147"/>
      <c r="R704" s="147"/>
      <c r="S704" s="147"/>
      <c r="T704" s="147"/>
      <c r="U704" s="152"/>
    </row>
    <row r="705" spans="1:21" ht="15.75" x14ac:dyDescent="0.25">
      <c r="A705" s="119"/>
      <c r="B705" s="115"/>
      <c r="C705" s="115" t="s">
        <v>206</v>
      </c>
      <c r="D705" s="123"/>
      <c r="E705" s="117"/>
      <c r="F705" s="147"/>
      <c r="G705" s="147"/>
      <c r="H705" s="147"/>
      <c r="I705" s="147"/>
      <c r="J705" s="147"/>
      <c r="K705" s="147"/>
      <c r="L705" s="147"/>
      <c r="M705" s="147"/>
      <c r="N705" s="147"/>
      <c r="O705" s="152"/>
      <c r="P705" s="147"/>
      <c r="Q705" s="147"/>
      <c r="R705" s="147"/>
      <c r="S705" s="147"/>
      <c r="T705" s="147"/>
      <c r="U705" s="152"/>
    </row>
    <row r="706" spans="1:21" ht="16.5" thickBot="1" x14ac:dyDescent="0.3">
      <c r="A706" s="119"/>
      <c r="B706" s="115"/>
      <c r="C706" s="115" t="s">
        <v>206</v>
      </c>
      <c r="D706" s="227"/>
      <c r="E706" s="117"/>
      <c r="F706" s="147"/>
      <c r="G706" s="147"/>
      <c r="H706" s="147"/>
      <c r="I706" s="147"/>
      <c r="J706" s="147"/>
      <c r="K706" s="147"/>
      <c r="L706" s="147"/>
      <c r="M706" s="147"/>
      <c r="N706" s="147"/>
      <c r="O706" s="152"/>
      <c r="P706" s="147"/>
      <c r="Q706" s="147"/>
      <c r="R706" s="147"/>
      <c r="S706" s="147"/>
      <c r="T706" s="147"/>
      <c r="U706" s="152"/>
    </row>
    <row r="707" spans="1:21" ht="15.75" x14ac:dyDescent="0.25">
      <c r="A707" s="124"/>
      <c r="B707" s="167" t="s">
        <v>629</v>
      </c>
      <c r="C707" s="115"/>
      <c r="D707" s="126">
        <f>SUM(D682:D706)</f>
        <v>50078</v>
      </c>
      <c r="E707" s="117"/>
      <c r="F707" s="147"/>
      <c r="G707" s="147"/>
      <c r="H707" s="147"/>
      <c r="I707" s="152"/>
      <c r="J707" s="147"/>
      <c r="K707" s="147"/>
      <c r="L707" s="152"/>
      <c r="M707" s="147"/>
      <c r="N707" s="147"/>
      <c r="O707" s="147"/>
      <c r="P707" s="147"/>
      <c r="Q707" s="147"/>
      <c r="R707" s="147"/>
      <c r="S707" s="147"/>
      <c r="T707" s="147"/>
      <c r="U707" s="73"/>
    </row>
    <row r="708" spans="1:21" ht="18.75" x14ac:dyDescent="0.3">
      <c r="A708" s="124"/>
      <c r="B708" s="131" t="s">
        <v>173</v>
      </c>
      <c r="C708" s="132"/>
      <c r="D708" s="181">
        <f>D680-D707</f>
        <v>242</v>
      </c>
      <c r="F708" s="118"/>
      <c r="G708" s="118"/>
      <c r="H708" s="118"/>
      <c r="I708" s="118"/>
      <c r="J708" s="118"/>
      <c r="K708" s="118"/>
      <c r="L708" s="46"/>
      <c r="M708" s="46"/>
      <c r="N708" s="46"/>
      <c r="O708" s="46"/>
      <c r="P708" s="46"/>
      <c r="Q708" s="46"/>
      <c r="R708" s="46"/>
      <c r="S708" s="46"/>
      <c r="T708" s="46"/>
      <c r="U708" s="51"/>
    </row>
    <row r="709" spans="1:21" ht="15.75" x14ac:dyDescent="0.25">
      <c r="A709" s="134"/>
      <c r="B709" s="135" t="s">
        <v>109</v>
      </c>
      <c r="C709" s="135"/>
      <c r="D709" s="134"/>
      <c r="E709" s="134"/>
      <c r="F709" s="134"/>
      <c r="G709" s="134"/>
      <c r="H709" s="134"/>
      <c r="I709" s="134"/>
      <c r="J709" s="134"/>
      <c r="K709" s="134"/>
    </row>
    <row r="710" spans="1:21" ht="15.75" x14ac:dyDescent="0.25">
      <c r="A710" s="134"/>
      <c r="B710" s="135"/>
      <c r="C710" s="135"/>
      <c r="D710" s="134"/>
      <c r="E710" s="134"/>
      <c r="F710" s="134"/>
      <c r="G710" s="134"/>
      <c r="H710" s="134"/>
      <c r="I710" s="134"/>
      <c r="J710" s="134"/>
      <c r="K710" s="134"/>
    </row>
    <row r="711" spans="1:21" ht="15.75" x14ac:dyDescent="0.25">
      <c r="A711" s="134"/>
      <c r="B711" s="135"/>
      <c r="C711" s="135"/>
      <c r="D711" s="134"/>
      <c r="E711" s="134"/>
      <c r="F711" s="134"/>
      <c r="G711" s="134"/>
      <c r="H711" s="134"/>
      <c r="I711" s="134"/>
      <c r="J711" s="134"/>
      <c r="K711" s="134"/>
    </row>
    <row r="712" spans="1:21" ht="15.75" x14ac:dyDescent="0.25">
      <c r="A712" s="134"/>
      <c r="B712" s="135"/>
      <c r="C712" s="135"/>
      <c r="D712" s="134"/>
      <c r="E712" s="134"/>
      <c r="F712" s="134"/>
      <c r="G712" s="134"/>
      <c r="H712" s="134"/>
      <c r="I712" s="134"/>
      <c r="J712" s="134"/>
      <c r="K712" s="134"/>
    </row>
    <row r="713" spans="1:21" ht="18.75" x14ac:dyDescent="0.3">
      <c r="A713" s="97"/>
      <c r="B713" s="136"/>
      <c r="C713" s="137"/>
      <c r="D713" s="137"/>
      <c r="E713" s="99"/>
      <c r="F713" s="137"/>
      <c r="G713" s="137"/>
      <c r="H713" s="101"/>
      <c r="I713" s="138"/>
      <c r="J713" s="138"/>
      <c r="K713" s="138"/>
      <c r="L713" s="31"/>
      <c r="M713" s="31"/>
      <c r="N713" s="5"/>
      <c r="O713" s="5"/>
      <c r="P713" s="5"/>
      <c r="Q713" s="6"/>
      <c r="R713" s="6"/>
      <c r="S713" s="6"/>
      <c r="T713" s="6"/>
      <c r="U713" s="6"/>
    </row>
    <row r="714" spans="1:21" ht="18.75" x14ac:dyDescent="0.3">
      <c r="A714" s="97"/>
      <c r="B714" s="139" t="s">
        <v>30</v>
      </c>
      <c r="C714" s="140" t="s">
        <v>31</v>
      </c>
      <c r="D714" s="141"/>
      <c r="E714" s="99"/>
      <c r="F714" s="140" t="s">
        <v>553</v>
      </c>
      <c r="G714" s="142"/>
      <c r="H714" s="143"/>
      <c r="I714" s="144" t="s">
        <v>554</v>
      </c>
      <c r="J714" s="144"/>
      <c r="K714" s="144"/>
      <c r="L714" s="5"/>
      <c r="M714" s="5"/>
      <c r="N714" s="5"/>
      <c r="O714" s="5"/>
      <c r="P714" s="5"/>
      <c r="Q714" s="6"/>
      <c r="R714" s="6"/>
      <c r="S714" s="6"/>
      <c r="T714" s="6"/>
      <c r="U714" s="6"/>
    </row>
    <row r="715" spans="1:21" ht="18.75" x14ac:dyDescent="0.3">
      <c r="A715" s="97"/>
      <c r="B715" s="145" t="s">
        <v>34</v>
      </c>
      <c r="C715" s="140" t="s">
        <v>35</v>
      </c>
      <c r="D715" s="143"/>
      <c r="E715" s="99"/>
      <c r="F715" s="145" t="s">
        <v>36</v>
      </c>
      <c r="G715" s="145"/>
      <c r="H715" s="143"/>
      <c r="I715" s="146" t="s">
        <v>37</v>
      </c>
      <c r="J715" s="146"/>
      <c r="K715" s="146"/>
      <c r="L715" s="5"/>
      <c r="M715" s="5"/>
      <c r="N715" s="5"/>
      <c r="O715" s="5"/>
      <c r="P715" s="5"/>
      <c r="Q715" s="6"/>
      <c r="R715" s="6"/>
      <c r="S715" s="6"/>
      <c r="T715" s="6"/>
      <c r="U715" s="6"/>
    </row>
    <row r="716" spans="1:21" ht="15.75" x14ac:dyDescent="0.25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</row>
    <row r="718" spans="1:21" ht="18.75" x14ac:dyDescent="0.3">
      <c r="A718" s="97"/>
      <c r="B718" s="98" t="s">
        <v>0</v>
      </c>
      <c r="C718" s="99"/>
      <c r="D718" s="98"/>
      <c r="E718" s="98"/>
      <c r="F718" s="98"/>
      <c r="G718" s="100"/>
      <c r="H718" s="101"/>
      <c r="I718" s="101"/>
      <c r="J718" s="101"/>
      <c r="K718" s="101"/>
      <c r="L718" s="5"/>
      <c r="M718" s="5"/>
      <c r="N718" s="5"/>
      <c r="O718" s="5"/>
      <c r="P718" s="5"/>
      <c r="Q718" s="6"/>
      <c r="R718" s="6"/>
      <c r="S718" s="6"/>
      <c r="T718" s="6"/>
      <c r="U718" s="6"/>
    </row>
    <row r="719" spans="1:21" ht="18.75" x14ac:dyDescent="0.3">
      <c r="A719" s="97"/>
      <c r="B719" s="98" t="s">
        <v>1</v>
      </c>
      <c r="C719" s="99"/>
      <c r="D719" s="98"/>
      <c r="E719" s="98"/>
      <c r="F719" s="98"/>
      <c r="G719" s="100"/>
      <c r="H719" s="101"/>
      <c r="I719" s="101"/>
      <c r="J719" s="101"/>
      <c r="K719" s="101"/>
      <c r="L719" s="5"/>
      <c r="M719" s="5"/>
      <c r="N719" s="5"/>
      <c r="O719" s="5"/>
      <c r="P719" s="5"/>
      <c r="Q719" s="6"/>
      <c r="R719" s="6"/>
      <c r="S719" s="6"/>
      <c r="T719" s="6"/>
      <c r="U719" s="6"/>
    </row>
    <row r="720" spans="1:21" ht="18.75" x14ac:dyDescent="0.3">
      <c r="A720" s="97"/>
      <c r="B720" s="98" t="s">
        <v>630</v>
      </c>
      <c r="C720" s="99"/>
      <c r="D720" s="98"/>
      <c r="E720" s="98"/>
      <c r="F720" s="98"/>
      <c r="G720" s="100"/>
      <c r="H720" s="101"/>
      <c r="I720" s="101"/>
      <c r="J720" s="101"/>
      <c r="K720" s="101"/>
      <c r="L720" s="5"/>
      <c r="M720" s="5"/>
      <c r="N720" s="5"/>
      <c r="O720" s="5"/>
      <c r="P720" s="5"/>
      <c r="Q720" s="6"/>
      <c r="R720" s="6"/>
      <c r="S720" s="6"/>
      <c r="T720" s="6"/>
      <c r="U720" s="6"/>
    </row>
    <row r="721" spans="1:21" ht="90" x14ac:dyDescent="0.25">
      <c r="A721" s="102" t="s">
        <v>3</v>
      </c>
      <c r="B721" s="103" t="s">
        <v>4</v>
      </c>
      <c r="C721" s="103" t="s">
        <v>5</v>
      </c>
      <c r="D721" s="104" t="s">
        <v>6</v>
      </c>
      <c r="E721" s="103" t="s">
        <v>39</v>
      </c>
      <c r="F721" s="153" t="s">
        <v>8</v>
      </c>
      <c r="G721" s="153" t="s">
        <v>9</v>
      </c>
      <c r="H721" s="153" t="s">
        <v>76</v>
      </c>
      <c r="I721" s="153" t="s">
        <v>77</v>
      </c>
      <c r="J721" s="153" t="s">
        <v>78</v>
      </c>
      <c r="K721" s="153" t="s">
        <v>111</v>
      </c>
      <c r="L721" s="153" t="s">
        <v>80</v>
      </c>
      <c r="M721" s="153" t="s">
        <v>81</v>
      </c>
      <c r="N721" s="153" t="s">
        <v>82</v>
      </c>
      <c r="O721" s="153" t="s">
        <v>83</v>
      </c>
      <c r="P721" s="153" t="s">
        <v>112</v>
      </c>
      <c r="Q721" s="153" t="s">
        <v>85</v>
      </c>
      <c r="R721" s="153" t="s">
        <v>86</v>
      </c>
      <c r="S721" s="153" t="s">
        <v>17</v>
      </c>
      <c r="T721" s="153" t="s">
        <v>87</v>
      </c>
      <c r="U721" s="153" t="s">
        <v>88</v>
      </c>
    </row>
    <row r="722" spans="1:21" ht="18.75" x14ac:dyDescent="0.3">
      <c r="A722" s="105"/>
      <c r="B722" s="106" t="s">
        <v>18</v>
      </c>
      <c r="C722" s="107"/>
      <c r="D722" s="108">
        <v>242</v>
      </c>
      <c r="E722" s="109"/>
      <c r="F722" s="106"/>
      <c r="G722" s="106"/>
      <c r="H722" s="106"/>
      <c r="I722" s="106"/>
      <c r="J722" s="106"/>
      <c r="K722" s="106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9.5" thickBot="1" x14ac:dyDescent="0.35">
      <c r="A723" s="232" t="s">
        <v>634</v>
      </c>
      <c r="B723" s="174" t="s">
        <v>225</v>
      </c>
      <c r="C723" s="199">
        <v>108274021</v>
      </c>
      <c r="D723" s="110">
        <v>50000</v>
      </c>
      <c r="E723" s="109"/>
      <c r="F723" s="106"/>
      <c r="G723" s="106"/>
      <c r="H723" s="106"/>
      <c r="I723" s="106"/>
      <c r="J723" s="106"/>
      <c r="K723" s="106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8.75" x14ac:dyDescent="0.3">
      <c r="A724" s="105"/>
      <c r="B724" s="106" t="s">
        <v>227</v>
      </c>
      <c r="C724" s="107" t="s">
        <v>131</v>
      </c>
      <c r="D724" s="111">
        <f>SUM(D722:D723)</f>
        <v>50242</v>
      </c>
      <c r="E724" s="109"/>
      <c r="F724" s="106"/>
      <c r="G724" s="106"/>
      <c r="H724" s="106"/>
      <c r="I724" s="106"/>
      <c r="J724" s="106"/>
      <c r="K724" s="106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8.75" x14ac:dyDescent="0.3">
      <c r="A725" s="105"/>
      <c r="B725" s="112" t="s">
        <v>21</v>
      </c>
      <c r="C725" s="107"/>
      <c r="D725" s="113"/>
      <c r="E725" s="109"/>
      <c r="F725" s="106"/>
      <c r="G725" s="106"/>
      <c r="H725" s="106"/>
      <c r="I725" s="106"/>
      <c r="J725" s="106"/>
      <c r="K725" s="106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8.75" x14ac:dyDescent="0.3">
      <c r="A726" s="119" t="s">
        <v>632</v>
      </c>
      <c r="B726" s="222" t="s">
        <v>631</v>
      </c>
      <c r="C726" s="115" t="s">
        <v>206</v>
      </c>
      <c r="D726" s="113">
        <f>500</f>
        <v>500</v>
      </c>
      <c r="E726" s="109"/>
      <c r="F726" s="106"/>
      <c r="G726" s="106"/>
      <c r="H726" s="106"/>
      <c r="I726" s="106"/>
      <c r="J726" s="106"/>
      <c r="K726" s="106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5.75" x14ac:dyDescent="0.25">
      <c r="A727" s="119" t="s">
        <v>594</v>
      </c>
      <c r="B727" s="115" t="s">
        <v>633</v>
      </c>
      <c r="C727" s="115" t="s">
        <v>206</v>
      </c>
      <c r="D727" s="116">
        <v>350</v>
      </c>
      <c r="E727" s="117"/>
      <c r="F727" s="147"/>
      <c r="G727" s="147"/>
      <c r="H727" s="147"/>
      <c r="I727" s="147"/>
      <c r="J727" s="147"/>
      <c r="K727" s="147"/>
      <c r="L727" s="148"/>
      <c r="M727" s="147"/>
      <c r="N727" s="147"/>
      <c r="O727" s="147"/>
      <c r="P727" s="147"/>
      <c r="Q727" s="147"/>
      <c r="R727" s="147"/>
      <c r="S727" s="147"/>
      <c r="T727" s="147"/>
      <c r="U727" s="147"/>
    </row>
    <row r="728" spans="1:21" ht="15.75" x14ac:dyDescent="0.25">
      <c r="A728" s="119" t="s">
        <v>634</v>
      </c>
      <c r="B728" s="115" t="s">
        <v>546</v>
      </c>
      <c r="C728" s="115" t="s">
        <v>206</v>
      </c>
      <c r="D728" s="116">
        <v>3808</v>
      </c>
      <c r="E728" s="117"/>
      <c r="F728" s="147"/>
      <c r="G728" s="147"/>
      <c r="H728" s="147"/>
      <c r="I728" s="147"/>
      <c r="J728" s="147"/>
      <c r="K728" s="147"/>
      <c r="L728" s="148"/>
      <c r="M728" s="147"/>
      <c r="N728" s="147"/>
      <c r="O728" s="147"/>
      <c r="P728" s="147"/>
      <c r="Q728" s="147"/>
      <c r="R728" s="147"/>
      <c r="S728" s="147"/>
      <c r="T728" s="147"/>
      <c r="U728" s="149"/>
    </row>
    <row r="729" spans="1:21" ht="15.75" x14ac:dyDescent="0.25">
      <c r="A729" s="119" t="s">
        <v>634</v>
      </c>
      <c r="B729" s="115" t="s">
        <v>635</v>
      </c>
      <c r="C729" s="115" t="s">
        <v>206</v>
      </c>
      <c r="D729" s="116">
        <f>6570+1140+1140</f>
        <v>8850</v>
      </c>
      <c r="E729" s="117"/>
      <c r="F729" s="147"/>
      <c r="G729" s="147"/>
      <c r="H729" s="147"/>
      <c r="I729" s="147"/>
      <c r="J729" s="147"/>
      <c r="K729" s="147"/>
      <c r="L729" s="148"/>
      <c r="M729" s="147"/>
      <c r="N729" s="147"/>
      <c r="O729" s="147"/>
      <c r="P729" s="147"/>
      <c r="Q729" s="147"/>
      <c r="R729" s="147"/>
      <c r="S729" s="147"/>
      <c r="T729" s="147"/>
      <c r="U729" s="149"/>
    </row>
    <row r="730" spans="1:21" ht="15.75" x14ac:dyDescent="0.25">
      <c r="A730" s="119" t="s">
        <v>634</v>
      </c>
      <c r="B730" s="115" t="s">
        <v>636</v>
      </c>
      <c r="C730" s="115" t="s">
        <v>206</v>
      </c>
      <c r="D730" s="72">
        <v>1000</v>
      </c>
      <c r="E730" s="11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9"/>
    </row>
    <row r="731" spans="1:21" ht="15.75" x14ac:dyDescent="0.25">
      <c r="A731" s="119" t="s">
        <v>637</v>
      </c>
      <c r="B731" s="119" t="s">
        <v>638</v>
      </c>
      <c r="C731" s="115" t="s">
        <v>206</v>
      </c>
      <c r="D731" s="72">
        <v>5212</v>
      </c>
      <c r="E731" s="117"/>
      <c r="F731" s="147"/>
      <c r="G731" s="147"/>
      <c r="H731" s="147"/>
      <c r="I731" s="148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50"/>
    </row>
    <row r="732" spans="1:21" ht="15.75" x14ac:dyDescent="0.25">
      <c r="A732" s="119" t="s">
        <v>637</v>
      </c>
      <c r="B732" s="115" t="s">
        <v>645</v>
      </c>
      <c r="C732" s="115" t="s">
        <v>206</v>
      </c>
      <c r="D732" s="72">
        <v>4012</v>
      </c>
      <c r="E732" s="117"/>
      <c r="F732" s="147"/>
      <c r="G732" s="147"/>
      <c r="H732" s="147"/>
      <c r="I732" s="148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50"/>
    </row>
    <row r="733" spans="1:21" ht="15.75" x14ac:dyDescent="0.25">
      <c r="A733" s="119" t="s">
        <v>639</v>
      </c>
      <c r="B733" s="228" t="s">
        <v>640</v>
      </c>
      <c r="C733" s="115" t="s">
        <v>206</v>
      </c>
      <c r="D733" s="72">
        <v>8000</v>
      </c>
      <c r="E733" s="117"/>
      <c r="F733" s="147"/>
      <c r="G733" s="147"/>
      <c r="H733" s="150"/>
      <c r="I733" s="147"/>
      <c r="J733" s="147"/>
      <c r="K733" s="147"/>
      <c r="L733" s="148"/>
      <c r="M733" s="147"/>
      <c r="N733" s="147"/>
      <c r="O733" s="147"/>
      <c r="P733" s="147"/>
      <c r="Q733" s="147"/>
      <c r="R733" s="147"/>
      <c r="S733" s="147"/>
      <c r="T733" s="147"/>
      <c r="U733" s="147"/>
    </row>
    <row r="734" spans="1:21" ht="15.75" x14ac:dyDescent="0.25">
      <c r="A734" s="119" t="s">
        <v>639</v>
      </c>
      <c r="B734" s="119" t="s">
        <v>646</v>
      </c>
      <c r="C734" s="115" t="s">
        <v>206</v>
      </c>
      <c r="D734" s="225">
        <v>8670</v>
      </c>
      <c r="E734" s="117"/>
      <c r="F734" s="147"/>
      <c r="G734" s="147"/>
      <c r="H734" s="151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51"/>
    </row>
    <row r="735" spans="1:21" ht="15.75" x14ac:dyDescent="0.25">
      <c r="A735" s="119" t="s">
        <v>641</v>
      </c>
      <c r="B735" s="119" t="s">
        <v>642</v>
      </c>
      <c r="C735" s="115" t="s">
        <v>206</v>
      </c>
      <c r="D735" s="72">
        <v>4700</v>
      </c>
      <c r="E735" s="117"/>
      <c r="F735" s="147"/>
      <c r="G735" s="147"/>
      <c r="H735" s="151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51"/>
    </row>
    <row r="736" spans="1:21" ht="15.75" x14ac:dyDescent="0.25">
      <c r="A736" s="119" t="s">
        <v>643</v>
      </c>
      <c r="B736" s="115" t="s">
        <v>644</v>
      </c>
      <c r="C736" s="115" t="s">
        <v>206</v>
      </c>
      <c r="D736" s="72">
        <v>3000</v>
      </c>
      <c r="E736" s="117"/>
      <c r="F736" s="147"/>
      <c r="G736" s="147"/>
      <c r="H736" s="151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51"/>
    </row>
    <row r="737" spans="1:21" ht="15.75" x14ac:dyDescent="0.25">
      <c r="A737" s="119"/>
      <c r="B737" s="119"/>
      <c r="C737" s="115" t="s">
        <v>206</v>
      </c>
      <c r="D737" s="72"/>
      <c r="E737" s="117"/>
      <c r="F737" s="147"/>
      <c r="G737" s="147"/>
      <c r="H737" s="151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51"/>
    </row>
    <row r="738" spans="1:21" ht="15.75" x14ac:dyDescent="0.25">
      <c r="A738" s="119"/>
      <c r="B738" s="115"/>
      <c r="C738" s="115" t="s">
        <v>206</v>
      </c>
      <c r="D738" s="72"/>
      <c r="E738" s="117"/>
      <c r="F738" s="147"/>
      <c r="G738" s="147"/>
      <c r="H738" s="151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51"/>
    </row>
    <row r="739" spans="1:21" ht="15.75" x14ac:dyDescent="0.25">
      <c r="A739" s="119"/>
      <c r="B739" s="115"/>
      <c r="C739" s="115" t="s">
        <v>206</v>
      </c>
      <c r="D739" s="123"/>
      <c r="E739" s="117"/>
      <c r="F739" s="147"/>
      <c r="G739" s="147"/>
      <c r="H739" s="151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51"/>
    </row>
    <row r="740" spans="1:21" ht="16.5" thickBot="1" x14ac:dyDescent="0.3">
      <c r="A740" s="119"/>
      <c r="B740" s="115"/>
      <c r="C740" s="115" t="s">
        <v>206</v>
      </c>
      <c r="D740" s="227"/>
      <c r="E740" s="117"/>
      <c r="F740" s="147"/>
      <c r="G740" s="147"/>
      <c r="H740" s="147"/>
      <c r="I740" s="147"/>
      <c r="J740" s="147"/>
      <c r="K740" s="147"/>
      <c r="L740" s="147"/>
      <c r="M740" s="147"/>
      <c r="N740" s="147"/>
      <c r="O740" s="152"/>
      <c r="P740" s="147"/>
      <c r="Q740" s="147"/>
      <c r="R740" s="147"/>
      <c r="S740" s="147"/>
      <c r="T740" s="147"/>
      <c r="U740" s="152"/>
    </row>
    <row r="741" spans="1:21" ht="15.75" x14ac:dyDescent="0.25">
      <c r="A741" s="124"/>
      <c r="B741" s="167" t="s">
        <v>730</v>
      </c>
      <c r="C741" s="115"/>
      <c r="D741" s="126">
        <f>SUM(D726:D740)</f>
        <v>48102</v>
      </c>
      <c r="E741" s="117"/>
      <c r="F741" s="147"/>
      <c r="G741" s="147"/>
      <c r="H741" s="147"/>
      <c r="I741" s="152"/>
      <c r="J741" s="147"/>
      <c r="K741" s="147"/>
      <c r="L741" s="152"/>
      <c r="M741" s="147"/>
      <c r="N741" s="147"/>
      <c r="O741" s="147"/>
      <c r="P741" s="147"/>
      <c r="Q741" s="147"/>
      <c r="R741" s="147"/>
      <c r="S741" s="147"/>
      <c r="T741" s="147"/>
      <c r="U741" s="73"/>
    </row>
    <row r="742" spans="1:21" ht="18.75" x14ac:dyDescent="0.3">
      <c r="A742" s="124"/>
      <c r="B742" s="131" t="s">
        <v>173</v>
      </c>
      <c r="C742" s="132"/>
      <c r="D742" s="181">
        <f>D724-D741</f>
        <v>2140</v>
      </c>
      <c r="F742" s="118"/>
      <c r="G742" s="118"/>
      <c r="H742" s="118"/>
      <c r="I742" s="118"/>
      <c r="J742" s="118"/>
      <c r="K742" s="118"/>
      <c r="L742" s="46"/>
      <c r="M742" s="46"/>
      <c r="N742" s="46"/>
      <c r="O742" s="46"/>
      <c r="P742" s="46"/>
      <c r="Q742" s="46"/>
      <c r="R742" s="46"/>
      <c r="S742" s="46"/>
      <c r="T742" s="46"/>
      <c r="U742" s="51"/>
    </row>
    <row r="743" spans="1:21" ht="15.75" x14ac:dyDescent="0.25">
      <c r="A743" s="134"/>
      <c r="B743" s="135" t="s">
        <v>109</v>
      </c>
      <c r="C743" s="135"/>
      <c r="D743" s="134"/>
      <c r="E743" s="134"/>
      <c r="F743" s="134"/>
      <c r="G743" s="134"/>
      <c r="H743" s="134"/>
      <c r="I743" s="134"/>
      <c r="J743" s="134"/>
      <c r="K743" s="134"/>
    </row>
    <row r="744" spans="1:21" ht="15.75" x14ac:dyDescent="0.25">
      <c r="A744" s="134"/>
      <c r="B744" s="135"/>
      <c r="C744" s="135"/>
      <c r="D744" s="134"/>
      <c r="E744" s="134"/>
      <c r="F744" s="134"/>
      <c r="G744" s="134"/>
      <c r="H744" s="134"/>
      <c r="I744" s="134"/>
      <c r="J744" s="134"/>
      <c r="K744" s="134"/>
    </row>
    <row r="745" spans="1:21" ht="15.75" x14ac:dyDescent="0.25">
      <c r="A745" s="134"/>
      <c r="B745" s="135"/>
      <c r="C745" s="135"/>
      <c r="D745" s="134"/>
      <c r="E745" s="134"/>
      <c r="F745" s="134"/>
      <c r="G745" s="134"/>
      <c r="H745" s="134"/>
      <c r="I745" s="134"/>
      <c r="J745" s="134"/>
      <c r="K745" s="134"/>
    </row>
    <row r="746" spans="1:21" ht="15.75" x14ac:dyDescent="0.25">
      <c r="A746" s="134"/>
      <c r="B746" s="135"/>
      <c r="C746" s="135"/>
      <c r="D746" s="134"/>
      <c r="E746" s="134"/>
      <c r="F746" s="134"/>
      <c r="G746" s="134"/>
      <c r="H746" s="134"/>
      <c r="I746" s="134"/>
      <c r="J746" s="134"/>
      <c r="K746" s="134"/>
    </row>
    <row r="747" spans="1:21" ht="18.75" x14ac:dyDescent="0.3">
      <c r="A747" s="97"/>
      <c r="B747" s="136"/>
      <c r="C747" s="137"/>
      <c r="D747" s="137"/>
      <c r="E747" s="99"/>
      <c r="F747" s="137"/>
      <c r="G747" s="137"/>
      <c r="H747" s="101"/>
      <c r="I747" s="138"/>
      <c r="J747" s="138"/>
      <c r="K747" s="138"/>
      <c r="L747" s="31"/>
      <c r="M747" s="31"/>
      <c r="N747" s="5"/>
      <c r="O747" s="5"/>
      <c r="P747" s="5"/>
      <c r="Q747" s="6"/>
      <c r="R747" s="6"/>
      <c r="S747" s="6"/>
      <c r="T747" s="6"/>
      <c r="U747" s="6"/>
    </row>
    <row r="748" spans="1:21" ht="18.75" x14ac:dyDescent="0.3">
      <c r="A748" s="97"/>
      <c r="B748" s="139" t="s">
        <v>30</v>
      </c>
      <c r="C748" s="140" t="s">
        <v>31</v>
      </c>
      <c r="D748" s="141"/>
      <c r="E748" s="99"/>
      <c r="F748" s="140" t="s">
        <v>553</v>
      </c>
      <c r="G748" s="142"/>
      <c r="H748" s="143"/>
      <c r="I748" s="144" t="s">
        <v>554</v>
      </c>
      <c r="J748" s="144"/>
      <c r="K748" s="144"/>
      <c r="L748" s="5"/>
      <c r="M748" s="5"/>
      <c r="N748" s="5"/>
      <c r="O748" s="5"/>
      <c r="P748" s="5"/>
      <c r="Q748" s="6"/>
      <c r="R748" s="6"/>
      <c r="S748" s="6"/>
      <c r="T748" s="6"/>
      <c r="U748" s="6"/>
    </row>
    <row r="749" spans="1:21" ht="18.75" x14ac:dyDescent="0.3">
      <c r="A749" s="97"/>
      <c r="B749" s="145" t="s">
        <v>34</v>
      </c>
      <c r="C749" s="140" t="s">
        <v>35</v>
      </c>
      <c r="D749" s="143"/>
      <c r="E749" s="99"/>
      <c r="F749" s="145" t="s">
        <v>36</v>
      </c>
      <c r="G749" s="145"/>
      <c r="H749" s="143"/>
      <c r="I749" s="146" t="s">
        <v>37</v>
      </c>
      <c r="J749" s="146"/>
      <c r="K749" s="146"/>
      <c r="L749" s="5"/>
      <c r="M749" s="5"/>
      <c r="N749" s="5"/>
      <c r="O749" s="5"/>
      <c r="P749" s="5"/>
      <c r="Q749" s="6"/>
      <c r="R749" s="6"/>
      <c r="S749" s="6"/>
      <c r="T749" s="6"/>
      <c r="U749" s="6"/>
    </row>
    <row r="750" spans="1:21" ht="15.75" x14ac:dyDescent="0.25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</row>
    <row r="753" spans="1:21" ht="18.75" x14ac:dyDescent="0.3">
      <c r="A753" s="97"/>
      <c r="B753" s="98" t="s">
        <v>0</v>
      </c>
      <c r="C753" s="99"/>
      <c r="D753" s="98"/>
      <c r="E753" s="98"/>
      <c r="F753" s="98"/>
      <c r="G753" s="100"/>
      <c r="H753" s="101"/>
      <c r="I753" s="101"/>
      <c r="J753" s="101"/>
      <c r="K753" s="101"/>
      <c r="L753" s="5"/>
      <c r="M753" s="5"/>
      <c r="N753" s="5"/>
      <c r="O753" s="5"/>
      <c r="P753" s="5"/>
      <c r="Q753" s="6"/>
      <c r="R753" s="6"/>
      <c r="S753" s="6"/>
      <c r="T753" s="6"/>
      <c r="U753" s="6"/>
    </row>
    <row r="754" spans="1:21" ht="18.75" x14ac:dyDescent="0.3">
      <c r="A754" s="97"/>
      <c r="B754" s="98" t="s">
        <v>1</v>
      </c>
      <c r="C754" s="99"/>
      <c r="D754" s="98"/>
      <c r="E754" s="98"/>
      <c r="F754" s="98"/>
      <c r="G754" s="100"/>
      <c r="H754" s="101"/>
      <c r="I754" s="101"/>
      <c r="J754" s="101"/>
      <c r="K754" s="101"/>
      <c r="L754" s="5"/>
      <c r="M754" s="5"/>
      <c r="N754" s="5"/>
      <c r="O754" s="5"/>
      <c r="P754" s="5"/>
      <c r="Q754" s="6"/>
      <c r="R754" s="6"/>
      <c r="S754" s="6"/>
      <c r="T754" s="6"/>
      <c r="U754" s="6"/>
    </row>
    <row r="755" spans="1:21" ht="18.75" x14ac:dyDescent="0.3">
      <c r="A755" s="97"/>
      <c r="B755" s="98" t="s">
        <v>630</v>
      </c>
      <c r="C755" s="99"/>
      <c r="D755" s="98"/>
      <c r="E755" s="98"/>
      <c r="F755" s="98"/>
      <c r="G755" s="100"/>
      <c r="H755" s="101"/>
      <c r="I755" s="101"/>
      <c r="J755" s="101"/>
      <c r="K755" s="101"/>
      <c r="L755" s="5"/>
      <c r="M755" s="5"/>
      <c r="N755" s="5"/>
      <c r="O755" s="5"/>
      <c r="P755" s="5"/>
      <c r="Q755" s="6"/>
      <c r="R755" s="6"/>
      <c r="S755" s="6"/>
      <c r="T755" s="6"/>
      <c r="U755" s="6"/>
    </row>
    <row r="756" spans="1:21" ht="90" x14ac:dyDescent="0.25">
      <c r="A756" s="102" t="s">
        <v>3</v>
      </c>
      <c r="B756" s="103" t="s">
        <v>4</v>
      </c>
      <c r="C756" s="103" t="s">
        <v>5</v>
      </c>
      <c r="D756" s="104" t="s">
        <v>6</v>
      </c>
      <c r="E756" s="103" t="s">
        <v>39</v>
      </c>
      <c r="F756" s="153" t="s">
        <v>8</v>
      </c>
      <c r="G756" s="153" t="s">
        <v>9</v>
      </c>
      <c r="H756" s="153" t="s">
        <v>76</v>
      </c>
      <c r="I756" s="153" t="s">
        <v>77</v>
      </c>
      <c r="J756" s="153" t="s">
        <v>78</v>
      </c>
      <c r="K756" s="153" t="s">
        <v>111</v>
      </c>
      <c r="L756" s="153" t="s">
        <v>80</v>
      </c>
      <c r="M756" s="153" t="s">
        <v>81</v>
      </c>
      <c r="N756" s="153" t="s">
        <v>82</v>
      </c>
      <c r="O756" s="153" t="s">
        <v>83</v>
      </c>
      <c r="P756" s="153" t="s">
        <v>112</v>
      </c>
      <c r="Q756" s="153" t="s">
        <v>85</v>
      </c>
      <c r="R756" s="153" t="s">
        <v>86</v>
      </c>
      <c r="S756" s="153" t="s">
        <v>17</v>
      </c>
      <c r="T756" s="153" t="s">
        <v>87</v>
      </c>
      <c r="U756" s="153" t="s">
        <v>88</v>
      </c>
    </row>
    <row r="757" spans="1:21" ht="18.75" x14ac:dyDescent="0.3">
      <c r="A757" s="105"/>
      <c r="B757" s="106" t="s">
        <v>18</v>
      </c>
      <c r="C757" s="107"/>
      <c r="D757" s="108">
        <v>2140</v>
      </c>
      <c r="E757" s="109"/>
      <c r="F757" s="106"/>
      <c r="G757" s="106"/>
      <c r="H757" s="106"/>
      <c r="I757" s="106"/>
      <c r="J757" s="106"/>
      <c r="K757" s="106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9.5" thickBot="1" x14ac:dyDescent="0.35">
      <c r="A758" s="232" t="s">
        <v>649</v>
      </c>
      <c r="B758" s="174" t="s">
        <v>225</v>
      </c>
      <c r="C758" s="199">
        <v>108274034</v>
      </c>
      <c r="D758" s="110">
        <v>50000</v>
      </c>
      <c r="E758" s="109"/>
      <c r="F758" s="106"/>
      <c r="G758" s="106"/>
      <c r="H758" s="106"/>
      <c r="I758" s="106"/>
      <c r="J758" s="106"/>
      <c r="K758" s="106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8.75" x14ac:dyDescent="0.3">
      <c r="A759" s="105"/>
      <c r="B759" s="106" t="s">
        <v>227</v>
      </c>
      <c r="C759" s="107" t="s">
        <v>131</v>
      </c>
      <c r="D759" s="111">
        <f>SUM(D757:D758)</f>
        <v>52140</v>
      </c>
      <c r="E759" s="109"/>
      <c r="F759" s="106"/>
      <c r="G759" s="106"/>
      <c r="H759" s="106"/>
      <c r="I759" s="106"/>
      <c r="J759" s="106"/>
      <c r="K759" s="106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8.75" x14ac:dyDescent="0.3">
      <c r="A760" s="105"/>
      <c r="B760" s="112" t="s">
        <v>21</v>
      </c>
      <c r="C760" s="107"/>
      <c r="D760" s="113"/>
      <c r="E760" s="109"/>
      <c r="F760" s="106"/>
      <c r="G760" s="106"/>
      <c r="H760" s="106"/>
      <c r="I760" s="106"/>
      <c r="J760" s="106"/>
      <c r="K760" s="106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8.75" x14ac:dyDescent="0.3">
      <c r="A761" s="119" t="s">
        <v>650</v>
      </c>
      <c r="B761" s="222" t="s">
        <v>651</v>
      </c>
      <c r="C761" s="115" t="s">
        <v>206</v>
      </c>
      <c r="D761" s="113">
        <v>900</v>
      </c>
      <c r="E761" s="109"/>
      <c r="F761" s="106"/>
      <c r="G761" s="106"/>
      <c r="H761" s="106"/>
      <c r="I761" s="106"/>
      <c r="J761" s="106"/>
      <c r="K761" s="106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5.75" x14ac:dyDescent="0.25">
      <c r="A762" s="119" t="s">
        <v>643</v>
      </c>
      <c r="B762" s="115" t="s">
        <v>652</v>
      </c>
      <c r="C762" s="115" t="s">
        <v>206</v>
      </c>
      <c r="D762" s="116">
        <v>100</v>
      </c>
      <c r="E762" s="117"/>
      <c r="F762" s="147"/>
      <c r="G762" s="147"/>
      <c r="H762" s="147"/>
      <c r="I762" s="147"/>
      <c r="J762" s="147"/>
      <c r="K762" s="147"/>
      <c r="L762" s="148"/>
      <c r="M762" s="147"/>
      <c r="N762" s="147"/>
      <c r="O762" s="147"/>
      <c r="P762" s="147"/>
      <c r="Q762" s="147"/>
      <c r="R762" s="147"/>
      <c r="S762" s="147"/>
      <c r="T762" s="147"/>
      <c r="U762" s="147"/>
    </row>
    <row r="763" spans="1:21" ht="15.75" x14ac:dyDescent="0.25">
      <c r="A763" s="119" t="s">
        <v>649</v>
      </c>
      <c r="B763" s="115" t="s">
        <v>653</v>
      </c>
      <c r="C763" s="115" t="s">
        <v>206</v>
      </c>
      <c r="D763" s="116">
        <v>1500</v>
      </c>
      <c r="E763" s="117"/>
      <c r="F763" s="147"/>
      <c r="G763" s="147"/>
      <c r="H763" s="147"/>
      <c r="I763" s="147"/>
      <c r="J763" s="147"/>
      <c r="K763" s="147"/>
      <c r="L763" s="148"/>
      <c r="M763" s="147"/>
      <c r="N763" s="147"/>
      <c r="O763" s="147"/>
      <c r="P763" s="147"/>
      <c r="Q763" s="147"/>
      <c r="R763" s="147"/>
      <c r="S763" s="147"/>
      <c r="T763" s="147"/>
      <c r="U763" s="149"/>
    </row>
    <row r="764" spans="1:21" ht="15.75" x14ac:dyDescent="0.25">
      <c r="A764" s="119" t="s">
        <v>654</v>
      </c>
      <c r="B764" s="115" t="s">
        <v>655</v>
      </c>
      <c r="C764" s="115" t="s">
        <v>206</v>
      </c>
      <c r="D764" s="116">
        <v>240</v>
      </c>
      <c r="E764" s="117"/>
      <c r="F764" s="147"/>
      <c r="G764" s="147"/>
      <c r="H764" s="147"/>
      <c r="I764" s="147"/>
      <c r="J764" s="147"/>
      <c r="K764" s="147"/>
      <c r="L764" s="148"/>
      <c r="M764" s="147"/>
      <c r="N764" s="147"/>
      <c r="O764" s="147"/>
      <c r="P764" s="147"/>
      <c r="Q764" s="147"/>
      <c r="R764" s="147"/>
      <c r="S764" s="147"/>
      <c r="T764" s="147"/>
      <c r="U764" s="149"/>
    </row>
    <row r="765" spans="1:21" ht="15.75" x14ac:dyDescent="0.25">
      <c r="A765" s="119" t="s">
        <v>654</v>
      </c>
      <c r="B765" s="115" t="s">
        <v>656</v>
      </c>
      <c r="C765" s="115" t="s">
        <v>206</v>
      </c>
      <c r="D765" s="72">
        <v>600</v>
      </c>
      <c r="E765" s="11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9"/>
    </row>
    <row r="766" spans="1:21" ht="15.75" x14ac:dyDescent="0.25">
      <c r="A766" s="119" t="s">
        <v>654</v>
      </c>
      <c r="B766" s="119" t="s">
        <v>658</v>
      </c>
      <c r="C766" s="115" t="s">
        <v>206</v>
      </c>
      <c r="D766" s="72">
        <v>17368</v>
      </c>
      <c r="E766" s="117"/>
      <c r="F766" s="229"/>
      <c r="G766" s="147"/>
      <c r="H766" s="147"/>
      <c r="I766" s="148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50"/>
    </row>
    <row r="767" spans="1:21" ht="15.75" x14ac:dyDescent="0.25">
      <c r="A767" s="119" t="s">
        <v>654</v>
      </c>
      <c r="B767" s="119" t="s">
        <v>657</v>
      </c>
      <c r="C767" s="115" t="s">
        <v>206</v>
      </c>
      <c r="D767" s="72">
        <v>1437</v>
      </c>
      <c r="E767" s="117"/>
      <c r="F767" s="147"/>
      <c r="G767" s="147"/>
      <c r="H767" s="147"/>
      <c r="I767" s="148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50"/>
    </row>
    <row r="768" spans="1:21" ht="15.75" x14ac:dyDescent="0.25">
      <c r="A768" s="119" t="s">
        <v>654</v>
      </c>
      <c r="B768" s="230" t="s">
        <v>659</v>
      </c>
      <c r="C768" s="115" t="s">
        <v>206</v>
      </c>
      <c r="D768" s="72">
        <v>1000</v>
      </c>
      <c r="E768" s="117"/>
      <c r="F768" s="147"/>
      <c r="G768" s="147"/>
      <c r="H768" s="150"/>
      <c r="I768" s="147"/>
      <c r="J768" s="147"/>
      <c r="K768" s="147"/>
      <c r="L768" s="148"/>
      <c r="M768" s="147"/>
      <c r="N768" s="147"/>
      <c r="O768" s="147"/>
      <c r="P768" s="147"/>
      <c r="Q768" s="147"/>
      <c r="R768" s="147"/>
      <c r="S768" s="147"/>
      <c r="T768" s="147"/>
      <c r="U768" s="147"/>
    </row>
    <row r="769" spans="1:21" ht="15.75" x14ac:dyDescent="0.25">
      <c r="A769" s="119" t="s">
        <v>654</v>
      </c>
      <c r="B769" s="230" t="s">
        <v>660</v>
      </c>
      <c r="C769" s="115" t="s">
        <v>206</v>
      </c>
      <c r="D769" s="225">
        <v>1200</v>
      </c>
      <c r="E769" s="117"/>
      <c r="F769" s="147"/>
      <c r="G769" s="147"/>
      <c r="H769" s="151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51"/>
    </row>
    <row r="770" spans="1:21" ht="15.75" x14ac:dyDescent="0.25">
      <c r="A770" s="119" t="s">
        <v>654</v>
      </c>
      <c r="B770" s="230" t="s">
        <v>661</v>
      </c>
      <c r="C770" s="115" t="s">
        <v>206</v>
      </c>
      <c r="D770" s="72">
        <v>2000</v>
      </c>
      <c r="E770" s="117"/>
      <c r="F770" s="147"/>
      <c r="G770" s="147"/>
      <c r="H770" s="151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51"/>
    </row>
    <row r="771" spans="1:21" ht="15.75" x14ac:dyDescent="0.25">
      <c r="A771" s="119" t="s">
        <v>654</v>
      </c>
      <c r="B771" s="119" t="s">
        <v>662</v>
      </c>
      <c r="C771" s="115" t="s">
        <v>206</v>
      </c>
      <c r="D771" s="72">
        <v>1500</v>
      </c>
      <c r="E771" s="117"/>
      <c r="F771" s="147"/>
      <c r="G771" s="147"/>
      <c r="H771" s="151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51"/>
    </row>
    <row r="772" spans="1:21" ht="15.75" x14ac:dyDescent="0.25">
      <c r="A772" s="119" t="s">
        <v>663</v>
      </c>
      <c r="B772" s="119" t="s">
        <v>664</v>
      </c>
      <c r="C772" s="115" t="s">
        <v>206</v>
      </c>
      <c r="D772" s="72">
        <v>2000</v>
      </c>
      <c r="E772" s="117"/>
      <c r="F772" s="147"/>
      <c r="G772" s="147"/>
      <c r="H772" s="151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51"/>
    </row>
    <row r="773" spans="1:21" ht="15.75" x14ac:dyDescent="0.25">
      <c r="A773" s="119" t="s">
        <v>663</v>
      </c>
      <c r="B773" s="115" t="s">
        <v>665</v>
      </c>
      <c r="C773" s="115" t="s">
        <v>206</v>
      </c>
      <c r="D773" s="72">
        <v>2000</v>
      </c>
      <c r="E773" s="117"/>
      <c r="F773" s="147"/>
      <c r="G773" s="147"/>
      <c r="H773" s="151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51"/>
    </row>
    <row r="774" spans="1:21" ht="15.75" x14ac:dyDescent="0.25">
      <c r="A774" s="119" t="s">
        <v>666</v>
      </c>
      <c r="B774" s="115" t="s">
        <v>667</v>
      </c>
      <c r="C774" s="115" t="s">
        <v>206</v>
      </c>
      <c r="D774" s="72">
        <f>8500+640+650</f>
        <v>9790</v>
      </c>
      <c r="E774" s="117"/>
      <c r="F774" s="147"/>
      <c r="G774" s="147"/>
      <c r="H774" s="151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51"/>
    </row>
    <row r="775" spans="1:21" ht="15.75" x14ac:dyDescent="0.25">
      <c r="A775" s="119" t="s">
        <v>666</v>
      </c>
      <c r="B775" s="115" t="s">
        <v>673</v>
      </c>
      <c r="C775" s="115" t="s">
        <v>206</v>
      </c>
      <c r="D775" s="231">
        <f>400+400+800+1000+1000+1400</f>
        <v>5000</v>
      </c>
      <c r="E775" s="117"/>
      <c r="F775" s="147"/>
      <c r="G775" s="147"/>
      <c r="H775" s="151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51"/>
    </row>
    <row r="776" spans="1:21" ht="15.75" x14ac:dyDescent="0.25">
      <c r="A776" s="119" t="s">
        <v>671</v>
      </c>
      <c r="B776" s="115" t="s">
        <v>672</v>
      </c>
      <c r="C776" s="115" t="s">
        <v>206</v>
      </c>
      <c r="D776" s="231">
        <v>500</v>
      </c>
      <c r="E776" s="117"/>
      <c r="F776" s="147"/>
      <c r="G776" s="147"/>
      <c r="H776" s="151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51"/>
    </row>
    <row r="777" spans="1:21" ht="15.75" x14ac:dyDescent="0.25">
      <c r="A777" s="119" t="s">
        <v>670</v>
      </c>
      <c r="B777" s="115" t="s">
        <v>669</v>
      </c>
      <c r="C777" s="115" t="s">
        <v>206</v>
      </c>
      <c r="D777" s="231">
        <v>1000</v>
      </c>
      <c r="E777" s="117"/>
      <c r="F777" s="147"/>
      <c r="G777" s="147"/>
      <c r="H777" s="151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51"/>
    </row>
    <row r="778" spans="1:21" ht="15.75" x14ac:dyDescent="0.25">
      <c r="A778" s="119" t="s">
        <v>666</v>
      </c>
      <c r="B778" s="115" t="s">
        <v>668</v>
      </c>
      <c r="C778" s="115" t="s">
        <v>206</v>
      </c>
      <c r="D778" s="231">
        <v>4020</v>
      </c>
      <c r="E778" s="117"/>
      <c r="F778" s="147"/>
      <c r="G778" s="147"/>
      <c r="H778" s="151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51"/>
    </row>
    <row r="779" spans="1:21" ht="15.75" x14ac:dyDescent="0.25">
      <c r="A779" s="119"/>
      <c r="B779" s="115"/>
      <c r="C779" s="115"/>
      <c r="D779" s="231"/>
      <c r="E779" s="117"/>
      <c r="F779" s="147"/>
      <c r="G779" s="147"/>
      <c r="H779" s="151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51"/>
    </row>
    <row r="780" spans="1:21" ht="16.5" thickBot="1" x14ac:dyDescent="0.3">
      <c r="A780" s="119"/>
      <c r="B780" s="115"/>
      <c r="C780" s="115" t="s">
        <v>206</v>
      </c>
      <c r="D780" s="227"/>
      <c r="E780" s="117"/>
      <c r="F780" s="147"/>
      <c r="G780" s="147"/>
      <c r="H780" s="147"/>
      <c r="I780" s="147"/>
      <c r="J780" s="147"/>
      <c r="K780" s="147"/>
      <c r="L780" s="147"/>
      <c r="M780" s="147"/>
      <c r="N780" s="147"/>
      <c r="O780" s="152"/>
      <c r="P780" s="147"/>
      <c r="Q780" s="147"/>
      <c r="R780" s="147"/>
      <c r="S780" s="147"/>
      <c r="T780" s="147"/>
      <c r="U780" s="152"/>
    </row>
    <row r="781" spans="1:21" ht="15.75" x14ac:dyDescent="0.25">
      <c r="A781" s="124"/>
      <c r="B781" s="167" t="s">
        <v>731</v>
      </c>
      <c r="C781" s="115"/>
      <c r="D781" s="126">
        <f>SUM(D761:D780)</f>
        <v>52155</v>
      </c>
      <c r="E781" s="117"/>
      <c r="F781" s="147"/>
      <c r="G781" s="147"/>
      <c r="H781" s="147"/>
      <c r="I781" s="152"/>
      <c r="J781" s="147"/>
      <c r="K781" s="147"/>
      <c r="L781" s="152"/>
      <c r="M781" s="147"/>
      <c r="N781" s="147"/>
      <c r="O781" s="147"/>
      <c r="P781" s="147"/>
      <c r="Q781" s="147"/>
      <c r="R781" s="147"/>
      <c r="S781" s="147"/>
      <c r="T781" s="147"/>
      <c r="U781" s="73"/>
    </row>
    <row r="782" spans="1:21" ht="18.75" x14ac:dyDescent="0.3">
      <c r="A782" s="124"/>
      <c r="B782" s="131" t="s">
        <v>173</v>
      </c>
      <c r="C782" s="132"/>
      <c r="D782" s="181">
        <f>D759-D781</f>
        <v>-15</v>
      </c>
      <c r="F782" s="118"/>
      <c r="G782" s="118"/>
      <c r="H782" s="118"/>
      <c r="I782" s="118"/>
      <c r="J782" s="118"/>
      <c r="K782" s="118"/>
      <c r="L782" s="46"/>
      <c r="M782" s="46"/>
      <c r="N782" s="46"/>
      <c r="O782" s="46"/>
      <c r="P782" s="46"/>
      <c r="Q782" s="46"/>
      <c r="R782" s="46"/>
      <c r="S782" s="46"/>
      <c r="T782" s="46"/>
      <c r="U782" s="51"/>
    </row>
    <row r="783" spans="1:21" ht="15.75" x14ac:dyDescent="0.25">
      <c r="A783" s="134"/>
      <c r="B783" s="135" t="s">
        <v>109</v>
      </c>
      <c r="C783" s="135"/>
      <c r="D783" s="134"/>
      <c r="E783" s="134"/>
      <c r="F783" s="134"/>
      <c r="G783" s="134"/>
      <c r="H783" s="134"/>
      <c r="I783" s="134"/>
      <c r="J783" s="134"/>
      <c r="K783" s="134"/>
    </row>
    <row r="784" spans="1:21" ht="15.75" x14ac:dyDescent="0.25">
      <c r="A784" s="134"/>
      <c r="B784" s="135"/>
      <c r="C784" s="135"/>
      <c r="D784" s="134"/>
      <c r="E784" s="134"/>
      <c r="F784" s="134"/>
      <c r="G784" s="134"/>
      <c r="H784" s="134"/>
      <c r="I784" s="134"/>
      <c r="J784" s="134"/>
      <c r="K784" s="134"/>
    </row>
    <row r="785" spans="1:21" ht="15.75" x14ac:dyDescent="0.25">
      <c r="A785" s="134"/>
      <c r="B785" s="135"/>
      <c r="C785" s="135"/>
      <c r="D785" s="134"/>
      <c r="E785" s="134"/>
      <c r="F785" s="134"/>
      <c r="G785" s="134"/>
      <c r="H785" s="134"/>
      <c r="I785" s="134"/>
      <c r="J785" s="134"/>
      <c r="K785" s="134"/>
    </row>
    <row r="786" spans="1:21" ht="15.75" x14ac:dyDescent="0.25">
      <c r="A786" s="134"/>
      <c r="B786" s="135"/>
      <c r="C786" s="135"/>
      <c r="D786" s="134"/>
      <c r="E786" s="134"/>
      <c r="F786" s="134"/>
      <c r="G786" s="134"/>
      <c r="H786" s="134"/>
      <c r="I786" s="134"/>
      <c r="J786" s="134"/>
      <c r="K786" s="134"/>
    </row>
    <row r="787" spans="1:21" ht="18.75" x14ac:dyDescent="0.3">
      <c r="A787" s="97"/>
      <c r="B787" s="136"/>
      <c r="C787" s="137"/>
      <c r="D787" s="137"/>
      <c r="E787" s="99"/>
      <c r="F787" s="137"/>
      <c r="G787" s="137"/>
      <c r="H787" s="101"/>
      <c r="I787" s="138"/>
      <c r="J787" s="138"/>
      <c r="K787" s="138"/>
      <c r="L787" s="31"/>
      <c r="M787" s="31"/>
      <c r="N787" s="5"/>
      <c r="O787" s="5"/>
      <c r="P787" s="5"/>
      <c r="Q787" s="6"/>
      <c r="R787" s="6"/>
      <c r="S787" s="6"/>
      <c r="T787" s="6"/>
      <c r="U787" s="6"/>
    </row>
    <row r="788" spans="1:21" ht="18.75" x14ac:dyDescent="0.3">
      <c r="A788" s="97"/>
      <c r="B788" s="139" t="s">
        <v>30</v>
      </c>
      <c r="C788" s="140" t="s">
        <v>31</v>
      </c>
      <c r="D788" s="141"/>
      <c r="E788" s="99"/>
      <c r="F788" s="140" t="s">
        <v>553</v>
      </c>
      <c r="G788" s="142"/>
      <c r="H788" s="143"/>
      <c r="I788" s="144" t="s">
        <v>554</v>
      </c>
      <c r="J788" s="144"/>
      <c r="K788" s="144"/>
      <c r="L788" s="5"/>
      <c r="M788" s="5"/>
      <c r="N788" s="5"/>
      <c r="O788" s="5"/>
      <c r="P788" s="5"/>
      <c r="Q788" s="6"/>
      <c r="R788" s="6"/>
      <c r="S788" s="6"/>
      <c r="T788" s="6"/>
      <c r="U788" s="6"/>
    </row>
    <row r="789" spans="1:21" ht="18.75" x14ac:dyDescent="0.3">
      <c r="A789" s="97"/>
      <c r="B789" s="145" t="s">
        <v>34</v>
      </c>
      <c r="C789" s="140" t="s">
        <v>35</v>
      </c>
      <c r="D789" s="143"/>
      <c r="E789" s="99"/>
      <c r="F789" s="145" t="s">
        <v>36</v>
      </c>
      <c r="G789" s="145"/>
      <c r="H789" s="143"/>
      <c r="I789" s="146" t="s">
        <v>37</v>
      </c>
      <c r="J789" s="146"/>
      <c r="K789" s="146"/>
      <c r="L789" s="5"/>
      <c r="M789" s="5"/>
      <c r="N789" s="5"/>
      <c r="O789" s="5"/>
      <c r="P789" s="5"/>
      <c r="Q789" s="6"/>
      <c r="R789" s="6"/>
      <c r="S789" s="6"/>
      <c r="T789" s="6"/>
      <c r="U789" s="6"/>
    </row>
    <row r="790" spans="1:21" ht="15.75" x14ac:dyDescent="0.25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</row>
    <row r="793" spans="1:21" ht="18.75" x14ac:dyDescent="0.3">
      <c r="A793" s="97"/>
      <c r="B793" s="98" t="s">
        <v>0</v>
      </c>
      <c r="C793" s="99"/>
      <c r="D793" s="98"/>
      <c r="E793" s="98"/>
      <c r="F793" s="98"/>
      <c r="G793" s="100"/>
      <c r="H793" s="101"/>
      <c r="I793" s="101"/>
      <c r="J793" s="101"/>
      <c r="K793" s="101"/>
      <c r="L793" s="5"/>
      <c r="M793" s="5"/>
      <c r="N793" s="5"/>
      <c r="O793" s="5"/>
      <c r="P793" s="5"/>
      <c r="Q793" s="6"/>
      <c r="R793" s="6"/>
      <c r="S793" s="6"/>
      <c r="T793" s="6"/>
      <c r="U793" s="6"/>
    </row>
    <row r="794" spans="1:21" ht="18.75" x14ac:dyDescent="0.3">
      <c r="A794" s="97"/>
      <c r="B794" s="98" t="s">
        <v>1</v>
      </c>
      <c r="C794" s="99"/>
      <c r="D794" s="98"/>
      <c r="E794" s="98"/>
      <c r="F794" s="98"/>
      <c r="G794" s="100"/>
      <c r="H794" s="101"/>
      <c r="I794" s="101"/>
      <c r="J794" s="101"/>
      <c r="K794" s="101"/>
      <c r="L794" s="5"/>
      <c r="M794" s="5"/>
      <c r="N794" s="5"/>
      <c r="O794" s="5"/>
      <c r="P794" s="5"/>
      <c r="Q794" s="6"/>
      <c r="R794" s="6"/>
      <c r="S794" s="6"/>
      <c r="T794" s="6"/>
      <c r="U794" s="6"/>
    </row>
    <row r="795" spans="1:21" ht="18.75" x14ac:dyDescent="0.3">
      <c r="A795" s="97"/>
      <c r="B795" s="98" t="s">
        <v>674</v>
      </c>
      <c r="C795" s="99"/>
      <c r="D795" s="98"/>
      <c r="E795" s="98"/>
      <c r="F795" s="98"/>
      <c r="G795" s="100"/>
      <c r="H795" s="101"/>
      <c r="I795" s="101"/>
      <c r="J795" s="101"/>
      <c r="K795" s="101"/>
      <c r="L795" s="5"/>
      <c r="M795" s="5"/>
      <c r="N795" s="5"/>
      <c r="O795" s="5"/>
      <c r="P795" s="5"/>
      <c r="Q795" s="6"/>
      <c r="R795" s="6"/>
      <c r="S795" s="6"/>
      <c r="T795" s="6"/>
      <c r="U795" s="6"/>
    </row>
    <row r="796" spans="1:21" ht="90" x14ac:dyDescent="0.25">
      <c r="A796" s="102" t="s">
        <v>3</v>
      </c>
      <c r="B796" s="103" t="s">
        <v>4</v>
      </c>
      <c r="C796" s="103" t="s">
        <v>5</v>
      </c>
      <c r="D796" s="104" t="s">
        <v>6</v>
      </c>
      <c r="E796" s="103" t="s">
        <v>39</v>
      </c>
      <c r="F796" s="153" t="s">
        <v>8</v>
      </c>
      <c r="G796" s="153" t="s">
        <v>9</v>
      </c>
      <c r="H796" s="153" t="s">
        <v>76</v>
      </c>
      <c r="I796" s="153" t="s">
        <v>77</v>
      </c>
      <c r="J796" s="153" t="s">
        <v>78</v>
      </c>
      <c r="K796" s="153" t="s">
        <v>111</v>
      </c>
      <c r="L796" s="153" t="s">
        <v>80</v>
      </c>
      <c r="M796" s="153" t="s">
        <v>81</v>
      </c>
      <c r="N796" s="153" t="s">
        <v>82</v>
      </c>
      <c r="O796" s="153" t="s">
        <v>83</v>
      </c>
      <c r="P796" s="153" t="s">
        <v>112</v>
      </c>
      <c r="Q796" s="153" t="s">
        <v>85</v>
      </c>
      <c r="R796" s="153" t="s">
        <v>86</v>
      </c>
      <c r="S796" s="153" t="s">
        <v>17</v>
      </c>
      <c r="T796" s="153" t="s">
        <v>87</v>
      </c>
      <c r="U796" s="153" t="s">
        <v>88</v>
      </c>
    </row>
    <row r="797" spans="1:21" ht="18.75" x14ac:dyDescent="0.3">
      <c r="A797" s="105"/>
      <c r="B797" s="106" t="s">
        <v>18</v>
      </c>
      <c r="C797" s="107"/>
      <c r="D797" s="108">
        <f>-15</f>
        <v>-15</v>
      </c>
      <c r="E797" s="109"/>
      <c r="F797" s="106"/>
      <c r="G797" s="106"/>
      <c r="H797" s="106"/>
      <c r="I797" s="106"/>
      <c r="J797" s="106"/>
      <c r="K797" s="106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9.5" thickBot="1" x14ac:dyDescent="0.35">
      <c r="A798" s="232" t="s">
        <v>666</v>
      </c>
      <c r="B798" s="174" t="s">
        <v>225</v>
      </c>
      <c r="C798" s="199">
        <v>108274040</v>
      </c>
      <c r="D798" s="110">
        <v>50000</v>
      </c>
      <c r="E798" s="109"/>
      <c r="F798" s="106"/>
      <c r="G798" s="106"/>
      <c r="H798" s="106"/>
      <c r="I798" s="106"/>
      <c r="J798" s="106"/>
      <c r="K798" s="106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8.75" x14ac:dyDescent="0.3">
      <c r="A799" s="105"/>
      <c r="B799" s="106" t="s">
        <v>227</v>
      </c>
      <c r="C799" s="107" t="s">
        <v>131</v>
      </c>
      <c r="D799" s="111">
        <f>SUM(D797:D798)</f>
        <v>49985</v>
      </c>
      <c r="E799" s="109"/>
      <c r="F799" s="106"/>
      <c r="G799" s="106"/>
      <c r="H799" s="106"/>
      <c r="I799" s="106"/>
      <c r="J799" s="106"/>
      <c r="K799" s="106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8.75" x14ac:dyDescent="0.3">
      <c r="A800" s="105"/>
      <c r="B800" s="112" t="s">
        <v>21</v>
      </c>
      <c r="C800" s="107"/>
      <c r="D800" s="113"/>
      <c r="E800" s="109"/>
      <c r="F800" s="106"/>
      <c r="G800" s="106"/>
      <c r="H800" s="106"/>
      <c r="I800" s="106"/>
      <c r="J800" s="106"/>
      <c r="K800" s="106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8.75" x14ac:dyDescent="0.3">
      <c r="A801" s="119" t="s">
        <v>666</v>
      </c>
      <c r="B801" s="222" t="s">
        <v>675</v>
      </c>
      <c r="C801" s="115" t="s">
        <v>206</v>
      </c>
      <c r="D801" s="113">
        <v>10800</v>
      </c>
      <c r="E801" s="109"/>
      <c r="F801" s="106"/>
      <c r="G801" s="106"/>
      <c r="H801" s="106"/>
      <c r="I801" s="106"/>
      <c r="J801" s="106"/>
      <c r="K801" s="106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5.75" x14ac:dyDescent="0.25">
      <c r="A802" s="119" t="s">
        <v>676</v>
      </c>
      <c r="B802" s="115" t="s">
        <v>688</v>
      </c>
      <c r="C802" s="115" t="s">
        <v>206</v>
      </c>
      <c r="D802" s="116">
        <f>3550+2300</f>
        <v>5850</v>
      </c>
      <c r="E802" s="117"/>
      <c r="F802" s="147"/>
      <c r="G802" s="147"/>
      <c r="H802" s="147"/>
      <c r="I802" s="147"/>
      <c r="J802" s="147"/>
      <c r="K802" s="147"/>
      <c r="L802" s="148"/>
      <c r="M802" s="147"/>
      <c r="N802" s="147"/>
      <c r="O802" s="147"/>
      <c r="P802" s="147"/>
      <c r="Q802" s="147"/>
      <c r="R802" s="147"/>
      <c r="S802" s="147"/>
      <c r="T802" s="147"/>
      <c r="U802" s="147"/>
    </row>
    <row r="803" spans="1:21" ht="15.75" x14ac:dyDescent="0.25">
      <c r="A803" s="119" t="s">
        <v>677</v>
      </c>
      <c r="B803" s="115" t="s">
        <v>678</v>
      </c>
      <c r="C803" s="115" t="s">
        <v>206</v>
      </c>
      <c r="D803" s="116">
        <v>2200</v>
      </c>
      <c r="E803" s="117"/>
      <c r="F803" s="147"/>
      <c r="G803" s="147"/>
      <c r="H803" s="147"/>
      <c r="I803" s="147"/>
      <c r="J803" s="147"/>
      <c r="K803" s="147"/>
      <c r="L803" s="148"/>
      <c r="M803" s="147"/>
      <c r="N803" s="147"/>
      <c r="O803" s="147"/>
      <c r="P803" s="147"/>
      <c r="Q803" s="147"/>
      <c r="R803" s="147"/>
      <c r="S803" s="147"/>
      <c r="T803" s="147"/>
      <c r="U803" s="149"/>
    </row>
    <row r="804" spans="1:21" ht="15.75" x14ac:dyDescent="0.25">
      <c r="A804" s="119" t="s">
        <v>677</v>
      </c>
      <c r="B804" s="119" t="s">
        <v>664</v>
      </c>
      <c r="C804" s="115" t="s">
        <v>206</v>
      </c>
      <c r="D804" s="116">
        <v>1500</v>
      </c>
      <c r="E804" s="117"/>
      <c r="F804" s="147"/>
      <c r="G804" s="147"/>
      <c r="H804" s="147"/>
      <c r="I804" s="147"/>
      <c r="J804" s="147"/>
      <c r="K804" s="147"/>
      <c r="L804" s="148"/>
      <c r="M804" s="147"/>
      <c r="N804" s="147"/>
      <c r="O804" s="147"/>
      <c r="P804" s="147"/>
      <c r="Q804" s="147"/>
      <c r="R804" s="147"/>
      <c r="S804" s="147"/>
      <c r="T804" s="147"/>
      <c r="U804" s="149"/>
    </row>
    <row r="805" spans="1:21" ht="15.75" x14ac:dyDescent="0.25">
      <c r="A805" s="119" t="s">
        <v>677</v>
      </c>
      <c r="B805" s="115" t="s">
        <v>679</v>
      </c>
      <c r="C805" s="115" t="s">
        <v>206</v>
      </c>
      <c r="D805" s="72">
        <v>1200</v>
      </c>
      <c r="E805" s="11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9"/>
    </row>
    <row r="806" spans="1:21" ht="15.75" x14ac:dyDescent="0.25">
      <c r="A806" s="119" t="s">
        <v>681</v>
      </c>
      <c r="B806" s="119" t="s">
        <v>680</v>
      </c>
      <c r="C806" s="115" t="s">
        <v>206</v>
      </c>
      <c r="D806" s="72">
        <v>5212</v>
      </c>
      <c r="E806" s="117"/>
      <c r="F806" s="229"/>
      <c r="G806" s="147"/>
      <c r="H806" s="147"/>
      <c r="I806" s="148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50"/>
    </row>
    <row r="807" spans="1:21" ht="15.75" x14ac:dyDescent="0.25">
      <c r="A807" s="119" t="s">
        <v>682</v>
      </c>
      <c r="B807" s="119" t="s">
        <v>683</v>
      </c>
      <c r="C807" s="115" t="s">
        <v>206</v>
      </c>
      <c r="D807" s="72">
        <v>215</v>
      </c>
      <c r="E807" s="117"/>
      <c r="F807" s="147"/>
      <c r="G807" s="147"/>
      <c r="H807" s="147"/>
      <c r="I807" s="148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50"/>
    </row>
    <row r="808" spans="1:21" ht="15.75" x14ac:dyDescent="0.25">
      <c r="A808" s="119" t="s">
        <v>682</v>
      </c>
      <c r="B808" s="230" t="s">
        <v>684</v>
      </c>
      <c r="C808" s="115" t="s">
        <v>206</v>
      </c>
      <c r="D808" s="72">
        <v>700</v>
      </c>
      <c r="E808" s="117"/>
      <c r="F808" s="147"/>
      <c r="G808" s="147"/>
      <c r="H808" s="150"/>
      <c r="I808" s="147"/>
      <c r="J808" s="147"/>
      <c r="K808" s="147"/>
      <c r="L808" s="148"/>
      <c r="M808" s="147"/>
      <c r="N808" s="147"/>
      <c r="O808" s="147"/>
      <c r="P808" s="147"/>
      <c r="Q808" s="147"/>
      <c r="R808" s="147"/>
      <c r="S808" s="147"/>
      <c r="T808" s="147"/>
      <c r="U808" s="147"/>
    </row>
    <row r="809" spans="1:21" ht="15.75" x14ac:dyDescent="0.25">
      <c r="A809" s="119" t="s">
        <v>686</v>
      </c>
      <c r="B809" s="230" t="s">
        <v>685</v>
      </c>
      <c r="C809" s="115" t="s">
        <v>206</v>
      </c>
      <c r="D809" s="225">
        <v>2000</v>
      </c>
      <c r="E809" s="117"/>
      <c r="F809" s="147"/>
      <c r="G809" s="147"/>
      <c r="H809" s="151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51"/>
    </row>
    <row r="810" spans="1:21" ht="15.75" x14ac:dyDescent="0.25">
      <c r="A810" s="119" t="s">
        <v>686</v>
      </c>
      <c r="B810" s="230" t="s">
        <v>687</v>
      </c>
      <c r="C810" s="115" t="s">
        <v>206</v>
      </c>
      <c r="D810" s="72">
        <v>800</v>
      </c>
      <c r="E810" s="117"/>
      <c r="F810" s="147"/>
      <c r="G810" s="147"/>
      <c r="H810" s="151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51"/>
    </row>
    <row r="811" spans="1:21" ht="15.75" x14ac:dyDescent="0.25">
      <c r="A811" s="119" t="s">
        <v>681</v>
      </c>
      <c r="B811" s="119" t="s">
        <v>729</v>
      </c>
      <c r="C811" s="115" t="s">
        <v>206</v>
      </c>
      <c r="D811" s="72">
        <v>370</v>
      </c>
      <c r="E811" s="117"/>
      <c r="F811" s="147"/>
      <c r="G811" s="147"/>
      <c r="H811" s="151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51"/>
    </row>
    <row r="812" spans="1:21" ht="15.75" x14ac:dyDescent="0.25">
      <c r="A812" s="119" t="s">
        <v>682</v>
      </c>
      <c r="B812" s="119" t="s">
        <v>689</v>
      </c>
      <c r="C812" s="115" t="s">
        <v>206</v>
      </c>
      <c r="D812" s="72">
        <f>11000-2500</f>
        <v>8500</v>
      </c>
      <c r="E812" s="117"/>
      <c r="F812" s="147"/>
      <c r="G812" s="147"/>
      <c r="H812" s="151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51"/>
    </row>
    <row r="813" spans="1:21" ht="15.75" x14ac:dyDescent="0.25">
      <c r="A813" s="119" t="s">
        <v>682</v>
      </c>
      <c r="B813" s="115" t="s">
        <v>690</v>
      </c>
      <c r="C813" s="115" t="s">
        <v>206</v>
      </c>
      <c r="D813" s="72">
        <v>1800</v>
      </c>
      <c r="E813" s="117"/>
      <c r="F813" s="147"/>
      <c r="G813" s="147"/>
      <c r="H813" s="151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51"/>
    </row>
    <row r="814" spans="1:21" ht="15.75" x14ac:dyDescent="0.25">
      <c r="A814" s="119" t="s">
        <v>691</v>
      </c>
      <c r="B814" s="115" t="s">
        <v>692</v>
      </c>
      <c r="C814" s="115" t="s">
        <v>206</v>
      </c>
      <c r="D814" s="72">
        <v>350</v>
      </c>
      <c r="E814" s="117"/>
      <c r="F814" s="147"/>
      <c r="G814" s="147"/>
      <c r="H814" s="151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51"/>
    </row>
    <row r="815" spans="1:21" ht="15.75" x14ac:dyDescent="0.25">
      <c r="A815" s="119" t="s">
        <v>691</v>
      </c>
      <c r="B815" s="115" t="s">
        <v>693</v>
      </c>
      <c r="C815" s="115" t="s">
        <v>206</v>
      </c>
      <c r="D815" s="231">
        <v>400</v>
      </c>
      <c r="E815" s="117"/>
      <c r="F815" s="147"/>
      <c r="G815" s="147"/>
      <c r="H815" s="151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51"/>
    </row>
    <row r="816" spans="1:21" ht="15.75" x14ac:dyDescent="0.25">
      <c r="A816" s="119" t="s">
        <v>694</v>
      </c>
      <c r="B816" s="115" t="s">
        <v>695</v>
      </c>
      <c r="C816" s="115" t="s">
        <v>206</v>
      </c>
      <c r="D816" s="231">
        <v>5000</v>
      </c>
      <c r="E816" s="117"/>
      <c r="F816" s="147"/>
      <c r="G816" s="147"/>
      <c r="H816" s="151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51"/>
    </row>
    <row r="817" spans="1:21" ht="15.75" x14ac:dyDescent="0.25">
      <c r="A817" s="119" t="s">
        <v>694</v>
      </c>
      <c r="B817" s="115" t="s">
        <v>696</v>
      </c>
      <c r="C817" s="115" t="s">
        <v>206</v>
      </c>
      <c r="D817" s="231">
        <v>410</v>
      </c>
      <c r="E817" s="117"/>
      <c r="F817" s="147"/>
      <c r="G817" s="147"/>
      <c r="H817" s="151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51"/>
    </row>
    <row r="818" spans="1:21" ht="15.75" x14ac:dyDescent="0.25">
      <c r="A818" s="119" t="s">
        <v>686</v>
      </c>
      <c r="B818" s="115" t="s">
        <v>697</v>
      </c>
      <c r="C818" s="115" t="s">
        <v>206</v>
      </c>
      <c r="D818" s="231">
        <v>2000</v>
      </c>
      <c r="E818" s="117"/>
      <c r="F818" s="147"/>
      <c r="G818" s="147"/>
      <c r="H818" s="151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51"/>
    </row>
    <row r="819" spans="1:21" ht="15.75" x14ac:dyDescent="0.25">
      <c r="A819" s="119" t="s">
        <v>698</v>
      </c>
      <c r="B819" s="115" t="s">
        <v>699</v>
      </c>
      <c r="C819" s="115" t="s">
        <v>206</v>
      </c>
      <c r="D819" s="231">
        <v>300</v>
      </c>
      <c r="E819" s="117"/>
      <c r="F819" s="147"/>
      <c r="G819" s="147"/>
      <c r="H819" s="151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51"/>
    </row>
    <row r="820" spans="1:21" ht="15.75" x14ac:dyDescent="0.25">
      <c r="A820" s="119" t="s">
        <v>700</v>
      </c>
      <c r="B820" s="115" t="s">
        <v>701</v>
      </c>
      <c r="C820" s="115" t="s">
        <v>206</v>
      </c>
      <c r="D820" s="72">
        <v>880</v>
      </c>
      <c r="E820" s="117"/>
      <c r="F820" s="147"/>
      <c r="G820" s="147"/>
      <c r="H820" s="147"/>
      <c r="I820" s="147"/>
      <c r="J820" s="147"/>
      <c r="K820" s="147"/>
      <c r="L820" s="147"/>
      <c r="M820" s="147"/>
      <c r="N820" s="147"/>
      <c r="O820" s="152"/>
      <c r="P820" s="147"/>
      <c r="Q820" s="147"/>
      <c r="R820" s="147"/>
      <c r="S820" s="147"/>
      <c r="T820" s="147"/>
      <c r="U820" s="152"/>
    </row>
    <row r="821" spans="1:21" ht="16.5" thickBot="1" x14ac:dyDescent="0.3">
      <c r="A821" s="119" t="s">
        <v>702</v>
      </c>
      <c r="B821" s="115" t="s">
        <v>703</v>
      </c>
      <c r="C821" s="115" t="s">
        <v>206</v>
      </c>
      <c r="D821" s="185">
        <v>41</v>
      </c>
      <c r="E821" s="117"/>
      <c r="F821" s="147"/>
      <c r="G821" s="147"/>
      <c r="H821" s="147"/>
      <c r="I821" s="147"/>
      <c r="J821" s="147"/>
      <c r="K821" s="147"/>
      <c r="L821" s="147"/>
      <c r="M821" s="147"/>
      <c r="N821" s="147"/>
      <c r="O821" s="152"/>
      <c r="P821" s="147"/>
      <c r="Q821" s="147"/>
      <c r="R821" s="147"/>
      <c r="S821" s="147"/>
      <c r="T821" s="147"/>
      <c r="U821" s="152"/>
    </row>
    <row r="822" spans="1:21" ht="15.75" x14ac:dyDescent="0.25">
      <c r="A822" s="124"/>
      <c r="B822" s="167" t="s">
        <v>732</v>
      </c>
      <c r="C822" s="115"/>
      <c r="D822" s="126">
        <f>SUM(D801:D821)</f>
        <v>50528</v>
      </c>
      <c r="E822" s="117"/>
      <c r="F822" s="147"/>
      <c r="G822" s="147"/>
      <c r="H822" s="147"/>
      <c r="I822" s="152"/>
      <c r="J822" s="147"/>
      <c r="K822" s="147"/>
      <c r="L822" s="152"/>
      <c r="M822" s="147"/>
      <c r="N822" s="147"/>
      <c r="O822" s="147"/>
      <c r="P822" s="147"/>
      <c r="Q822" s="147"/>
      <c r="R822" s="147"/>
      <c r="S822" s="147"/>
      <c r="T822" s="147"/>
      <c r="U822" s="73"/>
    </row>
    <row r="823" spans="1:21" ht="18.75" x14ac:dyDescent="0.3">
      <c r="A823" s="124"/>
      <c r="B823" s="131" t="s">
        <v>173</v>
      </c>
      <c r="C823" s="132"/>
      <c r="D823" s="181">
        <f>D799-D822</f>
        <v>-543</v>
      </c>
      <c r="F823" s="118"/>
      <c r="G823" s="118"/>
      <c r="H823" s="118"/>
      <c r="I823" s="118"/>
      <c r="J823" s="118"/>
      <c r="K823" s="118"/>
      <c r="L823" s="46"/>
      <c r="M823" s="46"/>
      <c r="N823" s="46"/>
      <c r="O823" s="46"/>
      <c r="P823" s="46"/>
      <c r="Q823" s="46"/>
      <c r="R823" s="46"/>
      <c r="S823" s="46"/>
      <c r="T823" s="46"/>
      <c r="U823" s="51"/>
    </row>
    <row r="824" spans="1:21" ht="15.75" x14ac:dyDescent="0.25">
      <c r="A824" s="134"/>
      <c r="B824" s="135" t="s">
        <v>109</v>
      </c>
      <c r="C824" s="135"/>
      <c r="D824" s="134"/>
      <c r="E824" s="134"/>
      <c r="F824" s="134"/>
      <c r="G824" s="134"/>
      <c r="H824" s="134"/>
      <c r="I824" s="134"/>
      <c r="J824" s="134"/>
      <c r="K824" s="134"/>
    </row>
    <row r="825" spans="1:21" ht="15.75" x14ac:dyDescent="0.25">
      <c r="A825" s="134"/>
      <c r="B825" s="135"/>
      <c r="C825" s="135"/>
      <c r="D825" s="134"/>
      <c r="E825" s="134"/>
      <c r="F825" s="134"/>
      <c r="G825" s="134"/>
      <c r="H825" s="134"/>
      <c r="I825" s="134"/>
      <c r="J825" s="134"/>
      <c r="K825" s="134"/>
    </row>
    <row r="826" spans="1:21" ht="15.75" x14ac:dyDescent="0.25">
      <c r="A826" s="134"/>
      <c r="B826" s="135"/>
      <c r="C826" s="135"/>
      <c r="D826" s="134"/>
      <c r="E826" s="134"/>
      <c r="F826" s="134"/>
      <c r="G826" s="134"/>
      <c r="H826" s="134"/>
      <c r="I826" s="134"/>
      <c r="J826" s="134"/>
      <c r="K826" s="134"/>
    </row>
    <row r="827" spans="1:21" ht="15.75" x14ac:dyDescent="0.25">
      <c r="A827" s="134"/>
      <c r="B827" s="135"/>
      <c r="C827" s="135"/>
      <c r="D827" s="134"/>
      <c r="E827" s="134"/>
      <c r="F827" s="134"/>
      <c r="G827" s="134"/>
      <c r="H827" s="134"/>
      <c r="I827" s="134"/>
      <c r="J827" s="134"/>
      <c r="K827" s="134"/>
    </row>
    <row r="828" spans="1:21" ht="18.75" x14ac:dyDescent="0.3">
      <c r="A828" s="97"/>
      <c r="B828" s="136"/>
      <c r="C828" s="137"/>
      <c r="D828" s="137"/>
      <c r="E828" s="99"/>
      <c r="F828" s="137"/>
      <c r="G828" s="137"/>
      <c r="H828" s="101"/>
      <c r="I828" s="138"/>
      <c r="J828" s="138"/>
      <c r="K828" s="138"/>
      <c r="L828" s="31"/>
      <c r="M828" s="31"/>
      <c r="N828" s="5"/>
      <c r="O828" s="5"/>
      <c r="P828" s="5"/>
      <c r="Q828" s="6"/>
      <c r="R828" s="6"/>
      <c r="S828" s="6"/>
      <c r="T828" s="6"/>
      <c r="U828" s="6"/>
    </row>
    <row r="829" spans="1:21" ht="18.75" x14ac:dyDescent="0.3">
      <c r="A829" s="97"/>
      <c r="B829" s="139" t="s">
        <v>30</v>
      </c>
      <c r="C829" s="140" t="s">
        <v>31</v>
      </c>
      <c r="D829" s="141"/>
      <c r="E829" s="99"/>
      <c r="F829" s="140" t="s">
        <v>553</v>
      </c>
      <c r="G829" s="142"/>
      <c r="H829" s="143"/>
      <c r="I829" s="144" t="s">
        <v>554</v>
      </c>
      <c r="J829" s="144"/>
      <c r="K829" s="144"/>
      <c r="L829" s="5"/>
      <c r="M829" s="5"/>
      <c r="N829" s="5"/>
      <c r="O829" s="5"/>
      <c r="P829" s="5"/>
      <c r="Q829" s="6"/>
      <c r="R829" s="6"/>
      <c r="S829" s="6"/>
      <c r="T829" s="6"/>
      <c r="U829" s="6"/>
    </row>
    <row r="830" spans="1:21" ht="18.75" x14ac:dyDescent="0.3">
      <c r="A830" s="97"/>
      <c r="B830" s="145" t="s">
        <v>34</v>
      </c>
      <c r="C830" s="140" t="s">
        <v>35</v>
      </c>
      <c r="D830" s="143"/>
      <c r="E830" s="99"/>
      <c r="F830" s="145" t="s">
        <v>36</v>
      </c>
      <c r="G830" s="145"/>
      <c r="H830" s="143"/>
      <c r="I830" s="146" t="s">
        <v>37</v>
      </c>
      <c r="J830" s="146"/>
      <c r="K830" s="146"/>
      <c r="L830" s="5"/>
      <c r="M830" s="5"/>
      <c r="N830" s="5"/>
      <c r="O830" s="5"/>
      <c r="P830" s="5"/>
      <c r="Q830" s="6"/>
      <c r="R830" s="6"/>
      <c r="S830" s="6"/>
      <c r="T830" s="6"/>
      <c r="U830" s="6"/>
    </row>
    <row r="831" spans="1:21" ht="15.75" x14ac:dyDescent="0.25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</row>
    <row r="834" spans="1:21" ht="18.75" x14ac:dyDescent="0.3">
      <c r="A834" s="97"/>
      <c r="B834" s="98" t="s">
        <v>0</v>
      </c>
      <c r="C834" s="99"/>
      <c r="D834" s="98"/>
      <c r="E834" s="98"/>
      <c r="F834" s="98"/>
      <c r="G834" s="100"/>
      <c r="H834" s="101"/>
      <c r="I834" s="101"/>
      <c r="J834" s="101"/>
      <c r="K834" s="101"/>
      <c r="L834" s="5"/>
      <c r="M834" s="5"/>
      <c r="N834" s="5"/>
      <c r="O834" s="5"/>
      <c r="P834" s="5"/>
      <c r="Q834" s="6"/>
      <c r="R834" s="6"/>
      <c r="S834" s="6"/>
      <c r="T834" s="6"/>
      <c r="U834" s="6"/>
    </row>
    <row r="835" spans="1:21" ht="18.75" x14ac:dyDescent="0.3">
      <c r="A835" s="97"/>
      <c r="B835" s="98" t="s">
        <v>1</v>
      </c>
      <c r="C835" s="99"/>
      <c r="D835" s="98"/>
      <c r="E835" s="98"/>
      <c r="F835" s="98"/>
      <c r="G835" s="100"/>
      <c r="H835" s="101"/>
      <c r="I835" s="101"/>
      <c r="J835" s="101"/>
      <c r="K835" s="101"/>
      <c r="L835" s="5"/>
      <c r="M835" s="5"/>
      <c r="N835" s="5"/>
      <c r="O835" s="5"/>
      <c r="P835" s="5"/>
      <c r="Q835" s="6"/>
      <c r="R835" s="6"/>
      <c r="S835" s="6"/>
      <c r="T835" s="6"/>
      <c r="U835" s="6"/>
    </row>
    <row r="836" spans="1:21" ht="18.75" x14ac:dyDescent="0.3">
      <c r="A836" s="97"/>
      <c r="B836" s="98" t="s">
        <v>704</v>
      </c>
      <c r="C836" s="99"/>
      <c r="D836" s="98"/>
      <c r="E836" s="98"/>
      <c r="F836" s="98"/>
      <c r="G836" s="100"/>
      <c r="H836" s="101"/>
      <c r="I836" s="101"/>
      <c r="J836" s="101"/>
      <c r="K836" s="101"/>
      <c r="L836" s="5"/>
      <c r="M836" s="5"/>
      <c r="N836" s="5"/>
      <c r="O836" s="5"/>
      <c r="P836" s="5"/>
      <c r="Q836" s="6"/>
      <c r="R836" s="6"/>
      <c r="S836" s="6"/>
      <c r="T836" s="6"/>
      <c r="U836" s="6"/>
    </row>
    <row r="837" spans="1:21" ht="90" x14ac:dyDescent="0.25">
      <c r="A837" s="102" t="s">
        <v>3</v>
      </c>
      <c r="B837" s="103" t="s">
        <v>4</v>
      </c>
      <c r="C837" s="103" t="s">
        <v>5</v>
      </c>
      <c r="D837" s="104" t="s">
        <v>6</v>
      </c>
      <c r="E837" s="103" t="s">
        <v>39</v>
      </c>
      <c r="F837" s="153" t="s">
        <v>8</v>
      </c>
      <c r="G837" s="153" t="s">
        <v>9</v>
      </c>
      <c r="H837" s="153" t="s">
        <v>76</v>
      </c>
      <c r="I837" s="153" t="s">
        <v>77</v>
      </c>
      <c r="J837" s="153" t="s">
        <v>78</v>
      </c>
      <c r="K837" s="153" t="s">
        <v>111</v>
      </c>
      <c r="L837" s="153" t="s">
        <v>80</v>
      </c>
      <c r="M837" s="153" t="s">
        <v>81</v>
      </c>
      <c r="N837" s="153" t="s">
        <v>82</v>
      </c>
      <c r="O837" s="153" t="s">
        <v>83</v>
      </c>
      <c r="P837" s="153" t="s">
        <v>112</v>
      </c>
      <c r="Q837" s="153" t="s">
        <v>85</v>
      </c>
      <c r="R837" s="153" t="s">
        <v>86</v>
      </c>
      <c r="S837" s="153" t="s">
        <v>17</v>
      </c>
      <c r="T837" s="153" t="s">
        <v>87</v>
      </c>
      <c r="U837" s="153" t="s">
        <v>88</v>
      </c>
    </row>
    <row r="838" spans="1:21" ht="18.75" x14ac:dyDescent="0.3">
      <c r="A838" s="105"/>
      <c r="B838" s="106" t="s">
        <v>18</v>
      </c>
      <c r="C838" s="107"/>
      <c r="D838" s="108">
        <f>-543</f>
        <v>-543</v>
      </c>
      <c r="E838" s="109"/>
      <c r="F838" s="106"/>
      <c r="G838" s="106"/>
      <c r="H838" s="106"/>
      <c r="I838" s="106"/>
      <c r="J838" s="106"/>
      <c r="K838" s="106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9.5" thickBot="1" x14ac:dyDescent="0.35">
      <c r="A839" s="232" t="s">
        <v>705</v>
      </c>
      <c r="B839" s="106" t="s">
        <v>225</v>
      </c>
      <c r="C839" s="233">
        <v>108274060</v>
      </c>
      <c r="D839" s="110">
        <v>50000</v>
      </c>
      <c r="E839" s="109"/>
      <c r="F839" s="106"/>
      <c r="G839" s="106"/>
      <c r="H839" s="106"/>
      <c r="I839" s="106"/>
      <c r="J839" s="106"/>
      <c r="K839" s="106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8.75" x14ac:dyDescent="0.3">
      <c r="A840" s="105"/>
      <c r="B840" s="106" t="s">
        <v>227</v>
      </c>
      <c r="C840" s="107" t="s">
        <v>131</v>
      </c>
      <c r="D840" s="111">
        <f>SUM(D838:D839)</f>
        <v>49457</v>
      </c>
      <c r="E840" s="109"/>
      <c r="F840" s="106"/>
      <c r="G840" s="106"/>
      <c r="H840" s="106"/>
      <c r="I840" s="106"/>
      <c r="J840" s="106"/>
      <c r="K840" s="106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8.75" x14ac:dyDescent="0.3">
      <c r="A841" s="105"/>
      <c r="B841" s="112" t="s">
        <v>21</v>
      </c>
      <c r="C841" s="107"/>
      <c r="D841" s="113"/>
      <c r="E841" s="109"/>
      <c r="F841" s="106"/>
      <c r="G841" s="106"/>
      <c r="H841" s="106"/>
      <c r="I841" s="106"/>
      <c r="J841" s="106"/>
      <c r="K841" s="106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8.75" x14ac:dyDescent="0.3">
      <c r="A842" s="119" t="s">
        <v>698</v>
      </c>
      <c r="B842" s="222" t="s">
        <v>706</v>
      </c>
      <c r="C842" s="115" t="s">
        <v>206</v>
      </c>
      <c r="D842" s="113">
        <v>450</v>
      </c>
      <c r="E842" s="109"/>
      <c r="F842" s="106"/>
      <c r="G842" s="106"/>
      <c r="H842" s="106"/>
      <c r="I842" s="106"/>
      <c r="J842" s="106"/>
      <c r="K842" s="106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5.75" x14ac:dyDescent="0.25">
      <c r="A843" s="119" t="s">
        <v>708</v>
      </c>
      <c r="B843" s="115" t="s">
        <v>709</v>
      </c>
      <c r="C843" s="115" t="s">
        <v>206</v>
      </c>
      <c r="D843" s="116">
        <v>750</v>
      </c>
      <c r="E843" s="117"/>
      <c r="F843" s="147"/>
      <c r="G843" s="147"/>
      <c r="H843" s="147"/>
      <c r="I843" s="147"/>
      <c r="J843" s="147"/>
      <c r="K843" s="147"/>
      <c r="L843" s="148"/>
      <c r="M843" s="147"/>
      <c r="N843" s="147"/>
      <c r="O843" s="147"/>
      <c r="P843" s="147"/>
      <c r="Q843" s="147"/>
      <c r="R843" s="147"/>
      <c r="S843" s="147"/>
      <c r="T843" s="147"/>
      <c r="U843" s="147"/>
    </row>
    <row r="844" spans="1:21" ht="15.75" x14ac:dyDescent="0.25">
      <c r="A844" s="119" t="s">
        <v>712</v>
      </c>
      <c r="B844" s="115" t="s">
        <v>713</v>
      </c>
      <c r="C844" s="115" t="s">
        <v>206</v>
      </c>
      <c r="D844" s="116">
        <v>600</v>
      </c>
      <c r="E844" s="117"/>
      <c r="F844" s="147"/>
      <c r="G844" s="147"/>
      <c r="H844" s="147"/>
      <c r="I844" s="147"/>
      <c r="J844" s="147"/>
      <c r="K844" s="147"/>
      <c r="L844" s="148"/>
      <c r="M844" s="147"/>
      <c r="N844" s="147"/>
      <c r="O844" s="147"/>
      <c r="P844" s="147"/>
      <c r="Q844" s="147"/>
      <c r="R844" s="147"/>
      <c r="S844" s="147"/>
      <c r="T844" s="147"/>
      <c r="U844" s="149"/>
    </row>
    <row r="845" spans="1:21" ht="15.75" x14ac:dyDescent="0.25">
      <c r="A845" s="119" t="s">
        <v>714</v>
      </c>
      <c r="B845" s="119" t="s">
        <v>715</v>
      </c>
      <c r="C845" s="115" t="s">
        <v>206</v>
      </c>
      <c r="D845" s="116">
        <v>200</v>
      </c>
      <c r="E845" s="117"/>
      <c r="F845" s="147"/>
      <c r="G845" s="147"/>
      <c r="H845" s="147"/>
      <c r="I845" s="147"/>
      <c r="J845" s="147"/>
      <c r="K845" s="147"/>
      <c r="L845" s="148"/>
      <c r="M845" s="147"/>
      <c r="N845" s="147"/>
      <c r="O845" s="147"/>
      <c r="P845" s="147"/>
      <c r="Q845" s="147"/>
      <c r="R845" s="147"/>
      <c r="S845" s="147"/>
      <c r="T845" s="147"/>
      <c r="U845" s="149"/>
    </row>
    <row r="846" spans="1:21" ht="15.75" x14ac:dyDescent="0.25">
      <c r="A846" s="119" t="s">
        <v>705</v>
      </c>
      <c r="B846" s="119" t="s">
        <v>707</v>
      </c>
      <c r="C846" s="115" t="s">
        <v>206</v>
      </c>
      <c r="D846" s="72">
        <v>700</v>
      </c>
      <c r="E846" s="117"/>
      <c r="F846" s="229"/>
      <c r="G846" s="147"/>
      <c r="H846" s="147"/>
      <c r="I846" s="148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50"/>
    </row>
    <row r="847" spans="1:21" ht="15.75" x14ac:dyDescent="0.25">
      <c r="A847" s="119" t="s">
        <v>705</v>
      </c>
      <c r="B847" s="119" t="s">
        <v>710</v>
      </c>
      <c r="C847" s="115" t="s">
        <v>206</v>
      </c>
      <c r="D847" s="72">
        <f>7650+1850+1140</f>
        <v>10640</v>
      </c>
      <c r="E847" s="117"/>
      <c r="F847" s="147"/>
      <c r="G847" s="147"/>
      <c r="H847" s="147"/>
      <c r="I847" s="148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50"/>
    </row>
    <row r="848" spans="1:21" ht="15.75" x14ac:dyDescent="0.25">
      <c r="A848" s="119" t="s">
        <v>705</v>
      </c>
      <c r="B848" s="115" t="s">
        <v>711</v>
      </c>
      <c r="C848" s="115" t="s">
        <v>206</v>
      </c>
      <c r="D848" s="72">
        <v>4014</v>
      </c>
      <c r="E848" s="117"/>
      <c r="F848" s="147"/>
      <c r="G848" s="147"/>
      <c r="H848" s="150"/>
      <c r="I848" s="147"/>
      <c r="J848" s="147"/>
      <c r="K848" s="147"/>
      <c r="L848" s="148"/>
      <c r="M848" s="147"/>
      <c r="N848" s="147"/>
      <c r="O848" s="147"/>
      <c r="P848" s="147"/>
      <c r="Q848" s="147"/>
      <c r="R848" s="147"/>
      <c r="S848" s="147"/>
      <c r="T848" s="147"/>
      <c r="U848" s="147"/>
    </row>
    <row r="849" spans="1:21" ht="15.75" x14ac:dyDescent="0.25">
      <c r="A849" s="119" t="s">
        <v>705</v>
      </c>
      <c r="B849" s="115" t="s">
        <v>733</v>
      </c>
      <c r="C849" s="115" t="s">
        <v>206</v>
      </c>
      <c r="D849" s="225">
        <v>700</v>
      </c>
      <c r="E849" s="117"/>
      <c r="F849" s="147"/>
      <c r="G849" s="147"/>
      <c r="H849" s="151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51"/>
    </row>
    <row r="850" spans="1:21" ht="15.75" x14ac:dyDescent="0.25">
      <c r="A850" s="119" t="s">
        <v>716</v>
      </c>
      <c r="B850" s="115" t="s">
        <v>734</v>
      </c>
      <c r="C850" s="115" t="s">
        <v>206</v>
      </c>
      <c r="D850" s="72">
        <v>300</v>
      </c>
      <c r="E850" s="117"/>
      <c r="F850" s="147"/>
      <c r="G850" s="147"/>
      <c r="H850" s="151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51"/>
    </row>
    <row r="851" spans="1:21" ht="15.75" x14ac:dyDescent="0.25">
      <c r="A851" s="119" t="s">
        <v>717</v>
      </c>
      <c r="B851" s="119" t="s">
        <v>718</v>
      </c>
      <c r="C851" s="115" t="s">
        <v>206</v>
      </c>
      <c r="D851" s="72">
        <v>2000</v>
      </c>
      <c r="E851" s="117"/>
      <c r="F851" s="147"/>
      <c r="G851" s="147"/>
      <c r="H851" s="151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51"/>
    </row>
    <row r="852" spans="1:21" ht="15.75" x14ac:dyDescent="0.25">
      <c r="A852" s="119" t="s">
        <v>705</v>
      </c>
      <c r="B852" s="115" t="s">
        <v>719</v>
      </c>
      <c r="C852" s="115" t="s">
        <v>206</v>
      </c>
      <c r="D852" s="72">
        <v>1000</v>
      </c>
      <c r="E852" s="117"/>
      <c r="F852" s="147"/>
      <c r="G852" s="147"/>
      <c r="H852" s="151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51"/>
    </row>
    <row r="853" spans="1:21" ht="15.75" x14ac:dyDescent="0.25">
      <c r="A853" s="119" t="s">
        <v>720</v>
      </c>
      <c r="B853" s="115" t="s">
        <v>721</v>
      </c>
      <c r="C853" s="115" t="s">
        <v>206</v>
      </c>
      <c r="D853" s="72">
        <v>2500</v>
      </c>
      <c r="E853" s="117"/>
      <c r="F853" s="147"/>
      <c r="G853" s="147"/>
      <c r="H853" s="151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51"/>
    </row>
    <row r="854" spans="1:21" ht="15.75" x14ac:dyDescent="0.25">
      <c r="A854" s="119" t="s">
        <v>705</v>
      </c>
      <c r="B854" s="119" t="s">
        <v>722</v>
      </c>
      <c r="C854" s="115" t="s">
        <v>206</v>
      </c>
      <c r="D854" s="72">
        <v>5212</v>
      </c>
      <c r="E854" s="117"/>
      <c r="F854" s="147"/>
      <c r="G854" s="147"/>
      <c r="H854" s="151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51"/>
    </row>
    <row r="855" spans="1:21" ht="15.75" x14ac:dyDescent="0.25">
      <c r="A855" s="119" t="s">
        <v>723</v>
      </c>
      <c r="B855" s="115" t="s">
        <v>724</v>
      </c>
      <c r="C855" s="115" t="s">
        <v>206</v>
      </c>
      <c r="D855" s="231">
        <v>1120</v>
      </c>
      <c r="E855" s="117"/>
      <c r="F855" s="147"/>
      <c r="G855" s="147"/>
      <c r="H855" s="151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51"/>
    </row>
    <row r="856" spans="1:21" ht="15.75" x14ac:dyDescent="0.25">
      <c r="A856" s="119" t="s">
        <v>723</v>
      </c>
      <c r="B856" s="115" t="s">
        <v>725</v>
      </c>
      <c r="C856" s="115" t="s">
        <v>206</v>
      </c>
      <c r="D856" s="231">
        <f>5700</f>
        <v>5700</v>
      </c>
      <c r="E856" s="117"/>
      <c r="F856" s="147"/>
      <c r="G856" s="147"/>
      <c r="H856" s="151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51"/>
    </row>
    <row r="857" spans="1:21" ht="15.75" x14ac:dyDescent="0.25">
      <c r="A857" s="119" t="s">
        <v>717</v>
      </c>
      <c r="B857" s="115" t="s">
        <v>726</v>
      </c>
      <c r="C857" s="115" t="s">
        <v>206</v>
      </c>
      <c r="D857" s="231">
        <v>350</v>
      </c>
      <c r="E857" s="117"/>
      <c r="F857" s="147"/>
      <c r="G857" s="147"/>
      <c r="H857" s="151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51"/>
    </row>
    <row r="858" spans="1:21" ht="15.75" x14ac:dyDescent="0.25">
      <c r="A858" s="119" t="s">
        <v>727</v>
      </c>
      <c r="B858" s="115" t="s">
        <v>728</v>
      </c>
      <c r="C858" s="115" t="s">
        <v>206</v>
      </c>
      <c r="D858" s="231">
        <v>1600</v>
      </c>
      <c r="E858" s="117"/>
      <c r="F858" s="147"/>
      <c r="G858" s="147"/>
      <c r="H858" s="151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51"/>
    </row>
    <row r="859" spans="1:21" ht="15.75" x14ac:dyDescent="0.25">
      <c r="A859" s="119" t="s">
        <v>716</v>
      </c>
      <c r="B859" s="115" t="s">
        <v>735</v>
      </c>
      <c r="C859" s="115" t="s">
        <v>206</v>
      </c>
      <c r="D859" s="231">
        <v>2981</v>
      </c>
      <c r="E859" s="117"/>
      <c r="F859" s="147"/>
      <c r="G859" s="147"/>
      <c r="H859" s="151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51"/>
    </row>
    <row r="860" spans="1:21" ht="15.75" x14ac:dyDescent="0.25">
      <c r="A860" s="119" t="s">
        <v>736</v>
      </c>
      <c r="B860" s="115" t="s">
        <v>737</v>
      </c>
      <c r="C860" s="115" t="s">
        <v>206</v>
      </c>
      <c r="D860" s="231">
        <v>3610</v>
      </c>
      <c r="E860" s="117"/>
      <c r="F860" s="147"/>
      <c r="G860" s="147"/>
      <c r="H860" s="151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51"/>
    </row>
    <row r="861" spans="1:21" ht="15.75" x14ac:dyDescent="0.25">
      <c r="A861" s="119" t="s">
        <v>738</v>
      </c>
      <c r="B861" s="115" t="s">
        <v>737</v>
      </c>
      <c r="C861" s="115" t="s">
        <v>206</v>
      </c>
      <c r="D861" s="231">
        <v>1500</v>
      </c>
      <c r="E861" s="117"/>
      <c r="F861" s="147"/>
      <c r="G861" s="147"/>
      <c r="H861" s="151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51"/>
    </row>
    <row r="862" spans="1:21" ht="15.75" x14ac:dyDescent="0.25">
      <c r="A862" s="119" t="s">
        <v>739</v>
      </c>
      <c r="B862" s="115" t="s">
        <v>740</v>
      </c>
      <c r="C862" s="115" t="s">
        <v>206</v>
      </c>
      <c r="D862" s="231">
        <v>1500</v>
      </c>
      <c r="E862" s="117"/>
      <c r="F862" s="147"/>
      <c r="G862" s="147"/>
      <c r="H862" s="151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51"/>
    </row>
    <row r="863" spans="1:21" ht="15.75" x14ac:dyDescent="0.25">
      <c r="A863" s="119"/>
      <c r="B863" s="115"/>
      <c r="C863" s="115" t="s">
        <v>206</v>
      </c>
      <c r="D863" s="231"/>
      <c r="E863" s="117"/>
      <c r="F863" s="147"/>
      <c r="G863" s="147"/>
      <c r="H863" s="151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51"/>
    </row>
    <row r="864" spans="1:21" ht="15.75" x14ac:dyDescent="0.25">
      <c r="A864" s="119"/>
      <c r="B864" s="115"/>
      <c r="C864" s="115" t="s">
        <v>206</v>
      </c>
      <c r="D864" s="72"/>
      <c r="E864" s="117"/>
      <c r="F864" s="147"/>
      <c r="G864" s="147"/>
      <c r="H864" s="147"/>
      <c r="I864" s="147"/>
      <c r="J864" s="147"/>
      <c r="K864" s="147"/>
      <c r="L864" s="147"/>
      <c r="M864" s="147"/>
      <c r="N864" s="147"/>
      <c r="O864" s="152"/>
      <c r="P864" s="147"/>
      <c r="Q864" s="147"/>
      <c r="R864" s="147"/>
      <c r="S864" s="147"/>
      <c r="T864" s="147"/>
      <c r="U864" s="152"/>
    </row>
    <row r="865" spans="1:21" ht="16.5" thickBot="1" x14ac:dyDescent="0.3">
      <c r="A865" s="119"/>
      <c r="B865" s="115"/>
      <c r="C865" s="115" t="s">
        <v>206</v>
      </c>
      <c r="D865" s="185"/>
      <c r="E865" s="117"/>
      <c r="F865" s="147"/>
      <c r="G865" s="147"/>
      <c r="H865" s="147"/>
      <c r="I865" s="147"/>
      <c r="J865" s="147"/>
      <c r="K865" s="147"/>
      <c r="L865" s="147"/>
      <c r="M865" s="147"/>
      <c r="N865" s="147"/>
      <c r="O865" s="152"/>
      <c r="P865" s="147"/>
      <c r="Q865" s="147"/>
      <c r="R865" s="147"/>
      <c r="S865" s="147"/>
      <c r="T865" s="147"/>
      <c r="U865" s="152"/>
    </row>
    <row r="866" spans="1:21" ht="15.75" x14ac:dyDescent="0.25">
      <c r="A866" s="124"/>
      <c r="B866" s="167" t="s">
        <v>784</v>
      </c>
      <c r="C866" s="115"/>
      <c r="D866" s="126">
        <f>SUM(D842:D865)</f>
        <v>47427</v>
      </c>
      <c r="E866" s="117"/>
      <c r="F866" s="147"/>
      <c r="G866" s="147"/>
      <c r="H866" s="147"/>
      <c r="I866" s="152"/>
      <c r="J866" s="147"/>
      <c r="K866" s="147"/>
      <c r="L866" s="152"/>
      <c r="M866" s="147"/>
      <c r="N866" s="147"/>
      <c r="O866" s="147"/>
      <c r="P866" s="147"/>
      <c r="Q866" s="147"/>
      <c r="R866" s="147"/>
      <c r="S866" s="147"/>
      <c r="T866" s="147"/>
      <c r="U866" s="73"/>
    </row>
    <row r="867" spans="1:21" ht="18.75" x14ac:dyDescent="0.3">
      <c r="A867" s="124"/>
      <c r="B867" s="131" t="s">
        <v>173</v>
      </c>
      <c r="C867" s="132"/>
      <c r="D867" s="181">
        <f>D840-D866</f>
        <v>2030</v>
      </c>
      <c r="F867" s="118"/>
      <c r="G867" s="118"/>
      <c r="H867" s="118"/>
      <c r="I867" s="118"/>
      <c r="J867" s="118"/>
      <c r="K867" s="118"/>
      <c r="L867" s="46"/>
      <c r="M867" s="46"/>
      <c r="N867" s="46"/>
      <c r="O867" s="46"/>
      <c r="P867" s="46"/>
      <c r="Q867" s="46"/>
      <c r="R867" s="46"/>
      <c r="S867" s="46"/>
      <c r="T867" s="46"/>
      <c r="U867" s="51"/>
    </row>
    <row r="868" spans="1:21" ht="15.75" x14ac:dyDescent="0.25">
      <c r="A868" s="134"/>
      <c r="B868" s="135" t="s">
        <v>109</v>
      </c>
      <c r="C868" s="135"/>
      <c r="D868" s="134"/>
      <c r="E868" s="134"/>
      <c r="F868" s="134"/>
      <c r="G868" s="134"/>
      <c r="H868" s="134"/>
      <c r="I868" s="134"/>
      <c r="J868" s="134"/>
      <c r="K868" s="134"/>
    </row>
    <row r="869" spans="1:21" ht="15.75" x14ac:dyDescent="0.25">
      <c r="A869" s="134"/>
      <c r="B869" s="135"/>
      <c r="C869" s="135"/>
      <c r="D869" s="134"/>
      <c r="E869" s="134"/>
      <c r="F869" s="134"/>
      <c r="G869" s="134"/>
      <c r="H869" s="134"/>
      <c r="I869" s="134"/>
      <c r="J869" s="134"/>
      <c r="K869" s="134"/>
    </row>
    <row r="870" spans="1:21" ht="15.75" x14ac:dyDescent="0.25">
      <c r="A870" s="134"/>
      <c r="B870" s="135"/>
      <c r="C870" s="135"/>
      <c r="D870" s="134"/>
      <c r="E870" s="134"/>
      <c r="F870" s="134"/>
      <c r="G870" s="134"/>
      <c r="H870" s="134"/>
      <c r="I870" s="134"/>
      <c r="J870" s="134"/>
      <c r="K870" s="134"/>
    </row>
    <row r="871" spans="1:21" ht="15.75" x14ac:dyDescent="0.25">
      <c r="A871" s="134"/>
      <c r="B871" s="135"/>
      <c r="C871" s="135"/>
      <c r="D871" s="134"/>
      <c r="E871" s="134"/>
      <c r="F871" s="134"/>
      <c r="G871" s="134"/>
      <c r="H871" s="134"/>
      <c r="I871" s="134"/>
      <c r="J871" s="134"/>
      <c r="K871" s="134"/>
    </row>
    <row r="872" spans="1:21" ht="18.75" x14ac:dyDescent="0.3">
      <c r="A872" s="97"/>
      <c r="B872" s="136"/>
      <c r="C872" s="137"/>
      <c r="D872" s="137"/>
      <c r="E872" s="99"/>
      <c r="F872" s="137"/>
      <c r="G872" s="137"/>
      <c r="H872" s="101"/>
      <c r="I872" s="138"/>
      <c r="J872" s="138"/>
      <c r="K872" s="138"/>
      <c r="L872" s="31"/>
      <c r="M872" s="31"/>
      <c r="N872" s="5"/>
      <c r="O872" s="5"/>
      <c r="P872" s="5"/>
      <c r="Q872" s="6"/>
      <c r="R872" s="6"/>
      <c r="S872" s="6"/>
      <c r="T872" s="6"/>
      <c r="U872" s="6"/>
    </row>
    <row r="873" spans="1:21" ht="18.75" x14ac:dyDescent="0.3">
      <c r="A873" s="97"/>
      <c r="B873" s="139" t="s">
        <v>30</v>
      </c>
      <c r="C873" s="140" t="s">
        <v>31</v>
      </c>
      <c r="D873" s="141"/>
      <c r="E873" s="99"/>
      <c r="F873" s="140" t="s">
        <v>553</v>
      </c>
      <c r="G873" s="142"/>
      <c r="H873" s="143"/>
      <c r="I873" s="144" t="s">
        <v>554</v>
      </c>
      <c r="J873" s="144"/>
      <c r="K873" s="144"/>
      <c r="L873" s="5"/>
      <c r="M873" s="5"/>
      <c r="N873" s="5"/>
      <c r="O873" s="5"/>
      <c r="P873" s="5"/>
      <c r="Q873" s="6"/>
      <c r="R873" s="6"/>
      <c r="S873" s="6"/>
      <c r="T873" s="6"/>
      <c r="U873" s="6"/>
    </row>
    <row r="874" spans="1:21" ht="18.75" x14ac:dyDescent="0.3">
      <c r="A874" s="97"/>
      <c r="B874" s="145" t="s">
        <v>34</v>
      </c>
      <c r="C874" s="140" t="s">
        <v>35</v>
      </c>
      <c r="D874" s="143"/>
      <c r="E874" s="99"/>
      <c r="F874" s="145" t="s">
        <v>36</v>
      </c>
      <c r="G874" s="145"/>
      <c r="H874" s="143"/>
      <c r="I874" s="146" t="s">
        <v>37</v>
      </c>
      <c r="J874" s="146"/>
      <c r="K874" s="146"/>
      <c r="L874" s="5"/>
      <c r="M874" s="5"/>
      <c r="N874" s="5"/>
      <c r="O874" s="5"/>
      <c r="P874" s="5"/>
      <c r="Q874" s="6"/>
      <c r="R874" s="6"/>
      <c r="S874" s="6"/>
      <c r="T874" s="6"/>
      <c r="U874" s="6"/>
    </row>
    <row r="875" spans="1:21" ht="15.75" x14ac:dyDescent="0.2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</row>
    <row r="878" spans="1:21" ht="18.75" x14ac:dyDescent="0.3">
      <c r="A878" s="97"/>
      <c r="B878" s="98" t="s">
        <v>0</v>
      </c>
      <c r="C878" s="99"/>
      <c r="D878" s="98"/>
      <c r="E878" s="98"/>
      <c r="F878" s="98"/>
      <c r="G878" s="100"/>
      <c r="H878" s="101"/>
      <c r="I878" s="101"/>
      <c r="J878" s="101"/>
      <c r="K878" s="101"/>
      <c r="L878" s="5"/>
      <c r="M878" s="5"/>
      <c r="N878" s="5"/>
      <c r="O878" s="5"/>
      <c r="P878" s="5"/>
      <c r="Q878" s="6"/>
      <c r="R878" s="6"/>
      <c r="S878" s="6"/>
      <c r="T878" s="6"/>
      <c r="U878" s="6"/>
    </row>
    <row r="879" spans="1:21" ht="18.75" x14ac:dyDescent="0.3">
      <c r="A879" s="97"/>
      <c r="B879" s="98" t="s">
        <v>1</v>
      </c>
      <c r="C879" s="99"/>
      <c r="D879" s="98"/>
      <c r="E879" s="98"/>
      <c r="F879" s="98"/>
      <c r="G879" s="100"/>
      <c r="H879" s="101"/>
      <c r="I879" s="101"/>
      <c r="J879" s="101"/>
      <c r="K879" s="101"/>
      <c r="L879" s="5"/>
      <c r="M879" s="5"/>
      <c r="N879" s="5"/>
      <c r="O879" s="5"/>
      <c r="P879" s="5"/>
      <c r="Q879" s="6"/>
      <c r="R879" s="6"/>
      <c r="S879" s="6"/>
      <c r="T879" s="6"/>
      <c r="U879" s="6"/>
    </row>
    <row r="880" spans="1:21" ht="18.75" x14ac:dyDescent="0.3">
      <c r="A880" s="97"/>
      <c r="B880" s="98" t="s">
        <v>741</v>
      </c>
      <c r="C880" s="99"/>
      <c r="D880" s="98"/>
      <c r="E880" s="98"/>
      <c r="F880" s="98"/>
      <c r="G880" s="100"/>
      <c r="H880" s="101"/>
      <c r="I880" s="101"/>
      <c r="J880" s="101"/>
      <c r="K880" s="101"/>
      <c r="L880" s="5"/>
      <c r="M880" s="5"/>
      <c r="N880" s="5"/>
      <c r="O880" s="5"/>
      <c r="P880" s="5"/>
      <c r="Q880" s="6"/>
      <c r="R880" s="6"/>
      <c r="S880" s="6"/>
      <c r="T880" s="6"/>
      <c r="U880" s="6"/>
    </row>
    <row r="881" spans="1:21" ht="90" x14ac:dyDescent="0.25">
      <c r="A881" s="102" t="s">
        <v>3</v>
      </c>
      <c r="B881" s="103" t="s">
        <v>4</v>
      </c>
      <c r="C881" s="103" t="s">
        <v>5</v>
      </c>
      <c r="D881" s="104" t="s">
        <v>6</v>
      </c>
      <c r="E881" s="103" t="s">
        <v>39</v>
      </c>
      <c r="F881" s="153" t="s">
        <v>8</v>
      </c>
      <c r="G881" s="153" t="s">
        <v>9</v>
      </c>
      <c r="H881" s="153" t="s">
        <v>76</v>
      </c>
      <c r="I881" s="153" t="s">
        <v>77</v>
      </c>
      <c r="J881" s="153" t="s">
        <v>78</v>
      </c>
      <c r="K881" s="153" t="s">
        <v>111</v>
      </c>
      <c r="L881" s="153" t="s">
        <v>80</v>
      </c>
      <c r="M881" s="153" t="s">
        <v>81</v>
      </c>
      <c r="N881" s="153" t="s">
        <v>82</v>
      </c>
      <c r="O881" s="153" t="s">
        <v>83</v>
      </c>
      <c r="P881" s="153" t="s">
        <v>112</v>
      </c>
      <c r="Q881" s="153" t="s">
        <v>85</v>
      </c>
      <c r="R881" s="153" t="s">
        <v>86</v>
      </c>
      <c r="S881" s="153" t="s">
        <v>17</v>
      </c>
      <c r="T881" s="153" t="s">
        <v>87</v>
      </c>
      <c r="U881" s="153" t="s">
        <v>88</v>
      </c>
    </row>
    <row r="882" spans="1:21" ht="18.75" x14ac:dyDescent="0.3">
      <c r="A882" s="105"/>
      <c r="B882" s="106" t="s">
        <v>18</v>
      </c>
      <c r="C882" s="107"/>
      <c r="D882" s="108">
        <v>2030</v>
      </c>
      <c r="E882" s="109"/>
      <c r="F882" s="106"/>
      <c r="G882" s="106"/>
      <c r="H882" s="106"/>
      <c r="I882" s="106"/>
      <c r="J882" s="106"/>
      <c r="K882" s="106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9.5" thickBot="1" x14ac:dyDescent="0.35">
      <c r="A883" s="171" t="s">
        <v>742</v>
      </c>
      <c r="B883" s="106" t="s">
        <v>225</v>
      </c>
      <c r="C883" s="233">
        <v>108274068</v>
      </c>
      <c r="D883" s="110">
        <v>50000</v>
      </c>
      <c r="E883" s="109"/>
      <c r="F883" s="106"/>
      <c r="G883" s="106"/>
      <c r="H883" s="106"/>
      <c r="I883" s="106"/>
      <c r="J883" s="106"/>
      <c r="K883" s="106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8.75" x14ac:dyDescent="0.3">
      <c r="A884" s="105"/>
      <c r="B884" s="106" t="s">
        <v>227</v>
      </c>
      <c r="C884" s="107" t="s">
        <v>131</v>
      </c>
      <c r="D884" s="111">
        <f>SUM(D882:D883)</f>
        <v>52030</v>
      </c>
      <c r="E884" s="109"/>
      <c r="F884" s="106"/>
      <c r="G884" s="106"/>
      <c r="H884" s="106"/>
      <c r="I884" s="106"/>
      <c r="J884" s="106"/>
      <c r="K884" s="106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8.75" x14ac:dyDescent="0.3">
      <c r="A885" s="105"/>
      <c r="B885" s="112" t="s">
        <v>21</v>
      </c>
      <c r="C885" s="107"/>
      <c r="D885" s="113"/>
      <c r="E885" s="109"/>
      <c r="F885" s="106"/>
      <c r="G885" s="106"/>
      <c r="H885" s="106"/>
      <c r="I885" s="106"/>
      <c r="J885" s="106"/>
      <c r="K885" s="106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8.75" x14ac:dyDescent="0.3">
      <c r="A886" s="119" t="s">
        <v>742</v>
      </c>
      <c r="B886" s="115" t="s">
        <v>743</v>
      </c>
      <c r="C886" s="115" t="s">
        <v>206</v>
      </c>
      <c r="D886" s="113">
        <v>500</v>
      </c>
      <c r="E886" s="109"/>
      <c r="F886" s="106"/>
      <c r="G886" s="106"/>
      <c r="H886" s="106"/>
      <c r="I886" s="106"/>
      <c r="J886" s="106"/>
      <c r="K886" s="106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5.75" x14ac:dyDescent="0.25">
      <c r="A887" s="119" t="s">
        <v>738</v>
      </c>
      <c r="B887" s="115" t="s">
        <v>744</v>
      </c>
      <c r="C887" s="115" t="s">
        <v>206</v>
      </c>
      <c r="D887" s="116">
        <v>600</v>
      </c>
      <c r="E887" s="117"/>
      <c r="F887" s="147"/>
      <c r="G887" s="147"/>
      <c r="H887" s="147"/>
      <c r="I887" s="147"/>
      <c r="J887" s="147"/>
      <c r="K887" s="147"/>
      <c r="L887" s="148"/>
      <c r="M887" s="147"/>
      <c r="N887" s="147"/>
      <c r="O887" s="147"/>
      <c r="P887" s="147"/>
      <c r="Q887" s="147"/>
      <c r="R887" s="147"/>
      <c r="S887" s="147"/>
      <c r="T887" s="147"/>
      <c r="U887" s="147"/>
    </row>
    <row r="888" spans="1:21" ht="15.75" x14ac:dyDescent="0.25">
      <c r="A888" s="119" t="s">
        <v>738</v>
      </c>
      <c r="B888" t="s">
        <v>745</v>
      </c>
      <c r="C888" s="115" t="s">
        <v>206</v>
      </c>
      <c r="D888" s="116">
        <v>1700</v>
      </c>
      <c r="E888" s="117"/>
      <c r="F888" s="147"/>
      <c r="G888" s="147"/>
      <c r="H888" s="147"/>
      <c r="I888" s="147"/>
      <c r="J888" s="147"/>
      <c r="K888" s="147"/>
      <c r="L888" s="148"/>
      <c r="M888" s="147"/>
      <c r="N888" s="147"/>
      <c r="O888" s="147"/>
      <c r="P888" s="147"/>
      <c r="Q888" s="147"/>
      <c r="R888" s="147"/>
      <c r="S888" s="147"/>
      <c r="T888" s="147"/>
      <c r="U888" s="149"/>
    </row>
    <row r="889" spans="1:21" ht="15.75" x14ac:dyDescent="0.25">
      <c r="A889" s="119" t="s">
        <v>738</v>
      </c>
      <c r="B889" s="119" t="s">
        <v>746</v>
      </c>
      <c r="C889" s="115" t="s">
        <v>206</v>
      </c>
      <c r="D889" s="116">
        <v>6000</v>
      </c>
      <c r="E889" s="117"/>
      <c r="F889" s="147"/>
      <c r="G889" s="147"/>
      <c r="H889" s="147"/>
      <c r="I889" s="147"/>
      <c r="J889" s="147"/>
      <c r="K889" s="147"/>
      <c r="L889" s="148"/>
      <c r="M889" s="147"/>
      <c r="N889" s="147"/>
      <c r="O889" s="147"/>
      <c r="P889" s="147"/>
      <c r="Q889" s="147"/>
      <c r="R889" s="147"/>
      <c r="S889" s="147"/>
      <c r="T889" s="147"/>
      <c r="U889" s="149"/>
    </row>
    <row r="890" spans="1:21" ht="15.75" x14ac:dyDescent="0.25">
      <c r="A890" s="119" t="s">
        <v>738</v>
      </c>
      <c r="B890" s="119" t="s">
        <v>747</v>
      </c>
      <c r="C890" s="115" t="s">
        <v>206</v>
      </c>
      <c r="D890" s="72">
        <f>1800+2800</f>
        <v>4600</v>
      </c>
      <c r="E890" s="117"/>
      <c r="F890" s="229"/>
      <c r="G890" s="147"/>
      <c r="H890" s="147"/>
      <c r="I890" s="148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50"/>
    </row>
    <row r="891" spans="1:21" ht="15.75" x14ac:dyDescent="0.25">
      <c r="A891" s="119" t="s">
        <v>738</v>
      </c>
      <c r="B891" s="119" t="s">
        <v>785</v>
      </c>
      <c r="C891" s="115" t="s">
        <v>206</v>
      </c>
      <c r="D891" s="72">
        <v>8420</v>
      </c>
      <c r="E891" s="117"/>
      <c r="F891" s="147"/>
      <c r="G891" s="147"/>
      <c r="H891" s="147"/>
      <c r="I891" s="148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50"/>
    </row>
    <row r="892" spans="1:21" ht="15.75" x14ac:dyDescent="0.25">
      <c r="A892" s="119" t="s">
        <v>750</v>
      </c>
      <c r="B892" s="115" t="s">
        <v>751</v>
      </c>
      <c r="C892" s="115" t="s">
        <v>206</v>
      </c>
      <c r="D892" s="72">
        <v>12000</v>
      </c>
      <c r="E892" s="117"/>
      <c r="F892" s="147"/>
      <c r="G892" s="147"/>
      <c r="H892" s="151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51"/>
    </row>
    <row r="893" spans="1:21" ht="15.75" x14ac:dyDescent="0.25">
      <c r="A893" s="119" t="s">
        <v>748</v>
      </c>
      <c r="B893" s="115" t="s">
        <v>749</v>
      </c>
      <c r="C893" s="115" t="s">
        <v>206</v>
      </c>
      <c r="D893" s="225">
        <v>501</v>
      </c>
      <c r="E893" s="117"/>
      <c r="F893" s="147"/>
      <c r="G893" s="147"/>
      <c r="H893" s="151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51"/>
    </row>
    <row r="894" spans="1:21" ht="15.75" x14ac:dyDescent="0.25">
      <c r="A894" s="119" t="s">
        <v>752</v>
      </c>
      <c r="B894" s="119" t="s">
        <v>753</v>
      </c>
      <c r="C894" s="115" t="s">
        <v>206</v>
      </c>
      <c r="D894" s="72">
        <v>4790</v>
      </c>
      <c r="E894" s="117"/>
      <c r="F894" s="147"/>
      <c r="G894" s="147"/>
      <c r="H894" s="151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51"/>
    </row>
    <row r="895" spans="1:21" ht="15.75" x14ac:dyDescent="0.25">
      <c r="A895" s="119" t="s">
        <v>752</v>
      </c>
      <c r="B895" s="115" t="s">
        <v>754</v>
      </c>
      <c r="C895" s="115" t="s">
        <v>206</v>
      </c>
      <c r="D895" s="72">
        <v>2200</v>
      </c>
      <c r="E895" s="117"/>
      <c r="F895" s="147"/>
      <c r="G895" s="147"/>
      <c r="H895" s="151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51"/>
    </row>
    <row r="896" spans="1:21" ht="15.75" x14ac:dyDescent="0.25">
      <c r="A896" s="119" t="s">
        <v>755</v>
      </c>
      <c r="B896" s="115" t="s">
        <v>756</v>
      </c>
      <c r="C896" s="115" t="s">
        <v>206</v>
      </c>
      <c r="D896" s="72">
        <v>2000</v>
      </c>
      <c r="E896" s="117"/>
      <c r="F896" s="147"/>
      <c r="G896" s="147"/>
      <c r="H896" s="151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51"/>
    </row>
    <row r="897" spans="1:21" ht="15.75" x14ac:dyDescent="0.25">
      <c r="A897" s="119" t="s">
        <v>759</v>
      </c>
      <c r="B897" s="119" t="s">
        <v>758</v>
      </c>
      <c r="C897" s="115" t="s">
        <v>206</v>
      </c>
      <c r="D897" s="72">
        <v>2700</v>
      </c>
      <c r="E897" s="117"/>
      <c r="F897" s="147"/>
      <c r="G897" s="147"/>
      <c r="H897" s="151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51"/>
    </row>
    <row r="898" spans="1:21" ht="16.5" thickBot="1" x14ac:dyDescent="0.3">
      <c r="A898" s="119" t="s">
        <v>757</v>
      </c>
      <c r="B898" s="115" t="s">
        <v>760</v>
      </c>
      <c r="C898" s="115" t="s">
        <v>206</v>
      </c>
      <c r="D898" s="185">
        <v>5750</v>
      </c>
      <c r="E898" s="117"/>
      <c r="F898" s="147"/>
      <c r="G898" s="147"/>
      <c r="H898" s="147"/>
      <c r="I898" s="147"/>
      <c r="J898" s="147"/>
      <c r="K898" s="147"/>
      <c r="L898" s="147"/>
      <c r="M898" s="147"/>
      <c r="N898" s="147"/>
      <c r="O898" s="152"/>
      <c r="P898" s="147"/>
      <c r="Q898" s="147"/>
      <c r="R898" s="147"/>
      <c r="S898" s="147"/>
      <c r="T898" s="147"/>
      <c r="U898" s="152"/>
    </row>
    <row r="899" spans="1:21" ht="16.5" thickBot="1" x14ac:dyDescent="0.3">
      <c r="A899" s="119"/>
      <c r="B899" s="115"/>
      <c r="C899" s="115"/>
      <c r="D899" s="185"/>
      <c r="E899" s="117"/>
      <c r="F899" s="147"/>
      <c r="G899" s="147"/>
      <c r="H899" s="147"/>
      <c r="I899" s="147"/>
      <c r="J899" s="147"/>
      <c r="K899" s="147"/>
      <c r="L899" s="147"/>
      <c r="M899" s="147"/>
      <c r="N899" s="147"/>
      <c r="O899" s="152"/>
      <c r="P899" s="147"/>
      <c r="Q899" s="147"/>
      <c r="R899" s="147"/>
      <c r="S899" s="147"/>
      <c r="T899" s="147"/>
      <c r="U899" s="152"/>
    </row>
    <row r="900" spans="1:21" ht="15.75" x14ac:dyDescent="0.25">
      <c r="A900" s="124"/>
      <c r="B900" s="236" t="s">
        <v>792</v>
      </c>
      <c r="C900" s="115"/>
      <c r="D900" s="126">
        <f>SUM(D886:D899)</f>
        <v>51761</v>
      </c>
      <c r="E900" s="117"/>
      <c r="F900" s="147"/>
      <c r="G900" s="147"/>
      <c r="H900" s="147"/>
      <c r="I900" s="152"/>
      <c r="J900" s="147"/>
      <c r="K900" s="147"/>
      <c r="L900" s="152"/>
      <c r="M900" s="147"/>
      <c r="N900" s="147"/>
      <c r="O900" s="147"/>
      <c r="P900" s="147"/>
      <c r="Q900" s="147"/>
      <c r="R900" s="147"/>
      <c r="S900" s="147"/>
      <c r="T900" s="147"/>
      <c r="U900" s="73"/>
    </row>
    <row r="901" spans="1:21" ht="18.75" x14ac:dyDescent="0.3">
      <c r="A901" s="124"/>
      <c r="B901" s="131" t="s">
        <v>173</v>
      </c>
      <c r="C901" s="132"/>
      <c r="D901" s="181">
        <f>D884-D900</f>
        <v>269</v>
      </c>
      <c r="F901" s="118"/>
      <c r="G901" s="118"/>
      <c r="H901" s="118"/>
      <c r="I901" s="118"/>
      <c r="J901" s="118"/>
      <c r="K901" s="118"/>
      <c r="L901" s="46"/>
      <c r="M901" s="46"/>
      <c r="N901" s="46"/>
      <c r="O901" s="46"/>
      <c r="P901" s="46"/>
      <c r="Q901" s="46"/>
      <c r="R901" s="46"/>
      <c r="S901" s="46"/>
      <c r="T901" s="46"/>
      <c r="U901" s="51"/>
    </row>
    <row r="902" spans="1:21" ht="15.75" x14ac:dyDescent="0.25">
      <c r="A902" s="134"/>
      <c r="B902" s="135" t="s">
        <v>109</v>
      </c>
      <c r="C902" s="135"/>
      <c r="D902" s="134"/>
      <c r="E902" s="134"/>
      <c r="F902" s="134"/>
      <c r="G902" s="134"/>
      <c r="H902" s="134"/>
      <c r="I902" s="134"/>
      <c r="J902" s="134"/>
      <c r="K902" s="134"/>
    </row>
    <row r="903" spans="1:21" ht="15.75" x14ac:dyDescent="0.25">
      <c r="A903" s="134"/>
      <c r="B903" s="135"/>
      <c r="C903" s="135"/>
      <c r="D903" s="134"/>
      <c r="E903" s="134"/>
      <c r="F903" s="134"/>
      <c r="G903" s="134"/>
      <c r="H903" s="134"/>
      <c r="I903" s="134"/>
      <c r="J903" s="134"/>
      <c r="K903" s="134"/>
    </row>
    <row r="904" spans="1:21" ht="15.75" x14ac:dyDescent="0.25">
      <c r="A904" s="134"/>
      <c r="B904" s="135"/>
      <c r="C904" s="135"/>
      <c r="D904" s="134"/>
      <c r="E904" s="134"/>
      <c r="F904" s="134"/>
      <c r="G904" s="134"/>
      <c r="H904" s="134"/>
      <c r="I904" s="134"/>
      <c r="J904" s="134"/>
      <c r="K904" s="134"/>
    </row>
    <row r="905" spans="1:21" ht="15.75" x14ac:dyDescent="0.25">
      <c r="A905" s="134"/>
      <c r="B905" s="135"/>
      <c r="C905" s="135"/>
      <c r="D905" s="134"/>
      <c r="E905" s="134"/>
      <c r="F905" s="134"/>
      <c r="G905" s="134"/>
      <c r="H905" s="134"/>
      <c r="I905" s="134"/>
      <c r="J905" s="134"/>
      <c r="K905" s="134"/>
    </row>
    <row r="906" spans="1:21" ht="18.75" x14ac:dyDescent="0.3">
      <c r="A906" s="97"/>
      <c r="B906" s="136"/>
      <c r="C906" s="137"/>
      <c r="D906" s="137"/>
      <c r="E906" s="99"/>
      <c r="F906" s="137"/>
      <c r="G906" s="137"/>
      <c r="H906" s="101"/>
      <c r="I906" s="138"/>
      <c r="J906" s="138"/>
      <c r="K906" s="138"/>
      <c r="L906" s="31"/>
      <c r="M906" s="31"/>
      <c r="N906" s="5"/>
      <c r="O906" s="5"/>
      <c r="P906" s="5"/>
      <c r="Q906" s="6"/>
      <c r="R906" s="6"/>
      <c r="S906" s="6"/>
      <c r="T906" s="6"/>
      <c r="U906" s="6"/>
    </row>
    <row r="907" spans="1:21" ht="18.75" x14ac:dyDescent="0.3">
      <c r="A907" s="97"/>
      <c r="B907" s="139" t="s">
        <v>30</v>
      </c>
      <c r="C907" s="140" t="s">
        <v>31</v>
      </c>
      <c r="D907" s="141"/>
      <c r="E907" s="99"/>
      <c r="F907" s="140" t="s">
        <v>553</v>
      </c>
      <c r="G907" s="142"/>
      <c r="H907" s="143"/>
      <c r="I907" s="144" t="s">
        <v>554</v>
      </c>
      <c r="J907" s="144"/>
      <c r="K907" s="144"/>
      <c r="L907" s="5"/>
      <c r="M907" s="5"/>
      <c r="N907" s="5"/>
      <c r="O907" s="5"/>
      <c r="P907" s="5"/>
      <c r="Q907" s="6"/>
      <c r="R907" s="6"/>
      <c r="S907" s="6"/>
      <c r="T907" s="6"/>
      <c r="U907" s="6"/>
    </row>
    <row r="908" spans="1:21" ht="18.75" x14ac:dyDescent="0.3">
      <c r="A908" s="97"/>
      <c r="B908" s="145" t="s">
        <v>34</v>
      </c>
      <c r="C908" s="140" t="s">
        <v>35</v>
      </c>
      <c r="D908" s="143"/>
      <c r="E908" s="99"/>
      <c r="F908" s="145" t="s">
        <v>36</v>
      </c>
      <c r="G908" s="145"/>
      <c r="H908" s="143"/>
      <c r="I908" s="146" t="s">
        <v>37</v>
      </c>
      <c r="J908" s="146"/>
      <c r="K908" s="146"/>
      <c r="L908" s="5"/>
      <c r="M908" s="5"/>
      <c r="N908" s="5"/>
      <c r="O908" s="5"/>
      <c r="P908" s="5"/>
      <c r="Q908" s="6"/>
      <c r="R908" s="6"/>
      <c r="S908" s="6"/>
      <c r="T908" s="6"/>
      <c r="U908" s="6"/>
    </row>
    <row r="909" spans="1:21" ht="15.75" x14ac:dyDescent="0.25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</row>
    <row r="912" spans="1:21" ht="15.75" x14ac:dyDescent="0.25">
      <c r="A912" s="97"/>
      <c r="B912" s="98" t="s">
        <v>0</v>
      </c>
      <c r="C912" s="99"/>
      <c r="D912" s="98"/>
      <c r="E912" s="98"/>
      <c r="F912" s="98"/>
      <c r="G912" s="100"/>
      <c r="H912" s="101"/>
      <c r="I912" s="101"/>
      <c r="J912" s="101"/>
      <c r="K912" s="101"/>
    </row>
    <row r="913" spans="1:11" ht="15.75" x14ac:dyDescent="0.25">
      <c r="A913" s="97"/>
      <c r="B913" s="98" t="s">
        <v>1</v>
      </c>
      <c r="C913" s="99"/>
      <c r="D913" s="98"/>
      <c r="E913" s="98"/>
      <c r="F913" s="98"/>
      <c r="G913" s="100"/>
      <c r="H913" s="101"/>
      <c r="I913" s="101"/>
      <c r="J913" s="101"/>
      <c r="K913" s="101"/>
    </row>
    <row r="914" spans="1:11" ht="15.75" x14ac:dyDescent="0.25">
      <c r="A914" s="97"/>
      <c r="B914" s="98" t="s">
        <v>783</v>
      </c>
      <c r="C914" s="99"/>
      <c r="D914" s="98"/>
      <c r="E914" s="98"/>
      <c r="F914" s="98"/>
      <c r="G914" s="100"/>
      <c r="H914" s="101"/>
      <c r="I914" s="101"/>
      <c r="J914" s="101"/>
      <c r="K914" s="101"/>
    </row>
    <row r="915" spans="1:11" ht="45" x14ac:dyDescent="0.25">
      <c r="A915" s="102" t="s">
        <v>3</v>
      </c>
      <c r="B915" s="103" t="s">
        <v>4</v>
      </c>
      <c r="C915" s="103" t="s">
        <v>5</v>
      </c>
      <c r="D915" s="104" t="s">
        <v>6</v>
      </c>
      <c r="E915" s="103" t="s">
        <v>39</v>
      </c>
      <c r="F915" s="153" t="s">
        <v>8</v>
      </c>
      <c r="G915" s="153" t="s">
        <v>9</v>
      </c>
      <c r="H915" s="153" t="s">
        <v>76</v>
      </c>
      <c r="I915" s="153" t="s">
        <v>77</v>
      </c>
      <c r="J915" s="153" t="s">
        <v>78</v>
      </c>
      <c r="K915" s="153" t="s">
        <v>111</v>
      </c>
    </row>
    <row r="916" spans="1:11" ht="15.75" x14ac:dyDescent="0.25">
      <c r="A916" s="105"/>
      <c r="B916" s="106" t="s">
        <v>18</v>
      </c>
      <c r="C916" s="107"/>
      <c r="D916" s="108">
        <v>269</v>
      </c>
      <c r="E916" s="109"/>
      <c r="F916" s="106"/>
      <c r="G916" s="106"/>
      <c r="H916" s="106"/>
      <c r="I916" s="106"/>
      <c r="J916" s="106"/>
      <c r="K916" s="106"/>
    </row>
    <row r="917" spans="1:11" ht="16.5" thickBot="1" x14ac:dyDescent="0.3">
      <c r="A917" s="232" t="s">
        <v>763</v>
      </c>
      <c r="B917" s="106" t="s">
        <v>225</v>
      </c>
      <c r="C917" s="233">
        <v>108274072</v>
      </c>
      <c r="D917" s="110">
        <v>50000</v>
      </c>
      <c r="E917" s="109"/>
      <c r="F917" s="106"/>
      <c r="G917" s="106"/>
      <c r="H917" s="106"/>
      <c r="I917" s="106"/>
      <c r="J917" s="106"/>
      <c r="K917" s="106"/>
    </row>
    <row r="918" spans="1:11" ht="15.75" x14ac:dyDescent="0.25">
      <c r="A918" s="105"/>
      <c r="B918" s="106" t="s">
        <v>227</v>
      </c>
      <c r="C918" s="107" t="s">
        <v>131</v>
      </c>
      <c r="D918" s="111">
        <f>SUM(D916:D917)</f>
        <v>50269</v>
      </c>
      <c r="E918" s="109"/>
      <c r="F918" s="106"/>
      <c r="G918" s="106"/>
      <c r="H918" s="106"/>
      <c r="I918" s="106"/>
      <c r="J918" s="106"/>
      <c r="K918" s="106"/>
    </row>
    <row r="919" spans="1:11" ht="15.75" x14ac:dyDescent="0.25">
      <c r="A919" s="105"/>
      <c r="B919" s="112" t="s">
        <v>21</v>
      </c>
      <c r="C919" s="107"/>
      <c r="D919" s="113"/>
      <c r="E919" s="109"/>
      <c r="F919" s="106"/>
      <c r="G919" s="106"/>
      <c r="H919" s="106"/>
      <c r="I919" s="106"/>
      <c r="J919" s="106"/>
      <c r="K919" s="106"/>
    </row>
    <row r="920" spans="1:11" ht="15.75" x14ac:dyDescent="0.25">
      <c r="A920" s="119" t="s">
        <v>761</v>
      </c>
      <c r="B920" s="115" t="s">
        <v>762</v>
      </c>
      <c r="C920" s="115" t="s">
        <v>206</v>
      </c>
      <c r="D920" s="113">
        <v>4005</v>
      </c>
      <c r="E920" s="109"/>
      <c r="F920" s="106"/>
      <c r="G920" s="106"/>
      <c r="H920" s="106"/>
      <c r="I920" s="106"/>
      <c r="J920" s="106"/>
      <c r="K920" s="106"/>
    </row>
    <row r="921" spans="1:11" ht="15.75" x14ac:dyDescent="0.25">
      <c r="A921" s="119" t="s">
        <v>763</v>
      </c>
      <c r="B921" s="119" t="s">
        <v>764</v>
      </c>
      <c r="C921" s="115" t="s">
        <v>206</v>
      </c>
      <c r="D921" s="116">
        <v>5212</v>
      </c>
      <c r="E921" s="117"/>
      <c r="F921" s="147"/>
      <c r="G921" s="147"/>
      <c r="H921" s="147"/>
      <c r="I921" s="147"/>
      <c r="J921" s="147"/>
      <c r="K921" s="147"/>
    </row>
    <row r="922" spans="1:11" ht="15.75" x14ac:dyDescent="0.25">
      <c r="A922" s="119" t="s">
        <v>763</v>
      </c>
      <c r="B922" s="119" t="s">
        <v>786</v>
      </c>
      <c r="C922" s="115" t="s">
        <v>206</v>
      </c>
      <c r="D922" s="116">
        <f>2670+1130+1130</f>
        <v>4930</v>
      </c>
      <c r="E922" s="117"/>
      <c r="F922" s="147"/>
      <c r="G922" s="147"/>
      <c r="H922" s="147"/>
      <c r="I922" s="147"/>
      <c r="J922" s="147"/>
      <c r="K922" s="147"/>
    </row>
    <row r="923" spans="1:11" ht="15.75" x14ac:dyDescent="0.25">
      <c r="A923" s="119" t="s">
        <v>766</v>
      </c>
      <c r="B923" s="115" t="s">
        <v>765</v>
      </c>
      <c r="C923" s="115" t="s">
        <v>206</v>
      </c>
      <c r="D923" s="116">
        <f>300+250+250</f>
        <v>800</v>
      </c>
      <c r="E923" s="117"/>
      <c r="F923" s="147"/>
      <c r="G923" s="147"/>
      <c r="H923" s="147"/>
      <c r="I923" s="147"/>
      <c r="J923" s="147"/>
      <c r="K923" s="147"/>
    </row>
    <row r="924" spans="1:11" ht="15.75" x14ac:dyDescent="0.25">
      <c r="A924" s="119" t="s">
        <v>767</v>
      </c>
      <c r="B924" s="119" t="s">
        <v>768</v>
      </c>
      <c r="C924" s="115" t="s">
        <v>206</v>
      </c>
      <c r="D924" s="72">
        <v>1500</v>
      </c>
      <c r="E924" s="117"/>
      <c r="F924" s="229"/>
      <c r="G924" s="147"/>
      <c r="H924" s="147"/>
      <c r="I924" s="148"/>
      <c r="J924" s="147"/>
      <c r="K924" s="147"/>
    </row>
    <row r="925" spans="1:11" ht="15.75" x14ac:dyDescent="0.25">
      <c r="A925" s="119" t="s">
        <v>769</v>
      </c>
      <c r="B925" s="119" t="s">
        <v>770</v>
      </c>
      <c r="C925" s="115" t="s">
        <v>206</v>
      </c>
      <c r="D925" s="72">
        <v>400</v>
      </c>
      <c r="E925" s="117"/>
      <c r="F925" s="147"/>
      <c r="G925" s="147"/>
      <c r="H925" s="147"/>
      <c r="I925" s="148"/>
      <c r="J925" s="147"/>
      <c r="K925" s="147"/>
    </row>
    <row r="926" spans="1:11" ht="15.75" x14ac:dyDescent="0.25">
      <c r="A926" s="119" t="s">
        <v>771</v>
      </c>
      <c r="B926" s="115" t="s">
        <v>772</v>
      </c>
      <c r="C926" s="115" t="s">
        <v>206</v>
      </c>
      <c r="D926" s="72">
        <v>1700</v>
      </c>
      <c r="E926" s="117"/>
      <c r="F926" s="147"/>
      <c r="G926" s="147"/>
      <c r="H926" s="151"/>
      <c r="I926" s="147"/>
      <c r="J926" s="147"/>
      <c r="K926" s="147"/>
    </row>
    <row r="927" spans="1:11" ht="15.75" x14ac:dyDescent="0.25">
      <c r="A927" s="119" t="s">
        <v>773</v>
      </c>
      <c r="B927" s="115" t="s">
        <v>774</v>
      </c>
      <c r="C927" s="115" t="s">
        <v>206</v>
      </c>
      <c r="D927" s="225">
        <v>6750</v>
      </c>
      <c r="E927" s="117"/>
      <c r="F927" s="147"/>
      <c r="G927" s="147"/>
      <c r="H927" s="151"/>
      <c r="I927" s="147"/>
      <c r="J927" s="147"/>
      <c r="K927" s="147"/>
    </row>
    <row r="928" spans="1:11" ht="15.75" x14ac:dyDescent="0.25">
      <c r="A928" s="119" t="s">
        <v>775</v>
      </c>
      <c r="B928" s="119" t="s">
        <v>664</v>
      </c>
      <c r="C928" s="115" t="s">
        <v>206</v>
      </c>
      <c r="D928" s="72">
        <v>2000</v>
      </c>
      <c r="E928" s="117"/>
      <c r="F928" s="147"/>
      <c r="G928" s="147"/>
      <c r="H928" s="151"/>
      <c r="I928" s="147"/>
      <c r="J928" s="147"/>
      <c r="K928" s="147"/>
    </row>
    <row r="929" spans="1:11" ht="15.75" x14ac:dyDescent="0.25">
      <c r="A929" s="119" t="s">
        <v>766</v>
      </c>
      <c r="B929" s="115" t="s">
        <v>776</v>
      </c>
      <c r="C929" s="115" t="s">
        <v>206</v>
      </c>
      <c r="D929" s="72">
        <v>1000</v>
      </c>
      <c r="E929" s="117"/>
      <c r="F929" s="147"/>
      <c r="G929" s="147"/>
      <c r="H929" s="151"/>
      <c r="I929" s="147"/>
      <c r="J929" s="147"/>
      <c r="K929" s="147"/>
    </row>
    <row r="930" spans="1:11" ht="15.75" x14ac:dyDescent="0.25">
      <c r="A930" s="119" t="s">
        <v>775</v>
      </c>
      <c r="B930" s="115" t="s">
        <v>777</v>
      </c>
      <c r="C930" s="115" t="s">
        <v>206</v>
      </c>
      <c r="D930" s="72">
        <v>700</v>
      </c>
      <c r="E930" s="117"/>
      <c r="F930" s="147"/>
      <c r="G930" s="147"/>
      <c r="H930" s="151"/>
      <c r="I930" s="147"/>
      <c r="J930" s="147"/>
      <c r="K930" s="147"/>
    </row>
    <row r="931" spans="1:11" ht="15.75" x14ac:dyDescent="0.25">
      <c r="A931" s="119" t="s">
        <v>767</v>
      </c>
      <c r="B931" s="119" t="s">
        <v>778</v>
      </c>
      <c r="C931" s="115" t="s">
        <v>206</v>
      </c>
      <c r="D931" s="72">
        <v>500</v>
      </c>
      <c r="E931" s="117"/>
      <c r="F931" s="147"/>
      <c r="G931" s="147"/>
      <c r="H931" s="151"/>
      <c r="I931" s="147"/>
      <c r="J931" s="147"/>
      <c r="K931" s="147"/>
    </row>
    <row r="932" spans="1:11" ht="15.75" x14ac:dyDescent="0.25">
      <c r="A932" s="119" t="s">
        <v>767</v>
      </c>
      <c r="B932" s="119" t="s">
        <v>779</v>
      </c>
      <c r="C932" s="115" t="s">
        <v>206</v>
      </c>
      <c r="D932" s="231">
        <v>350</v>
      </c>
      <c r="E932" s="117"/>
      <c r="F932" s="147"/>
      <c r="G932" s="147"/>
      <c r="H932" s="151"/>
      <c r="I932" s="147"/>
      <c r="J932" s="147"/>
      <c r="K932" s="147"/>
    </row>
    <row r="933" spans="1:11" ht="15.75" x14ac:dyDescent="0.25">
      <c r="A933" s="119" t="s">
        <v>759</v>
      </c>
      <c r="B933" s="119" t="s">
        <v>780</v>
      </c>
      <c r="C933" s="115" t="s">
        <v>206</v>
      </c>
      <c r="D933" s="231">
        <v>950</v>
      </c>
      <c r="E933" s="117"/>
      <c r="F933" s="147"/>
      <c r="G933" s="147"/>
      <c r="H933" s="151"/>
      <c r="I933" s="147"/>
      <c r="J933" s="147"/>
      <c r="K933" s="147"/>
    </row>
    <row r="934" spans="1:11" ht="15.75" x14ac:dyDescent="0.25">
      <c r="A934" s="119" t="s">
        <v>759</v>
      </c>
      <c r="B934" s="119" t="s">
        <v>781</v>
      </c>
      <c r="C934" s="115" t="s">
        <v>206</v>
      </c>
      <c r="D934" s="231">
        <v>2500</v>
      </c>
      <c r="E934" s="117"/>
      <c r="F934" s="147"/>
      <c r="G934" s="147"/>
      <c r="H934" s="151"/>
      <c r="I934" s="147"/>
      <c r="J934" s="147"/>
      <c r="K934" s="147"/>
    </row>
    <row r="935" spans="1:11" ht="15.75" x14ac:dyDescent="0.25">
      <c r="A935" s="119" t="s">
        <v>773</v>
      </c>
      <c r="B935" s="119" t="s">
        <v>782</v>
      </c>
      <c r="C935" s="115" t="s">
        <v>206</v>
      </c>
      <c r="D935" s="231">
        <v>9500</v>
      </c>
      <c r="E935" s="117"/>
      <c r="F935" s="147"/>
      <c r="G935" s="147"/>
      <c r="H935" s="151"/>
      <c r="I935" s="147"/>
      <c r="J935" s="147"/>
      <c r="K935" s="147"/>
    </row>
    <row r="936" spans="1:11" ht="16.5" thickBot="1" x14ac:dyDescent="0.3">
      <c r="A936" s="119"/>
      <c r="B936" s="115"/>
      <c r="C936" s="115" t="s">
        <v>206</v>
      </c>
      <c r="D936" s="185">
        <v>0</v>
      </c>
      <c r="E936" s="117"/>
      <c r="F936" s="147"/>
      <c r="G936" s="147"/>
      <c r="H936" s="147"/>
      <c r="I936" s="147"/>
      <c r="J936" s="147"/>
      <c r="K936" s="147"/>
    </row>
    <row r="937" spans="1:11" ht="16.5" thickBot="1" x14ac:dyDescent="0.3">
      <c r="A937" s="119"/>
      <c r="B937" s="115"/>
      <c r="C937" s="115"/>
      <c r="D937" s="185"/>
      <c r="E937" s="117"/>
      <c r="F937" s="147"/>
      <c r="G937" s="147"/>
      <c r="H937" s="147"/>
      <c r="I937" s="147"/>
      <c r="J937" s="147"/>
      <c r="K937" s="147"/>
    </row>
    <row r="938" spans="1:11" ht="15.75" x14ac:dyDescent="0.25">
      <c r="A938" s="124"/>
      <c r="B938" s="167" t="s">
        <v>787</v>
      </c>
      <c r="C938" s="115"/>
      <c r="D938" s="126">
        <f>SUM(D920:D937)</f>
        <v>42797</v>
      </c>
      <c r="E938" s="117"/>
      <c r="F938" s="147"/>
      <c r="G938" s="147"/>
      <c r="H938" s="147"/>
      <c r="I938" s="152"/>
      <c r="J938" s="147"/>
      <c r="K938" s="147"/>
    </row>
    <row r="939" spans="1:11" ht="15.75" x14ac:dyDescent="0.25">
      <c r="A939" s="124"/>
      <c r="B939" s="131" t="s">
        <v>173</v>
      </c>
      <c r="C939" s="132"/>
      <c r="D939" s="181">
        <f>D918-D938</f>
        <v>7472</v>
      </c>
      <c r="F939" s="118"/>
      <c r="G939" s="118"/>
      <c r="H939" s="118"/>
      <c r="I939" s="118"/>
      <c r="J939" s="118"/>
      <c r="K939" s="118"/>
    </row>
    <row r="940" spans="1:11" ht="15.75" x14ac:dyDescent="0.25">
      <c r="A940" s="134"/>
      <c r="B940" s="135" t="s">
        <v>109</v>
      </c>
      <c r="C940" s="135"/>
      <c r="D940" s="134"/>
      <c r="E940" s="134"/>
      <c r="F940" s="134"/>
      <c r="G940" s="134"/>
      <c r="H940" s="134"/>
      <c r="I940" s="134"/>
      <c r="J940" s="134"/>
      <c r="K940" s="134"/>
    </row>
    <row r="941" spans="1:11" ht="15.75" x14ac:dyDescent="0.25">
      <c r="A941" s="134"/>
      <c r="B941" s="135"/>
      <c r="C941" s="135"/>
      <c r="D941" s="134"/>
      <c r="E941" s="134"/>
      <c r="F941" s="134"/>
      <c r="G941" s="134"/>
      <c r="H941" s="134"/>
      <c r="I941" s="134"/>
      <c r="J941" s="134"/>
      <c r="K941" s="134"/>
    </row>
    <row r="942" spans="1:11" ht="15.75" x14ac:dyDescent="0.25">
      <c r="A942" s="134"/>
      <c r="B942" s="135"/>
      <c r="C942" s="135"/>
      <c r="D942" s="134"/>
      <c r="E942" s="134"/>
      <c r="F942" s="134"/>
      <c r="G942" s="134"/>
      <c r="H942" s="134"/>
      <c r="I942" s="134"/>
      <c r="J942" s="134"/>
      <c r="K942" s="134"/>
    </row>
    <row r="943" spans="1:11" ht="15.75" x14ac:dyDescent="0.25">
      <c r="A943" s="134"/>
      <c r="B943" s="135"/>
      <c r="C943" s="135"/>
      <c r="D943" s="134"/>
      <c r="E943" s="134"/>
      <c r="F943" s="134"/>
      <c r="G943" s="134"/>
      <c r="H943" s="134"/>
      <c r="I943" s="134"/>
      <c r="J943" s="134"/>
      <c r="K943" s="134"/>
    </row>
    <row r="944" spans="1:11" ht="15.75" x14ac:dyDescent="0.25">
      <c r="A944" s="97"/>
      <c r="B944" s="136"/>
      <c r="C944" s="137"/>
      <c r="D944" s="137"/>
      <c r="E944" s="99"/>
      <c r="F944" s="137"/>
      <c r="G944" s="137"/>
      <c r="H944" s="101"/>
      <c r="I944" s="138"/>
      <c r="J944" s="138"/>
      <c r="K944" s="138"/>
    </row>
    <row r="945" spans="1:11" ht="15.75" x14ac:dyDescent="0.25">
      <c r="A945" s="97"/>
      <c r="B945" s="139" t="s">
        <v>30</v>
      </c>
      <c r="C945" s="140" t="s">
        <v>31</v>
      </c>
      <c r="D945" s="141"/>
      <c r="E945" s="99"/>
      <c r="F945" s="140" t="s">
        <v>553</v>
      </c>
      <c r="G945" s="142"/>
      <c r="H945" s="143"/>
      <c r="I945" s="144" t="s">
        <v>554</v>
      </c>
      <c r="J945" s="144"/>
      <c r="K945" s="144"/>
    </row>
    <row r="946" spans="1:11" ht="15.75" x14ac:dyDescent="0.25">
      <c r="A946" s="97"/>
      <c r="B946" s="145" t="s">
        <v>34</v>
      </c>
      <c r="C946" s="140" t="s">
        <v>35</v>
      </c>
      <c r="D946" s="143"/>
      <c r="E946" s="99"/>
      <c r="F946" s="145" t="s">
        <v>36</v>
      </c>
      <c r="G946" s="145"/>
      <c r="H946" s="143"/>
      <c r="I946" s="146" t="s">
        <v>37</v>
      </c>
      <c r="J946" s="146"/>
      <c r="K946" s="146"/>
    </row>
    <row r="947" spans="1:11" ht="15.75" x14ac:dyDescent="0.25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</row>
    <row r="950" spans="1:11" ht="15.75" x14ac:dyDescent="0.25">
      <c r="A950" s="97" t="s">
        <v>131</v>
      </c>
      <c r="B950" s="98" t="s">
        <v>0</v>
      </c>
      <c r="C950" s="99"/>
      <c r="D950" s="98"/>
      <c r="E950" s="98"/>
      <c r="F950" s="98"/>
      <c r="G950" s="100"/>
      <c r="H950" s="101"/>
      <c r="I950" s="101"/>
      <c r="J950" s="101"/>
      <c r="K950" s="101"/>
    </row>
    <row r="951" spans="1:11" ht="15.75" x14ac:dyDescent="0.25">
      <c r="A951" s="97"/>
      <c r="B951" s="98" t="s">
        <v>1</v>
      </c>
      <c r="C951" s="99"/>
      <c r="D951" s="98"/>
      <c r="E951" s="98"/>
      <c r="F951" s="98"/>
      <c r="G951" s="100"/>
      <c r="H951" s="101"/>
      <c r="I951" s="101"/>
      <c r="J951" s="101"/>
      <c r="K951" s="101"/>
    </row>
    <row r="952" spans="1:11" ht="15.75" x14ac:dyDescent="0.25">
      <c r="A952" s="97"/>
      <c r="B952" s="98" t="s">
        <v>789</v>
      </c>
      <c r="C952" s="99"/>
      <c r="D952" s="98"/>
      <c r="E952" s="98"/>
      <c r="F952" s="98"/>
      <c r="G952" s="100"/>
      <c r="H952" s="101"/>
      <c r="I952" s="101"/>
      <c r="J952" s="101"/>
      <c r="K952" s="101"/>
    </row>
    <row r="953" spans="1:11" ht="45" x14ac:dyDescent="0.25">
      <c r="A953" s="102" t="s">
        <v>3</v>
      </c>
      <c r="B953" s="103" t="s">
        <v>4</v>
      </c>
      <c r="C953" s="103" t="s">
        <v>5</v>
      </c>
      <c r="D953" s="104" t="s">
        <v>6</v>
      </c>
      <c r="E953" s="103" t="s">
        <v>39</v>
      </c>
      <c r="F953" s="153" t="s">
        <v>8</v>
      </c>
      <c r="G953" s="153" t="s">
        <v>9</v>
      </c>
      <c r="H953" s="153" t="s">
        <v>76</v>
      </c>
      <c r="I953" s="153" t="s">
        <v>77</v>
      </c>
      <c r="J953" s="153" t="s">
        <v>78</v>
      </c>
      <c r="K953" s="153" t="s">
        <v>111</v>
      </c>
    </row>
    <row r="954" spans="1:11" ht="15.75" x14ac:dyDescent="0.25">
      <c r="A954" s="105"/>
      <c r="B954" s="106" t="s">
        <v>18</v>
      </c>
      <c r="C954" s="107"/>
      <c r="D954" s="108">
        <v>7472</v>
      </c>
      <c r="E954" s="109"/>
      <c r="F954" s="106"/>
      <c r="G954" s="106"/>
      <c r="H954" s="106"/>
      <c r="I954" s="106"/>
      <c r="J954" s="106"/>
      <c r="K954" s="106"/>
    </row>
    <row r="955" spans="1:11" ht="15.75" x14ac:dyDescent="0.25">
      <c r="A955" s="232" t="s">
        <v>788</v>
      </c>
      <c r="B955" s="106" t="s">
        <v>225</v>
      </c>
      <c r="C955" s="234">
        <v>109258019</v>
      </c>
      <c r="D955" s="235">
        <v>50000</v>
      </c>
      <c r="E955" s="109"/>
      <c r="F955" s="106"/>
      <c r="G955" s="106"/>
      <c r="H955" s="106"/>
      <c r="I955" s="106"/>
      <c r="J955" s="106"/>
      <c r="K955" s="106"/>
    </row>
    <row r="956" spans="1:11" ht="15.75" x14ac:dyDescent="0.25">
      <c r="A956" s="232" t="s">
        <v>790</v>
      </c>
      <c r="B956" s="106" t="s">
        <v>791</v>
      </c>
      <c r="C956" s="234"/>
      <c r="D956" s="108">
        <v>2967</v>
      </c>
      <c r="E956" s="109"/>
      <c r="F956" s="106"/>
      <c r="G956" s="106"/>
      <c r="H956" s="106"/>
      <c r="I956" s="106"/>
      <c r="J956" s="106"/>
      <c r="K956" s="106"/>
    </row>
    <row r="957" spans="1:11" ht="15.75" x14ac:dyDescent="0.25">
      <c r="A957" s="105"/>
      <c r="B957" s="106" t="s">
        <v>227</v>
      </c>
      <c r="C957" s="107" t="s">
        <v>131</v>
      </c>
      <c r="D957" s="111">
        <f>SUM(D954:D956)</f>
        <v>60439</v>
      </c>
      <c r="E957" s="109"/>
      <c r="F957" s="106"/>
      <c r="G957" s="106"/>
      <c r="H957" s="106"/>
      <c r="I957" s="106"/>
      <c r="J957" s="106"/>
      <c r="K957" s="106"/>
    </row>
    <row r="958" spans="1:11" ht="15.75" x14ac:dyDescent="0.25">
      <c r="A958" s="105"/>
      <c r="B958" s="112" t="s">
        <v>21</v>
      </c>
      <c r="C958" s="107"/>
      <c r="D958" s="113"/>
      <c r="E958" s="109"/>
      <c r="F958" s="106"/>
      <c r="G958" s="106"/>
      <c r="H958" s="106"/>
      <c r="I958" s="106"/>
      <c r="J958" s="106"/>
      <c r="K958" s="106"/>
    </row>
    <row r="959" spans="1:11" ht="15.75" x14ac:dyDescent="0.25">
      <c r="A959" s="119" t="s">
        <v>790</v>
      </c>
      <c r="B959" t="s">
        <v>834</v>
      </c>
      <c r="C959" s="115" t="s">
        <v>206</v>
      </c>
      <c r="D959" s="113">
        <v>15000</v>
      </c>
      <c r="E959" s="109"/>
      <c r="F959" s="106"/>
      <c r="G959" s="106"/>
      <c r="H959" s="106"/>
      <c r="I959" s="106"/>
      <c r="J959" s="106"/>
      <c r="K959" s="106"/>
    </row>
    <row r="960" spans="1:11" ht="15.75" x14ac:dyDescent="0.25">
      <c r="A960" s="119" t="s">
        <v>797</v>
      </c>
      <c r="B960" s="119" t="s">
        <v>798</v>
      </c>
      <c r="C960" s="115" t="s">
        <v>206</v>
      </c>
      <c r="D960" s="116">
        <v>1910</v>
      </c>
      <c r="E960" s="117"/>
      <c r="F960" s="147"/>
      <c r="G960" s="147"/>
      <c r="H960" s="147"/>
      <c r="I960" s="147"/>
      <c r="J960" s="147"/>
      <c r="K960" s="147"/>
    </row>
    <row r="961" spans="1:11" ht="15.75" x14ac:dyDescent="0.25">
      <c r="A961" s="119" t="s">
        <v>797</v>
      </c>
      <c r="B961" s="119" t="s">
        <v>799</v>
      </c>
      <c r="C961" s="115" t="s">
        <v>206</v>
      </c>
      <c r="D961" s="116">
        <f>450+700+30</f>
        <v>1180</v>
      </c>
      <c r="E961" s="117"/>
      <c r="F961" s="147"/>
      <c r="G961" s="147"/>
      <c r="H961" s="147"/>
      <c r="I961" s="147"/>
      <c r="J961" s="147"/>
      <c r="K961" s="147"/>
    </row>
    <row r="962" spans="1:11" ht="16.5" thickBot="1" x14ac:dyDescent="0.3">
      <c r="A962" s="119" t="s">
        <v>797</v>
      </c>
      <c r="B962" s="115" t="s">
        <v>800</v>
      </c>
      <c r="C962" s="115" t="s">
        <v>206</v>
      </c>
      <c r="D962" s="237">
        <v>1200</v>
      </c>
      <c r="E962" s="117"/>
      <c r="F962" s="147"/>
      <c r="G962" s="147"/>
      <c r="H962" s="147"/>
      <c r="I962" s="147"/>
      <c r="J962" s="147"/>
      <c r="K962" s="147"/>
    </row>
    <row r="963" spans="1:11" ht="15.75" x14ac:dyDescent="0.25">
      <c r="A963" s="119" t="s">
        <v>801</v>
      </c>
      <c r="B963" s="115" t="s">
        <v>803</v>
      </c>
      <c r="C963" s="177" t="s">
        <v>206</v>
      </c>
      <c r="D963" s="238">
        <v>2172</v>
      </c>
      <c r="E963" s="178"/>
      <c r="F963" s="147"/>
      <c r="G963" s="147"/>
      <c r="H963" s="147"/>
      <c r="I963" s="147"/>
      <c r="J963" s="147"/>
      <c r="K963" s="147"/>
    </row>
    <row r="964" spans="1:11" ht="16.5" thickBot="1" x14ac:dyDescent="0.3">
      <c r="A964" s="119" t="s">
        <v>801</v>
      </c>
      <c r="B964" s="119" t="s">
        <v>802</v>
      </c>
      <c r="C964" s="177" t="s">
        <v>206</v>
      </c>
      <c r="D964" s="239">
        <v>9396</v>
      </c>
      <c r="E964" s="178"/>
      <c r="F964" s="72"/>
      <c r="G964" s="147"/>
      <c r="H964" s="147"/>
      <c r="I964" s="148"/>
      <c r="J964" s="147"/>
      <c r="K964" s="147"/>
    </row>
    <row r="965" spans="1:11" ht="15.75" x14ac:dyDescent="0.25">
      <c r="A965" s="119" t="s">
        <v>795</v>
      </c>
      <c r="B965" s="119" t="s">
        <v>796</v>
      </c>
      <c r="C965" s="115" t="s">
        <v>206</v>
      </c>
      <c r="D965" s="122">
        <f>1250+1000</f>
        <v>2250</v>
      </c>
      <c r="E965" s="117"/>
      <c r="F965" s="147"/>
      <c r="G965" s="147"/>
      <c r="H965" s="147"/>
      <c r="I965" s="148"/>
      <c r="J965" s="147"/>
      <c r="K965" s="147"/>
    </row>
    <row r="966" spans="1:11" ht="15.75" x14ac:dyDescent="0.25">
      <c r="A966" s="119" t="s">
        <v>833</v>
      </c>
      <c r="B966" t="s">
        <v>832</v>
      </c>
      <c r="C966" s="115" t="s">
        <v>206</v>
      </c>
      <c r="D966" s="72">
        <v>15000</v>
      </c>
      <c r="E966" s="117"/>
      <c r="F966" s="147"/>
      <c r="G966" s="147"/>
      <c r="H966" s="151"/>
      <c r="I966" s="147"/>
      <c r="J966" s="147"/>
      <c r="K966" s="147"/>
    </row>
    <row r="967" spans="1:11" ht="15.75" x14ac:dyDescent="0.25">
      <c r="A967" s="119" t="s">
        <v>793</v>
      </c>
      <c r="B967" s="115" t="s">
        <v>794</v>
      </c>
      <c r="C967" s="115" t="s">
        <v>206</v>
      </c>
      <c r="D967" s="225">
        <v>401</v>
      </c>
      <c r="E967" s="117"/>
      <c r="F967" s="147"/>
      <c r="G967" s="147"/>
      <c r="H967" s="151"/>
      <c r="I967" s="147"/>
      <c r="J967" s="147"/>
      <c r="K967" s="147"/>
    </row>
    <row r="968" spans="1:11" ht="15.75" x14ac:dyDescent="0.25">
      <c r="A968" s="119" t="s">
        <v>769</v>
      </c>
      <c r="B968" s="119" t="s">
        <v>835</v>
      </c>
      <c r="C968" s="115" t="s">
        <v>206</v>
      </c>
      <c r="D968" s="72">
        <v>11930</v>
      </c>
      <c r="E968" s="117"/>
      <c r="F968" s="147"/>
      <c r="G968" s="147"/>
      <c r="H968" s="151"/>
      <c r="I968" s="147"/>
      <c r="J968" s="147"/>
      <c r="K968" s="147"/>
    </row>
    <row r="969" spans="1:11" ht="15.75" x14ac:dyDescent="0.25">
      <c r="A969" s="119"/>
      <c r="B969" s="115"/>
      <c r="C969" s="115" t="s">
        <v>206</v>
      </c>
      <c r="D969" s="72"/>
      <c r="E969" s="117"/>
      <c r="F969" s="147"/>
      <c r="G969" s="147"/>
      <c r="H969" s="151"/>
      <c r="I969" s="147"/>
      <c r="J969" s="147"/>
      <c r="K969" s="147"/>
    </row>
    <row r="970" spans="1:11" ht="16.5" thickBot="1" x14ac:dyDescent="0.3">
      <c r="A970" s="119"/>
      <c r="B970" s="115"/>
      <c r="C970" s="115" t="s">
        <v>206</v>
      </c>
      <c r="D970" s="185"/>
      <c r="E970" s="117"/>
      <c r="F970" s="147"/>
      <c r="G970" s="147"/>
      <c r="H970" s="147"/>
      <c r="I970" s="147"/>
      <c r="J970" s="147"/>
      <c r="K970" s="147"/>
    </row>
    <row r="971" spans="1:11" ht="16.5" thickBot="1" x14ac:dyDescent="0.3">
      <c r="A971" s="119"/>
      <c r="B971" s="115"/>
      <c r="C971" s="115"/>
      <c r="D971" s="185"/>
      <c r="E971" s="117"/>
      <c r="F971" s="147"/>
      <c r="G971" s="147"/>
      <c r="H971" s="147"/>
      <c r="I971" s="147"/>
      <c r="J971" s="147"/>
      <c r="K971" s="147"/>
    </row>
    <row r="972" spans="1:11" ht="15.75" x14ac:dyDescent="0.25">
      <c r="A972" s="124"/>
      <c r="B972" s="167" t="s">
        <v>909</v>
      </c>
      <c r="C972" s="115"/>
      <c r="D972" s="126">
        <f>SUM(D959:D971)</f>
        <v>60439</v>
      </c>
      <c r="E972" s="117"/>
      <c r="F972" s="147"/>
      <c r="G972" s="147"/>
      <c r="H972" s="147"/>
      <c r="I972" s="152"/>
      <c r="J972" s="147"/>
      <c r="K972" s="147"/>
    </row>
    <row r="973" spans="1:11" ht="15.75" x14ac:dyDescent="0.25">
      <c r="A973" s="124"/>
      <c r="B973" s="131" t="s">
        <v>173</v>
      </c>
      <c r="C973" s="132"/>
      <c r="D973" s="181">
        <f>D957-D972</f>
        <v>0</v>
      </c>
      <c r="F973" s="118"/>
      <c r="G973" s="118"/>
      <c r="H973" s="118"/>
      <c r="I973" s="118"/>
      <c r="J973" s="118"/>
      <c r="K973" s="118"/>
    </row>
    <row r="974" spans="1:11" ht="15.75" x14ac:dyDescent="0.25">
      <c r="A974" s="134"/>
      <c r="B974" s="135" t="s">
        <v>109</v>
      </c>
      <c r="C974" s="135"/>
      <c r="D974" s="134"/>
      <c r="E974" s="134"/>
      <c r="F974" s="134"/>
      <c r="G974" s="134"/>
      <c r="H974" s="134"/>
      <c r="I974" s="134"/>
      <c r="J974" s="134"/>
      <c r="K974" s="134"/>
    </row>
    <row r="975" spans="1:11" ht="15.75" x14ac:dyDescent="0.25">
      <c r="A975" s="134"/>
      <c r="B975" s="135"/>
      <c r="C975" s="135"/>
      <c r="D975" s="134"/>
      <c r="E975" s="134"/>
      <c r="F975" s="134"/>
      <c r="G975" s="134"/>
      <c r="H975" s="134"/>
      <c r="I975" s="134"/>
      <c r="J975" s="134"/>
      <c r="K975" s="134"/>
    </row>
    <row r="976" spans="1:11" ht="15.75" x14ac:dyDescent="0.25">
      <c r="A976" s="134"/>
      <c r="B976" s="135"/>
      <c r="C976" s="135"/>
      <c r="D976" s="134"/>
      <c r="E976" s="134"/>
      <c r="F976" s="134"/>
      <c r="G976" s="134"/>
      <c r="H976" s="134"/>
      <c r="I976" s="134"/>
      <c r="J976" s="134"/>
      <c r="K976" s="134"/>
    </row>
    <row r="977" spans="1:11" ht="15.75" x14ac:dyDescent="0.25">
      <c r="A977" s="134"/>
      <c r="B977" s="135"/>
      <c r="C977" s="135"/>
      <c r="D977" s="134"/>
      <c r="E977" s="134"/>
      <c r="F977" s="134"/>
      <c r="G977" s="134"/>
      <c r="H977" s="134"/>
      <c r="I977" s="134"/>
      <c r="J977" s="134"/>
      <c r="K977" s="134"/>
    </row>
    <row r="978" spans="1:11" ht="15.75" x14ac:dyDescent="0.25">
      <c r="A978" s="97"/>
      <c r="B978" s="136"/>
      <c r="C978" s="137"/>
      <c r="D978" s="137"/>
      <c r="E978" s="99"/>
      <c r="F978" s="137"/>
      <c r="G978" s="137"/>
      <c r="H978" s="101"/>
      <c r="I978" s="138"/>
      <c r="J978" s="138"/>
      <c r="K978" s="138"/>
    </row>
    <row r="979" spans="1:11" ht="15.75" x14ac:dyDescent="0.25">
      <c r="A979" s="97"/>
      <c r="B979" s="139" t="s">
        <v>30</v>
      </c>
      <c r="C979" s="140" t="s">
        <v>836</v>
      </c>
      <c r="D979" s="141"/>
      <c r="E979" s="99"/>
      <c r="F979" s="140" t="s">
        <v>553</v>
      </c>
      <c r="G979" s="142"/>
      <c r="H979" s="143"/>
      <c r="I979" s="144" t="s">
        <v>554</v>
      </c>
      <c r="J979" s="144"/>
      <c r="K979" s="144"/>
    </row>
    <row r="980" spans="1:11" ht="15.75" x14ac:dyDescent="0.25">
      <c r="A980" s="97"/>
      <c r="B980" s="145" t="s">
        <v>34</v>
      </c>
      <c r="C980" s="140" t="s">
        <v>837</v>
      </c>
      <c r="D980" s="143"/>
      <c r="E980" s="99"/>
      <c r="F980" s="145" t="s">
        <v>36</v>
      </c>
      <c r="G980" s="145"/>
      <c r="H980" s="143"/>
      <c r="I980" s="146" t="s">
        <v>37</v>
      </c>
      <c r="J980" s="146"/>
      <c r="K980" s="146"/>
    </row>
    <row r="981" spans="1:11" ht="15.75" x14ac:dyDescent="0.25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</row>
    <row r="982" spans="1:11" x14ac:dyDescent="0.25">
      <c r="B982" t="s">
        <v>838</v>
      </c>
      <c r="C982">
        <f>180+240+120+7480+3310+1050+2630</f>
        <v>15010</v>
      </c>
    </row>
    <row r="983" spans="1:11" x14ac:dyDescent="0.25">
      <c r="B983" t="s">
        <v>839</v>
      </c>
      <c r="C983">
        <f>1260+850+2900+400+1310+500+5900+540+350+950</f>
        <v>14960</v>
      </c>
    </row>
    <row r="986" spans="1:11" ht="15.75" x14ac:dyDescent="0.25">
      <c r="A986" s="97" t="s">
        <v>131</v>
      </c>
      <c r="B986" s="98" t="s">
        <v>0</v>
      </c>
      <c r="C986" s="99"/>
      <c r="D986" s="98"/>
      <c r="E986" s="98"/>
      <c r="F986" s="98"/>
      <c r="G986" s="100"/>
      <c r="H986" s="101"/>
      <c r="I986" s="101"/>
      <c r="J986" s="101"/>
      <c r="K986" s="101"/>
    </row>
    <row r="987" spans="1:11" ht="15.75" x14ac:dyDescent="0.25">
      <c r="A987" s="97"/>
      <c r="B987" s="98" t="s">
        <v>1</v>
      </c>
      <c r="C987" s="99"/>
      <c r="D987" s="98"/>
      <c r="E987" s="98"/>
      <c r="F987" s="98"/>
      <c r="G987" s="100"/>
      <c r="H987" s="101"/>
      <c r="I987" s="101"/>
      <c r="J987" s="101"/>
      <c r="K987" s="101"/>
    </row>
    <row r="988" spans="1:11" ht="15.75" x14ac:dyDescent="0.25">
      <c r="A988" s="97"/>
      <c r="B988" s="98" t="s">
        <v>882</v>
      </c>
      <c r="C988" s="99"/>
      <c r="D988" s="98"/>
      <c r="E988" s="98"/>
      <c r="F988" s="98"/>
      <c r="G988" s="100"/>
      <c r="H988" s="101"/>
      <c r="I988" s="101"/>
      <c r="J988" s="101"/>
      <c r="K988" s="101"/>
    </row>
    <row r="989" spans="1:11" ht="45" x14ac:dyDescent="0.25">
      <c r="A989" s="102" t="s">
        <v>3</v>
      </c>
      <c r="B989" s="103" t="s">
        <v>4</v>
      </c>
      <c r="C989" s="103" t="s">
        <v>5</v>
      </c>
      <c r="D989" s="104" t="s">
        <v>6</v>
      </c>
      <c r="E989" s="103" t="s">
        <v>39</v>
      </c>
      <c r="F989" s="153" t="s">
        <v>8</v>
      </c>
      <c r="G989" s="153" t="s">
        <v>9</v>
      </c>
      <c r="H989" s="153" t="s">
        <v>76</v>
      </c>
      <c r="I989" s="153" t="s">
        <v>77</v>
      </c>
      <c r="J989" s="153" t="s">
        <v>78</v>
      </c>
      <c r="K989" s="153" t="s">
        <v>111</v>
      </c>
    </row>
    <row r="990" spans="1:11" ht="15.75" x14ac:dyDescent="0.25">
      <c r="A990" s="105"/>
      <c r="B990" s="106" t="s">
        <v>18</v>
      </c>
      <c r="C990" s="107"/>
      <c r="D990" s="108">
        <v>0</v>
      </c>
      <c r="E990" s="109"/>
      <c r="F990" s="106"/>
      <c r="G990" s="106"/>
      <c r="H990" s="106"/>
      <c r="I990" s="106"/>
      <c r="J990" s="106"/>
      <c r="K990" s="106"/>
    </row>
    <row r="991" spans="1:11" ht="15.75" x14ac:dyDescent="0.25">
      <c r="A991" s="232" t="s">
        <v>843</v>
      </c>
      <c r="B991" s="106" t="s">
        <v>225</v>
      </c>
      <c r="C991" s="247">
        <v>109258036</v>
      </c>
      <c r="D991" s="235">
        <v>50000</v>
      </c>
      <c r="E991" s="109"/>
      <c r="F991" s="106"/>
      <c r="G991" s="106"/>
      <c r="H991" s="106"/>
      <c r="I991" s="106"/>
      <c r="J991" s="106"/>
      <c r="K991" s="106"/>
    </row>
    <row r="992" spans="1:11" ht="15.75" x14ac:dyDescent="0.25">
      <c r="A992" s="232"/>
      <c r="B992" s="106"/>
      <c r="C992" s="234"/>
      <c r="D992" s="108"/>
      <c r="E992" s="109"/>
      <c r="F992" s="106"/>
      <c r="G992" s="106"/>
      <c r="H992" s="106"/>
      <c r="I992" s="106"/>
      <c r="J992" s="106"/>
      <c r="K992" s="106"/>
    </row>
    <row r="993" spans="1:11" ht="15.75" x14ac:dyDescent="0.25">
      <c r="A993" s="105"/>
      <c r="B993" s="106" t="s">
        <v>227</v>
      </c>
      <c r="C993" s="107" t="s">
        <v>131</v>
      </c>
      <c r="D993" s="111">
        <f>SUM(D990:D992)</f>
        <v>50000</v>
      </c>
      <c r="E993" s="109"/>
      <c r="F993" s="106"/>
      <c r="G993" s="106"/>
      <c r="H993" s="106"/>
      <c r="I993" s="106"/>
      <c r="J993" s="106"/>
      <c r="K993" s="106"/>
    </row>
    <row r="994" spans="1:11" ht="15.75" x14ac:dyDescent="0.25">
      <c r="A994" s="105"/>
      <c r="B994" s="112" t="s">
        <v>21</v>
      </c>
      <c r="C994" s="107"/>
      <c r="D994" s="113"/>
      <c r="E994" s="109"/>
      <c r="F994" s="106"/>
      <c r="G994" s="106"/>
      <c r="H994" s="106"/>
      <c r="I994" s="106"/>
      <c r="J994" s="106"/>
      <c r="K994" s="106"/>
    </row>
    <row r="995" spans="1:11" ht="15.75" x14ac:dyDescent="0.25">
      <c r="A995" s="119" t="s">
        <v>825</v>
      </c>
      <c r="B995" s="119" t="s">
        <v>827</v>
      </c>
      <c r="C995" s="115" t="s">
        <v>206</v>
      </c>
      <c r="D995" s="248">
        <v>500</v>
      </c>
      <c r="E995" s="253"/>
      <c r="F995" s="254"/>
      <c r="G995" s="106"/>
      <c r="H995" s="106"/>
      <c r="I995" s="106"/>
      <c r="J995" s="106"/>
      <c r="K995" s="106"/>
    </row>
    <row r="996" spans="1:11" ht="15.75" x14ac:dyDescent="0.25">
      <c r="A996" s="119" t="s">
        <v>825</v>
      </c>
      <c r="B996" s="322" t="s">
        <v>828</v>
      </c>
      <c r="C996" s="115" t="s">
        <v>206</v>
      </c>
      <c r="D996" s="248">
        <v>4900</v>
      </c>
      <c r="E996" s="255"/>
      <c r="F996" s="149"/>
      <c r="G996" s="147"/>
      <c r="H996" s="147"/>
      <c r="I996" s="147"/>
      <c r="J996" s="147"/>
      <c r="K996" s="147"/>
    </row>
    <row r="997" spans="1:11" ht="15.75" x14ac:dyDescent="0.25">
      <c r="A997" s="119" t="s">
        <v>829</v>
      </c>
      <c r="B997" s="119" t="s">
        <v>910</v>
      </c>
      <c r="C997" s="115" t="s">
        <v>206</v>
      </c>
      <c r="D997" s="248">
        <v>250</v>
      </c>
      <c r="E997" s="255"/>
      <c r="F997" s="149"/>
      <c r="G997" s="147"/>
      <c r="H997" s="147"/>
      <c r="I997" s="147"/>
      <c r="J997" s="147"/>
      <c r="K997" s="147"/>
    </row>
    <row r="998" spans="1:11" ht="15.75" x14ac:dyDescent="0.25">
      <c r="A998" s="119" t="s">
        <v>829</v>
      </c>
      <c r="B998" s="119" t="s">
        <v>841</v>
      </c>
      <c r="C998" s="115" t="s">
        <v>206</v>
      </c>
      <c r="D998" s="248">
        <v>1000</v>
      </c>
      <c r="E998" s="255"/>
      <c r="F998" s="149"/>
      <c r="G998" s="147"/>
      <c r="H998" s="147"/>
      <c r="I998" s="147"/>
      <c r="J998" s="147"/>
      <c r="K998" s="147"/>
    </row>
    <row r="999" spans="1:11" ht="16.5" thickBot="1" x14ac:dyDescent="0.3">
      <c r="A999" s="119" t="s">
        <v>829</v>
      </c>
      <c r="B999" s="119" t="s">
        <v>842</v>
      </c>
      <c r="C999" s="115" t="s">
        <v>206</v>
      </c>
      <c r="D999" s="257">
        <v>1000</v>
      </c>
      <c r="E999" s="255"/>
      <c r="F999" s="149"/>
      <c r="G999" s="147"/>
      <c r="H999" s="147"/>
      <c r="I999" s="147"/>
      <c r="J999" s="147"/>
      <c r="K999" s="147"/>
    </row>
    <row r="1000" spans="1:11" ht="15.75" x14ac:dyDescent="0.25">
      <c r="A1000" s="119" t="s">
        <v>829</v>
      </c>
      <c r="B1000" s="119" t="s">
        <v>871</v>
      </c>
      <c r="C1000" s="177" t="s">
        <v>206</v>
      </c>
      <c r="D1000" s="259">
        <f>340+600</f>
        <v>940</v>
      </c>
      <c r="E1000" s="256"/>
      <c r="F1000" s="149"/>
      <c r="G1000" s="147"/>
      <c r="H1000" s="147"/>
      <c r="I1000" s="147"/>
      <c r="J1000" s="147"/>
      <c r="K1000" s="147"/>
    </row>
    <row r="1001" spans="1:11" ht="15.75" x14ac:dyDescent="0.25">
      <c r="A1001" s="119" t="s">
        <v>829</v>
      </c>
      <c r="B1001" s="119" t="s">
        <v>872</v>
      </c>
      <c r="C1001" s="177" t="s">
        <v>206</v>
      </c>
      <c r="D1001" s="260">
        <v>5520</v>
      </c>
      <c r="E1001" s="256"/>
      <c r="F1001" s="149"/>
      <c r="G1001" s="147"/>
      <c r="H1001" s="147"/>
      <c r="I1001" s="147"/>
      <c r="J1001" s="147"/>
      <c r="K1001" s="147"/>
    </row>
    <row r="1002" spans="1:11" ht="16.5" thickBot="1" x14ac:dyDescent="0.3">
      <c r="A1002" s="119" t="s">
        <v>829</v>
      </c>
      <c r="B1002" s="119" t="s">
        <v>873</v>
      </c>
      <c r="C1002" s="177" t="s">
        <v>206</v>
      </c>
      <c r="D1002" s="261">
        <v>2550</v>
      </c>
      <c r="E1002" s="256"/>
      <c r="F1002" s="149"/>
      <c r="G1002" s="147"/>
      <c r="H1002" s="147"/>
      <c r="I1002" s="147"/>
      <c r="J1002" s="147"/>
      <c r="K1002" s="147"/>
    </row>
    <row r="1003" spans="1:11" ht="15.75" x14ac:dyDescent="0.25">
      <c r="A1003" s="119" t="s">
        <v>843</v>
      </c>
      <c r="B1003" s="119" t="s">
        <v>846</v>
      </c>
      <c r="C1003" s="115" t="s">
        <v>206</v>
      </c>
      <c r="D1003" s="258">
        <v>1200</v>
      </c>
      <c r="E1003" s="255"/>
      <c r="F1003" s="149"/>
      <c r="G1003" s="147"/>
      <c r="H1003" s="147"/>
      <c r="I1003" s="147"/>
      <c r="J1003" s="147"/>
      <c r="K1003" s="147"/>
    </row>
    <row r="1004" spans="1:11" ht="15.75" x14ac:dyDescent="0.25">
      <c r="A1004" s="119" t="s">
        <v>847</v>
      </c>
      <c r="B1004" s="119" t="s">
        <v>849</v>
      </c>
      <c r="C1004" s="115" t="s">
        <v>206</v>
      </c>
      <c r="D1004" s="248">
        <v>100</v>
      </c>
      <c r="E1004" s="255"/>
      <c r="F1004" s="149"/>
      <c r="G1004" s="147"/>
      <c r="H1004" s="147"/>
      <c r="I1004" s="147"/>
      <c r="J1004" s="147"/>
      <c r="K1004" s="147"/>
    </row>
    <row r="1005" spans="1:11" ht="15.75" x14ac:dyDescent="0.25">
      <c r="A1005" s="119" t="s">
        <v>847</v>
      </c>
      <c r="B1005" s="119" t="s">
        <v>850</v>
      </c>
      <c r="C1005" s="115" t="s">
        <v>206</v>
      </c>
      <c r="D1005" s="248">
        <v>200</v>
      </c>
      <c r="E1005" s="255"/>
      <c r="F1005" s="149"/>
      <c r="G1005" s="147"/>
      <c r="H1005" s="147"/>
      <c r="I1005" s="147"/>
      <c r="J1005" s="147"/>
      <c r="K1005" s="147"/>
    </row>
    <row r="1006" spans="1:11" ht="15.75" x14ac:dyDescent="0.25">
      <c r="A1006" s="119" t="s">
        <v>851</v>
      </c>
      <c r="B1006" s="322" t="s">
        <v>854</v>
      </c>
      <c r="C1006" s="115" t="s">
        <v>206</v>
      </c>
      <c r="D1006" s="249">
        <v>3800</v>
      </c>
      <c r="E1006" s="255"/>
      <c r="F1006" s="149"/>
      <c r="G1006" s="147"/>
      <c r="H1006" s="147"/>
      <c r="I1006" s="147"/>
      <c r="J1006" s="147"/>
      <c r="K1006" s="147"/>
    </row>
    <row r="1007" spans="1:11" ht="15.75" x14ac:dyDescent="0.25">
      <c r="A1007" s="119" t="s">
        <v>856</v>
      </c>
      <c r="B1007" s="119" t="s">
        <v>859</v>
      </c>
      <c r="C1007" s="115" t="s">
        <v>206</v>
      </c>
      <c r="D1007" s="249">
        <f>300+240+380+100</f>
        <v>1020</v>
      </c>
      <c r="E1007" s="255"/>
      <c r="F1007" s="149"/>
      <c r="G1007" s="147"/>
      <c r="H1007" s="147"/>
      <c r="I1007" s="147"/>
      <c r="J1007" s="147"/>
      <c r="K1007" s="147"/>
    </row>
    <row r="1008" spans="1:11" ht="15.75" x14ac:dyDescent="0.25">
      <c r="A1008" s="119" t="s">
        <v>863</v>
      </c>
      <c r="B1008" s="119" t="s">
        <v>864</v>
      </c>
      <c r="C1008" s="115" t="s">
        <v>206</v>
      </c>
      <c r="D1008" s="237">
        <v>5220</v>
      </c>
      <c r="E1008" s="255"/>
      <c r="F1008" s="149"/>
      <c r="G1008" s="147"/>
      <c r="H1008" s="147"/>
      <c r="I1008" s="147"/>
      <c r="J1008" s="147"/>
      <c r="K1008" s="147"/>
    </row>
    <row r="1009" spans="1:11" ht="15.75" x14ac:dyDescent="0.25">
      <c r="A1009" s="119" t="s">
        <v>863</v>
      </c>
      <c r="B1009" s="134" t="s">
        <v>865</v>
      </c>
      <c r="C1009" s="115" t="s">
        <v>206</v>
      </c>
      <c r="D1009" s="237">
        <v>500</v>
      </c>
      <c r="E1009" s="255"/>
      <c r="F1009" s="149"/>
      <c r="G1009" s="147"/>
      <c r="H1009" s="147"/>
      <c r="I1009" s="147"/>
      <c r="J1009" s="147"/>
      <c r="K1009" s="147"/>
    </row>
    <row r="1010" spans="1:11" ht="15.75" x14ac:dyDescent="0.25">
      <c r="A1010" s="119" t="s">
        <v>866</v>
      </c>
      <c r="B1010" s="115" t="s">
        <v>877</v>
      </c>
      <c r="C1010" s="115" t="s">
        <v>206</v>
      </c>
      <c r="D1010" s="72">
        <v>5000</v>
      </c>
      <c r="E1010" s="255"/>
      <c r="F1010" s="149"/>
      <c r="G1010" s="147"/>
      <c r="H1010" s="147"/>
      <c r="I1010" s="147"/>
      <c r="J1010" s="147"/>
      <c r="K1010" s="147"/>
    </row>
    <row r="1011" spans="1:11" ht="15.75" x14ac:dyDescent="0.25">
      <c r="A1011" s="119" t="s">
        <v>867</v>
      </c>
      <c r="B1011" s="119" t="s">
        <v>870</v>
      </c>
      <c r="C1011" s="115" t="s">
        <v>206</v>
      </c>
      <c r="D1011" s="72">
        <f>290+180+190</f>
        <v>660</v>
      </c>
      <c r="E1011" s="255"/>
      <c r="F1011" s="149"/>
      <c r="G1011" s="147"/>
      <c r="H1011" s="147"/>
      <c r="I1011" s="147"/>
      <c r="J1011" s="147"/>
      <c r="K1011" s="147"/>
    </row>
    <row r="1012" spans="1:11" ht="15.75" x14ac:dyDescent="0.25">
      <c r="A1012" s="119" t="s">
        <v>868</v>
      </c>
      <c r="B1012" s="115" t="s">
        <v>869</v>
      </c>
      <c r="C1012" s="115" t="s">
        <v>206</v>
      </c>
      <c r="D1012" s="72">
        <v>300</v>
      </c>
      <c r="E1012" s="255"/>
      <c r="F1012" s="149"/>
      <c r="G1012" s="147"/>
      <c r="H1012" s="147"/>
      <c r="I1012" s="147"/>
      <c r="J1012" s="147"/>
      <c r="K1012" s="147"/>
    </row>
    <row r="1013" spans="1:11" ht="15.75" x14ac:dyDescent="0.25">
      <c r="A1013" s="119" t="s">
        <v>874</v>
      </c>
      <c r="B1013" s="319" t="s">
        <v>1156</v>
      </c>
      <c r="C1013" s="115" t="s">
        <v>206</v>
      </c>
      <c r="D1013" s="231">
        <v>2250</v>
      </c>
      <c r="E1013" s="256"/>
      <c r="F1013" s="231"/>
      <c r="G1013" s="147"/>
      <c r="H1013" s="147"/>
      <c r="I1013" s="147"/>
      <c r="J1013" s="147"/>
      <c r="K1013" s="147"/>
    </row>
    <row r="1014" spans="1:11" ht="15.75" x14ac:dyDescent="0.25">
      <c r="A1014" s="119" t="s">
        <v>874</v>
      </c>
      <c r="B1014" s="115" t="s">
        <v>875</v>
      </c>
      <c r="C1014" s="115" t="s">
        <v>206</v>
      </c>
      <c r="D1014" s="231">
        <v>598</v>
      </c>
      <c r="E1014" s="256"/>
      <c r="F1014" s="72"/>
      <c r="G1014" s="147"/>
      <c r="H1014" s="147"/>
      <c r="I1014" s="148"/>
      <c r="J1014" s="147"/>
      <c r="K1014" s="147"/>
    </row>
    <row r="1015" spans="1:11" ht="15.75" x14ac:dyDescent="0.25">
      <c r="A1015" s="119" t="s">
        <v>874</v>
      </c>
      <c r="B1015" s="115" t="s">
        <v>876</v>
      </c>
      <c r="C1015" s="115" t="s">
        <v>206</v>
      </c>
      <c r="D1015" s="231">
        <v>2900</v>
      </c>
      <c r="E1015" s="255"/>
      <c r="F1015" s="149"/>
      <c r="G1015" s="147"/>
      <c r="H1015" s="147"/>
      <c r="I1015" s="148"/>
      <c r="J1015" s="147"/>
      <c r="K1015" s="147"/>
    </row>
    <row r="1016" spans="1:11" ht="15.75" x14ac:dyDescent="0.25">
      <c r="A1016" s="119" t="s">
        <v>874</v>
      </c>
      <c r="B1016" s="115" t="s">
        <v>878</v>
      </c>
      <c r="C1016" s="115" t="s">
        <v>206</v>
      </c>
      <c r="D1016" s="231">
        <v>800</v>
      </c>
      <c r="E1016" s="255"/>
      <c r="F1016" s="149"/>
      <c r="G1016" s="147"/>
      <c r="H1016" s="151"/>
      <c r="I1016" s="147"/>
      <c r="J1016" s="147"/>
      <c r="K1016" s="147"/>
    </row>
    <row r="1017" spans="1:11" ht="15.75" x14ac:dyDescent="0.25">
      <c r="A1017" s="251" t="s">
        <v>874</v>
      </c>
      <c r="B1017" s="252" t="s">
        <v>881</v>
      </c>
      <c r="C1017" s="115" t="s">
        <v>206</v>
      </c>
      <c r="D1017" s="72">
        <v>200</v>
      </c>
      <c r="E1017" s="255"/>
      <c r="F1017" s="149"/>
      <c r="G1017" s="147"/>
      <c r="H1017" s="151"/>
      <c r="I1017" s="147"/>
      <c r="J1017" s="147"/>
      <c r="K1017" s="147"/>
    </row>
    <row r="1018" spans="1:11" ht="15.75" x14ac:dyDescent="0.25">
      <c r="A1018" s="251" t="s">
        <v>879</v>
      </c>
      <c r="B1018" s="252" t="s">
        <v>880</v>
      </c>
      <c r="C1018" s="115" t="s">
        <v>206</v>
      </c>
      <c r="D1018" s="72">
        <v>4000</v>
      </c>
      <c r="E1018" s="255"/>
      <c r="F1018" s="149"/>
      <c r="G1018" s="147"/>
      <c r="H1018" s="151"/>
      <c r="I1018" s="147"/>
      <c r="J1018" s="147"/>
      <c r="K1018" s="147"/>
    </row>
    <row r="1019" spans="1:11" ht="16.5" thickBot="1" x14ac:dyDescent="0.3">
      <c r="A1019" s="119"/>
      <c r="B1019" s="115"/>
      <c r="C1019" s="115"/>
      <c r="D1019" s="185"/>
      <c r="E1019" s="117"/>
      <c r="F1019" s="147"/>
      <c r="G1019" s="147"/>
      <c r="H1019" s="147"/>
      <c r="I1019" s="147"/>
      <c r="J1019" s="147"/>
      <c r="K1019" s="147"/>
    </row>
    <row r="1020" spans="1:11" ht="15.75" x14ac:dyDescent="0.25">
      <c r="A1020" s="124"/>
      <c r="B1020" s="167" t="s">
        <v>911</v>
      </c>
      <c r="C1020" s="115"/>
      <c r="D1020" s="126">
        <f>SUM(D995:D1019)</f>
        <v>45408</v>
      </c>
      <c r="E1020" s="117"/>
      <c r="F1020" s="126">
        <f>SUM(F995:F1019)</f>
        <v>0</v>
      </c>
      <c r="G1020" s="147"/>
      <c r="H1020" s="147"/>
      <c r="I1020" s="152"/>
      <c r="J1020" s="147"/>
      <c r="K1020" s="147"/>
    </row>
    <row r="1021" spans="1:11" ht="15.75" x14ac:dyDescent="0.25">
      <c r="A1021" s="124"/>
      <c r="B1021" s="131" t="s">
        <v>173</v>
      </c>
      <c r="C1021" s="132"/>
      <c r="D1021" s="181">
        <f>D993-D1020</f>
        <v>4592</v>
      </c>
      <c r="F1021" s="118"/>
      <c r="G1021" s="118"/>
      <c r="H1021" s="118"/>
      <c r="I1021" s="118"/>
      <c r="J1021" s="118"/>
      <c r="K1021" s="118"/>
    </row>
    <row r="1022" spans="1:11" ht="15.75" x14ac:dyDescent="0.25">
      <c r="A1022" s="134"/>
      <c r="B1022" s="135" t="s">
        <v>109</v>
      </c>
      <c r="C1022" s="135"/>
      <c r="D1022" s="134"/>
      <c r="E1022" s="134"/>
      <c r="F1022" s="134"/>
      <c r="G1022" s="134"/>
      <c r="H1022" s="134"/>
      <c r="I1022" s="134"/>
      <c r="J1022" s="134"/>
      <c r="K1022" s="134"/>
    </row>
    <row r="1023" spans="1:11" ht="15.75" x14ac:dyDescent="0.25">
      <c r="A1023" s="134"/>
      <c r="B1023" s="135"/>
      <c r="C1023" s="135"/>
      <c r="D1023" s="134"/>
      <c r="E1023" s="134"/>
      <c r="F1023" s="134"/>
      <c r="G1023" s="134"/>
      <c r="H1023" s="134"/>
      <c r="I1023" s="134"/>
      <c r="J1023" s="134"/>
      <c r="K1023" s="134"/>
    </row>
    <row r="1024" spans="1:11" ht="15.75" x14ac:dyDescent="0.25">
      <c r="A1024" s="134"/>
      <c r="B1024" s="135"/>
      <c r="C1024" s="135"/>
      <c r="D1024" s="134"/>
      <c r="E1024" s="134"/>
      <c r="F1024" s="246"/>
      <c r="G1024" s="134"/>
      <c r="H1024" s="134"/>
      <c r="I1024" s="134"/>
      <c r="J1024" s="134"/>
      <c r="K1024" s="134"/>
    </row>
    <row r="1025" spans="1:11" ht="15.75" x14ac:dyDescent="0.25">
      <c r="A1025" s="134"/>
      <c r="B1025" s="135"/>
      <c r="C1025" s="135"/>
      <c r="D1025" s="134"/>
      <c r="E1025" s="134"/>
      <c r="F1025" s="134"/>
      <c r="G1025" s="134"/>
      <c r="H1025" s="134"/>
      <c r="I1025" s="134"/>
      <c r="J1025" s="134"/>
      <c r="K1025" s="134"/>
    </row>
    <row r="1026" spans="1:11" ht="15.75" x14ac:dyDescent="0.25">
      <c r="A1026" s="136"/>
      <c r="B1026" s="136"/>
      <c r="C1026" s="137"/>
      <c r="D1026" s="137"/>
      <c r="E1026" s="99"/>
      <c r="F1026" s="137"/>
      <c r="G1026" s="137"/>
      <c r="H1026" s="101"/>
      <c r="I1026" s="138"/>
      <c r="J1026" s="138"/>
      <c r="K1026" s="138"/>
    </row>
    <row r="1027" spans="1:11" ht="15.75" x14ac:dyDescent="0.25">
      <c r="A1027" s="264" t="s">
        <v>883</v>
      </c>
      <c r="B1027" s="263" t="s">
        <v>884</v>
      </c>
      <c r="C1027" s="262" t="s">
        <v>836</v>
      </c>
      <c r="D1027" s="262" t="s">
        <v>553</v>
      </c>
      <c r="E1027" s="99"/>
      <c r="F1027" s="264" t="s">
        <v>554</v>
      </c>
      <c r="G1027" s="142"/>
      <c r="H1027" s="143"/>
      <c r="J1027" s="144"/>
      <c r="K1027" s="144"/>
    </row>
    <row r="1028" spans="1:11" ht="15.75" x14ac:dyDescent="0.25">
      <c r="A1028" s="262" t="s">
        <v>34</v>
      </c>
      <c r="B1028" s="263" t="s">
        <v>885</v>
      </c>
      <c r="C1028" s="262" t="s">
        <v>837</v>
      </c>
      <c r="D1028" s="265" t="s">
        <v>36</v>
      </c>
      <c r="E1028" s="99"/>
      <c r="F1028" s="266" t="s">
        <v>37</v>
      </c>
      <c r="G1028" s="145"/>
      <c r="H1028" s="143"/>
      <c r="J1028" s="146"/>
      <c r="K1028" s="146"/>
    </row>
    <row r="1029" spans="1:11" ht="15.75" x14ac:dyDescent="0.25">
      <c r="A1029" s="134"/>
      <c r="B1029" s="134"/>
      <c r="C1029" s="134"/>
      <c r="D1029" s="134"/>
      <c r="E1029" s="134"/>
      <c r="F1029" s="134"/>
      <c r="G1029" s="134"/>
      <c r="H1029" s="134"/>
      <c r="I1029" s="134"/>
      <c r="J1029" s="134"/>
      <c r="K1029" s="134"/>
    </row>
    <row r="1030" spans="1:11" ht="15.75" x14ac:dyDescent="0.25">
      <c r="A1030" s="134"/>
      <c r="B1030" s="134"/>
      <c r="C1030" s="134"/>
      <c r="D1030" s="134"/>
      <c r="E1030" s="134"/>
      <c r="F1030" s="134"/>
      <c r="G1030" s="134"/>
      <c r="H1030" s="134"/>
      <c r="I1030" s="134"/>
      <c r="J1030" s="134"/>
      <c r="K1030" s="134"/>
    </row>
    <row r="1031" spans="1:11" ht="15.75" x14ac:dyDescent="0.25">
      <c r="A1031" s="134"/>
      <c r="B1031" s="134"/>
      <c r="C1031" s="134"/>
      <c r="D1031" s="134"/>
      <c r="E1031" s="134"/>
      <c r="F1031" s="134"/>
      <c r="G1031" s="134"/>
      <c r="H1031" s="134"/>
      <c r="I1031" s="134"/>
      <c r="J1031" s="134"/>
      <c r="K1031" s="134"/>
    </row>
    <row r="1032" spans="1:11" ht="15.75" x14ac:dyDescent="0.25">
      <c r="B1032" s="281" t="s">
        <v>949</v>
      </c>
      <c r="E1032" s="134"/>
      <c r="F1032" s="134"/>
      <c r="G1032" s="134"/>
      <c r="H1032" s="134"/>
      <c r="I1032" s="134"/>
      <c r="J1032" s="134"/>
      <c r="K1032" s="134"/>
    </row>
    <row r="1033" spans="1:11" ht="15.75" x14ac:dyDescent="0.25">
      <c r="B1033" s="281"/>
      <c r="E1033" s="134"/>
      <c r="F1033" s="134"/>
      <c r="G1033" s="134"/>
      <c r="H1033" s="134"/>
      <c r="I1033" s="134"/>
      <c r="J1033" s="134"/>
      <c r="K1033" s="134"/>
    </row>
    <row r="1034" spans="1:11" ht="15.75" x14ac:dyDescent="0.25">
      <c r="A1034" t="s">
        <v>788</v>
      </c>
      <c r="B1034" s="285" t="s">
        <v>956</v>
      </c>
      <c r="D1034" s="280">
        <v>15000</v>
      </c>
      <c r="E1034" s="134"/>
      <c r="F1034" s="134"/>
      <c r="G1034" s="134"/>
      <c r="H1034" s="134"/>
      <c r="I1034" s="134"/>
      <c r="J1034" s="134"/>
      <c r="K1034" s="134"/>
    </row>
    <row r="1035" spans="1:11" ht="15.75" x14ac:dyDescent="0.25">
      <c r="B1035" s="285" t="s">
        <v>957</v>
      </c>
      <c r="D1035" s="280"/>
      <c r="E1035" s="134"/>
      <c r="F1035" s="134"/>
      <c r="G1035" s="134"/>
      <c r="H1035" s="134"/>
      <c r="I1035" s="134"/>
      <c r="J1035" s="134"/>
      <c r="K1035" s="134"/>
    </row>
    <row r="1036" spans="1:11" ht="15.75" x14ac:dyDescent="0.25">
      <c r="A1036" t="s">
        <v>810</v>
      </c>
      <c r="B1036" t="s">
        <v>804</v>
      </c>
      <c r="C1036" s="280">
        <v>300</v>
      </c>
      <c r="E1036" s="134"/>
      <c r="F1036" s="134"/>
      <c r="G1036" s="134"/>
      <c r="H1036" s="134"/>
      <c r="I1036" s="134"/>
      <c r="J1036" s="134"/>
      <c r="K1036" s="134"/>
    </row>
    <row r="1037" spans="1:11" ht="15.75" x14ac:dyDescent="0.25">
      <c r="A1037" t="s">
        <v>801</v>
      </c>
      <c r="B1037" t="s">
        <v>805</v>
      </c>
      <c r="C1037" s="280">
        <v>1450</v>
      </c>
      <c r="E1037" s="134"/>
      <c r="F1037" s="134" t="s">
        <v>131</v>
      </c>
      <c r="G1037" s="134"/>
      <c r="H1037" s="134"/>
      <c r="I1037" s="134"/>
      <c r="J1037" s="134"/>
      <c r="K1037" s="134"/>
    </row>
    <row r="1038" spans="1:11" ht="15.75" x14ac:dyDescent="0.25">
      <c r="A1038" t="s">
        <v>809</v>
      </c>
      <c r="B1038" t="s">
        <v>806</v>
      </c>
      <c r="C1038" s="280">
        <v>330</v>
      </c>
      <c r="E1038" s="134"/>
      <c r="F1038" s="134"/>
      <c r="G1038" s="134"/>
      <c r="H1038" s="134"/>
      <c r="I1038" s="134"/>
      <c r="J1038" s="134"/>
      <c r="K1038" s="134"/>
    </row>
    <row r="1039" spans="1:11" ht="15.75" x14ac:dyDescent="0.25">
      <c r="A1039" t="s">
        <v>801</v>
      </c>
      <c r="B1039" t="s">
        <v>807</v>
      </c>
      <c r="C1039" s="280">
        <v>300</v>
      </c>
      <c r="E1039" s="134"/>
      <c r="F1039" s="134"/>
      <c r="G1039" s="134"/>
      <c r="H1039" s="134"/>
      <c r="I1039" s="134"/>
      <c r="J1039" s="134"/>
      <c r="K1039" s="134"/>
    </row>
    <row r="1040" spans="1:11" ht="15.75" x14ac:dyDescent="0.25">
      <c r="A1040" t="s">
        <v>793</v>
      </c>
      <c r="B1040" t="s">
        <v>808</v>
      </c>
      <c r="C1040" s="280">
        <v>330</v>
      </c>
      <c r="E1040" s="134"/>
      <c r="F1040" s="134"/>
      <c r="G1040" s="134"/>
      <c r="H1040" s="134"/>
      <c r="I1040" s="134"/>
      <c r="J1040" s="134"/>
      <c r="K1040" s="134"/>
    </row>
    <row r="1041" spans="1:11" ht="15.75" x14ac:dyDescent="0.25">
      <c r="A1041" t="s">
        <v>811</v>
      </c>
      <c r="B1041" t="s">
        <v>812</v>
      </c>
      <c r="C1041" s="280">
        <v>200</v>
      </c>
      <c r="E1041" s="134"/>
      <c r="F1041" s="134"/>
      <c r="G1041" s="134"/>
      <c r="H1041" s="134"/>
      <c r="I1041" s="134"/>
      <c r="J1041" s="134"/>
      <c r="K1041" s="134"/>
    </row>
    <row r="1042" spans="1:11" ht="15.75" x14ac:dyDescent="0.25">
      <c r="A1042" t="s">
        <v>793</v>
      </c>
      <c r="B1042" t="s">
        <v>813</v>
      </c>
      <c r="C1042" s="280">
        <v>280</v>
      </c>
      <c r="E1042" s="134"/>
      <c r="F1042" s="134"/>
      <c r="G1042" s="134"/>
      <c r="H1042" s="134"/>
      <c r="I1042" s="134"/>
      <c r="J1042" s="134"/>
      <c r="K1042" s="134"/>
    </row>
    <row r="1043" spans="1:11" ht="15.75" x14ac:dyDescent="0.25">
      <c r="A1043" t="s">
        <v>766</v>
      </c>
      <c r="B1043" t="s">
        <v>814</v>
      </c>
      <c r="C1043" s="280">
        <v>200</v>
      </c>
      <c r="E1043" s="134"/>
      <c r="F1043" s="134"/>
      <c r="G1043" s="134"/>
      <c r="H1043" s="134"/>
      <c r="I1043" s="134"/>
      <c r="J1043" s="134"/>
      <c r="K1043" s="134"/>
    </row>
    <row r="1044" spans="1:11" ht="15.75" x14ac:dyDescent="0.25">
      <c r="A1044" t="s">
        <v>809</v>
      </c>
      <c r="B1044" t="s">
        <v>815</v>
      </c>
      <c r="C1044" s="280">
        <v>250</v>
      </c>
      <c r="E1044" s="134"/>
      <c r="F1044" s="134"/>
      <c r="G1044" s="134"/>
      <c r="H1044" s="134"/>
      <c r="I1044" s="134"/>
      <c r="J1044" s="134"/>
      <c r="K1044" s="134"/>
    </row>
    <row r="1045" spans="1:11" ht="15.75" x14ac:dyDescent="0.25">
      <c r="A1045" t="s">
        <v>810</v>
      </c>
      <c r="B1045" t="s">
        <v>816</v>
      </c>
      <c r="C1045" s="280">
        <v>250</v>
      </c>
      <c r="E1045" s="134"/>
      <c r="F1045" s="134"/>
      <c r="G1045" s="134"/>
      <c r="H1045" s="134"/>
      <c r="I1045" s="134"/>
      <c r="J1045" s="134"/>
      <c r="K1045" s="134"/>
    </row>
    <row r="1046" spans="1:11" ht="15.75" x14ac:dyDescent="0.25">
      <c r="A1046" t="s">
        <v>817</v>
      </c>
      <c r="B1046" t="s">
        <v>818</v>
      </c>
      <c r="C1046" s="280">
        <v>300</v>
      </c>
      <c r="E1046" s="134"/>
      <c r="F1046" s="134"/>
      <c r="G1046" s="134"/>
      <c r="H1046" s="134"/>
      <c r="I1046" s="134"/>
      <c r="J1046" s="134"/>
      <c r="K1046" s="134"/>
    </row>
    <row r="1047" spans="1:11" ht="15.75" x14ac:dyDescent="0.25">
      <c r="A1047" t="s">
        <v>817</v>
      </c>
      <c r="B1047" t="s">
        <v>807</v>
      </c>
      <c r="C1047" s="280">
        <v>300</v>
      </c>
      <c r="E1047" s="134"/>
      <c r="F1047" s="134"/>
      <c r="G1047" s="134"/>
      <c r="H1047" s="134"/>
      <c r="I1047" s="134"/>
      <c r="J1047" s="134"/>
      <c r="K1047" s="134"/>
    </row>
    <row r="1048" spans="1:11" ht="15.75" x14ac:dyDescent="0.25">
      <c r="A1048" t="s">
        <v>946</v>
      </c>
      <c r="B1048" t="s">
        <v>947</v>
      </c>
      <c r="C1048" s="280">
        <v>3100</v>
      </c>
      <c r="E1048" s="134"/>
      <c r="F1048" s="134"/>
      <c r="G1048" s="134"/>
      <c r="H1048" s="134"/>
      <c r="I1048" s="134"/>
      <c r="J1048" s="134"/>
      <c r="K1048" s="134"/>
    </row>
    <row r="1049" spans="1:11" ht="15.75" x14ac:dyDescent="0.25">
      <c r="A1049" t="s">
        <v>797</v>
      </c>
      <c r="B1049" t="s">
        <v>948</v>
      </c>
      <c r="C1049" s="280">
        <v>2000</v>
      </c>
      <c r="E1049" s="134"/>
      <c r="F1049" s="134"/>
      <c r="G1049" s="134"/>
      <c r="H1049" s="134"/>
      <c r="I1049" s="134"/>
      <c r="J1049" s="134"/>
      <c r="K1049" s="134"/>
    </row>
    <row r="1050" spans="1:11" ht="15.75" x14ac:dyDescent="0.25">
      <c r="A1050" t="s">
        <v>950</v>
      </c>
      <c r="B1050" s="282" t="s">
        <v>945</v>
      </c>
      <c r="C1050" s="280">
        <v>4000</v>
      </c>
      <c r="E1050" s="134"/>
      <c r="F1050" s="134"/>
      <c r="G1050" s="134"/>
      <c r="H1050" s="134"/>
      <c r="I1050" s="134"/>
      <c r="J1050" s="134"/>
      <c r="K1050" s="134"/>
    </row>
    <row r="1051" spans="1:11" ht="15.75" x14ac:dyDescent="0.25">
      <c r="A1051" t="s">
        <v>951</v>
      </c>
      <c r="B1051" t="s">
        <v>952</v>
      </c>
      <c r="C1051" s="280">
        <v>350</v>
      </c>
      <c r="E1051" s="134"/>
      <c r="F1051" s="134"/>
      <c r="G1051" s="134"/>
      <c r="H1051" s="134"/>
      <c r="I1051" s="134"/>
      <c r="J1051" s="134"/>
      <c r="K1051" s="134"/>
    </row>
    <row r="1052" spans="1:11" ht="16.5" thickBot="1" x14ac:dyDescent="0.3">
      <c r="B1052" s="167" t="s">
        <v>996</v>
      </c>
      <c r="C1052" s="242">
        <f>SUM(C1036:C1051)</f>
        <v>13940</v>
      </c>
      <c r="D1052" s="283">
        <f>-C1052</f>
        <v>-13940</v>
      </c>
      <c r="E1052" s="134"/>
      <c r="F1052" s="134"/>
      <c r="G1052" s="134"/>
      <c r="H1052" s="134"/>
      <c r="I1052" s="134"/>
      <c r="J1052" s="134"/>
      <c r="K1052" s="134"/>
    </row>
    <row r="1053" spans="1:11" ht="17.25" thickTop="1" thickBot="1" x14ac:dyDescent="0.3">
      <c r="B1053" s="223" t="s">
        <v>953</v>
      </c>
      <c r="D1053" s="242">
        <f>SUM(D1034:D1052)</f>
        <v>1060</v>
      </c>
      <c r="E1053" s="134"/>
      <c r="F1053" s="134"/>
      <c r="G1053" s="134"/>
      <c r="H1053" s="134"/>
      <c r="I1053" s="134"/>
      <c r="J1053" s="134"/>
      <c r="K1053" s="134"/>
    </row>
    <row r="1054" spans="1:11" ht="16.5" thickTop="1" x14ac:dyDescent="0.25">
      <c r="E1054" s="134"/>
      <c r="F1054" s="134"/>
      <c r="G1054" s="134"/>
      <c r="H1054" s="134"/>
      <c r="I1054" s="134"/>
      <c r="J1054" s="134"/>
      <c r="K1054" s="134"/>
    </row>
    <row r="1056" spans="1:11" ht="15.75" x14ac:dyDescent="0.25">
      <c r="A1056" s="97" t="s">
        <v>131</v>
      </c>
      <c r="B1056" s="98" t="s">
        <v>0</v>
      </c>
      <c r="C1056" s="99"/>
      <c r="D1056" s="98"/>
      <c r="E1056" s="98"/>
      <c r="F1056" s="98"/>
      <c r="G1056" s="100"/>
      <c r="H1056" s="101"/>
      <c r="I1056" s="101"/>
      <c r="J1056" s="101"/>
      <c r="K1056" s="101"/>
    </row>
    <row r="1057" spans="1:11" ht="15.75" x14ac:dyDescent="0.25">
      <c r="A1057" s="97"/>
      <c r="B1057" s="98" t="s">
        <v>1</v>
      </c>
      <c r="C1057" s="99"/>
      <c r="D1057" s="98"/>
      <c r="E1057" s="98"/>
      <c r="F1057" s="98"/>
      <c r="G1057" s="100"/>
      <c r="H1057" s="101"/>
      <c r="I1057" s="101"/>
      <c r="J1057" s="101"/>
      <c r="K1057" s="101"/>
    </row>
    <row r="1058" spans="1:11" ht="15.75" x14ac:dyDescent="0.25">
      <c r="A1058" s="97"/>
      <c r="B1058" s="98" t="s">
        <v>944</v>
      </c>
      <c r="C1058" s="99"/>
      <c r="D1058" s="98"/>
      <c r="E1058" s="98"/>
      <c r="F1058" s="98"/>
      <c r="G1058" s="100"/>
      <c r="H1058" s="101"/>
      <c r="I1058" s="101"/>
      <c r="J1058" s="101"/>
      <c r="K1058" s="101"/>
    </row>
    <row r="1059" spans="1:11" ht="45" x14ac:dyDescent="0.25">
      <c r="A1059" s="267" t="s">
        <v>3</v>
      </c>
      <c r="B1059" s="103" t="s">
        <v>4</v>
      </c>
      <c r="C1059" s="103" t="s">
        <v>5</v>
      </c>
      <c r="D1059" s="104" t="s">
        <v>6</v>
      </c>
      <c r="E1059" s="103" t="s">
        <v>39</v>
      </c>
      <c r="F1059" s="153" t="s">
        <v>8</v>
      </c>
      <c r="G1059" s="153" t="s">
        <v>9</v>
      </c>
      <c r="H1059" s="153" t="s">
        <v>76</v>
      </c>
      <c r="I1059" s="153" t="s">
        <v>77</v>
      </c>
      <c r="J1059" s="153" t="s">
        <v>78</v>
      </c>
      <c r="K1059" s="153" t="s">
        <v>111</v>
      </c>
    </row>
    <row r="1060" spans="1:11" ht="15.75" x14ac:dyDescent="0.25">
      <c r="A1060" s="105"/>
      <c r="B1060" s="106" t="s">
        <v>18</v>
      </c>
      <c r="C1060" s="107"/>
      <c r="D1060" s="108">
        <v>4592</v>
      </c>
      <c r="E1060" s="109"/>
      <c r="F1060" s="106"/>
      <c r="G1060" s="106"/>
      <c r="H1060" s="106"/>
      <c r="I1060" s="106"/>
      <c r="J1060" s="106"/>
      <c r="K1060" s="106"/>
    </row>
    <row r="1061" spans="1:11" ht="15.75" x14ac:dyDescent="0.25">
      <c r="A1061" s="232" t="s">
        <v>886</v>
      </c>
      <c r="B1061" s="106" t="s">
        <v>225</v>
      </c>
      <c r="C1061" s="268">
        <v>109258045</v>
      </c>
      <c r="D1061" s="235">
        <v>50000</v>
      </c>
      <c r="E1061" s="109"/>
      <c r="F1061" s="106"/>
      <c r="G1061" s="106"/>
      <c r="H1061" s="106"/>
      <c r="I1061" s="106"/>
      <c r="J1061" s="106"/>
      <c r="K1061" s="106"/>
    </row>
    <row r="1062" spans="1:11" ht="15.75" x14ac:dyDescent="0.25">
      <c r="A1062" s="232" t="s">
        <v>902</v>
      </c>
      <c r="B1062" s="106" t="s">
        <v>904</v>
      </c>
      <c r="C1062" s="234">
        <v>109258057</v>
      </c>
      <c r="D1062" s="108">
        <f>43245-40000</f>
        <v>3245</v>
      </c>
      <c r="E1062" s="109"/>
      <c r="F1062" s="106"/>
      <c r="G1062" s="106"/>
      <c r="H1062" s="106"/>
      <c r="I1062" s="106"/>
      <c r="J1062" s="106"/>
      <c r="K1062" s="106"/>
    </row>
    <row r="1063" spans="1:11" ht="15.75" x14ac:dyDescent="0.25">
      <c r="A1063" s="232" t="s">
        <v>902</v>
      </c>
      <c r="B1063" s="106" t="s">
        <v>955</v>
      </c>
      <c r="C1063" s="234">
        <v>109258018</v>
      </c>
      <c r="D1063" s="111">
        <v>1060</v>
      </c>
      <c r="E1063" s="109"/>
      <c r="F1063" s="106"/>
      <c r="G1063" s="106"/>
      <c r="H1063" s="106"/>
      <c r="I1063" s="106"/>
      <c r="J1063" s="106"/>
      <c r="K1063" s="106"/>
    </row>
    <row r="1064" spans="1:11" ht="15.75" x14ac:dyDescent="0.25">
      <c r="A1064" s="105"/>
      <c r="B1064" s="106" t="s">
        <v>227</v>
      </c>
      <c r="C1064" s="107" t="s">
        <v>131</v>
      </c>
      <c r="D1064" s="111">
        <f>SUM(D1060:D1063)</f>
        <v>58897</v>
      </c>
      <c r="E1064" s="109"/>
      <c r="F1064" s="106"/>
      <c r="G1064" s="106"/>
      <c r="H1064" s="106"/>
      <c r="I1064" s="106"/>
      <c r="J1064" s="106"/>
      <c r="K1064" s="106"/>
    </row>
    <row r="1065" spans="1:11" ht="15.75" x14ac:dyDescent="0.25">
      <c r="A1065" s="105"/>
      <c r="B1065" s="112" t="s">
        <v>21</v>
      </c>
      <c r="C1065" s="107"/>
      <c r="D1065" s="113"/>
      <c r="E1065" s="109"/>
      <c r="F1065" s="106"/>
      <c r="G1065" s="106"/>
      <c r="H1065" s="106"/>
      <c r="I1065" s="106"/>
      <c r="J1065" s="106"/>
      <c r="K1065" s="106"/>
    </row>
    <row r="1066" spans="1:11" ht="15.75" x14ac:dyDescent="0.25">
      <c r="A1066" s="244" t="s">
        <v>887</v>
      </c>
      <c r="B1066" s="119" t="s">
        <v>888</v>
      </c>
      <c r="C1066" s="115" t="s">
        <v>206</v>
      </c>
      <c r="D1066" s="248">
        <f>370*3</f>
        <v>1110</v>
      </c>
      <c r="E1066" s="253"/>
      <c r="F1066" s="254"/>
      <c r="G1066" s="106"/>
      <c r="H1066" s="106"/>
      <c r="I1066" s="106"/>
      <c r="J1066" s="106"/>
      <c r="K1066" s="106"/>
    </row>
    <row r="1067" spans="1:11" ht="15.75" x14ac:dyDescent="0.25">
      <c r="A1067" s="244" t="s">
        <v>889</v>
      </c>
      <c r="B1067" s="119" t="s">
        <v>890</v>
      </c>
      <c r="C1067" s="115" t="s">
        <v>206</v>
      </c>
      <c r="D1067" s="248">
        <f>350*3</f>
        <v>1050</v>
      </c>
      <c r="E1067" s="255"/>
      <c r="F1067" s="149"/>
      <c r="G1067" s="147"/>
      <c r="H1067" s="147"/>
      <c r="I1067" s="147"/>
      <c r="J1067" s="147"/>
      <c r="K1067" s="147"/>
    </row>
    <row r="1068" spans="1:11" ht="15.75" x14ac:dyDescent="0.25">
      <c r="A1068" s="244" t="s">
        <v>889</v>
      </c>
      <c r="B1068" s="119" t="s">
        <v>892</v>
      </c>
      <c r="C1068" s="115" t="s">
        <v>206</v>
      </c>
      <c r="D1068" s="248">
        <v>350</v>
      </c>
      <c r="E1068" s="255"/>
      <c r="F1068" s="149"/>
      <c r="G1068" s="147"/>
      <c r="H1068" s="147"/>
      <c r="I1068" s="147"/>
      <c r="J1068" s="147"/>
      <c r="K1068" s="147"/>
    </row>
    <row r="1069" spans="1:11" ht="15.75" x14ac:dyDescent="0.25">
      <c r="A1069" s="244" t="s">
        <v>889</v>
      </c>
      <c r="B1069" s="119" t="s">
        <v>891</v>
      </c>
      <c r="C1069" s="115" t="s">
        <v>206</v>
      </c>
      <c r="D1069" s="248">
        <v>300</v>
      </c>
      <c r="E1069" s="255"/>
      <c r="F1069" s="149"/>
      <c r="G1069" s="147"/>
      <c r="H1069" s="147"/>
      <c r="I1069" s="147"/>
      <c r="J1069" s="147"/>
      <c r="K1069" s="147"/>
    </row>
    <row r="1070" spans="1:11" ht="15.75" x14ac:dyDescent="0.25">
      <c r="A1070" s="244" t="s">
        <v>893</v>
      </c>
      <c r="B1070" s="119" t="s">
        <v>894</v>
      </c>
      <c r="C1070" s="177" t="s">
        <v>206</v>
      </c>
      <c r="D1070" s="248">
        <v>1750</v>
      </c>
      <c r="E1070" s="256"/>
      <c r="F1070" s="149"/>
      <c r="G1070" s="147"/>
      <c r="H1070" s="147"/>
      <c r="I1070" s="147"/>
      <c r="J1070" s="147"/>
      <c r="K1070" s="147"/>
    </row>
    <row r="1071" spans="1:11" ht="15.75" x14ac:dyDescent="0.25">
      <c r="A1071" s="244" t="s">
        <v>895</v>
      </c>
      <c r="B1071" s="119" t="s">
        <v>896</v>
      </c>
      <c r="C1071" s="177" t="s">
        <v>206</v>
      </c>
      <c r="D1071" s="248">
        <v>1000</v>
      </c>
      <c r="E1071" s="256"/>
      <c r="F1071" s="149"/>
      <c r="G1071" s="147"/>
      <c r="H1071" s="147"/>
      <c r="I1071" s="147"/>
      <c r="J1071" s="147"/>
      <c r="K1071" s="147"/>
    </row>
    <row r="1072" spans="1:11" ht="15.75" x14ac:dyDescent="0.25">
      <c r="A1072" s="244" t="s">
        <v>895</v>
      </c>
      <c r="B1072" s="119" t="s">
        <v>899</v>
      </c>
      <c r="C1072" s="177" t="s">
        <v>206</v>
      </c>
      <c r="D1072" s="248">
        <v>3950</v>
      </c>
      <c r="E1072" s="256"/>
      <c r="F1072" s="149"/>
      <c r="G1072" s="147"/>
      <c r="H1072" s="147"/>
      <c r="I1072" s="147"/>
      <c r="J1072" s="147"/>
      <c r="K1072" s="147"/>
    </row>
    <row r="1073" spans="1:11" ht="15.75" x14ac:dyDescent="0.25">
      <c r="A1073" s="244" t="s">
        <v>895</v>
      </c>
      <c r="B1073" s="119" t="s">
        <v>899</v>
      </c>
      <c r="C1073" s="115" t="s">
        <v>206</v>
      </c>
      <c r="D1073" s="248">
        <v>4500</v>
      </c>
      <c r="E1073" s="255"/>
      <c r="F1073" s="149"/>
      <c r="G1073" s="147"/>
      <c r="H1073" s="147"/>
      <c r="I1073" s="147"/>
      <c r="J1073" s="147"/>
      <c r="K1073" s="147"/>
    </row>
    <row r="1074" spans="1:11" ht="15.75" x14ac:dyDescent="0.25">
      <c r="A1074" s="244" t="s">
        <v>895</v>
      </c>
      <c r="B1074" s="119" t="s">
        <v>899</v>
      </c>
      <c r="C1074" s="115" t="s">
        <v>206</v>
      </c>
      <c r="D1074" s="248">
        <v>8800</v>
      </c>
      <c r="E1074" s="255"/>
      <c r="F1074" s="149"/>
      <c r="G1074" s="147"/>
      <c r="H1074" s="147"/>
      <c r="I1074" s="147"/>
      <c r="J1074" s="147"/>
      <c r="K1074" s="147"/>
    </row>
    <row r="1075" spans="1:11" ht="15.75" x14ac:dyDescent="0.25">
      <c r="A1075" s="244" t="s">
        <v>897</v>
      </c>
      <c r="B1075" s="119" t="s">
        <v>898</v>
      </c>
      <c r="C1075" s="177" t="s">
        <v>206</v>
      </c>
      <c r="D1075" s="248">
        <v>4400</v>
      </c>
      <c r="E1075" s="255"/>
      <c r="F1075" s="149"/>
      <c r="G1075" s="147"/>
      <c r="H1075" s="147"/>
      <c r="I1075" s="147"/>
      <c r="J1075" s="147"/>
      <c r="K1075" s="147"/>
    </row>
    <row r="1076" spans="1:11" ht="15.75" x14ac:dyDescent="0.25">
      <c r="A1076" s="244" t="s">
        <v>900</v>
      </c>
      <c r="B1076" s="119" t="s">
        <v>901</v>
      </c>
      <c r="C1076" s="115" t="s">
        <v>206</v>
      </c>
      <c r="D1076" s="248">
        <v>1000</v>
      </c>
      <c r="E1076" s="255"/>
      <c r="F1076" s="149"/>
      <c r="G1076" s="147"/>
      <c r="H1076" s="147"/>
      <c r="I1076" s="147"/>
      <c r="J1076" s="147"/>
      <c r="K1076" s="147"/>
    </row>
    <row r="1077" spans="1:11" ht="15.75" x14ac:dyDescent="0.25">
      <c r="A1077" s="244" t="s">
        <v>916</v>
      </c>
      <c r="B1077" s="119" t="s">
        <v>917</v>
      </c>
      <c r="C1077" s="115" t="s">
        <v>206</v>
      </c>
      <c r="D1077" s="248">
        <v>300</v>
      </c>
      <c r="E1077" s="255"/>
      <c r="F1077" s="149"/>
      <c r="G1077" s="147"/>
      <c r="H1077" s="147"/>
      <c r="I1077" s="147"/>
      <c r="J1077" s="147"/>
      <c r="K1077" s="147"/>
    </row>
    <row r="1078" spans="1:11" ht="15.75" x14ac:dyDescent="0.25">
      <c r="A1078" s="244" t="s">
        <v>902</v>
      </c>
      <c r="B1078" s="115" t="s">
        <v>905</v>
      </c>
      <c r="C1078" s="115" t="s">
        <v>206</v>
      </c>
      <c r="D1078" s="248">
        <v>920</v>
      </c>
      <c r="E1078" s="256"/>
      <c r="F1078" s="72"/>
      <c r="G1078" s="147"/>
      <c r="H1078" s="147"/>
      <c r="I1078" s="148"/>
      <c r="J1078" s="147"/>
      <c r="K1078" s="147"/>
    </row>
    <row r="1079" spans="1:11" ht="15.75" x14ac:dyDescent="0.25">
      <c r="A1079" s="244" t="s">
        <v>907</v>
      </c>
      <c r="B1079" s="119" t="s">
        <v>908</v>
      </c>
      <c r="C1079" s="115" t="s">
        <v>206</v>
      </c>
      <c r="D1079" s="248">
        <v>5212</v>
      </c>
      <c r="E1079" s="255"/>
      <c r="F1079" s="149"/>
      <c r="G1079" s="147"/>
      <c r="H1079" s="151"/>
      <c r="I1079" s="147"/>
      <c r="J1079" s="147"/>
      <c r="K1079" s="147"/>
    </row>
    <row r="1080" spans="1:11" ht="15.75" x14ac:dyDescent="0.25">
      <c r="A1080" s="244" t="s">
        <v>907</v>
      </c>
      <c r="B1080" s="252" t="s">
        <v>913</v>
      </c>
      <c r="C1080" s="115" t="s">
        <v>206</v>
      </c>
      <c r="D1080" s="248">
        <v>2256</v>
      </c>
      <c r="E1080" s="255"/>
      <c r="F1080" s="149"/>
      <c r="G1080" s="147"/>
      <c r="H1080" s="151"/>
      <c r="I1080" s="147"/>
      <c r="J1080" s="147"/>
      <c r="K1080" s="147"/>
    </row>
    <row r="1081" spans="1:11" ht="15.75" x14ac:dyDescent="0.25">
      <c r="A1081" s="244" t="s">
        <v>914</v>
      </c>
      <c r="B1081" s="115" t="s">
        <v>915</v>
      </c>
      <c r="C1081" s="115" t="s">
        <v>206</v>
      </c>
      <c r="D1081" s="257">
        <v>4005</v>
      </c>
      <c r="E1081" s="255"/>
      <c r="F1081" s="149"/>
      <c r="G1081" s="147"/>
      <c r="H1081" s="151"/>
      <c r="I1081" s="147"/>
      <c r="J1081" s="147"/>
      <c r="K1081" s="147"/>
    </row>
    <row r="1082" spans="1:11" ht="15.75" x14ac:dyDescent="0.25">
      <c r="A1082" s="244" t="s">
        <v>918</v>
      </c>
      <c r="B1082" s="115" t="s">
        <v>919</v>
      </c>
      <c r="C1082" s="115" t="s">
        <v>206</v>
      </c>
      <c r="D1082" s="257">
        <v>600</v>
      </c>
      <c r="E1082" s="255"/>
      <c r="F1082" s="149"/>
      <c r="G1082" s="147"/>
      <c r="H1082" s="151"/>
      <c r="I1082" s="147"/>
      <c r="J1082" s="147"/>
      <c r="K1082" s="147"/>
    </row>
    <row r="1083" spans="1:11" ht="15.75" x14ac:dyDescent="0.25">
      <c r="A1083" s="244" t="s">
        <v>920</v>
      </c>
      <c r="B1083" s="115" t="s">
        <v>929</v>
      </c>
      <c r="C1083" s="115" t="s">
        <v>206</v>
      </c>
      <c r="D1083" s="257">
        <f>350+1400+2500+220</f>
        <v>4470</v>
      </c>
      <c r="E1083" s="255"/>
      <c r="F1083" s="149"/>
      <c r="G1083" s="147"/>
      <c r="H1083" s="151">
        <f>5000-4470</f>
        <v>530</v>
      </c>
      <c r="I1083" s="147"/>
      <c r="J1083" s="147"/>
      <c r="K1083" s="147"/>
    </row>
    <row r="1084" spans="1:11" ht="15.75" x14ac:dyDescent="0.25">
      <c r="A1084" s="244" t="s">
        <v>922</v>
      </c>
      <c r="B1084" s="115" t="s">
        <v>930</v>
      </c>
      <c r="C1084" s="115" t="s">
        <v>206</v>
      </c>
      <c r="D1084" s="257">
        <v>480</v>
      </c>
      <c r="E1084" s="255"/>
      <c r="F1084" s="149"/>
      <c r="G1084" s="147"/>
      <c r="H1084" s="151"/>
      <c r="I1084" s="147"/>
      <c r="J1084" s="147"/>
      <c r="K1084" s="147"/>
    </row>
    <row r="1085" spans="1:11" ht="15.75" x14ac:dyDescent="0.25">
      <c r="A1085" s="244" t="s">
        <v>922</v>
      </c>
      <c r="B1085" s="115" t="s">
        <v>966</v>
      </c>
      <c r="C1085" s="115" t="s">
        <v>206</v>
      </c>
      <c r="D1085" s="257">
        <v>2000</v>
      </c>
      <c r="E1085" s="255"/>
      <c r="F1085" s="149"/>
      <c r="G1085" s="147"/>
      <c r="H1085" s="151"/>
      <c r="I1085" s="147"/>
      <c r="J1085" s="147"/>
      <c r="K1085" s="147"/>
    </row>
    <row r="1086" spans="1:11" ht="15.75" x14ac:dyDescent="0.25">
      <c r="A1086" s="244" t="s">
        <v>922</v>
      </c>
      <c r="B1086" s="252" t="s">
        <v>924</v>
      </c>
      <c r="C1086" s="115" t="s">
        <v>206</v>
      </c>
      <c r="D1086" s="257">
        <v>210</v>
      </c>
      <c r="E1086" s="255"/>
      <c r="F1086" s="149"/>
      <c r="G1086" s="147"/>
      <c r="H1086" s="151"/>
      <c r="I1086" s="147"/>
      <c r="J1086" s="147"/>
      <c r="K1086" s="147"/>
    </row>
    <row r="1087" spans="1:11" ht="15.75" x14ac:dyDescent="0.25">
      <c r="A1087" s="244" t="s">
        <v>925</v>
      </c>
      <c r="B1087" s="115" t="s">
        <v>931</v>
      </c>
      <c r="C1087" s="115" t="s">
        <v>206</v>
      </c>
      <c r="D1087" s="257">
        <v>4350</v>
      </c>
      <c r="E1087" s="255"/>
      <c r="F1087" s="149"/>
      <c r="G1087" s="147"/>
      <c r="H1087" s="151"/>
      <c r="I1087" s="147"/>
      <c r="J1087" s="147"/>
      <c r="K1087" s="147"/>
    </row>
    <row r="1088" spans="1:11" ht="15.75" x14ac:dyDescent="0.25">
      <c r="A1088" s="244" t="s">
        <v>925</v>
      </c>
      <c r="B1088" s="115" t="s">
        <v>934</v>
      </c>
      <c r="C1088" s="115" t="s">
        <v>206</v>
      </c>
      <c r="D1088" s="257">
        <v>450</v>
      </c>
      <c r="E1088" s="255"/>
      <c r="F1088" s="149"/>
      <c r="G1088" s="147"/>
      <c r="H1088" s="151">
        <f>500-450</f>
        <v>50</v>
      </c>
      <c r="I1088" s="147"/>
      <c r="J1088" s="147"/>
      <c r="K1088" s="147"/>
    </row>
    <row r="1089" spans="1:11" ht="15.75" x14ac:dyDescent="0.25">
      <c r="A1089" s="244" t="s">
        <v>937</v>
      </c>
      <c r="B1089" s="115" t="s">
        <v>938</v>
      </c>
      <c r="C1089" s="115" t="s">
        <v>206</v>
      </c>
      <c r="D1089" s="257">
        <v>540</v>
      </c>
      <c r="E1089" s="255"/>
      <c r="F1089" s="149"/>
      <c r="G1089" s="147"/>
      <c r="H1089" s="151"/>
      <c r="I1089" s="147"/>
      <c r="J1089" s="147"/>
      <c r="K1089" s="147"/>
    </row>
    <row r="1090" spans="1:11" ht="15.75" x14ac:dyDescent="0.25">
      <c r="A1090" s="244" t="s">
        <v>937</v>
      </c>
      <c r="B1090" s="115" t="s">
        <v>943</v>
      </c>
      <c r="C1090" s="115" t="s">
        <v>206</v>
      </c>
      <c r="D1090" s="257">
        <v>1500</v>
      </c>
      <c r="E1090" s="255"/>
      <c r="F1090" s="149"/>
      <c r="G1090" s="147"/>
      <c r="H1090" s="151"/>
      <c r="I1090" s="147"/>
      <c r="J1090" s="147"/>
      <c r="K1090" s="147"/>
    </row>
    <row r="1091" spans="1:11" ht="15.75" x14ac:dyDescent="0.25">
      <c r="A1091" s="244" t="s">
        <v>937</v>
      </c>
      <c r="B1091" s="115" t="s">
        <v>942</v>
      </c>
      <c r="C1091" s="115" t="s">
        <v>206</v>
      </c>
      <c r="D1091" s="257">
        <v>100</v>
      </c>
      <c r="E1091" s="255"/>
      <c r="F1091" s="149"/>
      <c r="G1091" s="147"/>
      <c r="H1091" s="151"/>
      <c r="I1091" s="147"/>
      <c r="J1091" s="147"/>
      <c r="K1091" s="147"/>
    </row>
    <row r="1092" spans="1:11" ht="15.75" x14ac:dyDescent="0.25">
      <c r="A1092" s="244"/>
      <c r="B1092" s="119"/>
      <c r="C1092" s="115" t="s">
        <v>206</v>
      </c>
      <c r="D1092" s="257"/>
      <c r="E1092" s="255"/>
      <c r="F1092" s="149"/>
      <c r="G1092" s="147"/>
      <c r="H1092" s="151"/>
      <c r="I1092" s="147"/>
      <c r="J1092" s="147"/>
      <c r="K1092" s="147"/>
    </row>
    <row r="1093" spans="1:11" ht="16.5" thickBot="1" x14ac:dyDescent="0.3">
      <c r="A1093" s="119"/>
      <c r="B1093" s="115"/>
      <c r="C1093" s="115"/>
      <c r="D1093" s="185"/>
      <c r="E1093" s="117"/>
      <c r="F1093" s="147"/>
      <c r="G1093" s="147"/>
      <c r="H1093" s="147"/>
      <c r="I1093" s="147"/>
      <c r="J1093" s="147"/>
      <c r="K1093" s="147"/>
    </row>
    <row r="1094" spans="1:11" ht="15.75" x14ac:dyDescent="0.25">
      <c r="A1094" s="124"/>
      <c r="B1094" s="167" t="s">
        <v>1013</v>
      </c>
      <c r="C1094" s="115"/>
      <c r="D1094" s="126">
        <f>SUM(D1066:D1093)</f>
        <v>55603</v>
      </c>
      <c r="E1094" s="117"/>
      <c r="F1094" s="126">
        <f>SUM(F1066:F1093)</f>
        <v>0</v>
      </c>
      <c r="G1094" s="147"/>
      <c r="H1094" s="147"/>
      <c r="I1094" s="152"/>
      <c r="J1094" s="147"/>
      <c r="K1094" s="147"/>
    </row>
    <row r="1095" spans="1:11" ht="15.75" x14ac:dyDescent="0.25">
      <c r="A1095" s="124"/>
      <c r="B1095" s="131" t="s">
        <v>173</v>
      </c>
      <c r="C1095" s="132"/>
      <c r="D1095" s="181">
        <f>D1064-D1094</f>
        <v>3294</v>
      </c>
      <c r="F1095" s="118"/>
      <c r="G1095" s="118"/>
      <c r="H1095" s="210">
        <f>SUM(H1082:H1094)</f>
        <v>580</v>
      </c>
      <c r="I1095" s="118"/>
      <c r="J1095" s="118"/>
      <c r="K1095" s="118"/>
    </row>
    <row r="1096" spans="1:11" ht="15.75" x14ac:dyDescent="0.25">
      <c r="A1096" s="134"/>
      <c r="B1096" s="135" t="s">
        <v>109</v>
      </c>
      <c r="C1096" s="135"/>
      <c r="D1096" s="134"/>
      <c r="E1096" s="134"/>
      <c r="F1096" s="134"/>
      <c r="G1096" s="134"/>
      <c r="H1096" s="134"/>
      <c r="I1096" s="134"/>
      <c r="J1096" s="134"/>
      <c r="K1096" s="134"/>
    </row>
    <row r="1097" spans="1:11" ht="15.75" x14ac:dyDescent="0.25">
      <c r="A1097" s="134"/>
      <c r="B1097" s="135"/>
      <c r="C1097" s="135"/>
      <c r="D1097" s="134"/>
      <c r="E1097" s="134"/>
      <c r="F1097" s="134"/>
      <c r="G1097" s="134"/>
      <c r="I1097" s="134"/>
      <c r="J1097" s="134"/>
      <c r="K1097" s="134"/>
    </row>
    <row r="1098" spans="1:11" ht="15.75" x14ac:dyDescent="0.25">
      <c r="A1098" s="134"/>
      <c r="B1098" s="135"/>
      <c r="C1098" s="135"/>
      <c r="D1098" s="134"/>
      <c r="E1098" s="134"/>
      <c r="F1098" s="246"/>
      <c r="G1098" s="134"/>
      <c r="I1098" s="134"/>
      <c r="J1098" s="134"/>
      <c r="K1098" s="134"/>
    </row>
    <row r="1099" spans="1:11" ht="15.75" x14ac:dyDescent="0.25">
      <c r="A1099" s="134"/>
      <c r="B1099" s="135"/>
      <c r="C1099" s="135"/>
      <c r="D1099" s="134"/>
      <c r="E1099" s="134"/>
      <c r="F1099" s="134"/>
      <c r="G1099" s="134"/>
      <c r="I1099" s="134"/>
      <c r="J1099" s="134"/>
      <c r="K1099" s="134"/>
    </row>
    <row r="1100" spans="1:11" ht="15.75" x14ac:dyDescent="0.25">
      <c r="A1100" s="136"/>
      <c r="B1100" s="136"/>
      <c r="C1100" s="137"/>
      <c r="D1100" s="137"/>
      <c r="E1100" s="99"/>
      <c r="F1100" s="137"/>
      <c r="G1100" s="137"/>
      <c r="H1100" s="101"/>
      <c r="I1100" s="138"/>
      <c r="J1100" s="138"/>
      <c r="K1100" s="138"/>
    </row>
    <row r="1101" spans="1:11" ht="15.75" x14ac:dyDescent="0.25">
      <c r="A1101" s="264" t="s">
        <v>883</v>
      </c>
      <c r="B1101" s="262" t="s">
        <v>884</v>
      </c>
      <c r="C1101" s="262" t="s">
        <v>836</v>
      </c>
      <c r="D1101" s="262" t="s">
        <v>553</v>
      </c>
      <c r="E1101" s="99"/>
      <c r="F1101" s="264" t="s">
        <v>554</v>
      </c>
      <c r="G1101" s="142"/>
      <c r="H1101" s="143"/>
      <c r="J1101" s="144"/>
      <c r="K1101" s="144"/>
    </row>
    <row r="1102" spans="1:11" ht="15.75" x14ac:dyDescent="0.25">
      <c r="A1102" s="262" t="s">
        <v>34</v>
      </c>
      <c r="B1102" s="262" t="s">
        <v>885</v>
      </c>
      <c r="C1102" s="262" t="s">
        <v>837</v>
      </c>
      <c r="D1102" s="265" t="s">
        <v>36</v>
      </c>
      <c r="E1102" s="99"/>
      <c r="F1102" s="266" t="s">
        <v>37</v>
      </c>
      <c r="G1102" s="145"/>
      <c r="H1102" s="143"/>
      <c r="J1102" s="146"/>
      <c r="K1102" s="146"/>
    </row>
    <row r="1103" spans="1:11" ht="15.75" x14ac:dyDescent="0.25">
      <c r="A1103" s="134"/>
      <c r="B1103" s="134"/>
      <c r="C1103" s="134"/>
      <c r="D1103" s="134"/>
      <c r="E1103" s="134"/>
      <c r="F1103" s="134"/>
      <c r="G1103" s="134"/>
      <c r="H1103" s="134"/>
      <c r="I1103" s="134"/>
      <c r="J1103" s="134"/>
      <c r="K1103" s="134"/>
    </row>
    <row r="1104" spans="1:11" ht="15.75" x14ac:dyDescent="0.25">
      <c r="H1104" s="134"/>
    </row>
    <row r="1105" spans="1:11" ht="15.75" x14ac:dyDescent="0.25">
      <c r="H1105" s="134"/>
    </row>
    <row r="1108" spans="1:11" ht="15.75" x14ac:dyDescent="0.25">
      <c r="A1108" s="97" t="s">
        <v>131</v>
      </c>
      <c r="B1108" s="98" t="s">
        <v>0</v>
      </c>
      <c r="C1108" s="99"/>
      <c r="D1108" s="98"/>
      <c r="E1108" s="98"/>
      <c r="F1108" s="98"/>
      <c r="G1108" s="100"/>
      <c r="H1108" s="101"/>
      <c r="I1108" s="101"/>
      <c r="J1108" s="101"/>
      <c r="K1108" s="101"/>
    </row>
    <row r="1109" spans="1:11" ht="15.75" x14ac:dyDescent="0.25">
      <c r="A1109" s="97"/>
      <c r="B1109" s="98" t="s">
        <v>1</v>
      </c>
      <c r="C1109" s="99"/>
      <c r="D1109" s="98"/>
      <c r="E1109" s="98"/>
      <c r="F1109" s="98"/>
      <c r="G1109" s="100"/>
      <c r="H1109" s="101"/>
      <c r="I1109" s="101"/>
      <c r="J1109" s="101"/>
      <c r="K1109" s="101"/>
    </row>
    <row r="1110" spans="1:11" ht="15.75" x14ac:dyDescent="0.25">
      <c r="A1110" s="97"/>
      <c r="B1110" s="98" t="s">
        <v>1008</v>
      </c>
      <c r="C1110" s="99"/>
      <c r="D1110" s="98"/>
      <c r="E1110" s="98"/>
      <c r="F1110" s="98"/>
      <c r="G1110" s="100"/>
      <c r="H1110" s="101"/>
      <c r="I1110" s="101"/>
      <c r="J1110" s="101"/>
      <c r="K1110" s="101"/>
    </row>
    <row r="1111" spans="1:11" ht="45" x14ac:dyDescent="0.25">
      <c r="A1111" s="267" t="s">
        <v>3</v>
      </c>
      <c r="B1111" s="103" t="s">
        <v>4</v>
      </c>
      <c r="C1111" s="103" t="s">
        <v>5</v>
      </c>
      <c r="D1111" s="104" t="s">
        <v>6</v>
      </c>
      <c r="E1111" s="103" t="s">
        <v>39</v>
      </c>
      <c r="F1111" s="153" t="s">
        <v>8</v>
      </c>
      <c r="G1111" s="153" t="s">
        <v>9</v>
      </c>
      <c r="H1111" s="153" t="s">
        <v>76</v>
      </c>
      <c r="I1111" s="153" t="s">
        <v>77</v>
      </c>
      <c r="J1111" s="153" t="s">
        <v>78</v>
      </c>
      <c r="K1111" s="153" t="s">
        <v>111</v>
      </c>
    </row>
    <row r="1112" spans="1:11" ht="15.75" x14ac:dyDescent="0.25">
      <c r="A1112" s="105"/>
      <c r="B1112" s="106" t="s">
        <v>18</v>
      </c>
      <c r="C1112" s="107"/>
      <c r="D1112" s="108">
        <v>3294</v>
      </c>
      <c r="E1112" s="109"/>
      <c r="F1112" s="106"/>
      <c r="G1112" s="106"/>
      <c r="H1112" s="106"/>
      <c r="I1112" s="106"/>
      <c r="J1112" s="106"/>
      <c r="K1112" s="106"/>
    </row>
    <row r="1113" spans="1:11" ht="15.75" x14ac:dyDescent="0.25">
      <c r="A1113" s="232" t="s">
        <v>937</v>
      </c>
      <c r="B1113" s="106" t="s">
        <v>225</v>
      </c>
      <c r="C1113" s="268">
        <v>109258059</v>
      </c>
      <c r="D1113" s="235">
        <v>50000</v>
      </c>
      <c r="E1113" s="109"/>
      <c r="F1113" s="106"/>
      <c r="G1113" s="106"/>
      <c r="H1113" s="106"/>
      <c r="I1113" s="106"/>
      <c r="J1113" s="106"/>
      <c r="K1113" s="106"/>
    </row>
    <row r="1114" spans="1:11" ht="15.75" x14ac:dyDescent="0.25">
      <c r="A1114" s="232" t="s">
        <v>980</v>
      </c>
      <c r="B1114" s="290" t="s">
        <v>988</v>
      </c>
      <c r="C1114" s="268">
        <v>109258070</v>
      </c>
      <c r="D1114" s="108">
        <v>6000</v>
      </c>
      <c r="E1114" s="109"/>
      <c r="F1114" s="106"/>
      <c r="G1114" s="106"/>
      <c r="H1114" s="106"/>
      <c r="I1114" s="106"/>
      <c r="J1114" s="106"/>
      <c r="K1114" s="106"/>
    </row>
    <row r="1115" spans="1:11" ht="15.75" x14ac:dyDescent="0.25">
      <c r="A1115" s="232"/>
      <c r="B1115" s="106"/>
      <c r="C1115" s="234"/>
      <c r="D1115" s="111"/>
      <c r="E1115" s="109"/>
      <c r="F1115" s="106"/>
      <c r="G1115" s="106"/>
      <c r="H1115" s="106"/>
      <c r="I1115" s="106"/>
      <c r="J1115" s="106"/>
      <c r="K1115" s="106"/>
    </row>
    <row r="1116" spans="1:11" ht="15.75" x14ac:dyDescent="0.25">
      <c r="A1116" s="105"/>
      <c r="B1116" s="106" t="s">
        <v>227</v>
      </c>
      <c r="C1116" s="107" t="s">
        <v>131</v>
      </c>
      <c r="D1116" s="111">
        <f>SUM(D1112:D1115)</f>
        <v>59294</v>
      </c>
      <c r="E1116" s="109"/>
      <c r="F1116" s="106"/>
      <c r="G1116" s="106"/>
      <c r="H1116" s="106"/>
      <c r="I1116" s="106"/>
      <c r="J1116" s="106"/>
      <c r="K1116" s="106"/>
    </row>
    <row r="1117" spans="1:11" ht="15.75" x14ac:dyDescent="0.25">
      <c r="A1117" s="105"/>
      <c r="B1117" s="112" t="s">
        <v>21</v>
      </c>
      <c r="C1117" s="107"/>
      <c r="D1117" s="113"/>
      <c r="E1117" s="109"/>
      <c r="F1117" s="106"/>
      <c r="G1117" s="106"/>
      <c r="H1117" s="106"/>
      <c r="I1117" s="106"/>
      <c r="J1117" s="106"/>
      <c r="K1117" s="106"/>
    </row>
    <row r="1118" spans="1:11" ht="15.75" x14ac:dyDescent="0.25">
      <c r="A1118" s="244" t="s">
        <v>963</v>
      </c>
      <c r="B1118" s="119" t="s">
        <v>964</v>
      </c>
      <c r="C1118" s="115" t="s">
        <v>206</v>
      </c>
      <c r="D1118" s="248">
        <v>350</v>
      </c>
      <c r="E1118" s="253"/>
      <c r="F1118" s="254"/>
      <c r="G1118" s="106"/>
      <c r="H1118" s="106"/>
      <c r="I1118" s="106"/>
      <c r="J1118" s="106"/>
      <c r="K1118" s="106"/>
    </row>
    <row r="1119" spans="1:11" ht="15.75" x14ac:dyDescent="0.25">
      <c r="A1119" s="244" t="s">
        <v>963</v>
      </c>
      <c r="B1119" s="119" t="s">
        <v>965</v>
      </c>
      <c r="C1119" s="115" t="s">
        <v>206</v>
      </c>
      <c r="D1119" s="248">
        <v>5780</v>
      </c>
      <c r="E1119" s="255"/>
      <c r="F1119" s="149"/>
      <c r="G1119" s="147"/>
      <c r="H1119" s="147"/>
      <c r="I1119" s="147"/>
      <c r="J1119" s="147"/>
      <c r="K1119" s="147"/>
    </row>
    <row r="1120" spans="1:11" ht="15.75" x14ac:dyDescent="0.25">
      <c r="A1120" s="244" t="s">
        <v>963</v>
      </c>
      <c r="B1120" s="119" t="s">
        <v>976</v>
      </c>
      <c r="C1120" s="115" t="s">
        <v>206</v>
      </c>
      <c r="D1120" s="248">
        <v>7000</v>
      </c>
      <c r="E1120" s="255"/>
      <c r="F1120" s="149"/>
      <c r="G1120" s="147"/>
      <c r="H1120" s="147"/>
      <c r="I1120" s="147"/>
      <c r="J1120" s="147"/>
      <c r="K1120" s="147"/>
    </row>
    <row r="1121" spans="1:11" ht="15.75" x14ac:dyDescent="0.25">
      <c r="A1121" s="244" t="s">
        <v>967</v>
      </c>
      <c r="B1121" s="119" t="s">
        <v>968</v>
      </c>
      <c r="C1121" s="177" t="s">
        <v>206</v>
      </c>
      <c r="D1121" s="248">
        <v>7167</v>
      </c>
      <c r="E1121" s="256"/>
      <c r="F1121" s="149"/>
      <c r="G1121" s="147"/>
      <c r="H1121" s="147"/>
      <c r="I1121" s="147"/>
      <c r="J1121" s="147"/>
      <c r="K1121" s="147"/>
    </row>
    <row r="1122" spans="1:11" ht="15.75" x14ac:dyDescent="0.25">
      <c r="A1122" s="244" t="s">
        <v>967</v>
      </c>
      <c r="B1122" s="119" t="s">
        <v>969</v>
      </c>
      <c r="C1122" s="177" t="s">
        <v>206</v>
      </c>
      <c r="D1122" s="248">
        <v>535</v>
      </c>
      <c r="E1122" s="256"/>
      <c r="F1122" s="149"/>
      <c r="G1122" s="147"/>
      <c r="H1122" s="147"/>
      <c r="I1122" s="147"/>
      <c r="J1122" s="147"/>
      <c r="K1122" s="147"/>
    </row>
    <row r="1123" spans="1:11" ht="15.75" x14ac:dyDescent="0.25">
      <c r="A1123" s="244" t="s">
        <v>887</v>
      </c>
      <c r="B1123" s="119" t="s">
        <v>971</v>
      </c>
      <c r="C1123" s="177" t="s">
        <v>206</v>
      </c>
      <c r="D1123" s="248">
        <v>500</v>
      </c>
      <c r="E1123" s="256"/>
      <c r="F1123" s="149"/>
      <c r="G1123" s="147"/>
      <c r="H1123" s="147"/>
      <c r="I1123" s="147"/>
      <c r="J1123" s="147"/>
      <c r="K1123" s="147"/>
    </row>
    <row r="1124" spans="1:11" ht="15.75" x14ac:dyDescent="0.25">
      <c r="A1124" s="244" t="s">
        <v>963</v>
      </c>
      <c r="B1124" s="119" t="s">
        <v>970</v>
      </c>
      <c r="C1124" s="177" t="s">
        <v>206</v>
      </c>
      <c r="D1124" s="248">
        <v>700</v>
      </c>
      <c r="E1124" s="255"/>
      <c r="F1124" s="149"/>
      <c r="G1124" s="147"/>
      <c r="H1124" s="147"/>
      <c r="I1124" s="147"/>
      <c r="J1124" s="147"/>
      <c r="K1124" s="147"/>
    </row>
    <row r="1125" spans="1:11" ht="15.75" x14ac:dyDescent="0.25">
      <c r="A1125" s="244" t="s">
        <v>963</v>
      </c>
      <c r="B1125" s="119" t="s">
        <v>989</v>
      </c>
      <c r="C1125" s="177" t="s">
        <v>206</v>
      </c>
      <c r="D1125" s="248">
        <v>788</v>
      </c>
      <c r="E1125" s="255"/>
      <c r="F1125" s="149"/>
      <c r="G1125" s="147"/>
      <c r="H1125" s="147"/>
      <c r="I1125" s="147"/>
      <c r="J1125" s="147"/>
      <c r="K1125" s="147"/>
    </row>
    <row r="1126" spans="1:11" ht="15.75" x14ac:dyDescent="0.25">
      <c r="A1126" s="244" t="s">
        <v>967</v>
      </c>
      <c r="B1126" s="115" t="s">
        <v>974</v>
      </c>
      <c r="C1126" s="115" t="s">
        <v>206</v>
      </c>
      <c r="D1126" s="257">
        <v>1000</v>
      </c>
      <c r="E1126" s="255"/>
      <c r="F1126" s="149"/>
      <c r="G1126" s="147"/>
      <c r="H1126" s="151"/>
      <c r="I1126" s="147"/>
      <c r="J1126" s="147"/>
      <c r="K1126" s="147"/>
    </row>
    <row r="1127" spans="1:11" ht="15.75" x14ac:dyDescent="0.25">
      <c r="A1127" s="244" t="s">
        <v>975</v>
      </c>
      <c r="B1127" s="115" t="s">
        <v>977</v>
      </c>
      <c r="C1127" s="115" t="s">
        <v>206</v>
      </c>
      <c r="D1127" s="257">
        <v>2230</v>
      </c>
      <c r="E1127" s="255"/>
      <c r="F1127" s="149"/>
      <c r="G1127" s="147"/>
      <c r="H1127" s="151"/>
      <c r="I1127" s="147"/>
      <c r="J1127" s="147"/>
      <c r="K1127" s="147"/>
    </row>
    <row r="1128" spans="1:11" ht="15.75" x14ac:dyDescent="0.25">
      <c r="A1128" s="244" t="s">
        <v>975</v>
      </c>
      <c r="B1128" s="115" t="s">
        <v>987</v>
      </c>
      <c r="C1128" s="115" t="s">
        <v>206</v>
      </c>
      <c r="D1128" s="257">
        <v>1000</v>
      </c>
      <c r="E1128" s="255"/>
      <c r="F1128" s="149"/>
      <c r="G1128" s="147"/>
      <c r="H1128" s="151"/>
      <c r="I1128" s="147"/>
      <c r="J1128" s="147"/>
      <c r="K1128" s="147"/>
    </row>
    <row r="1129" spans="1:11" ht="15.75" x14ac:dyDescent="0.25">
      <c r="A1129" s="244" t="s">
        <v>978</v>
      </c>
      <c r="B1129" s="115" t="s">
        <v>979</v>
      </c>
      <c r="C1129" s="115" t="s">
        <v>206</v>
      </c>
      <c r="D1129" s="257">
        <f>75+50</f>
        <v>125</v>
      </c>
      <c r="E1129" s="255"/>
      <c r="F1129" s="149"/>
      <c r="G1129" s="147"/>
      <c r="H1129" s="151"/>
      <c r="I1129" s="147"/>
      <c r="J1129" s="147"/>
      <c r="K1129" s="147"/>
    </row>
    <row r="1130" spans="1:11" ht="15.75" x14ac:dyDescent="0.25">
      <c r="A1130" s="244" t="s">
        <v>983</v>
      </c>
      <c r="B1130" s="119" t="s">
        <v>981</v>
      </c>
      <c r="C1130" s="115" t="s">
        <v>206</v>
      </c>
      <c r="D1130" s="257">
        <v>600</v>
      </c>
      <c r="E1130" s="255"/>
      <c r="F1130" s="149"/>
      <c r="G1130" s="147"/>
      <c r="H1130" s="151"/>
      <c r="I1130" s="147"/>
      <c r="J1130" s="147"/>
      <c r="K1130" s="147"/>
    </row>
    <row r="1131" spans="1:11" ht="15.75" x14ac:dyDescent="0.25">
      <c r="A1131" s="244" t="s">
        <v>982</v>
      </c>
      <c r="B1131" s="119" t="s">
        <v>984</v>
      </c>
      <c r="C1131" s="115" t="s">
        <v>206</v>
      </c>
      <c r="D1131" s="257">
        <v>1000</v>
      </c>
      <c r="E1131" s="255"/>
      <c r="F1131" s="149"/>
      <c r="G1131" s="147"/>
      <c r="H1131" s="151"/>
      <c r="I1131" s="147"/>
      <c r="J1131" s="147"/>
      <c r="K1131" s="147"/>
    </row>
    <row r="1132" spans="1:11" ht="15.75" x14ac:dyDescent="0.25">
      <c r="A1132" s="244" t="s">
        <v>982</v>
      </c>
      <c r="B1132" s="115" t="s">
        <v>985</v>
      </c>
      <c r="C1132" s="115" t="s">
        <v>206</v>
      </c>
      <c r="D1132" s="257">
        <v>4532</v>
      </c>
      <c r="E1132" s="255"/>
      <c r="F1132" s="149"/>
      <c r="G1132" s="147"/>
      <c r="H1132" s="151"/>
      <c r="I1132" s="147"/>
      <c r="J1132" s="147"/>
      <c r="K1132" s="147"/>
    </row>
    <row r="1133" spans="1:11" ht="15.75" x14ac:dyDescent="0.25">
      <c r="A1133" s="244" t="s">
        <v>982</v>
      </c>
      <c r="B1133" s="252" t="s">
        <v>986</v>
      </c>
      <c r="C1133" s="115" t="s">
        <v>206</v>
      </c>
      <c r="D1133" s="257">
        <v>100</v>
      </c>
      <c r="E1133" s="255"/>
      <c r="F1133" s="149"/>
      <c r="G1133" s="147"/>
      <c r="H1133" s="151"/>
      <c r="I1133" s="147"/>
      <c r="J1133" s="147"/>
      <c r="K1133" s="147"/>
    </row>
    <row r="1134" spans="1:11" ht="15.75" x14ac:dyDescent="0.25">
      <c r="A1134" s="244" t="s">
        <v>990</v>
      </c>
      <c r="B1134" s="252" t="s">
        <v>991</v>
      </c>
      <c r="C1134" s="115" t="s">
        <v>206</v>
      </c>
      <c r="D1134" s="257">
        <v>220</v>
      </c>
      <c r="E1134" s="255"/>
      <c r="F1134" s="149"/>
      <c r="G1134" s="147"/>
      <c r="H1134" s="151"/>
      <c r="I1134" s="147"/>
      <c r="J1134" s="147"/>
      <c r="K1134" s="147"/>
    </row>
    <row r="1135" spans="1:11" ht="15.75" x14ac:dyDescent="0.25">
      <c r="A1135" s="244" t="s">
        <v>990</v>
      </c>
      <c r="B1135" s="252" t="s">
        <v>992</v>
      </c>
      <c r="C1135" s="115" t="s">
        <v>206</v>
      </c>
      <c r="D1135" s="257">
        <v>1000</v>
      </c>
      <c r="E1135" s="255"/>
      <c r="F1135" s="149"/>
      <c r="G1135" s="147"/>
      <c r="H1135" s="151"/>
      <c r="I1135" s="147"/>
      <c r="J1135" s="147"/>
      <c r="K1135" s="147"/>
    </row>
    <row r="1136" spans="1:11" ht="15.75" x14ac:dyDescent="0.25">
      <c r="A1136" s="244" t="s">
        <v>993</v>
      </c>
      <c r="B1136" s="252" t="s">
        <v>994</v>
      </c>
      <c r="C1136" s="115" t="s">
        <v>206</v>
      </c>
      <c r="D1136" s="257">
        <v>1040</v>
      </c>
      <c r="E1136" s="255"/>
      <c r="F1136" s="149"/>
      <c r="G1136" s="147"/>
      <c r="H1136" s="151"/>
      <c r="I1136" s="147"/>
      <c r="J1136" s="147"/>
      <c r="K1136" s="147"/>
    </row>
    <row r="1137" spans="1:11" ht="15.75" x14ac:dyDescent="0.25">
      <c r="A1137" s="244" t="s">
        <v>993</v>
      </c>
      <c r="B1137" s="252" t="s">
        <v>1024</v>
      </c>
      <c r="C1137" s="115" t="s">
        <v>206</v>
      </c>
      <c r="D1137" s="257">
        <v>760</v>
      </c>
      <c r="E1137" s="255"/>
      <c r="F1137" s="149"/>
      <c r="G1137" s="147"/>
      <c r="H1137" s="151"/>
      <c r="I1137" s="147"/>
      <c r="J1137" s="147"/>
      <c r="K1137" s="147"/>
    </row>
    <row r="1138" spans="1:11" ht="15.75" x14ac:dyDescent="0.25">
      <c r="A1138" s="244" t="s">
        <v>993</v>
      </c>
      <c r="B1138" s="252" t="s">
        <v>1025</v>
      </c>
      <c r="C1138" s="115" t="s">
        <v>206</v>
      </c>
      <c r="D1138" s="257">
        <v>2800</v>
      </c>
      <c r="E1138" s="255"/>
      <c r="F1138" s="149"/>
      <c r="G1138" s="147"/>
      <c r="H1138" s="151"/>
      <c r="I1138" s="147"/>
      <c r="J1138" s="147"/>
      <c r="K1138" s="147"/>
    </row>
    <row r="1139" spans="1:11" ht="16.5" thickBot="1" x14ac:dyDescent="0.3">
      <c r="A1139" s="244" t="s">
        <v>993</v>
      </c>
      <c r="B1139" s="252" t="s">
        <v>986</v>
      </c>
      <c r="C1139" s="115" t="s">
        <v>206</v>
      </c>
      <c r="D1139" s="257">
        <v>100</v>
      </c>
      <c r="E1139" s="255"/>
      <c r="F1139" s="149"/>
      <c r="G1139" s="147"/>
      <c r="H1139" s="151"/>
      <c r="I1139" s="147"/>
      <c r="J1139" s="147"/>
      <c r="K1139" s="147"/>
    </row>
    <row r="1140" spans="1:11" ht="15.75" x14ac:dyDescent="0.25">
      <c r="A1140" s="244" t="s">
        <v>993</v>
      </c>
      <c r="B1140" s="252" t="s">
        <v>1001</v>
      </c>
      <c r="C1140" s="177" t="s">
        <v>206</v>
      </c>
      <c r="D1140" s="296">
        <f>2175+11580</f>
        <v>13755</v>
      </c>
      <c r="E1140" s="256"/>
      <c r="F1140" s="149"/>
      <c r="G1140" s="147"/>
      <c r="H1140" s="151"/>
      <c r="I1140" s="147"/>
      <c r="J1140" s="147"/>
      <c r="K1140" s="147"/>
    </row>
    <row r="1141" spans="1:11" ht="16.5" thickBot="1" x14ac:dyDescent="0.3">
      <c r="A1141" s="244" t="s">
        <v>993</v>
      </c>
      <c r="B1141" s="252" t="s">
        <v>1002</v>
      </c>
      <c r="C1141" s="177" t="s">
        <v>206</v>
      </c>
      <c r="D1141" s="261">
        <v>3583</v>
      </c>
      <c r="E1141" s="256"/>
      <c r="F1141" s="149"/>
      <c r="G1141" s="147"/>
      <c r="H1141" s="151"/>
      <c r="I1141" s="147"/>
      <c r="J1141" s="147"/>
      <c r="K1141" s="147"/>
    </row>
    <row r="1142" spans="1:11" ht="15.75" x14ac:dyDescent="0.25">
      <c r="A1142" s="244" t="s">
        <v>993</v>
      </c>
      <c r="B1142" s="252" t="s">
        <v>1003</v>
      </c>
      <c r="C1142" s="115" t="s">
        <v>206</v>
      </c>
      <c r="D1142" s="295">
        <v>1400</v>
      </c>
      <c r="E1142" s="255"/>
      <c r="F1142" s="149"/>
      <c r="G1142" s="147"/>
      <c r="H1142" s="151"/>
      <c r="I1142" s="147"/>
      <c r="J1142" s="147"/>
      <c r="K1142" s="147"/>
    </row>
    <row r="1143" spans="1:11" ht="16.5" thickBot="1" x14ac:dyDescent="0.3">
      <c r="A1143" s="119"/>
      <c r="B1143" s="115"/>
      <c r="C1143" s="115"/>
      <c r="D1143" s="185"/>
      <c r="E1143" s="117"/>
      <c r="F1143" s="147"/>
      <c r="G1143" s="147"/>
      <c r="H1143" s="147"/>
      <c r="I1143" s="147"/>
      <c r="J1143" s="147"/>
      <c r="K1143" s="147"/>
    </row>
    <row r="1144" spans="1:11" ht="15.75" x14ac:dyDescent="0.25">
      <c r="A1144" s="124"/>
      <c r="B1144" s="167" t="s">
        <v>1048</v>
      </c>
      <c r="C1144" s="115"/>
      <c r="D1144" s="126">
        <f>SUM(D1118:D1143)</f>
        <v>58065</v>
      </c>
      <c r="E1144" s="117"/>
      <c r="F1144" s="126">
        <f>SUM(F1118:F1143)</f>
        <v>0</v>
      </c>
      <c r="G1144" s="147"/>
      <c r="H1144" s="147"/>
      <c r="I1144" s="152"/>
      <c r="J1144" s="147"/>
      <c r="K1144" s="147"/>
    </row>
    <row r="1145" spans="1:11" ht="15.75" x14ac:dyDescent="0.25">
      <c r="A1145" s="124"/>
      <c r="B1145" s="131" t="s">
        <v>173</v>
      </c>
      <c r="C1145" s="132"/>
      <c r="D1145" s="181">
        <f>D1116-D1144</f>
        <v>1229</v>
      </c>
      <c r="F1145" s="118"/>
      <c r="G1145" s="118"/>
      <c r="H1145" s="118"/>
      <c r="I1145" s="118"/>
      <c r="J1145" s="118"/>
      <c r="K1145" s="118"/>
    </row>
    <row r="1146" spans="1:11" ht="15.75" x14ac:dyDescent="0.25">
      <c r="A1146" s="134"/>
      <c r="B1146" s="135" t="s">
        <v>109</v>
      </c>
      <c r="C1146" s="135"/>
      <c r="D1146" s="134"/>
      <c r="E1146" s="134"/>
      <c r="F1146" s="134"/>
      <c r="G1146" s="134"/>
      <c r="H1146" s="134"/>
      <c r="I1146" s="134"/>
      <c r="J1146" s="134"/>
      <c r="K1146" s="134"/>
    </row>
    <row r="1147" spans="1:11" ht="15.75" x14ac:dyDescent="0.25">
      <c r="A1147" s="134"/>
      <c r="B1147" s="135"/>
      <c r="C1147" s="135"/>
      <c r="D1147" s="134"/>
      <c r="E1147" s="134"/>
      <c r="F1147" s="134"/>
      <c r="G1147" s="134"/>
      <c r="I1147" s="134"/>
      <c r="J1147" s="134"/>
      <c r="K1147" s="134"/>
    </row>
    <row r="1148" spans="1:11" ht="15.75" x14ac:dyDescent="0.25">
      <c r="A1148" s="134"/>
      <c r="B1148" s="135"/>
      <c r="C1148" s="135"/>
      <c r="D1148" s="134"/>
      <c r="E1148" s="134"/>
      <c r="G1148" s="134"/>
      <c r="H1148" s="240"/>
      <c r="I1148" s="134"/>
      <c r="J1148" s="134"/>
      <c r="K1148" s="134"/>
    </row>
    <row r="1149" spans="1:11" ht="15.75" x14ac:dyDescent="0.25">
      <c r="A1149" s="134"/>
      <c r="B1149" s="135"/>
      <c r="C1149" s="135"/>
      <c r="D1149" s="134"/>
      <c r="E1149" s="134"/>
      <c r="F1149" s="134"/>
      <c r="G1149" s="134"/>
      <c r="I1149" s="134"/>
      <c r="J1149" s="134"/>
      <c r="K1149" s="134"/>
    </row>
    <row r="1150" spans="1:11" ht="15.75" x14ac:dyDescent="0.25">
      <c r="A1150" s="136"/>
      <c r="B1150" s="136"/>
      <c r="C1150" s="137"/>
      <c r="D1150" s="137"/>
      <c r="E1150" s="99"/>
      <c r="F1150" s="137"/>
      <c r="G1150" s="137"/>
      <c r="H1150" s="101"/>
      <c r="I1150" s="138"/>
      <c r="J1150" s="138"/>
      <c r="K1150" s="138"/>
    </row>
    <row r="1151" spans="1:11" ht="15.75" x14ac:dyDescent="0.25">
      <c r="A1151" s="264" t="s">
        <v>883</v>
      </c>
      <c r="B1151" s="262" t="s">
        <v>884</v>
      </c>
      <c r="C1151" s="262" t="s">
        <v>836</v>
      </c>
      <c r="D1151" s="262" t="s">
        <v>553</v>
      </c>
      <c r="E1151" s="99"/>
      <c r="F1151" s="264" t="s">
        <v>554</v>
      </c>
      <c r="G1151" s="142"/>
      <c r="H1151" s="143"/>
      <c r="J1151" s="144"/>
      <c r="K1151" s="144"/>
    </row>
    <row r="1152" spans="1:11" ht="15.75" x14ac:dyDescent="0.25">
      <c r="A1152" s="262" t="s">
        <v>34</v>
      </c>
      <c r="B1152" s="262" t="s">
        <v>885</v>
      </c>
      <c r="C1152" s="262" t="s">
        <v>837</v>
      </c>
      <c r="D1152" s="265" t="s">
        <v>36</v>
      </c>
      <c r="E1152" s="99"/>
      <c r="F1152" s="266" t="s">
        <v>37</v>
      </c>
      <c r="G1152" s="145"/>
      <c r="H1152" s="143"/>
      <c r="J1152" s="146"/>
      <c r="K1152" s="146"/>
    </row>
    <row r="1153" spans="1:11" ht="15.75" x14ac:dyDescent="0.25">
      <c r="A1153" s="134"/>
      <c r="B1153" s="134"/>
      <c r="C1153" s="134"/>
      <c r="D1153" s="134"/>
      <c r="E1153" s="134"/>
      <c r="F1153" s="134"/>
      <c r="G1153" s="134"/>
      <c r="H1153" s="134"/>
      <c r="I1153" s="134"/>
      <c r="J1153" s="134"/>
      <c r="K1153" s="134"/>
    </row>
    <row r="1154" spans="1:11" ht="15.75" x14ac:dyDescent="0.25">
      <c r="I1154" s="166"/>
      <c r="J1154" s="162"/>
    </row>
    <row r="1155" spans="1:11" ht="15.75" x14ac:dyDescent="0.25">
      <c r="I1155" s="163"/>
      <c r="J1155" s="162"/>
    </row>
    <row r="1156" spans="1:11" ht="15.75" x14ac:dyDescent="0.25">
      <c r="I1156" s="163"/>
      <c r="J1156" s="162"/>
    </row>
    <row r="1157" spans="1:11" ht="15.75" x14ac:dyDescent="0.25">
      <c r="I1157" s="163"/>
      <c r="J1157" s="162"/>
    </row>
    <row r="1158" spans="1:11" ht="15.75" x14ac:dyDescent="0.25">
      <c r="I1158" s="283"/>
      <c r="J1158" s="162"/>
    </row>
    <row r="1159" spans="1:11" ht="15.75" x14ac:dyDescent="0.25">
      <c r="A1159" s="97" t="s">
        <v>131</v>
      </c>
      <c r="B1159" s="98" t="s">
        <v>0</v>
      </c>
      <c r="C1159" s="99"/>
      <c r="D1159" s="98"/>
      <c r="E1159" s="98"/>
      <c r="F1159" s="98"/>
      <c r="G1159" s="100"/>
      <c r="H1159" s="101"/>
      <c r="I1159" s="101"/>
      <c r="J1159" s="101"/>
      <c r="K1159" s="101"/>
    </row>
    <row r="1160" spans="1:11" ht="15.75" x14ac:dyDescent="0.25">
      <c r="A1160" s="97"/>
      <c r="B1160" s="98" t="s">
        <v>1</v>
      </c>
      <c r="C1160" s="99"/>
      <c r="D1160" s="98"/>
      <c r="E1160" s="98"/>
      <c r="F1160" s="98"/>
      <c r="G1160" s="100"/>
      <c r="H1160" s="101"/>
      <c r="I1160" s="101"/>
      <c r="J1160" s="101"/>
      <c r="K1160" s="101"/>
    </row>
    <row r="1161" spans="1:11" ht="15.75" x14ac:dyDescent="0.25">
      <c r="A1161" s="97"/>
      <c r="B1161" s="98" t="s">
        <v>1097</v>
      </c>
      <c r="C1161" s="99"/>
      <c r="D1161" s="98"/>
      <c r="E1161" s="98"/>
      <c r="F1161" s="98"/>
      <c r="G1161" s="100"/>
      <c r="H1161" s="101"/>
      <c r="I1161" s="101"/>
      <c r="J1161" s="101"/>
      <c r="K1161" s="101"/>
    </row>
    <row r="1162" spans="1:11" ht="45" x14ac:dyDescent="0.25">
      <c r="A1162" s="267" t="s">
        <v>3</v>
      </c>
      <c r="B1162" s="103" t="s">
        <v>4</v>
      </c>
      <c r="C1162" s="103" t="s">
        <v>5</v>
      </c>
      <c r="D1162" s="104" t="s">
        <v>6</v>
      </c>
      <c r="E1162" s="103" t="s">
        <v>39</v>
      </c>
      <c r="F1162" s="153" t="s">
        <v>8</v>
      </c>
      <c r="G1162" s="153" t="s">
        <v>9</v>
      </c>
      <c r="H1162" s="153" t="s">
        <v>76</v>
      </c>
      <c r="I1162" s="153" t="s">
        <v>77</v>
      </c>
      <c r="J1162" s="153" t="s">
        <v>78</v>
      </c>
      <c r="K1162" s="153" t="s">
        <v>111</v>
      </c>
    </row>
    <row r="1163" spans="1:11" ht="15.75" x14ac:dyDescent="0.25">
      <c r="A1163" s="105"/>
      <c r="B1163" s="106" t="s">
        <v>18</v>
      </c>
      <c r="C1163" s="107"/>
      <c r="D1163" s="108">
        <v>1229</v>
      </c>
      <c r="E1163" s="109"/>
      <c r="F1163" s="106"/>
      <c r="G1163" s="106"/>
      <c r="H1163" s="106"/>
      <c r="I1163" s="106"/>
      <c r="J1163" s="106"/>
      <c r="K1163" s="106"/>
    </row>
    <row r="1164" spans="1:11" ht="15.75" x14ac:dyDescent="0.25">
      <c r="A1164" s="232" t="s">
        <v>937</v>
      </c>
      <c r="B1164" s="106" t="s">
        <v>225</v>
      </c>
      <c r="C1164" s="268">
        <v>109258071</v>
      </c>
      <c r="D1164" s="235">
        <v>50000</v>
      </c>
      <c r="E1164" s="109"/>
      <c r="F1164" s="106"/>
      <c r="G1164" s="106"/>
      <c r="H1164" s="106"/>
      <c r="I1164" s="106"/>
      <c r="J1164" s="106"/>
      <c r="K1164" s="106"/>
    </row>
    <row r="1165" spans="1:11" ht="15.75" x14ac:dyDescent="0.25">
      <c r="A1165" s="232"/>
      <c r="B1165" s="290"/>
      <c r="C1165" s="244"/>
      <c r="D1165" s="108"/>
      <c r="E1165" s="109"/>
      <c r="F1165" s="106"/>
      <c r="G1165" s="106"/>
      <c r="H1165" s="106"/>
      <c r="I1165" s="106"/>
      <c r="J1165" s="106"/>
      <c r="K1165" s="106"/>
    </row>
    <row r="1166" spans="1:11" ht="15.75" x14ac:dyDescent="0.25">
      <c r="A1166" s="232"/>
      <c r="B1166" s="106"/>
      <c r="C1166" s="234"/>
      <c r="D1166" s="111"/>
      <c r="E1166" s="109"/>
      <c r="F1166" s="106"/>
      <c r="G1166" s="106"/>
      <c r="H1166" s="106"/>
      <c r="I1166" s="106"/>
      <c r="J1166" s="106"/>
      <c r="K1166" s="106"/>
    </row>
    <row r="1167" spans="1:11" ht="15.75" x14ac:dyDescent="0.25">
      <c r="A1167" s="105"/>
      <c r="B1167" s="106" t="s">
        <v>227</v>
      </c>
      <c r="C1167" s="107" t="s">
        <v>131</v>
      </c>
      <c r="D1167" s="111">
        <f>SUM(D1163:D1166)</f>
        <v>51229</v>
      </c>
      <c r="E1167" s="109"/>
      <c r="F1167" s="106"/>
      <c r="G1167" s="106"/>
      <c r="H1167" s="106"/>
      <c r="I1167" s="106"/>
      <c r="J1167" s="106"/>
      <c r="K1167" s="106"/>
    </row>
    <row r="1168" spans="1:11" ht="15.75" x14ac:dyDescent="0.25">
      <c r="A1168" s="105"/>
      <c r="B1168" s="112" t="s">
        <v>21</v>
      </c>
      <c r="C1168" s="107"/>
      <c r="D1168" s="113"/>
      <c r="E1168" s="109"/>
      <c r="F1168" s="106"/>
      <c r="G1168" s="106"/>
      <c r="H1168" s="106"/>
      <c r="I1168" s="106"/>
      <c r="J1168" s="106"/>
      <c r="K1168" s="106"/>
    </row>
    <row r="1169" spans="1:11" ht="15.75" x14ac:dyDescent="0.25">
      <c r="A1169" s="171" t="s">
        <v>999</v>
      </c>
      <c r="B1169" s="171" t="s">
        <v>1036</v>
      </c>
      <c r="C1169" s="115" t="s">
        <v>206</v>
      </c>
      <c r="D1169" s="218">
        <f>840</f>
        <v>840</v>
      </c>
      <c r="E1169" s="253"/>
      <c r="F1169" s="254"/>
      <c r="G1169" s="106"/>
      <c r="H1169" s="106"/>
      <c r="I1169" s="106"/>
      <c r="J1169" s="106"/>
      <c r="K1169" s="106"/>
    </row>
    <row r="1170" spans="1:11" ht="15.75" x14ac:dyDescent="0.25">
      <c r="A1170" s="171" t="s">
        <v>1007</v>
      </c>
      <c r="B1170" s="171" t="s">
        <v>1017</v>
      </c>
      <c r="C1170" s="115" t="s">
        <v>206</v>
      </c>
      <c r="D1170" s="218">
        <v>1500</v>
      </c>
      <c r="E1170" s="255"/>
      <c r="F1170" s="218"/>
      <c r="G1170" s="147"/>
      <c r="H1170" s="147"/>
      <c r="I1170" s="147"/>
      <c r="J1170" s="147"/>
      <c r="K1170" s="147"/>
    </row>
    <row r="1171" spans="1:11" ht="15.75" x14ac:dyDescent="0.25">
      <c r="A1171" s="171" t="s">
        <v>1011</v>
      </c>
      <c r="B1171" s="171" t="s">
        <v>1012</v>
      </c>
      <c r="C1171" s="177" t="s">
        <v>206</v>
      </c>
      <c r="D1171" s="218">
        <v>600</v>
      </c>
      <c r="E1171" s="256"/>
      <c r="F1171" s="218"/>
      <c r="G1171" s="147"/>
      <c r="H1171" s="147"/>
      <c r="I1171" s="147"/>
      <c r="J1171" s="147"/>
      <c r="K1171" s="147"/>
    </row>
    <row r="1172" spans="1:11" ht="15.75" x14ac:dyDescent="0.25">
      <c r="A1172" s="171" t="s">
        <v>1011</v>
      </c>
      <c r="B1172" s="171" t="s">
        <v>1015</v>
      </c>
      <c r="C1172" s="177" t="s">
        <v>206</v>
      </c>
      <c r="D1172" s="218">
        <v>1750</v>
      </c>
      <c r="E1172" s="256"/>
      <c r="F1172" s="218"/>
      <c r="G1172" s="147"/>
      <c r="H1172" s="147"/>
      <c r="I1172" s="147"/>
      <c r="J1172" s="147"/>
      <c r="K1172" s="147"/>
    </row>
    <row r="1173" spans="1:11" ht="15.75" x14ac:dyDescent="0.25">
      <c r="A1173" s="171" t="s">
        <v>1011</v>
      </c>
      <c r="B1173" s="171" t="s">
        <v>1014</v>
      </c>
      <c r="C1173" s="177" t="s">
        <v>206</v>
      </c>
      <c r="D1173" s="218">
        <v>300</v>
      </c>
      <c r="E1173" s="256"/>
      <c r="F1173" s="218"/>
      <c r="G1173" s="147"/>
      <c r="H1173" s="147"/>
      <c r="I1173" s="147"/>
      <c r="J1173" s="147"/>
      <c r="K1173" s="147"/>
    </row>
    <row r="1174" spans="1:11" ht="15.75" x14ac:dyDescent="0.25">
      <c r="A1174" s="171" t="s">
        <v>1018</v>
      </c>
      <c r="B1174" s="171" t="s">
        <v>1021</v>
      </c>
      <c r="C1174" s="177" t="s">
        <v>206</v>
      </c>
      <c r="D1174" s="218">
        <f>120+200+400+400</f>
        <v>1120</v>
      </c>
      <c r="E1174" s="255"/>
      <c r="F1174" s="218"/>
      <c r="G1174" s="147"/>
      <c r="H1174" s="147"/>
      <c r="I1174" s="147"/>
      <c r="J1174" s="147"/>
      <c r="K1174" s="147"/>
    </row>
    <row r="1175" spans="1:11" ht="15.75" x14ac:dyDescent="0.25">
      <c r="A1175" s="171" t="s">
        <v>1022</v>
      </c>
      <c r="B1175" s="171" t="s">
        <v>1027</v>
      </c>
      <c r="C1175" s="115" t="s">
        <v>206</v>
      </c>
      <c r="D1175" s="218">
        <f>3500+550+580</f>
        <v>4630</v>
      </c>
      <c r="E1175" s="255"/>
      <c r="F1175" s="218"/>
      <c r="G1175" s="147"/>
      <c r="H1175" s="151"/>
      <c r="I1175" s="147"/>
      <c r="J1175" s="147"/>
      <c r="K1175" s="147"/>
    </row>
    <row r="1176" spans="1:11" ht="15.75" x14ac:dyDescent="0.25">
      <c r="A1176" s="171" t="s">
        <v>1022</v>
      </c>
      <c r="B1176" s="171" t="s">
        <v>1028</v>
      </c>
      <c r="C1176" s="115" t="s">
        <v>206</v>
      </c>
      <c r="D1176" s="218">
        <v>400</v>
      </c>
      <c r="E1176" s="255"/>
      <c r="F1176" s="218"/>
      <c r="G1176" s="147"/>
      <c r="H1176" s="151"/>
      <c r="I1176" s="147"/>
      <c r="J1176" s="147"/>
      <c r="K1176" s="147"/>
    </row>
    <row r="1177" spans="1:11" ht="15.75" x14ac:dyDescent="0.25">
      <c r="A1177" s="171" t="s">
        <v>1022</v>
      </c>
      <c r="B1177" s="171" t="s">
        <v>1026</v>
      </c>
      <c r="C1177" s="115" t="s">
        <v>206</v>
      </c>
      <c r="D1177" s="218">
        <v>750</v>
      </c>
      <c r="E1177" s="255"/>
      <c r="F1177" s="218"/>
      <c r="G1177" s="147"/>
      <c r="H1177" s="151"/>
      <c r="I1177" s="147"/>
      <c r="J1177" s="147"/>
      <c r="K1177" s="147"/>
    </row>
    <row r="1178" spans="1:11" ht="15.75" x14ac:dyDescent="0.25">
      <c r="A1178" s="171" t="s">
        <v>1029</v>
      </c>
      <c r="B1178" s="171" t="s">
        <v>1031</v>
      </c>
      <c r="C1178" s="115" t="s">
        <v>206</v>
      </c>
      <c r="D1178" s="218">
        <v>100</v>
      </c>
      <c r="E1178" s="255"/>
      <c r="F1178" s="218"/>
      <c r="G1178" s="147"/>
      <c r="H1178" s="151"/>
      <c r="I1178" s="147"/>
      <c r="J1178" s="147"/>
      <c r="K1178" s="147"/>
    </row>
    <row r="1179" spans="1:11" ht="15.75" x14ac:dyDescent="0.25">
      <c r="A1179" s="171" t="s">
        <v>1029</v>
      </c>
      <c r="B1179" s="171" t="s">
        <v>1032</v>
      </c>
      <c r="C1179" s="115" t="s">
        <v>206</v>
      </c>
      <c r="D1179" s="218">
        <v>200</v>
      </c>
      <c r="E1179" s="255"/>
      <c r="F1179" s="218"/>
      <c r="G1179" s="147"/>
      <c r="H1179" s="151"/>
      <c r="I1179" s="147"/>
      <c r="J1179" s="147"/>
      <c r="K1179" s="147"/>
    </row>
    <row r="1180" spans="1:11" ht="15.75" x14ac:dyDescent="0.25">
      <c r="A1180" s="171" t="s">
        <v>1034</v>
      </c>
      <c r="B1180" s="171" t="s">
        <v>1035</v>
      </c>
      <c r="C1180" s="115" t="s">
        <v>206</v>
      </c>
      <c r="D1180" s="218">
        <v>2500</v>
      </c>
      <c r="E1180" s="255"/>
      <c r="F1180" s="218"/>
      <c r="G1180" s="147"/>
      <c r="H1180" s="151"/>
      <c r="I1180" s="147"/>
      <c r="J1180" s="147"/>
      <c r="K1180" s="147"/>
    </row>
    <row r="1181" spans="1:11" ht="15.75" x14ac:dyDescent="0.25">
      <c r="A1181" s="171" t="s">
        <v>1034</v>
      </c>
      <c r="B1181" s="171" t="s">
        <v>1037</v>
      </c>
      <c r="C1181" s="115" t="s">
        <v>206</v>
      </c>
      <c r="D1181" s="218">
        <v>180</v>
      </c>
      <c r="E1181" s="255"/>
      <c r="F1181" s="218"/>
      <c r="G1181" s="147"/>
      <c r="H1181" s="151"/>
      <c r="I1181" s="147"/>
      <c r="J1181" s="147"/>
      <c r="K1181" s="147"/>
    </row>
    <row r="1182" spans="1:11" ht="15.75" x14ac:dyDescent="0.25">
      <c r="A1182" s="171" t="s">
        <v>1038</v>
      </c>
      <c r="B1182" s="292" t="s">
        <v>1039</v>
      </c>
      <c r="C1182" s="115" t="s">
        <v>206</v>
      </c>
      <c r="D1182" s="218">
        <v>120</v>
      </c>
      <c r="E1182" s="255"/>
      <c r="F1182" s="218"/>
      <c r="G1182" s="147"/>
      <c r="H1182" s="151"/>
      <c r="I1182" s="147"/>
      <c r="J1182" s="147"/>
      <c r="K1182" s="147"/>
    </row>
    <row r="1183" spans="1:11" ht="15.75" x14ac:dyDescent="0.25">
      <c r="A1183" s="171" t="s">
        <v>1041</v>
      </c>
      <c r="B1183" s="292" t="s">
        <v>1042</v>
      </c>
      <c r="C1183" s="115" t="s">
        <v>206</v>
      </c>
      <c r="D1183" s="218">
        <v>2000</v>
      </c>
      <c r="E1183" s="255"/>
      <c r="F1183" s="218"/>
      <c r="G1183" s="147"/>
      <c r="H1183" s="151"/>
      <c r="I1183" s="147"/>
      <c r="J1183" s="147"/>
      <c r="K1183" s="147"/>
    </row>
    <row r="1184" spans="1:11" ht="15.75" x14ac:dyDescent="0.25">
      <c r="A1184" s="171" t="s">
        <v>1041</v>
      </c>
      <c r="B1184" s="292" t="s">
        <v>1043</v>
      </c>
      <c r="C1184" s="115" t="s">
        <v>206</v>
      </c>
      <c r="D1184" s="218">
        <f>180+280</f>
        <v>460</v>
      </c>
      <c r="E1184" s="255"/>
      <c r="F1184" s="218"/>
      <c r="G1184" s="147"/>
      <c r="H1184" s="151"/>
      <c r="I1184" s="147"/>
      <c r="J1184" s="147"/>
      <c r="K1184" s="147"/>
    </row>
    <row r="1185" spans="1:11" ht="15.75" x14ac:dyDescent="0.25">
      <c r="A1185" s="171" t="s">
        <v>1041</v>
      </c>
      <c r="B1185" s="171" t="s">
        <v>1100</v>
      </c>
      <c r="C1185" s="115" t="s">
        <v>206</v>
      </c>
      <c r="D1185" s="218">
        <f>300+900+250+1800</f>
        <v>3250</v>
      </c>
      <c r="E1185" s="255"/>
      <c r="F1185" s="218"/>
      <c r="G1185" s="147"/>
      <c r="H1185" s="151"/>
      <c r="I1185" s="147"/>
      <c r="J1185" s="147"/>
      <c r="K1185" s="147"/>
    </row>
    <row r="1186" spans="1:11" ht="15.75" x14ac:dyDescent="0.25">
      <c r="A1186" s="299" t="s">
        <v>1046</v>
      </c>
      <c r="B1186" s="292" t="s">
        <v>1047</v>
      </c>
      <c r="C1186" s="115" t="s">
        <v>206</v>
      </c>
      <c r="D1186" s="300">
        <v>2500</v>
      </c>
      <c r="E1186" s="255"/>
      <c r="F1186" s="218"/>
      <c r="G1186" s="147"/>
      <c r="H1186" s="151"/>
      <c r="I1186" s="147"/>
      <c r="J1186" s="147"/>
      <c r="K1186" s="147"/>
    </row>
    <row r="1187" spans="1:11" ht="15.75" x14ac:dyDescent="0.25">
      <c r="A1187" s="299" t="s">
        <v>1049</v>
      </c>
      <c r="B1187" s="292" t="s">
        <v>1050</v>
      </c>
      <c r="C1187" s="115" t="s">
        <v>206</v>
      </c>
      <c r="D1187" s="300">
        <v>500</v>
      </c>
      <c r="E1187" s="255"/>
      <c r="F1187" s="218"/>
      <c r="G1187" s="147"/>
      <c r="H1187" s="123"/>
      <c r="I1187" s="147"/>
      <c r="J1187" s="147"/>
      <c r="K1187" s="147"/>
    </row>
    <row r="1188" spans="1:11" ht="15.75" x14ac:dyDescent="0.25">
      <c r="A1188" s="299" t="s">
        <v>1049</v>
      </c>
      <c r="B1188" s="292" t="s">
        <v>1066</v>
      </c>
      <c r="C1188" s="115" t="s">
        <v>206</v>
      </c>
      <c r="D1188" s="300">
        <v>100</v>
      </c>
      <c r="E1188" s="255"/>
      <c r="F1188" s="218"/>
      <c r="G1188" s="147"/>
      <c r="H1188" s="123"/>
      <c r="I1188" s="147"/>
      <c r="J1188" s="147"/>
      <c r="K1188" s="147"/>
    </row>
    <row r="1189" spans="1:11" ht="15.75" x14ac:dyDescent="0.25">
      <c r="A1189" s="299" t="s">
        <v>1052</v>
      </c>
      <c r="B1189" s="292" t="s">
        <v>1053</v>
      </c>
      <c r="C1189" s="115" t="s">
        <v>206</v>
      </c>
      <c r="D1189" s="300">
        <f>120+250</f>
        <v>370</v>
      </c>
      <c r="E1189" s="255"/>
      <c r="F1189" s="218"/>
      <c r="G1189" s="147"/>
      <c r="H1189" s="123"/>
      <c r="I1189" s="147"/>
      <c r="J1189" s="147"/>
      <c r="K1189" s="147"/>
    </row>
    <row r="1190" spans="1:11" ht="15.75" x14ac:dyDescent="0.25">
      <c r="A1190" s="299" t="s">
        <v>1057</v>
      </c>
      <c r="B1190" s="292" t="s">
        <v>1058</v>
      </c>
      <c r="C1190" s="115" t="s">
        <v>206</v>
      </c>
      <c r="D1190" s="300">
        <v>150</v>
      </c>
      <c r="E1190" s="255"/>
      <c r="F1190" s="218"/>
      <c r="G1190" s="147"/>
      <c r="H1190" s="123"/>
      <c r="I1190" s="147"/>
      <c r="J1190" s="147"/>
      <c r="K1190" s="147"/>
    </row>
    <row r="1191" spans="1:11" ht="15.75" x14ac:dyDescent="0.25">
      <c r="A1191" s="299" t="s">
        <v>1059</v>
      </c>
      <c r="B1191" s="292" t="s">
        <v>1061</v>
      </c>
      <c r="C1191" s="115" t="s">
        <v>206</v>
      </c>
      <c r="D1191" s="300">
        <v>3390</v>
      </c>
      <c r="E1191" s="255"/>
      <c r="F1191" s="218"/>
      <c r="G1191" s="147"/>
      <c r="H1191" s="123"/>
      <c r="I1191" s="147"/>
      <c r="J1191" s="147"/>
      <c r="K1191" s="147"/>
    </row>
    <row r="1192" spans="1:11" ht="15.75" x14ac:dyDescent="0.25">
      <c r="A1192" s="299" t="s">
        <v>1059</v>
      </c>
      <c r="B1192" s="292" t="s">
        <v>1062</v>
      </c>
      <c r="C1192" s="115" t="s">
        <v>206</v>
      </c>
      <c r="D1192" s="300">
        <f>60+80+70</f>
        <v>210</v>
      </c>
      <c r="E1192" s="255"/>
      <c r="F1192" s="218"/>
      <c r="G1192" s="147"/>
      <c r="H1192" s="123"/>
      <c r="I1192" s="147"/>
      <c r="J1192" s="147"/>
      <c r="K1192" s="147"/>
    </row>
    <row r="1193" spans="1:11" ht="15.75" x14ac:dyDescent="0.25">
      <c r="A1193" s="299" t="s">
        <v>1059</v>
      </c>
      <c r="B1193" s="292" t="s">
        <v>1063</v>
      </c>
      <c r="C1193" s="115" t="s">
        <v>206</v>
      </c>
      <c r="D1193" s="300">
        <f>120+300+150+250+250</f>
        <v>1070</v>
      </c>
      <c r="E1193" s="255"/>
      <c r="F1193" s="218"/>
      <c r="G1193" s="147"/>
      <c r="H1193" s="123"/>
      <c r="I1193" s="147"/>
      <c r="J1193" s="147"/>
      <c r="K1193" s="147"/>
    </row>
    <row r="1194" spans="1:11" ht="15.75" x14ac:dyDescent="0.25">
      <c r="A1194" s="299" t="s">
        <v>1067</v>
      </c>
      <c r="B1194" s="292" t="s">
        <v>1068</v>
      </c>
      <c r="C1194" s="115" t="s">
        <v>206</v>
      </c>
      <c r="D1194" s="300">
        <v>190</v>
      </c>
      <c r="E1194" s="255"/>
      <c r="F1194" s="218"/>
      <c r="G1194" s="147"/>
      <c r="H1194" s="123"/>
      <c r="I1194" s="147"/>
      <c r="J1194" s="147"/>
      <c r="K1194" s="147"/>
    </row>
    <row r="1195" spans="1:11" ht="15.75" x14ac:dyDescent="0.25">
      <c r="A1195" s="299" t="s">
        <v>1069</v>
      </c>
      <c r="B1195" s="292" t="s">
        <v>1070</v>
      </c>
      <c r="C1195" s="115" t="s">
        <v>206</v>
      </c>
      <c r="D1195" s="300">
        <v>1000</v>
      </c>
      <c r="E1195" s="255"/>
      <c r="F1195" s="218"/>
      <c r="G1195" s="147"/>
      <c r="H1195" s="123"/>
      <c r="I1195" s="147"/>
      <c r="J1195" s="147"/>
      <c r="K1195" s="147"/>
    </row>
    <row r="1196" spans="1:11" ht="15.75" x14ac:dyDescent="0.25">
      <c r="A1196" s="299" t="s">
        <v>1071</v>
      </c>
      <c r="B1196" s="292" t="s">
        <v>1072</v>
      </c>
      <c r="C1196" s="115" t="s">
        <v>206</v>
      </c>
      <c r="D1196" s="300">
        <v>670</v>
      </c>
      <c r="E1196" s="255"/>
      <c r="F1196" s="218"/>
      <c r="G1196" s="147"/>
      <c r="H1196" s="123"/>
      <c r="I1196" s="147"/>
      <c r="J1196" s="147"/>
      <c r="K1196" s="147"/>
    </row>
    <row r="1197" spans="1:11" ht="15.75" x14ac:dyDescent="0.25">
      <c r="A1197" s="299" t="s">
        <v>1071</v>
      </c>
      <c r="B1197" s="292" t="s">
        <v>1073</v>
      </c>
      <c r="C1197" s="115" t="s">
        <v>206</v>
      </c>
      <c r="D1197" s="300">
        <v>500</v>
      </c>
      <c r="E1197" s="255"/>
      <c r="F1197" s="218"/>
      <c r="G1197" s="147"/>
      <c r="H1197" s="123"/>
      <c r="I1197" s="147"/>
      <c r="J1197" s="147"/>
      <c r="K1197" s="147"/>
    </row>
    <row r="1198" spans="1:11" ht="15.75" x14ac:dyDescent="0.25">
      <c r="A1198" s="299" t="s">
        <v>1071</v>
      </c>
      <c r="B1198" s="292" t="s">
        <v>1074</v>
      </c>
      <c r="C1198" s="115" t="s">
        <v>206</v>
      </c>
      <c r="D1198" s="300">
        <v>800</v>
      </c>
      <c r="E1198" s="255"/>
      <c r="F1198" s="218"/>
      <c r="G1198" s="147"/>
      <c r="H1198" s="123"/>
      <c r="I1198" s="147"/>
      <c r="J1198" s="147"/>
      <c r="K1198" s="147"/>
    </row>
    <row r="1199" spans="1:11" ht="15.75" x14ac:dyDescent="0.25">
      <c r="A1199" s="299" t="s">
        <v>1071</v>
      </c>
      <c r="B1199" s="292" t="s">
        <v>1075</v>
      </c>
      <c r="C1199" s="115" t="s">
        <v>206</v>
      </c>
      <c r="D1199" s="300">
        <v>3400</v>
      </c>
      <c r="E1199" s="255"/>
      <c r="F1199" s="218"/>
      <c r="G1199" s="147"/>
      <c r="H1199" s="123"/>
      <c r="I1199" s="147"/>
      <c r="J1199" s="147"/>
      <c r="K1199" s="147"/>
    </row>
    <row r="1200" spans="1:11" ht="15.75" x14ac:dyDescent="0.25">
      <c r="A1200" s="299" t="s">
        <v>1071</v>
      </c>
      <c r="B1200" s="292" t="s">
        <v>1076</v>
      </c>
      <c r="C1200" s="115" t="s">
        <v>206</v>
      </c>
      <c r="D1200" s="300">
        <v>220</v>
      </c>
      <c r="E1200" s="255"/>
      <c r="F1200" s="218"/>
      <c r="G1200" s="147"/>
      <c r="H1200" s="123"/>
      <c r="I1200" s="147"/>
      <c r="J1200" s="147"/>
      <c r="K1200" s="147"/>
    </row>
    <row r="1201" spans="1:11" ht="15.75" x14ac:dyDescent="0.25">
      <c r="A1201" s="299" t="s">
        <v>1071</v>
      </c>
      <c r="B1201" s="292" t="s">
        <v>1102</v>
      </c>
      <c r="C1201" s="115" t="s">
        <v>206</v>
      </c>
      <c r="D1201" s="300">
        <f>450+350+350</f>
        <v>1150</v>
      </c>
      <c r="E1201" s="255"/>
      <c r="F1201" s="218"/>
      <c r="G1201" s="147"/>
      <c r="H1201" s="123"/>
      <c r="I1201" s="147"/>
      <c r="J1201" s="147"/>
      <c r="K1201" s="147"/>
    </row>
    <row r="1202" spans="1:11" ht="15.75" x14ac:dyDescent="0.25">
      <c r="A1202" s="299" t="s">
        <v>1071</v>
      </c>
      <c r="B1202" s="292" t="s">
        <v>1077</v>
      </c>
      <c r="C1202" s="115" t="s">
        <v>206</v>
      </c>
      <c r="D1202" s="300">
        <v>990</v>
      </c>
      <c r="E1202" s="255"/>
      <c r="F1202" s="218"/>
      <c r="G1202" s="147"/>
      <c r="H1202" s="123"/>
      <c r="I1202" s="147"/>
      <c r="J1202" s="147"/>
      <c r="K1202" s="147"/>
    </row>
    <row r="1203" spans="1:11" ht="15.75" x14ac:dyDescent="0.25">
      <c r="A1203" s="299" t="s">
        <v>1071</v>
      </c>
      <c r="B1203" s="292" t="s">
        <v>1078</v>
      </c>
      <c r="C1203" s="115" t="s">
        <v>206</v>
      </c>
      <c r="D1203" s="300">
        <v>800</v>
      </c>
      <c r="E1203" s="255"/>
      <c r="F1203" s="218"/>
      <c r="G1203" s="147"/>
      <c r="H1203" s="123"/>
      <c r="I1203" s="147"/>
      <c r="J1203" s="147"/>
      <c r="K1203" s="147"/>
    </row>
    <row r="1204" spans="1:11" ht="15.75" x14ac:dyDescent="0.25">
      <c r="A1204" s="299" t="s">
        <v>1079</v>
      </c>
      <c r="B1204" s="131" t="s">
        <v>1080</v>
      </c>
      <c r="C1204" s="115" t="s">
        <v>206</v>
      </c>
      <c r="D1204" s="300">
        <v>4547</v>
      </c>
      <c r="E1204" s="255"/>
      <c r="F1204" s="218"/>
      <c r="G1204" s="147"/>
      <c r="H1204" s="123"/>
      <c r="I1204" s="147"/>
      <c r="J1204" s="147"/>
      <c r="K1204" s="147"/>
    </row>
    <row r="1205" spans="1:11" ht="15.75" x14ac:dyDescent="0.25">
      <c r="A1205" s="299" t="s">
        <v>1081</v>
      </c>
      <c r="B1205" s="131" t="s">
        <v>1082</v>
      </c>
      <c r="C1205" s="115" t="s">
        <v>206</v>
      </c>
      <c r="D1205" s="300">
        <v>200</v>
      </c>
      <c r="E1205" s="255"/>
      <c r="F1205" s="218"/>
      <c r="G1205" s="147"/>
      <c r="H1205" s="123"/>
      <c r="I1205" s="147"/>
      <c r="J1205" s="147"/>
      <c r="K1205" s="147"/>
    </row>
    <row r="1206" spans="1:11" ht="15.75" x14ac:dyDescent="0.25">
      <c r="A1206" s="299" t="s">
        <v>1081</v>
      </c>
      <c r="B1206" s="131" t="s">
        <v>1103</v>
      </c>
      <c r="C1206" s="115" t="s">
        <v>206</v>
      </c>
      <c r="D1206" s="300">
        <v>460</v>
      </c>
      <c r="E1206" s="255"/>
      <c r="F1206" s="218"/>
      <c r="G1206" s="147"/>
      <c r="H1206" s="123"/>
      <c r="I1206" s="147"/>
      <c r="J1206" s="147"/>
      <c r="K1206" s="147"/>
    </row>
    <row r="1207" spans="1:11" ht="15.75" x14ac:dyDescent="0.25">
      <c r="A1207" s="299" t="s">
        <v>1081</v>
      </c>
      <c r="B1207" s="131" t="s">
        <v>1083</v>
      </c>
      <c r="C1207" s="115" t="s">
        <v>206</v>
      </c>
      <c r="D1207" s="300">
        <v>450</v>
      </c>
      <c r="E1207" s="255"/>
      <c r="F1207" s="218"/>
      <c r="G1207" s="147"/>
      <c r="H1207" s="123"/>
      <c r="I1207" s="147"/>
      <c r="J1207" s="147"/>
      <c r="K1207" s="147"/>
    </row>
    <row r="1208" spans="1:11" ht="15.75" x14ac:dyDescent="0.25">
      <c r="A1208" s="299" t="s">
        <v>1081</v>
      </c>
      <c r="B1208" s="131" t="s">
        <v>1084</v>
      </c>
      <c r="C1208" s="115" t="s">
        <v>206</v>
      </c>
      <c r="D1208" s="300">
        <v>1000</v>
      </c>
      <c r="E1208" s="255"/>
      <c r="F1208" s="218"/>
      <c r="G1208" s="147"/>
      <c r="H1208" s="123"/>
      <c r="I1208" s="147"/>
      <c r="J1208" s="147"/>
      <c r="K1208" s="147"/>
    </row>
    <row r="1209" spans="1:11" ht="15.75" x14ac:dyDescent="0.25">
      <c r="A1209" s="299" t="s">
        <v>1089</v>
      </c>
      <c r="B1209" s="131" t="s">
        <v>1090</v>
      </c>
      <c r="C1209" s="115" t="s">
        <v>206</v>
      </c>
      <c r="D1209" s="300">
        <f>160</f>
        <v>160</v>
      </c>
      <c r="E1209" s="255"/>
      <c r="F1209" s="218"/>
      <c r="G1209" s="147"/>
      <c r="H1209" s="123"/>
      <c r="I1209" s="147"/>
      <c r="J1209" s="147"/>
      <c r="K1209" s="147"/>
    </row>
    <row r="1210" spans="1:11" ht="15.75" x14ac:dyDescent="0.25">
      <c r="A1210" s="299" t="s">
        <v>1087</v>
      </c>
      <c r="B1210" s="292" t="s">
        <v>1088</v>
      </c>
      <c r="C1210" s="115" t="s">
        <v>206</v>
      </c>
      <c r="D1210" s="300">
        <v>340</v>
      </c>
      <c r="E1210" s="255"/>
      <c r="F1210" s="218"/>
      <c r="G1210" s="147"/>
      <c r="H1210" s="123"/>
      <c r="I1210" s="147"/>
      <c r="J1210" s="147"/>
      <c r="K1210" s="147"/>
    </row>
    <row r="1211" spans="1:11" ht="15.75" x14ac:dyDescent="0.25">
      <c r="A1211" s="299" t="s">
        <v>1087</v>
      </c>
      <c r="B1211" s="131" t="s">
        <v>1093</v>
      </c>
      <c r="C1211" s="115" t="s">
        <v>206</v>
      </c>
      <c r="D1211" s="300">
        <v>3400</v>
      </c>
      <c r="E1211" s="255"/>
      <c r="F1211" s="218"/>
      <c r="G1211" s="147"/>
      <c r="H1211" s="123"/>
      <c r="I1211" s="147"/>
      <c r="J1211" s="147"/>
      <c r="K1211" s="147"/>
    </row>
    <row r="1212" spans="1:11" ht="15.75" x14ac:dyDescent="0.25">
      <c r="A1212" s="299" t="s">
        <v>1094</v>
      </c>
      <c r="B1212" s="131" t="s">
        <v>1095</v>
      </c>
      <c r="C1212" s="115" t="s">
        <v>206</v>
      </c>
      <c r="D1212" s="300">
        <v>560</v>
      </c>
      <c r="E1212" s="255"/>
      <c r="F1212" s="218"/>
      <c r="G1212" s="147"/>
      <c r="H1212" s="123"/>
      <c r="I1212" s="147"/>
      <c r="J1212" s="147"/>
      <c r="K1212" s="147"/>
    </row>
    <row r="1213" spans="1:11" ht="15.75" x14ac:dyDescent="0.25">
      <c r="A1213" s="299" t="s">
        <v>1094</v>
      </c>
      <c r="B1213" s="131" t="s">
        <v>1096</v>
      </c>
      <c r="C1213" s="115" t="s">
        <v>206</v>
      </c>
      <c r="D1213" s="218">
        <v>400</v>
      </c>
      <c r="E1213" s="117"/>
      <c r="F1213" s="147"/>
      <c r="G1213" s="147"/>
      <c r="H1213" s="123"/>
      <c r="I1213" s="147"/>
      <c r="J1213" s="147"/>
      <c r="K1213" s="147"/>
    </row>
    <row r="1214" spans="1:11" ht="15.75" x14ac:dyDescent="0.25">
      <c r="A1214" s="299" t="s">
        <v>1094</v>
      </c>
      <c r="B1214" s="171" t="s">
        <v>1099</v>
      </c>
      <c r="C1214" s="115" t="s">
        <v>206</v>
      </c>
      <c r="D1214" s="218">
        <v>600</v>
      </c>
      <c r="E1214" s="117"/>
      <c r="F1214" s="307"/>
      <c r="G1214" s="147"/>
      <c r="H1214" s="123"/>
      <c r="I1214" s="147"/>
      <c r="J1214" s="147"/>
      <c r="K1214" s="147"/>
    </row>
    <row r="1215" spans="1:11" ht="15.75" x14ac:dyDescent="0.25">
      <c r="A1215" s="124"/>
      <c r="B1215" s="167" t="s">
        <v>1109</v>
      </c>
      <c r="C1215" s="115"/>
      <c r="D1215" s="126">
        <f>SUM(D1169:D1214)</f>
        <v>50827</v>
      </c>
      <c r="E1215" s="117"/>
      <c r="F1215" s="126"/>
      <c r="G1215" s="147"/>
      <c r="H1215" s="210">
        <f>SUM(H1187:H1213)</f>
        <v>0</v>
      </c>
      <c r="I1215" s="302">
        <f>H1215/8</f>
        <v>0</v>
      </c>
      <c r="J1215" s="147"/>
      <c r="K1215" s="147"/>
    </row>
    <row r="1216" spans="1:11" ht="15.75" x14ac:dyDescent="0.25">
      <c r="A1216" s="124"/>
      <c r="B1216" s="131" t="s">
        <v>173</v>
      </c>
      <c r="C1216" s="132"/>
      <c r="D1216" s="181">
        <f>D1167-D1215</f>
        <v>402</v>
      </c>
      <c r="F1216" s="118"/>
      <c r="G1216" s="118"/>
      <c r="H1216" s="118"/>
      <c r="I1216" s="118"/>
      <c r="J1216" s="118"/>
      <c r="K1216" s="118"/>
    </row>
    <row r="1217" spans="1:11" ht="15.75" x14ac:dyDescent="0.25">
      <c r="A1217" s="134"/>
      <c r="B1217" s="135" t="s">
        <v>109</v>
      </c>
      <c r="C1217" s="135"/>
      <c r="D1217" s="134"/>
      <c r="E1217" s="134"/>
      <c r="F1217" s="134"/>
      <c r="G1217" s="134"/>
      <c r="H1217" s="134"/>
      <c r="I1217" s="134"/>
      <c r="J1217" s="134"/>
      <c r="K1217" s="134"/>
    </row>
    <row r="1218" spans="1:11" ht="15.75" x14ac:dyDescent="0.25">
      <c r="A1218" s="134"/>
      <c r="B1218" s="135"/>
      <c r="C1218" s="135"/>
      <c r="D1218" s="134"/>
      <c r="E1218" s="134"/>
      <c r="F1218" s="134"/>
      <c r="G1218" s="134"/>
      <c r="I1218" s="134"/>
      <c r="J1218" s="134"/>
      <c r="K1218" s="134"/>
    </row>
    <row r="1219" spans="1:11" ht="15.75" x14ac:dyDescent="0.25">
      <c r="A1219" s="134"/>
      <c r="B1219" s="135"/>
      <c r="C1219" s="135"/>
      <c r="D1219" s="134"/>
      <c r="E1219" s="134"/>
      <c r="G1219" s="134"/>
      <c r="H1219" s="240"/>
      <c r="I1219" s="134"/>
      <c r="J1219" s="134"/>
      <c r="K1219" s="134"/>
    </row>
    <row r="1220" spans="1:11" ht="15.75" x14ac:dyDescent="0.25">
      <c r="A1220" s="134"/>
      <c r="B1220" s="135"/>
      <c r="C1220" s="135"/>
      <c r="D1220" s="134"/>
      <c r="E1220" s="134"/>
      <c r="F1220" s="134"/>
      <c r="G1220" s="134"/>
      <c r="I1220" s="134"/>
      <c r="J1220" s="134"/>
      <c r="K1220" s="134"/>
    </row>
    <row r="1221" spans="1:11" ht="15.75" x14ac:dyDescent="0.25">
      <c r="A1221" s="136"/>
      <c r="B1221" s="136"/>
      <c r="C1221" s="137"/>
      <c r="D1221" s="137"/>
      <c r="E1221" s="99"/>
      <c r="F1221" s="137"/>
      <c r="G1221" s="137"/>
      <c r="H1221" s="101"/>
      <c r="I1221" s="138"/>
      <c r="J1221" s="138"/>
      <c r="K1221" s="138"/>
    </row>
    <row r="1222" spans="1:11" ht="15.75" x14ac:dyDescent="0.25">
      <c r="A1222" s="264" t="s">
        <v>883</v>
      </c>
      <c r="B1222" s="262" t="s">
        <v>884</v>
      </c>
      <c r="C1222" s="262" t="s">
        <v>836</v>
      </c>
      <c r="D1222" s="262" t="s">
        <v>553</v>
      </c>
      <c r="E1222" s="99"/>
      <c r="F1222" s="264" t="s">
        <v>554</v>
      </c>
      <c r="G1222" s="142"/>
      <c r="H1222" s="143"/>
      <c r="J1222" s="144"/>
      <c r="K1222" s="144"/>
    </row>
    <row r="1223" spans="1:11" ht="15.75" x14ac:dyDescent="0.25">
      <c r="A1223" s="262" t="s">
        <v>34</v>
      </c>
      <c r="B1223" s="262" t="s">
        <v>885</v>
      </c>
      <c r="C1223" s="262" t="s">
        <v>837</v>
      </c>
      <c r="D1223" s="265" t="s">
        <v>36</v>
      </c>
      <c r="E1223" s="99"/>
      <c r="F1223" s="266" t="s">
        <v>37</v>
      </c>
      <c r="G1223" s="145"/>
      <c r="H1223" s="143"/>
      <c r="J1223" s="146"/>
      <c r="K1223" s="146"/>
    </row>
    <row r="1224" spans="1:11" ht="15.75" x14ac:dyDescent="0.25">
      <c r="A1224" s="134"/>
      <c r="B1224" s="134"/>
      <c r="C1224" s="134"/>
      <c r="D1224" s="134"/>
      <c r="E1224" s="134"/>
      <c r="F1224" s="134"/>
      <c r="G1224" s="134"/>
      <c r="H1224" s="134"/>
      <c r="I1224" s="134"/>
      <c r="J1224" s="134"/>
      <c r="K1224" s="134"/>
    </row>
    <row r="1226" spans="1:11" ht="15.75" x14ac:dyDescent="0.25">
      <c r="B1226" s="298"/>
    </row>
    <row r="1227" spans="1:11" ht="15.75" x14ac:dyDescent="0.25">
      <c r="A1227" s="97" t="s">
        <v>131</v>
      </c>
      <c r="B1227" s="98" t="s">
        <v>0</v>
      </c>
      <c r="C1227" s="99"/>
      <c r="D1227" s="98"/>
      <c r="E1227" s="98"/>
      <c r="F1227" s="98"/>
      <c r="G1227" s="100"/>
      <c r="H1227" s="101"/>
      <c r="I1227" s="101"/>
      <c r="J1227" s="101"/>
      <c r="K1227" s="101"/>
    </row>
    <row r="1228" spans="1:11" ht="15.75" x14ac:dyDescent="0.25">
      <c r="A1228" s="97"/>
      <c r="B1228" s="98" t="s">
        <v>1</v>
      </c>
      <c r="C1228" s="99"/>
      <c r="D1228" s="98"/>
      <c r="E1228" s="98"/>
      <c r="F1228" s="98"/>
      <c r="G1228" s="100"/>
      <c r="H1228" s="101"/>
      <c r="I1228" s="101"/>
      <c r="J1228" s="101"/>
      <c r="K1228" s="101"/>
    </row>
    <row r="1229" spans="1:11" ht="15.75" x14ac:dyDescent="0.25">
      <c r="A1229" s="97"/>
      <c r="B1229" s="98" t="s">
        <v>1098</v>
      </c>
      <c r="C1229" s="99"/>
      <c r="D1229" s="98"/>
      <c r="E1229" s="98"/>
      <c r="F1229" s="98"/>
      <c r="G1229" s="100"/>
      <c r="H1229" s="101"/>
      <c r="I1229" s="101"/>
      <c r="J1229" s="101"/>
      <c r="K1229" s="101"/>
    </row>
    <row r="1230" spans="1:11" ht="45" x14ac:dyDescent="0.25">
      <c r="A1230" s="267" t="s">
        <v>3</v>
      </c>
      <c r="B1230" s="103" t="s">
        <v>4</v>
      </c>
      <c r="C1230" s="103" t="s">
        <v>5</v>
      </c>
      <c r="D1230" s="104" t="s">
        <v>6</v>
      </c>
      <c r="E1230" s="103" t="s">
        <v>39</v>
      </c>
      <c r="F1230" s="153" t="s">
        <v>8</v>
      </c>
      <c r="G1230" s="153" t="s">
        <v>9</v>
      </c>
      <c r="H1230" s="153" t="s">
        <v>76</v>
      </c>
      <c r="I1230" s="153" t="s">
        <v>77</v>
      </c>
      <c r="J1230" s="153" t="s">
        <v>78</v>
      </c>
      <c r="K1230" s="153" t="s">
        <v>111</v>
      </c>
    </row>
    <row r="1231" spans="1:11" ht="15.75" x14ac:dyDescent="0.25">
      <c r="A1231" s="105"/>
      <c r="B1231" s="106" t="s">
        <v>18</v>
      </c>
      <c r="C1231" s="107"/>
      <c r="D1231" s="108">
        <v>402</v>
      </c>
      <c r="E1231" s="109"/>
      <c r="F1231" s="106"/>
      <c r="G1231" s="106"/>
      <c r="H1231" s="106"/>
      <c r="I1231" s="106"/>
      <c r="J1231" s="106"/>
      <c r="K1231" s="106"/>
    </row>
    <row r="1232" spans="1:11" ht="15.75" x14ac:dyDescent="0.25">
      <c r="A1232" s="233" t="s">
        <v>1104</v>
      </c>
      <c r="B1232" s="174" t="s">
        <v>225</v>
      </c>
      <c r="C1232" s="268">
        <v>109258100</v>
      </c>
      <c r="D1232" s="235">
        <v>50000</v>
      </c>
      <c r="E1232" s="109"/>
      <c r="F1232" s="106"/>
      <c r="G1232" s="106"/>
      <c r="H1232" s="106"/>
      <c r="I1232" s="106"/>
      <c r="J1232" s="106"/>
      <c r="K1232" s="106"/>
    </row>
    <row r="1233" spans="1:11" ht="15.75" x14ac:dyDescent="0.25">
      <c r="A1233" s="232"/>
      <c r="B1233" s="290"/>
      <c r="C1233" s="244"/>
      <c r="D1233" s="108"/>
      <c r="E1233" s="109"/>
      <c r="F1233" s="106"/>
      <c r="G1233" s="106"/>
      <c r="H1233" s="106"/>
      <c r="I1233" s="106"/>
      <c r="J1233" s="106"/>
      <c r="K1233" s="106"/>
    </row>
    <row r="1234" spans="1:11" ht="15.75" x14ac:dyDescent="0.25">
      <c r="A1234" s="232"/>
      <c r="B1234" s="106"/>
      <c r="C1234" s="234"/>
      <c r="D1234" s="111"/>
      <c r="E1234" s="109"/>
      <c r="F1234" s="106"/>
      <c r="G1234" s="106"/>
      <c r="H1234" s="106"/>
      <c r="I1234" s="106"/>
      <c r="J1234" s="106"/>
      <c r="K1234" s="106"/>
    </row>
    <row r="1235" spans="1:11" ht="15.75" x14ac:dyDescent="0.25">
      <c r="A1235" s="105"/>
      <c r="B1235" s="106" t="s">
        <v>227</v>
      </c>
      <c r="C1235" s="107" t="s">
        <v>131</v>
      </c>
      <c r="D1235" s="111">
        <f>SUM(D1231:D1234)</f>
        <v>50402</v>
      </c>
      <c r="E1235" s="109"/>
      <c r="F1235" s="106"/>
      <c r="G1235" s="106"/>
      <c r="H1235" s="106"/>
      <c r="I1235" s="106"/>
      <c r="J1235" s="106"/>
      <c r="K1235" s="106"/>
    </row>
    <row r="1236" spans="1:11" ht="15.75" x14ac:dyDescent="0.25">
      <c r="A1236" s="105"/>
      <c r="B1236" s="112" t="s">
        <v>21</v>
      </c>
      <c r="C1236" s="107"/>
      <c r="D1236" s="113"/>
      <c r="E1236" s="109"/>
      <c r="F1236" s="106"/>
      <c r="G1236" s="106"/>
      <c r="H1236" s="106"/>
      <c r="I1236" s="106"/>
      <c r="J1236" s="106"/>
      <c r="K1236" s="106"/>
    </row>
    <row r="1237" spans="1:11" ht="15.75" x14ac:dyDescent="0.25">
      <c r="A1237" s="171" t="s">
        <v>1105</v>
      </c>
      <c r="B1237" s="171" t="s">
        <v>1106</v>
      </c>
      <c r="C1237" s="177" t="s">
        <v>206</v>
      </c>
      <c r="D1237" s="218">
        <v>300</v>
      </c>
      <c r="E1237" s="256"/>
      <c r="F1237" s="218"/>
      <c r="G1237" s="147"/>
      <c r="H1237" s="147"/>
      <c r="I1237" s="147"/>
      <c r="J1237" s="147"/>
      <c r="K1237" s="147"/>
    </row>
    <row r="1238" spans="1:11" ht="15.75" x14ac:dyDescent="0.25">
      <c r="A1238" s="171" t="s">
        <v>1107</v>
      </c>
      <c r="B1238" s="171" t="s">
        <v>1138</v>
      </c>
      <c r="C1238" s="177" t="s">
        <v>206</v>
      </c>
      <c r="D1238" s="218">
        <v>2000</v>
      </c>
      <c r="E1238" s="256"/>
      <c r="F1238" s="218"/>
      <c r="G1238" s="147"/>
      <c r="H1238" s="147"/>
      <c r="I1238" s="147"/>
      <c r="J1238" s="147"/>
      <c r="K1238" s="147"/>
    </row>
    <row r="1239" spans="1:11" ht="15.75" x14ac:dyDescent="0.25">
      <c r="A1239" s="171" t="s">
        <v>1107</v>
      </c>
      <c r="B1239" s="171" t="s">
        <v>1108</v>
      </c>
      <c r="C1239" s="177" t="s">
        <v>206</v>
      </c>
      <c r="D1239" s="218">
        <v>650</v>
      </c>
      <c r="E1239" s="256"/>
      <c r="F1239" s="218"/>
      <c r="G1239" s="147"/>
      <c r="H1239" s="147"/>
      <c r="I1239" s="147"/>
      <c r="J1239" s="147"/>
      <c r="K1239" s="147"/>
    </row>
    <row r="1240" spans="1:11" ht="15.75" x14ac:dyDescent="0.25">
      <c r="A1240" s="299" t="s">
        <v>1110</v>
      </c>
      <c r="B1240" s="292" t="s">
        <v>1111</v>
      </c>
      <c r="C1240" s="115" t="s">
        <v>206</v>
      </c>
      <c r="D1240" s="300">
        <v>3700</v>
      </c>
      <c r="E1240" s="255"/>
      <c r="F1240" s="218"/>
      <c r="G1240" s="147"/>
      <c r="H1240" s="123"/>
      <c r="I1240" s="147"/>
      <c r="J1240" s="147"/>
      <c r="K1240" s="147"/>
    </row>
    <row r="1241" spans="1:11" ht="15.75" x14ac:dyDescent="0.25">
      <c r="A1241" s="299" t="s">
        <v>1110</v>
      </c>
      <c r="B1241" s="292" t="s">
        <v>1122</v>
      </c>
      <c r="C1241" s="115" t="s">
        <v>206</v>
      </c>
      <c r="D1241" s="300">
        <v>2000</v>
      </c>
      <c r="E1241" s="255"/>
      <c r="F1241" s="218"/>
      <c r="G1241" s="147"/>
      <c r="H1241" s="123"/>
      <c r="I1241" s="147"/>
      <c r="J1241" s="147"/>
      <c r="K1241" s="147"/>
    </row>
    <row r="1242" spans="1:11" ht="15.75" x14ac:dyDescent="0.25">
      <c r="A1242" s="299" t="s">
        <v>1112</v>
      </c>
      <c r="B1242" s="292" t="s">
        <v>1113</v>
      </c>
      <c r="C1242" s="115" t="s">
        <v>206</v>
      </c>
      <c r="D1242" s="300">
        <v>460</v>
      </c>
      <c r="E1242" s="255"/>
      <c r="F1242" s="218"/>
      <c r="G1242" s="147"/>
      <c r="H1242" s="123"/>
      <c r="I1242" s="147"/>
      <c r="J1242" s="147"/>
      <c r="K1242" s="147"/>
    </row>
    <row r="1243" spans="1:11" ht="15.75" x14ac:dyDescent="0.25">
      <c r="A1243" s="299" t="s">
        <v>1114</v>
      </c>
      <c r="B1243" s="292" t="s">
        <v>1115</v>
      </c>
      <c r="C1243" s="115" t="s">
        <v>206</v>
      </c>
      <c r="D1243" s="300">
        <v>3131</v>
      </c>
      <c r="E1243" s="255"/>
      <c r="F1243" s="218"/>
      <c r="G1243" s="147"/>
      <c r="H1243" s="123"/>
      <c r="I1243" s="147"/>
      <c r="J1243" s="147"/>
      <c r="K1243" s="147"/>
    </row>
    <row r="1244" spans="1:11" ht="15.75" x14ac:dyDescent="0.25">
      <c r="A1244" s="299" t="s">
        <v>1114</v>
      </c>
      <c r="B1244" s="292" t="s">
        <v>1116</v>
      </c>
      <c r="C1244" s="115" t="s">
        <v>206</v>
      </c>
      <c r="D1244" s="300">
        <v>250</v>
      </c>
      <c r="E1244" s="255"/>
      <c r="F1244" s="218"/>
      <c r="G1244" s="147"/>
      <c r="H1244" s="123"/>
      <c r="I1244" s="147"/>
      <c r="J1244" s="147"/>
      <c r="K1244" s="147"/>
    </row>
    <row r="1245" spans="1:11" ht="15.75" x14ac:dyDescent="0.25">
      <c r="A1245" s="299" t="s">
        <v>1114</v>
      </c>
      <c r="B1245" s="292" t="s">
        <v>1117</v>
      </c>
      <c r="C1245" s="115" t="s">
        <v>206</v>
      </c>
      <c r="D1245" s="300">
        <v>450</v>
      </c>
      <c r="E1245" s="255"/>
      <c r="F1245" s="218"/>
      <c r="G1245" s="147"/>
      <c r="H1245" s="123"/>
      <c r="I1245" s="147"/>
      <c r="J1245" s="147"/>
      <c r="K1245" s="147"/>
    </row>
    <row r="1246" spans="1:11" ht="15.75" x14ac:dyDescent="0.25">
      <c r="A1246" s="299" t="s">
        <v>1114</v>
      </c>
      <c r="B1246" s="292" t="s">
        <v>1120</v>
      </c>
      <c r="C1246" s="115" t="s">
        <v>206</v>
      </c>
      <c r="D1246" s="300">
        <v>100</v>
      </c>
      <c r="E1246" s="255"/>
      <c r="F1246" s="218"/>
      <c r="G1246" s="147"/>
      <c r="H1246" s="123"/>
      <c r="I1246" s="147"/>
      <c r="J1246" s="147"/>
      <c r="K1246" s="147"/>
    </row>
    <row r="1247" spans="1:11" ht="15.75" x14ac:dyDescent="0.25">
      <c r="A1247" s="299" t="s">
        <v>1114</v>
      </c>
      <c r="B1247" s="292" t="s">
        <v>1121</v>
      </c>
      <c r="C1247" s="115" t="s">
        <v>206</v>
      </c>
      <c r="D1247" s="300">
        <v>350</v>
      </c>
      <c r="E1247" s="255"/>
      <c r="F1247" s="218"/>
      <c r="G1247" s="147"/>
      <c r="H1247" s="123"/>
      <c r="I1247" s="147"/>
      <c r="J1247" s="147"/>
      <c r="K1247" s="147"/>
    </row>
    <row r="1248" spans="1:11" ht="15.75" x14ac:dyDescent="0.25">
      <c r="A1248" s="299" t="s">
        <v>1123</v>
      </c>
      <c r="B1248" s="292" t="s">
        <v>1124</v>
      </c>
      <c r="C1248" s="115" t="s">
        <v>206</v>
      </c>
      <c r="D1248" s="300">
        <v>450</v>
      </c>
      <c r="E1248" s="255"/>
      <c r="F1248" s="218"/>
      <c r="G1248" s="147"/>
      <c r="H1248" s="123"/>
      <c r="I1248" s="147"/>
      <c r="J1248" s="147"/>
      <c r="K1248" s="147"/>
    </row>
    <row r="1249" spans="1:11" ht="15.75" x14ac:dyDescent="0.25">
      <c r="A1249" s="299" t="s">
        <v>1123</v>
      </c>
      <c r="B1249" s="292" t="s">
        <v>1126</v>
      </c>
      <c r="C1249" s="115" t="s">
        <v>206</v>
      </c>
      <c r="D1249" s="300">
        <v>2400</v>
      </c>
      <c r="E1249" s="255"/>
      <c r="F1249" s="218"/>
      <c r="G1249" s="147"/>
      <c r="H1249" s="123"/>
      <c r="I1249" s="147"/>
      <c r="J1249" s="147"/>
      <c r="K1249" s="147"/>
    </row>
    <row r="1250" spans="1:11" ht="15.75" x14ac:dyDescent="0.25">
      <c r="A1250" s="299" t="s">
        <v>1127</v>
      </c>
      <c r="B1250" s="292" t="s">
        <v>1128</v>
      </c>
      <c r="C1250" s="115" t="s">
        <v>206</v>
      </c>
      <c r="D1250" s="300">
        <v>1000</v>
      </c>
      <c r="E1250" s="255"/>
      <c r="F1250" s="218"/>
      <c r="G1250" s="147"/>
      <c r="H1250" s="123"/>
      <c r="I1250" s="147"/>
      <c r="J1250" s="147"/>
      <c r="K1250" s="147"/>
    </row>
    <row r="1251" spans="1:11" ht="15.75" x14ac:dyDescent="0.25">
      <c r="A1251" s="299" t="s">
        <v>1131</v>
      </c>
      <c r="B1251" s="292" t="s">
        <v>1132</v>
      </c>
      <c r="C1251" s="115" t="s">
        <v>206</v>
      </c>
      <c r="D1251" s="300">
        <v>50</v>
      </c>
      <c r="E1251" s="255"/>
      <c r="F1251" s="218"/>
      <c r="G1251" s="147"/>
      <c r="H1251" s="123"/>
      <c r="I1251" s="147"/>
      <c r="J1251" s="147"/>
      <c r="K1251" s="147"/>
    </row>
    <row r="1252" spans="1:11" ht="15.75" x14ac:dyDescent="0.25">
      <c r="A1252" s="299" t="s">
        <v>1134</v>
      </c>
      <c r="B1252" s="131" t="s">
        <v>1141</v>
      </c>
      <c r="C1252" s="115" t="s">
        <v>206</v>
      </c>
      <c r="D1252" s="133">
        <f>2510+3400</f>
        <v>5910</v>
      </c>
      <c r="E1252" s="255"/>
      <c r="F1252" s="218"/>
      <c r="G1252" s="147"/>
      <c r="H1252" s="123"/>
      <c r="I1252" s="147"/>
      <c r="J1252" s="147"/>
      <c r="K1252" s="147"/>
    </row>
    <row r="1253" spans="1:11" ht="15.75" x14ac:dyDescent="0.25">
      <c r="A1253" s="299" t="s">
        <v>1136</v>
      </c>
      <c r="B1253" s="131" t="s">
        <v>1140</v>
      </c>
      <c r="C1253" s="115" t="s">
        <v>206</v>
      </c>
      <c r="D1253" s="300">
        <v>2400</v>
      </c>
      <c r="E1253" s="255"/>
      <c r="F1253" s="218"/>
      <c r="G1253" s="147"/>
      <c r="H1253" s="123"/>
      <c r="I1253" s="147"/>
      <c r="J1253" s="147"/>
      <c r="K1253" s="147"/>
    </row>
    <row r="1254" spans="1:11" ht="15.75" x14ac:dyDescent="0.25">
      <c r="A1254" s="299" t="s">
        <v>1142</v>
      </c>
      <c r="B1254" s="131" t="s">
        <v>1143</v>
      </c>
      <c r="C1254" s="115" t="s">
        <v>206</v>
      </c>
      <c r="D1254" s="300">
        <v>1000</v>
      </c>
      <c r="E1254" s="255"/>
      <c r="F1254" s="218"/>
      <c r="G1254" s="147"/>
      <c r="H1254" s="123"/>
      <c r="I1254" s="147"/>
      <c r="J1254" s="147"/>
      <c r="K1254" s="147"/>
    </row>
    <row r="1255" spans="1:11" ht="15.75" x14ac:dyDescent="0.25">
      <c r="A1255" s="299" t="s">
        <v>1142</v>
      </c>
      <c r="B1255" s="131" t="s">
        <v>1144</v>
      </c>
      <c r="C1255" s="115" t="s">
        <v>206</v>
      </c>
      <c r="D1255" s="300">
        <v>4428</v>
      </c>
      <c r="E1255" s="255"/>
      <c r="F1255" s="218"/>
      <c r="G1255" s="147"/>
      <c r="H1255" s="123"/>
      <c r="I1255" s="147"/>
      <c r="J1255" s="147"/>
      <c r="K1255" s="147"/>
    </row>
    <row r="1256" spans="1:11" ht="15.75" x14ac:dyDescent="0.25">
      <c r="A1256" s="299" t="s">
        <v>1145</v>
      </c>
      <c r="B1256" s="131" t="s">
        <v>1146</v>
      </c>
      <c r="C1256" s="115" t="s">
        <v>206</v>
      </c>
      <c r="D1256" s="300">
        <v>1340</v>
      </c>
      <c r="E1256" s="255"/>
      <c r="F1256" s="218"/>
      <c r="G1256" s="147"/>
      <c r="H1256" s="123"/>
      <c r="I1256" s="147"/>
      <c r="J1256" s="147"/>
      <c r="K1256" s="147"/>
    </row>
    <row r="1257" spans="1:11" ht="15.75" x14ac:dyDescent="0.25">
      <c r="A1257" s="299" t="s">
        <v>1145</v>
      </c>
      <c r="B1257" s="131" t="s">
        <v>1147</v>
      </c>
      <c r="C1257" s="115" t="s">
        <v>206</v>
      </c>
      <c r="D1257" s="300">
        <v>150</v>
      </c>
      <c r="E1257" s="255"/>
      <c r="F1257" s="218"/>
      <c r="G1257" s="147"/>
      <c r="H1257" s="123"/>
      <c r="I1257" s="147"/>
      <c r="J1257" s="147"/>
      <c r="K1257" s="147"/>
    </row>
    <row r="1258" spans="1:11" ht="15.75" x14ac:dyDescent="0.25">
      <c r="A1258" s="299" t="s">
        <v>1148</v>
      </c>
      <c r="B1258" s="131" t="s">
        <v>1176</v>
      </c>
      <c r="C1258" s="115" t="s">
        <v>206</v>
      </c>
      <c r="D1258" s="300">
        <v>210</v>
      </c>
      <c r="E1258" s="255"/>
      <c r="F1258" s="218"/>
      <c r="G1258" s="147"/>
      <c r="H1258" s="123"/>
      <c r="I1258" s="147"/>
      <c r="J1258" s="147"/>
      <c r="K1258" s="147"/>
    </row>
    <row r="1259" spans="1:11" ht="15.75" x14ac:dyDescent="0.25">
      <c r="A1259" s="299" t="s">
        <v>1148</v>
      </c>
      <c r="B1259" s="131" t="s">
        <v>1163</v>
      </c>
      <c r="C1259" s="115" t="s">
        <v>206</v>
      </c>
      <c r="D1259" s="300">
        <f>300+150+250+150+100+80</f>
        <v>1030</v>
      </c>
      <c r="E1259" s="255"/>
      <c r="F1259" s="218"/>
      <c r="G1259" s="147"/>
      <c r="H1259" s="123"/>
      <c r="I1259" s="147"/>
      <c r="J1259" s="147"/>
      <c r="K1259" s="147"/>
    </row>
    <row r="1260" spans="1:11" ht="15.75" x14ac:dyDescent="0.25">
      <c r="A1260" s="299" t="s">
        <v>1149</v>
      </c>
      <c r="B1260" s="171" t="s">
        <v>1138</v>
      </c>
      <c r="C1260" s="115" t="s">
        <v>206</v>
      </c>
      <c r="D1260" s="300">
        <f>6750+210</f>
        <v>6960</v>
      </c>
      <c r="E1260" s="255"/>
      <c r="F1260" s="218"/>
      <c r="G1260" s="147"/>
      <c r="H1260" s="123"/>
      <c r="I1260" s="147"/>
      <c r="J1260" s="147"/>
      <c r="K1260" s="147"/>
    </row>
    <row r="1261" spans="1:11" ht="15.75" x14ac:dyDescent="0.25">
      <c r="A1261" s="299" t="s">
        <v>1151</v>
      </c>
      <c r="B1261" s="131" t="s">
        <v>1152</v>
      </c>
      <c r="C1261" s="115" t="s">
        <v>206</v>
      </c>
      <c r="D1261" s="300">
        <v>50</v>
      </c>
      <c r="E1261" s="255"/>
      <c r="F1261" s="218"/>
      <c r="G1261" s="147"/>
      <c r="H1261" s="123"/>
      <c r="I1261" s="147"/>
      <c r="J1261" s="147"/>
      <c r="K1261" s="147"/>
    </row>
    <row r="1262" spans="1:11" ht="15.75" x14ac:dyDescent="0.25">
      <c r="A1262" s="299" t="s">
        <v>485</v>
      </c>
      <c r="B1262" s="131" t="s">
        <v>1153</v>
      </c>
      <c r="C1262" s="115" t="s">
        <v>206</v>
      </c>
      <c r="D1262" s="300">
        <v>250</v>
      </c>
      <c r="E1262" s="255"/>
      <c r="F1262" s="218"/>
      <c r="G1262" s="147"/>
      <c r="H1262" s="123"/>
      <c r="I1262" s="147"/>
      <c r="J1262" s="147"/>
      <c r="K1262" s="147"/>
    </row>
    <row r="1263" spans="1:11" ht="15.75" x14ac:dyDescent="0.25">
      <c r="A1263" s="299" t="s">
        <v>485</v>
      </c>
      <c r="B1263" s="131" t="s">
        <v>1154</v>
      </c>
      <c r="C1263" s="115" t="s">
        <v>206</v>
      </c>
      <c r="D1263" s="300">
        <v>280</v>
      </c>
      <c r="E1263" s="255"/>
      <c r="F1263" s="218"/>
      <c r="G1263" s="147"/>
      <c r="H1263" s="123"/>
      <c r="I1263" s="147"/>
      <c r="J1263" s="147"/>
      <c r="K1263" s="147"/>
    </row>
    <row r="1264" spans="1:11" ht="15.75" x14ac:dyDescent="0.25">
      <c r="A1264" s="299" t="s">
        <v>489</v>
      </c>
      <c r="B1264" s="131" t="s">
        <v>1157</v>
      </c>
      <c r="C1264" s="115" t="s">
        <v>206</v>
      </c>
      <c r="D1264" s="300">
        <v>300</v>
      </c>
      <c r="E1264" s="255"/>
      <c r="F1264" s="218"/>
      <c r="G1264" s="147"/>
      <c r="H1264" s="123"/>
      <c r="I1264" s="147"/>
      <c r="J1264" s="147"/>
      <c r="K1264" s="147"/>
    </row>
    <row r="1265" spans="1:11" ht="15.75" x14ac:dyDescent="0.25">
      <c r="A1265" s="299" t="s">
        <v>489</v>
      </c>
      <c r="B1265" s="131" t="s">
        <v>1158</v>
      </c>
      <c r="C1265" s="115" t="s">
        <v>206</v>
      </c>
      <c r="D1265" s="300">
        <v>3000</v>
      </c>
      <c r="E1265" s="255"/>
      <c r="F1265" s="218"/>
      <c r="G1265" s="147"/>
      <c r="H1265" s="123"/>
      <c r="I1265" s="147"/>
      <c r="J1265" s="147"/>
      <c r="K1265" s="147"/>
    </row>
    <row r="1266" spans="1:11" ht="15.75" x14ac:dyDescent="0.25">
      <c r="A1266" s="299" t="s">
        <v>1160</v>
      </c>
      <c r="B1266" s="131" t="s">
        <v>1159</v>
      </c>
      <c r="C1266" s="115" t="s">
        <v>206</v>
      </c>
      <c r="D1266" s="300">
        <v>180</v>
      </c>
      <c r="E1266" s="255"/>
      <c r="F1266" s="218"/>
      <c r="G1266" s="147"/>
      <c r="H1266" s="123"/>
      <c r="I1266" s="147"/>
      <c r="J1266" s="147"/>
      <c r="K1266" s="147"/>
    </row>
    <row r="1267" spans="1:11" ht="15.75" x14ac:dyDescent="0.25">
      <c r="A1267" s="299" t="s">
        <v>1161</v>
      </c>
      <c r="B1267" s="131" t="s">
        <v>1162</v>
      </c>
      <c r="C1267" s="115" t="s">
        <v>206</v>
      </c>
      <c r="D1267" s="300">
        <v>150</v>
      </c>
      <c r="E1267" s="255"/>
      <c r="F1267" s="218"/>
      <c r="G1267" s="147"/>
      <c r="H1267" s="123"/>
      <c r="I1267" s="147"/>
      <c r="J1267" s="147"/>
      <c r="K1267" s="147"/>
    </row>
    <row r="1268" spans="1:11" ht="15.75" x14ac:dyDescent="0.25">
      <c r="A1268" s="299" t="s">
        <v>1166</v>
      </c>
      <c r="B1268" s="131" t="s">
        <v>1167</v>
      </c>
      <c r="C1268" s="115" t="s">
        <v>206</v>
      </c>
      <c r="D1268" s="300">
        <v>170</v>
      </c>
      <c r="E1268" s="255"/>
      <c r="F1268" s="218"/>
      <c r="G1268" s="147"/>
      <c r="H1268" s="123"/>
      <c r="I1268" s="147"/>
      <c r="J1268" s="147"/>
      <c r="K1268" s="147"/>
    </row>
    <row r="1269" spans="1:11" ht="15.75" x14ac:dyDescent="0.25">
      <c r="A1269" s="299" t="s">
        <v>1166</v>
      </c>
      <c r="B1269" s="131" t="s">
        <v>1168</v>
      </c>
      <c r="C1269" s="115" t="s">
        <v>206</v>
      </c>
      <c r="D1269" s="300">
        <v>200</v>
      </c>
      <c r="E1269" s="255"/>
      <c r="F1269" s="218"/>
      <c r="G1269" s="147"/>
      <c r="H1269" s="123"/>
      <c r="I1269" s="147"/>
      <c r="J1269" s="147"/>
      <c r="K1269" s="147"/>
    </row>
    <row r="1270" spans="1:11" ht="15.75" x14ac:dyDescent="0.25">
      <c r="A1270" s="299" t="s">
        <v>1170</v>
      </c>
      <c r="B1270" s="131" t="s">
        <v>1174</v>
      </c>
      <c r="C1270" s="115" t="s">
        <v>206</v>
      </c>
      <c r="D1270" s="300">
        <v>1630</v>
      </c>
      <c r="E1270" s="255"/>
      <c r="F1270" s="218"/>
      <c r="G1270" s="147"/>
      <c r="H1270" s="123"/>
      <c r="I1270" s="147"/>
      <c r="J1270" s="147"/>
      <c r="K1270" s="147"/>
    </row>
    <row r="1271" spans="1:11" ht="15.75" x14ac:dyDescent="0.25">
      <c r="A1271" s="299" t="s">
        <v>1170</v>
      </c>
      <c r="B1271" s="131" t="s">
        <v>1171</v>
      </c>
      <c r="C1271" s="115" t="s">
        <v>206</v>
      </c>
      <c r="D1271" s="300">
        <v>1250</v>
      </c>
      <c r="E1271" s="255"/>
      <c r="F1271" s="218"/>
      <c r="G1271" s="147"/>
      <c r="H1271" s="123"/>
      <c r="I1271" s="147"/>
      <c r="J1271" s="147"/>
      <c r="K1271" s="147"/>
    </row>
    <row r="1272" spans="1:11" ht="15.75" x14ac:dyDescent="0.25">
      <c r="A1272" s="299" t="s">
        <v>1170</v>
      </c>
      <c r="B1272" s="131" t="s">
        <v>1172</v>
      </c>
      <c r="C1272" s="115" t="s">
        <v>206</v>
      </c>
      <c r="D1272" s="300">
        <v>200</v>
      </c>
      <c r="E1272" s="255"/>
      <c r="F1272" s="218"/>
      <c r="G1272" s="147"/>
      <c r="H1272" s="123"/>
      <c r="I1272" s="147"/>
      <c r="J1272" s="147"/>
      <c r="K1272" s="147"/>
    </row>
    <row r="1273" spans="1:11" ht="15.75" x14ac:dyDescent="0.25">
      <c r="A1273" s="299" t="s">
        <v>1173</v>
      </c>
      <c r="B1273" s="131" t="s">
        <v>966</v>
      </c>
      <c r="C1273" s="115" t="s">
        <v>206</v>
      </c>
      <c r="D1273" s="300">
        <v>2000</v>
      </c>
      <c r="E1273" s="255"/>
      <c r="F1273" s="218"/>
      <c r="G1273" s="147"/>
      <c r="H1273" s="123"/>
      <c r="I1273" s="147"/>
      <c r="J1273" s="147"/>
      <c r="K1273" s="147"/>
    </row>
    <row r="1274" spans="1:11" ht="15.75" x14ac:dyDescent="0.25">
      <c r="A1274" s="299"/>
      <c r="B1274" s="131"/>
      <c r="C1274" s="115" t="s">
        <v>206</v>
      </c>
      <c r="D1274" s="300"/>
      <c r="E1274" s="255"/>
      <c r="F1274" s="218"/>
      <c r="G1274" s="147"/>
      <c r="H1274" s="123"/>
      <c r="I1274" s="147"/>
      <c r="J1274" s="147"/>
      <c r="K1274" s="147"/>
    </row>
    <row r="1275" spans="1:11" ht="15.75" x14ac:dyDescent="0.25">
      <c r="A1275" s="299"/>
      <c r="B1275" s="131"/>
      <c r="C1275" s="115" t="s">
        <v>206</v>
      </c>
      <c r="D1275" s="300"/>
      <c r="E1275" s="255"/>
      <c r="F1275" s="218"/>
      <c r="G1275" s="147"/>
      <c r="H1275" s="123"/>
      <c r="I1275" s="210"/>
      <c r="J1275" s="147"/>
      <c r="K1275" s="147"/>
    </row>
    <row r="1276" spans="1:11" ht="15.75" x14ac:dyDescent="0.25">
      <c r="A1276" s="299"/>
      <c r="B1276" s="131"/>
      <c r="C1276" s="115" t="s">
        <v>206</v>
      </c>
      <c r="D1276" s="218"/>
      <c r="E1276" s="117"/>
      <c r="F1276" s="312"/>
      <c r="G1276" s="147"/>
      <c r="H1276" s="123"/>
      <c r="I1276" s="147"/>
      <c r="J1276" s="147"/>
      <c r="K1276" s="147"/>
    </row>
    <row r="1277" spans="1:11" ht="15.75" x14ac:dyDescent="0.25">
      <c r="A1277" s="124"/>
      <c r="B1277" s="167" t="s">
        <v>1226</v>
      </c>
      <c r="C1277" s="115"/>
      <c r="D1277" s="126">
        <f>SUM(D1237:D1276)</f>
        <v>50379</v>
      </c>
      <c r="E1277" s="117"/>
      <c r="F1277" s="126">
        <f>SUM(F1237:F1276)</f>
        <v>0</v>
      </c>
      <c r="G1277" s="147"/>
      <c r="H1277" s="210"/>
      <c r="I1277" s="302">
        <f>H1277/8</f>
        <v>0</v>
      </c>
      <c r="J1277" s="147"/>
      <c r="K1277" s="147"/>
    </row>
    <row r="1278" spans="1:11" ht="15.75" x14ac:dyDescent="0.25">
      <c r="A1278" s="124"/>
      <c r="B1278" s="131" t="s">
        <v>173</v>
      </c>
      <c r="C1278" s="132"/>
      <c r="D1278" s="181">
        <f>D1235-D1277</f>
        <v>23</v>
      </c>
      <c r="F1278" s="118"/>
      <c r="G1278" s="118"/>
      <c r="H1278" s="118"/>
      <c r="I1278" s="118"/>
      <c r="J1278" s="118"/>
      <c r="K1278" s="118"/>
    </row>
    <row r="1279" spans="1:11" ht="15.75" x14ac:dyDescent="0.25">
      <c r="A1279" s="134"/>
      <c r="B1279" s="135" t="s">
        <v>109</v>
      </c>
      <c r="C1279" s="135"/>
      <c r="D1279" s="134"/>
      <c r="E1279" s="134"/>
      <c r="F1279" s="134"/>
      <c r="G1279" s="134"/>
      <c r="H1279" s="134"/>
      <c r="I1279" s="134"/>
      <c r="J1279" s="134"/>
      <c r="K1279" s="134"/>
    </row>
    <row r="1280" spans="1:11" ht="15.75" x14ac:dyDescent="0.25">
      <c r="A1280" s="134"/>
      <c r="B1280" s="135"/>
      <c r="C1280" s="135"/>
      <c r="D1280" s="134"/>
      <c r="E1280" s="134"/>
      <c r="F1280" s="134"/>
      <c r="G1280" s="134"/>
      <c r="I1280" s="134"/>
      <c r="J1280" s="134"/>
      <c r="K1280" s="134"/>
    </row>
    <row r="1281" spans="1:11" ht="15.75" x14ac:dyDescent="0.25">
      <c r="A1281" s="134"/>
      <c r="B1281" s="135"/>
      <c r="C1281" s="135"/>
      <c r="D1281" s="134"/>
      <c r="E1281" s="134"/>
      <c r="F1281" s="166"/>
      <c r="G1281" s="134"/>
      <c r="H1281" s="166"/>
      <c r="I1281" s="134"/>
      <c r="J1281" s="134"/>
      <c r="K1281" s="134"/>
    </row>
    <row r="1282" spans="1:11" ht="15.75" x14ac:dyDescent="0.25">
      <c r="A1282" s="134"/>
      <c r="B1282" s="135"/>
      <c r="C1282" s="135"/>
      <c r="D1282" s="134"/>
      <c r="E1282" s="134"/>
      <c r="F1282" s="134"/>
      <c r="G1282" s="134"/>
      <c r="I1282" s="134"/>
      <c r="J1282" s="134"/>
      <c r="K1282" s="134"/>
    </row>
    <row r="1283" spans="1:11" ht="15.75" x14ac:dyDescent="0.25">
      <c r="A1283" s="136"/>
      <c r="B1283" s="136"/>
      <c r="C1283" s="137"/>
      <c r="D1283" s="137"/>
      <c r="E1283" s="99"/>
      <c r="F1283" s="137"/>
      <c r="G1283" s="137"/>
      <c r="H1283" s="101"/>
      <c r="I1283" s="138"/>
      <c r="J1283" s="138"/>
      <c r="K1283" s="138"/>
    </row>
    <row r="1284" spans="1:11" ht="15.75" x14ac:dyDescent="0.25">
      <c r="A1284" s="264" t="s">
        <v>883</v>
      </c>
      <c r="B1284" s="262" t="s">
        <v>884</v>
      </c>
      <c r="C1284" s="262" t="s">
        <v>836</v>
      </c>
      <c r="D1284" s="262" t="s">
        <v>553</v>
      </c>
      <c r="E1284" s="99"/>
      <c r="F1284" s="264" t="s">
        <v>554</v>
      </c>
      <c r="G1284" s="142"/>
      <c r="H1284" s="143"/>
      <c r="J1284" s="144"/>
      <c r="K1284" s="144"/>
    </row>
    <row r="1285" spans="1:11" ht="15.75" x14ac:dyDescent="0.25">
      <c r="A1285" s="262" t="s">
        <v>34</v>
      </c>
      <c r="B1285" s="262" t="s">
        <v>885</v>
      </c>
      <c r="C1285" s="262" t="s">
        <v>837</v>
      </c>
      <c r="D1285" s="265" t="s">
        <v>36</v>
      </c>
      <c r="E1285" s="99"/>
      <c r="F1285" s="266" t="s">
        <v>37</v>
      </c>
      <c r="G1285" s="145"/>
      <c r="H1285" s="143"/>
      <c r="J1285" s="146"/>
      <c r="K1285" s="146"/>
    </row>
    <row r="1287" spans="1:11" ht="15.75" x14ac:dyDescent="0.25">
      <c r="F1287" s="163"/>
      <c r="H1287" s="162"/>
    </row>
    <row r="1288" spans="1:11" ht="15.75" x14ac:dyDescent="0.25">
      <c r="F1288" s="163"/>
      <c r="H1288" s="162"/>
    </row>
    <row r="1289" spans="1:11" ht="15.75" x14ac:dyDescent="0.25">
      <c r="F1289" s="163"/>
      <c r="H1289" s="162"/>
    </row>
    <row r="1290" spans="1:11" ht="15.75" x14ac:dyDescent="0.25">
      <c r="A1290" s="97" t="s">
        <v>131</v>
      </c>
      <c r="B1290" s="98" t="s">
        <v>0</v>
      </c>
      <c r="C1290" s="99"/>
      <c r="D1290" s="98"/>
      <c r="E1290" s="98"/>
      <c r="F1290" s="98"/>
      <c r="G1290" s="100"/>
      <c r="H1290" s="101"/>
      <c r="I1290" s="101"/>
      <c r="J1290" s="101"/>
      <c r="K1290" s="101"/>
    </row>
    <row r="1291" spans="1:11" ht="15.75" x14ac:dyDescent="0.25">
      <c r="A1291" s="97"/>
      <c r="B1291" s="98" t="s">
        <v>1</v>
      </c>
      <c r="C1291" s="99"/>
      <c r="D1291" s="98"/>
      <c r="E1291" s="98"/>
      <c r="F1291" s="98"/>
      <c r="G1291" s="100"/>
      <c r="H1291" s="101"/>
      <c r="I1291" s="101"/>
      <c r="J1291" s="101"/>
      <c r="K1291" s="101"/>
    </row>
    <row r="1292" spans="1:11" ht="15.75" x14ac:dyDescent="0.25">
      <c r="A1292" s="97"/>
      <c r="B1292" s="98" t="s">
        <v>1293</v>
      </c>
      <c r="C1292" s="99"/>
      <c r="D1292" s="98"/>
      <c r="E1292" s="98"/>
      <c r="F1292" s="98"/>
      <c r="G1292" s="100"/>
      <c r="H1292" s="101"/>
      <c r="I1292" s="101"/>
      <c r="J1292" s="101"/>
      <c r="K1292" s="101"/>
    </row>
    <row r="1293" spans="1:11" ht="45" x14ac:dyDescent="0.25">
      <c r="A1293" s="267" t="s">
        <v>3</v>
      </c>
      <c r="B1293" s="103" t="s">
        <v>4</v>
      </c>
      <c r="C1293" s="103" t="s">
        <v>5</v>
      </c>
      <c r="D1293" s="104" t="s">
        <v>6</v>
      </c>
      <c r="E1293" s="103" t="s">
        <v>39</v>
      </c>
      <c r="F1293" s="153" t="s">
        <v>8</v>
      </c>
      <c r="G1293" s="153" t="s">
        <v>9</v>
      </c>
      <c r="H1293" s="153" t="s">
        <v>76</v>
      </c>
      <c r="I1293" s="153" t="s">
        <v>77</v>
      </c>
      <c r="J1293" s="153" t="s">
        <v>78</v>
      </c>
      <c r="K1293" s="153" t="s">
        <v>111</v>
      </c>
    </row>
    <row r="1294" spans="1:11" ht="15.75" x14ac:dyDescent="0.25">
      <c r="A1294" s="105"/>
      <c r="B1294" s="106" t="s">
        <v>18</v>
      </c>
      <c r="C1294" s="107"/>
      <c r="D1294" s="108">
        <v>23</v>
      </c>
      <c r="E1294" s="109"/>
      <c r="F1294" s="106"/>
      <c r="G1294" s="106"/>
      <c r="H1294" s="106"/>
      <c r="I1294" s="106"/>
      <c r="J1294" s="106"/>
      <c r="K1294" s="106"/>
    </row>
    <row r="1295" spans="1:11" ht="15.75" x14ac:dyDescent="0.25">
      <c r="A1295" s="232" t="s">
        <v>1173</v>
      </c>
      <c r="B1295" s="106" t="s">
        <v>225</v>
      </c>
      <c r="C1295" s="234">
        <v>109896415</v>
      </c>
      <c r="D1295" s="235">
        <v>50000</v>
      </c>
      <c r="E1295" s="109"/>
      <c r="F1295" s="106"/>
      <c r="G1295" s="106"/>
      <c r="H1295" s="106"/>
      <c r="I1295" s="106"/>
      <c r="J1295" s="106"/>
      <c r="K1295" s="106"/>
    </row>
    <row r="1296" spans="1:11" ht="15.75" x14ac:dyDescent="0.25">
      <c r="A1296" s="299" t="s">
        <v>1219</v>
      </c>
      <c r="B1296" s="252" t="s">
        <v>1237</v>
      </c>
      <c r="C1296" s="268">
        <v>109896437</v>
      </c>
      <c r="D1296" s="218">
        <v>15000</v>
      </c>
      <c r="E1296" s="109"/>
      <c r="F1296" s="106"/>
      <c r="G1296" s="106"/>
      <c r="H1296" s="106"/>
      <c r="I1296" s="106"/>
      <c r="J1296" s="106"/>
      <c r="K1296" s="106"/>
    </row>
    <row r="1297" spans="1:11" ht="15.75" x14ac:dyDescent="0.25">
      <c r="A1297" s="232"/>
      <c r="B1297" s="106"/>
      <c r="C1297" s="234"/>
      <c r="D1297" s="111"/>
      <c r="E1297" s="109"/>
      <c r="F1297" s="106"/>
      <c r="G1297" s="106"/>
      <c r="H1297" s="106"/>
      <c r="I1297" s="106"/>
      <c r="J1297" s="106"/>
      <c r="K1297" s="106"/>
    </row>
    <row r="1298" spans="1:11" ht="15.75" x14ac:dyDescent="0.25">
      <c r="A1298" s="105"/>
      <c r="B1298" s="106" t="s">
        <v>227</v>
      </c>
      <c r="C1298" s="107" t="s">
        <v>131</v>
      </c>
      <c r="D1298" s="111">
        <f>SUM(D1294:D1297)</f>
        <v>65023</v>
      </c>
      <c r="E1298" s="109"/>
      <c r="F1298" s="106"/>
      <c r="G1298" s="106"/>
      <c r="H1298" s="106"/>
      <c r="I1298" s="106"/>
      <c r="J1298" s="106"/>
      <c r="K1298" s="106"/>
    </row>
    <row r="1299" spans="1:11" ht="15.75" x14ac:dyDescent="0.25">
      <c r="A1299" s="105"/>
      <c r="B1299" s="112" t="s">
        <v>21</v>
      </c>
      <c r="C1299" s="107"/>
      <c r="D1299" s="113"/>
      <c r="E1299" s="109"/>
      <c r="F1299" s="106"/>
      <c r="G1299" s="106"/>
      <c r="H1299" s="106"/>
      <c r="I1299" s="106"/>
      <c r="J1299" s="106"/>
      <c r="K1299" s="106"/>
    </row>
    <row r="1300" spans="1:11" ht="15.75" x14ac:dyDescent="0.25">
      <c r="A1300" s="299" t="s">
        <v>1173</v>
      </c>
      <c r="B1300" s="171" t="s">
        <v>1175</v>
      </c>
      <c r="C1300" s="115" t="s">
        <v>206</v>
      </c>
      <c r="D1300" s="218">
        <v>280</v>
      </c>
      <c r="E1300" s="255"/>
      <c r="F1300" s="218"/>
      <c r="G1300" s="147"/>
      <c r="H1300" s="147"/>
      <c r="I1300" s="147"/>
      <c r="J1300" s="147"/>
      <c r="K1300" s="147"/>
    </row>
    <row r="1301" spans="1:11" ht="15.75" x14ac:dyDescent="0.25">
      <c r="A1301" s="299" t="s">
        <v>1173</v>
      </c>
      <c r="B1301" s="131" t="s">
        <v>1177</v>
      </c>
      <c r="C1301" s="115" t="s">
        <v>206</v>
      </c>
      <c r="D1301" s="218">
        <v>120</v>
      </c>
      <c r="E1301" s="255"/>
      <c r="F1301" s="218"/>
      <c r="G1301" s="147"/>
      <c r="H1301" s="147"/>
      <c r="I1301" s="147"/>
      <c r="J1301" s="147"/>
      <c r="K1301" s="147"/>
    </row>
    <row r="1302" spans="1:11" ht="15.75" x14ac:dyDescent="0.25">
      <c r="A1302" s="171" t="s">
        <v>1173</v>
      </c>
      <c r="B1302" s="171" t="s">
        <v>1181</v>
      </c>
      <c r="C1302" s="177" t="s">
        <v>206</v>
      </c>
      <c r="D1302" s="304">
        <v>5000</v>
      </c>
      <c r="E1302" s="256"/>
      <c r="F1302" s="218"/>
      <c r="G1302" s="147"/>
      <c r="H1302" s="147"/>
      <c r="I1302" s="147"/>
      <c r="J1302" s="147"/>
      <c r="K1302" s="147"/>
    </row>
    <row r="1303" spans="1:11" ht="15.75" x14ac:dyDescent="0.25">
      <c r="A1303" s="171" t="s">
        <v>1164</v>
      </c>
      <c r="B1303" s="324" t="s">
        <v>1178</v>
      </c>
      <c r="C1303" s="177" t="s">
        <v>206</v>
      </c>
      <c r="D1303" s="218">
        <v>4160</v>
      </c>
      <c r="E1303" s="256"/>
      <c r="F1303" s="218"/>
      <c r="G1303" s="147"/>
      <c r="H1303" s="147"/>
      <c r="I1303" s="147"/>
      <c r="J1303" s="147"/>
      <c r="K1303" s="147"/>
    </row>
    <row r="1304" spans="1:11" ht="15.75" x14ac:dyDescent="0.25">
      <c r="A1304" s="299" t="s">
        <v>1173</v>
      </c>
      <c r="B1304" s="292" t="s">
        <v>1184</v>
      </c>
      <c r="C1304" s="115" t="s">
        <v>206</v>
      </c>
      <c r="D1304" s="218">
        <v>350</v>
      </c>
      <c r="E1304" s="256"/>
      <c r="F1304" s="218"/>
      <c r="G1304" s="147"/>
      <c r="H1304" s="147"/>
      <c r="I1304" s="147"/>
      <c r="J1304" s="147"/>
      <c r="K1304" s="147"/>
    </row>
    <row r="1305" spans="1:11" ht="15.75" x14ac:dyDescent="0.25">
      <c r="A1305" s="299" t="s">
        <v>1173</v>
      </c>
      <c r="B1305" s="292" t="s">
        <v>1185</v>
      </c>
      <c r="C1305" s="115" t="s">
        <v>206</v>
      </c>
      <c r="D1305" s="218">
        <v>2200</v>
      </c>
      <c r="E1305" s="255"/>
      <c r="F1305" s="218"/>
      <c r="G1305" s="147"/>
      <c r="H1305" s="123"/>
      <c r="I1305" s="147"/>
      <c r="J1305" s="147"/>
      <c r="K1305" s="147"/>
    </row>
    <row r="1306" spans="1:11" ht="15.75" x14ac:dyDescent="0.25">
      <c r="A1306" s="171" t="s">
        <v>1179</v>
      </c>
      <c r="B1306" s="292" t="s">
        <v>1180</v>
      </c>
      <c r="C1306" s="115" t="s">
        <v>206</v>
      </c>
      <c r="D1306" s="300">
        <v>150</v>
      </c>
      <c r="E1306" s="255"/>
      <c r="F1306" s="218"/>
      <c r="G1306" s="147"/>
      <c r="H1306" s="123"/>
      <c r="I1306" s="147"/>
      <c r="J1306" s="147"/>
      <c r="K1306" s="147"/>
    </row>
    <row r="1307" spans="1:11" ht="15.75" x14ac:dyDescent="0.25">
      <c r="A1307" s="171" t="s">
        <v>1186</v>
      </c>
      <c r="B1307" s="292" t="s">
        <v>1187</v>
      </c>
      <c r="C1307" s="115" t="s">
        <v>206</v>
      </c>
      <c r="D1307" s="300">
        <v>300</v>
      </c>
      <c r="E1307" s="255"/>
      <c r="F1307" s="218"/>
      <c r="G1307" s="147"/>
      <c r="H1307" s="123"/>
      <c r="I1307" s="147"/>
      <c r="J1307" s="147"/>
      <c r="K1307" s="147"/>
    </row>
    <row r="1308" spans="1:11" ht="15.75" x14ac:dyDescent="0.25">
      <c r="A1308" s="171" t="s">
        <v>1186</v>
      </c>
      <c r="B1308" s="131" t="s">
        <v>1188</v>
      </c>
      <c r="C1308" s="115" t="s">
        <v>206</v>
      </c>
      <c r="D1308" s="218">
        <v>480</v>
      </c>
      <c r="E1308" s="255"/>
      <c r="F1308" s="218"/>
      <c r="G1308" s="147"/>
      <c r="H1308" s="123"/>
      <c r="I1308" s="147"/>
      <c r="J1308" s="147"/>
      <c r="K1308" s="147"/>
    </row>
    <row r="1309" spans="1:11" ht="15.75" x14ac:dyDescent="0.25">
      <c r="A1309" s="299" t="s">
        <v>1189</v>
      </c>
      <c r="B1309" s="292" t="s">
        <v>1190</v>
      </c>
      <c r="C1309" s="115" t="s">
        <v>206</v>
      </c>
      <c r="D1309" s="218">
        <v>900</v>
      </c>
      <c r="E1309" s="255"/>
      <c r="F1309" s="218"/>
      <c r="G1309" s="147"/>
      <c r="H1309" s="123"/>
      <c r="I1309" s="147"/>
      <c r="J1309" s="147"/>
      <c r="K1309" s="147"/>
    </row>
    <row r="1310" spans="1:11" ht="15.75" x14ac:dyDescent="0.25">
      <c r="A1310" s="299" t="s">
        <v>1189</v>
      </c>
      <c r="B1310" s="292" t="s">
        <v>1191</v>
      </c>
      <c r="C1310" s="115" t="s">
        <v>206</v>
      </c>
      <c r="D1310" s="218">
        <v>550</v>
      </c>
      <c r="E1310" s="255"/>
      <c r="F1310" s="218"/>
      <c r="G1310" s="147"/>
      <c r="H1310" s="123"/>
      <c r="I1310" s="147"/>
      <c r="J1310" s="147"/>
      <c r="K1310" s="147"/>
    </row>
    <row r="1311" spans="1:11" ht="15.75" x14ac:dyDescent="0.25">
      <c r="A1311" s="299" t="s">
        <v>1192</v>
      </c>
      <c r="B1311" s="292" t="s">
        <v>1193</v>
      </c>
      <c r="C1311" s="115" t="s">
        <v>206</v>
      </c>
      <c r="D1311" s="218">
        <v>20</v>
      </c>
      <c r="E1311" s="255"/>
      <c r="F1311" s="218"/>
      <c r="G1311" s="147"/>
      <c r="H1311" s="123"/>
      <c r="I1311" s="147"/>
      <c r="J1311" s="147"/>
      <c r="K1311" s="147"/>
    </row>
    <row r="1312" spans="1:11" ht="15.75" x14ac:dyDescent="0.25">
      <c r="A1312" s="299" t="s">
        <v>1194</v>
      </c>
      <c r="B1312" s="292" t="s">
        <v>1195</v>
      </c>
      <c r="C1312" s="115" t="s">
        <v>206</v>
      </c>
      <c r="D1312" s="300">
        <f>300+250</f>
        <v>550</v>
      </c>
      <c r="E1312" s="255"/>
      <c r="F1312" s="218"/>
      <c r="G1312" s="147"/>
      <c r="H1312" s="123"/>
      <c r="I1312" s="147"/>
      <c r="J1312" s="147"/>
      <c r="K1312" s="147"/>
    </row>
    <row r="1313" spans="1:11" ht="15.75" x14ac:dyDescent="0.25">
      <c r="A1313" s="299" t="s">
        <v>1196</v>
      </c>
      <c r="B1313" s="292" t="s">
        <v>1227</v>
      </c>
      <c r="C1313" s="252" t="s">
        <v>206</v>
      </c>
      <c r="D1313" s="330">
        <v>700</v>
      </c>
      <c r="E1313" s="255"/>
      <c r="F1313" s="218"/>
      <c r="G1313" s="147"/>
      <c r="H1313" s="123"/>
      <c r="I1313" s="147"/>
      <c r="J1313" s="147"/>
      <c r="K1313" s="147"/>
    </row>
    <row r="1314" spans="1:11" ht="15.75" x14ac:dyDescent="0.25">
      <c r="A1314" s="299" t="s">
        <v>1196</v>
      </c>
      <c r="B1314" s="292" t="s">
        <v>1199</v>
      </c>
      <c r="C1314" s="115" t="s">
        <v>206</v>
      </c>
      <c r="D1314" s="300">
        <v>1300</v>
      </c>
      <c r="E1314" s="255"/>
      <c r="F1314" s="218"/>
      <c r="G1314" s="147"/>
      <c r="H1314" s="123"/>
      <c r="I1314" s="147"/>
      <c r="J1314" s="147"/>
      <c r="K1314" s="147"/>
    </row>
    <row r="1315" spans="1:11" ht="15.75" x14ac:dyDescent="0.25">
      <c r="A1315" s="299" t="s">
        <v>1196</v>
      </c>
      <c r="B1315" s="292" t="s">
        <v>1197</v>
      </c>
      <c r="C1315" s="115" t="s">
        <v>206</v>
      </c>
      <c r="D1315" s="300">
        <v>2150</v>
      </c>
      <c r="E1315" s="255"/>
      <c r="F1315" s="218"/>
      <c r="G1315" s="147"/>
      <c r="H1315" s="123"/>
      <c r="I1315" s="147"/>
      <c r="J1315" s="147"/>
      <c r="K1315" s="147"/>
    </row>
    <row r="1316" spans="1:11" ht="15.75" x14ac:dyDescent="0.25">
      <c r="A1316" s="299" t="s">
        <v>1196</v>
      </c>
      <c r="B1316" s="292" t="s">
        <v>1198</v>
      </c>
      <c r="C1316" s="115" t="s">
        <v>206</v>
      </c>
      <c r="D1316" s="300">
        <v>120</v>
      </c>
      <c r="E1316" s="255"/>
      <c r="F1316" s="218"/>
      <c r="G1316" s="147"/>
      <c r="H1316" s="123"/>
      <c r="I1316" s="147"/>
      <c r="J1316" s="147"/>
      <c r="K1316" s="147"/>
    </row>
    <row r="1317" spans="1:11" ht="15.75" x14ac:dyDescent="0.25">
      <c r="A1317" s="299" t="s">
        <v>1200</v>
      </c>
      <c r="B1317" s="292" t="s">
        <v>986</v>
      </c>
      <c r="C1317" s="115" t="s">
        <v>206</v>
      </c>
      <c r="D1317" s="300">
        <v>170</v>
      </c>
      <c r="E1317" s="255"/>
      <c r="F1317" s="218"/>
      <c r="G1317" s="147"/>
      <c r="H1317" s="123"/>
      <c r="I1317" s="147"/>
      <c r="J1317" s="147"/>
      <c r="K1317" s="147"/>
    </row>
    <row r="1318" spans="1:11" ht="15.75" x14ac:dyDescent="0.25">
      <c r="A1318" s="299" t="s">
        <v>1200</v>
      </c>
      <c r="B1318" s="292" t="s">
        <v>1201</v>
      </c>
      <c r="C1318" s="115" t="s">
        <v>206</v>
      </c>
      <c r="D1318" s="300">
        <v>1460</v>
      </c>
      <c r="E1318" s="255"/>
      <c r="F1318" s="218"/>
      <c r="G1318" s="147"/>
      <c r="H1318" s="123"/>
      <c r="I1318" s="147"/>
      <c r="J1318" s="147"/>
      <c r="K1318" s="147"/>
    </row>
    <row r="1319" spans="1:11" ht="15.75" x14ac:dyDescent="0.25">
      <c r="A1319" s="299" t="s">
        <v>1200</v>
      </c>
      <c r="B1319" s="292" t="s">
        <v>1202</v>
      </c>
      <c r="C1319" s="115" t="s">
        <v>206</v>
      </c>
      <c r="D1319" s="300">
        <v>50</v>
      </c>
      <c r="E1319" s="255"/>
      <c r="F1319" s="218"/>
      <c r="G1319" s="147"/>
      <c r="H1319" s="123"/>
      <c r="I1319" s="147"/>
      <c r="J1319" s="147"/>
      <c r="K1319" s="147"/>
    </row>
    <row r="1320" spans="1:11" ht="15.75" x14ac:dyDescent="0.25">
      <c r="A1320" s="299" t="s">
        <v>1200</v>
      </c>
      <c r="B1320" s="131" t="s">
        <v>1203</v>
      </c>
      <c r="C1320" s="115" t="s">
        <v>206</v>
      </c>
      <c r="D1320" s="300">
        <v>4567</v>
      </c>
      <c r="E1320" s="255"/>
      <c r="F1320" s="218"/>
      <c r="G1320" s="147"/>
      <c r="H1320" s="123"/>
      <c r="I1320" s="147"/>
      <c r="J1320" s="147"/>
      <c r="K1320" s="147"/>
    </row>
    <row r="1321" spans="1:11" ht="15.75" x14ac:dyDescent="0.25">
      <c r="A1321" s="299" t="s">
        <v>1204</v>
      </c>
      <c r="B1321" s="292" t="s">
        <v>1205</v>
      </c>
      <c r="C1321" s="115" t="s">
        <v>206</v>
      </c>
      <c r="D1321" s="300">
        <v>80</v>
      </c>
      <c r="E1321" s="255"/>
      <c r="F1321" s="218"/>
      <c r="G1321" s="147"/>
      <c r="H1321" s="123"/>
      <c r="I1321" s="147"/>
      <c r="J1321" s="147"/>
      <c r="K1321" s="147"/>
    </row>
    <row r="1322" spans="1:11" ht="15.75" x14ac:dyDescent="0.25">
      <c r="A1322" s="299" t="s">
        <v>1204</v>
      </c>
      <c r="B1322" s="292" t="s">
        <v>1206</v>
      </c>
      <c r="C1322" s="115" t="s">
        <v>206</v>
      </c>
      <c r="D1322" s="300">
        <v>200</v>
      </c>
      <c r="E1322" s="255"/>
      <c r="F1322" s="218"/>
      <c r="G1322" s="147"/>
      <c r="H1322" s="123"/>
      <c r="I1322" s="147"/>
      <c r="J1322" s="147"/>
      <c r="K1322" s="147"/>
    </row>
    <row r="1323" spans="1:11" ht="15.75" x14ac:dyDescent="0.25">
      <c r="A1323" s="299" t="s">
        <v>1207</v>
      </c>
      <c r="B1323" s="292" t="s">
        <v>1208</v>
      </c>
      <c r="C1323" s="115" t="s">
        <v>206</v>
      </c>
      <c r="D1323" s="300">
        <v>1000</v>
      </c>
      <c r="E1323" s="255"/>
      <c r="F1323" s="218"/>
      <c r="G1323" s="147"/>
      <c r="H1323" s="123"/>
      <c r="I1323" s="147"/>
      <c r="J1323" s="147"/>
      <c r="K1323" s="147"/>
    </row>
    <row r="1324" spans="1:11" ht="15.75" x14ac:dyDescent="0.25">
      <c r="A1324" s="299" t="s">
        <v>1209</v>
      </c>
      <c r="B1324" s="292" t="s">
        <v>1210</v>
      </c>
      <c r="C1324" s="115" t="s">
        <v>206</v>
      </c>
      <c r="D1324" s="300">
        <v>180</v>
      </c>
      <c r="E1324" s="255"/>
      <c r="F1324" s="218"/>
      <c r="G1324" s="147"/>
      <c r="H1324" s="123"/>
      <c r="I1324" s="147"/>
      <c r="J1324" s="147"/>
      <c r="K1324" s="147"/>
    </row>
    <row r="1325" spans="1:11" ht="15.75" x14ac:dyDescent="0.25">
      <c r="A1325" s="299" t="s">
        <v>1209</v>
      </c>
      <c r="B1325" s="292" t="s">
        <v>1211</v>
      </c>
      <c r="C1325" s="115" t="s">
        <v>206</v>
      </c>
      <c r="D1325" s="300">
        <f>7000-7000</f>
        <v>0</v>
      </c>
      <c r="E1325" s="255"/>
      <c r="F1325" s="218"/>
      <c r="G1325" s="147"/>
      <c r="H1325" s="123"/>
      <c r="I1325" s="147"/>
      <c r="J1325" s="147"/>
      <c r="K1325" s="147"/>
    </row>
    <row r="1326" spans="1:11" ht="15.75" x14ac:dyDescent="0.25">
      <c r="A1326" s="299" t="s">
        <v>1212</v>
      </c>
      <c r="B1326" s="292" t="s">
        <v>1213</v>
      </c>
      <c r="C1326" s="115" t="s">
        <v>206</v>
      </c>
      <c r="D1326" s="300">
        <v>4400</v>
      </c>
      <c r="E1326" s="255"/>
      <c r="F1326" s="218"/>
      <c r="G1326" s="147"/>
      <c r="H1326" s="123"/>
      <c r="I1326" s="147"/>
      <c r="J1326" s="147"/>
      <c r="K1326" s="147"/>
    </row>
    <row r="1327" spans="1:11" ht="15.75" x14ac:dyDescent="0.25">
      <c r="A1327" s="299" t="s">
        <v>1212</v>
      </c>
      <c r="B1327" s="292" t="s">
        <v>1214</v>
      </c>
      <c r="C1327" s="115" t="s">
        <v>206</v>
      </c>
      <c r="D1327" s="300">
        <v>500</v>
      </c>
      <c r="E1327" s="255"/>
      <c r="F1327" s="218"/>
      <c r="G1327" s="147"/>
      <c r="H1327" s="123"/>
      <c r="I1327" s="147"/>
      <c r="J1327" s="147"/>
      <c r="K1327" s="147"/>
    </row>
    <row r="1328" spans="1:11" ht="15.75" x14ac:dyDescent="0.25">
      <c r="A1328" s="299" t="s">
        <v>1215</v>
      </c>
      <c r="B1328" s="292" t="s">
        <v>1216</v>
      </c>
      <c r="C1328" s="115" t="s">
        <v>206</v>
      </c>
      <c r="D1328" s="300">
        <v>200</v>
      </c>
      <c r="E1328" s="255"/>
      <c r="F1328" s="218"/>
      <c r="G1328" s="147"/>
      <c r="H1328" s="123"/>
      <c r="I1328" s="147"/>
      <c r="J1328" s="147"/>
      <c r="K1328" s="147"/>
    </row>
    <row r="1329" spans="1:11" ht="15.75" x14ac:dyDescent="0.25">
      <c r="A1329" s="299" t="s">
        <v>1215</v>
      </c>
      <c r="B1329" s="292" t="s">
        <v>1217</v>
      </c>
      <c r="C1329" s="115" t="s">
        <v>206</v>
      </c>
      <c r="D1329" s="300">
        <v>210</v>
      </c>
      <c r="E1329" s="255"/>
      <c r="F1329" s="218"/>
      <c r="G1329" s="147"/>
      <c r="H1329" s="123"/>
      <c r="I1329" s="147"/>
      <c r="J1329" s="147"/>
      <c r="K1329" s="147"/>
    </row>
    <row r="1330" spans="1:11" ht="15.75" x14ac:dyDescent="0.25">
      <c r="A1330" s="299" t="s">
        <v>1215</v>
      </c>
      <c r="B1330" s="292" t="s">
        <v>1229</v>
      </c>
      <c r="C1330" s="115" t="s">
        <v>206</v>
      </c>
      <c r="D1330" s="300">
        <v>180</v>
      </c>
      <c r="E1330" s="255"/>
      <c r="F1330" s="218"/>
      <c r="G1330" s="147"/>
      <c r="H1330" s="123"/>
      <c r="I1330" s="147"/>
      <c r="J1330" s="147"/>
      <c r="K1330" s="147"/>
    </row>
    <row r="1331" spans="1:11" ht="15.75" x14ac:dyDescent="0.25">
      <c r="A1331" s="299" t="s">
        <v>1224</v>
      </c>
      <c r="B1331" s="292" t="s">
        <v>979</v>
      </c>
      <c r="C1331" s="115" t="s">
        <v>206</v>
      </c>
      <c r="D1331" s="300">
        <v>100</v>
      </c>
      <c r="E1331" s="255"/>
      <c r="F1331" s="218"/>
      <c r="G1331" s="147"/>
      <c r="H1331" s="123"/>
      <c r="I1331" s="147"/>
      <c r="J1331" s="147"/>
      <c r="K1331" s="147"/>
    </row>
    <row r="1332" spans="1:11" ht="15.75" x14ac:dyDescent="0.25">
      <c r="A1332" s="171" t="s">
        <v>1219</v>
      </c>
      <c r="B1332" s="292" t="s">
        <v>1288</v>
      </c>
      <c r="C1332" s="132" t="s">
        <v>206</v>
      </c>
      <c r="D1332" s="218">
        <v>500</v>
      </c>
      <c r="E1332" s="218">
        <v>500</v>
      </c>
      <c r="F1332" s="218"/>
      <c r="G1332" s="147"/>
      <c r="H1332" s="123"/>
      <c r="I1332" s="147"/>
      <c r="J1332" s="147"/>
      <c r="K1332" s="147"/>
    </row>
    <row r="1333" spans="1:11" ht="15.75" x14ac:dyDescent="0.25">
      <c r="A1333" s="171" t="s">
        <v>1219</v>
      </c>
      <c r="B1333" s="292" t="s">
        <v>1289</v>
      </c>
      <c r="C1333" s="132" t="s">
        <v>206</v>
      </c>
      <c r="D1333" s="218">
        <v>8386</v>
      </c>
      <c r="E1333" s="218">
        <f>300+3492+1365+3229</f>
        <v>8386</v>
      </c>
      <c r="F1333" s="218"/>
      <c r="G1333" s="147"/>
      <c r="H1333" s="123"/>
      <c r="I1333" s="147"/>
      <c r="J1333" s="147"/>
      <c r="K1333" s="147"/>
    </row>
    <row r="1334" spans="1:11" ht="15.75" x14ac:dyDescent="0.25">
      <c r="A1334" s="171" t="s">
        <v>1219</v>
      </c>
      <c r="B1334" s="292" t="s">
        <v>1290</v>
      </c>
      <c r="C1334" s="132" t="s">
        <v>206</v>
      </c>
      <c r="D1334" s="218">
        <v>1500</v>
      </c>
      <c r="E1334" s="218">
        <v>1500</v>
      </c>
      <c r="F1334" s="218"/>
      <c r="G1334" s="147"/>
      <c r="H1334" s="123"/>
      <c r="I1334" s="147"/>
      <c r="J1334" s="147"/>
      <c r="K1334" s="147"/>
    </row>
    <row r="1335" spans="1:11" ht="15.75" x14ac:dyDescent="0.25">
      <c r="A1335" s="299" t="s">
        <v>1233</v>
      </c>
      <c r="B1335" s="292" t="s">
        <v>1242</v>
      </c>
      <c r="C1335" s="115" t="s">
        <v>206</v>
      </c>
      <c r="D1335" s="300">
        <v>250</v>
      </c>
      <c r="E1335" s="255"/>
      <c r="F1335" s="218"/>
      <c r="G1335" s="147"/>
      <c r="H1335" s="123"/>
      <c r="I1335" s="147"/>
      <c r="J1335" s="147"/>
      <c r="K1335" s="147"/>
    </row>
    <row r="1336" spans="1:11" ht="15.75" x14ac:dyDescent="0.25">
      <c r="A1336" s="299" t="s">
        <v>1243</v>
      </c>
      <c r="B1336" s="292" t="s">
        <v>1291</v>
      </c>
      <c r="C1336" s="115" t="s">
        <v>206</v>
      </c>
      <c r="D1336" s="300">
        <v>100</v>
      </c>
      <c r="E1336" s="255"/>
      <c r="F1336" s="218"/>
      <c r="G1336" s="147"/>
      <c r="H1336" s="123"/>
      <c r="I1336" s="147"/>
      <c r="J1336" s="147"/>
      <c r="K1336" s="147"/>
    </row>
    <row r="1337" spans="1:11" ht="15.75" x14ac:dyDescent="0.25">
      <c r="A1337" s="299" t="s">
        <v>1245</v>
      </c>
      <c r="B1337" s="292" t="s">
        <v>1246</v>
      </c>
      <c r="C1337" s="115" t="s">
        <v>206</v>
      </c>
      <c r="D1337" s="300">
        <f>330+90</f>
        <v>420</v>
      </c>
      <c r="E1337" s="255"/>
      <c r="F1337" s="218"/>
      <c r="G1337" s="147"/>
      <c r="H1337" s="123"/>
      <c r="I1337" s="147"/>
      <c r="J1337" s="147"/>
      <c r="K1337" s="147"/>
    </row>
    <row r="1338" spans="1:11" ht="15.75" x14ac:dyDescent="0.25">
      <c r="A1338" s="299" t="s">
        <v>1245</v>
      </c>
      <c r="B1338" s="171" t="s">
        <v>1247</v>
      </c>
      <c r="C1338" s="115" t="s">
        <v>206</v>
      </c>
      <c r="D1338" s="300">
        <v>5212</v>
      </c>
      <c r="E1338" s="255"/>
      <c r="F1338" s="218"/>
      <c r="G1338" s="147"/>
      <c r="H1338" s="123"/>
      <c r="I1338" s="147"/>
      <c r="J1338" s="147"/>
      <c r="K1338" s="147"/>
    </row>
    <row r="1339" spans="1:11" ht="15.75" x14ac:dyDescent="0.25">
      <c r="A1339" s="299" t="s">
        <v>1257</v>
      </c>
      <c r="B1339" s="171" t="s">
        <v>1258</v>
      </c>
      <c r="C1339" s="115" t="s">
        <v>206</v>
      </c>
      <c r="D1339" s="300">
        <f>8500-8500</f>
        <v>0</v>
      </c>
      <c r="E1339" s="255"/>
      <c r="F1339" s="218"/>
      <c r="G1339" s="147"/>
      <c r="H1339" s="123"/>
      <c r="I1339" s="147"/>
      <c r="J1339" s="147"/>
      <c r="K1339" s="147"/>
    </row>
    <row r="1340" spans="1:11" ht="15.75" x14ac:dyDescent="0.25">
      <c r="A1340" s="299" t="s">
        <v>1257</v>
      </c>
      <c r="B1340" s="171" t="s">
        <v>1259</v>
      </c>
      <c r="C1340" s="115" t="s">
        <v>206</v>
      </c>
      <c r="D1340" s="300">
        <v>500</v>
      </c>
      <c r="E1340" s="255"/>
      <c r="F1340" s="218"/>
      <c r="G1340" s="147"/>
      <c r="H1340" s="123"/>
      <c r="I1340" s="147"/>
      <c r="J1340" s="147"/>
      <c r="K1340" s="147"/>
    </row>
    <row r="1341" spans="1:11" ht="15.75" x14ac:dyDescent="0.25">
      <c r="A1341" s="299" t="s">
        <v>1260</v>
      </c>
      <c r="B1341" s="171" t="s">
        <v>1261</v>
      </c>
      <c r="C1341" s="115" t="s">
        <v>206</v>
      </c>
      <c r="D1341" s="300">
        <v>3200</v>
      </c>
      <c r="E1341" s="255"/>
      <c r="F1341" s="218"/>
      <c r="G1341" s="147"/>
      <c r="H1341" s="123"/>
      <c r="I1341" s="147"/>
      <c r="J1341" s="147"/>
      <c r="K1341" s="147"/>
    </row>
    <row r="1342" spans="1:11" ht="15.75" x14ac:dyDescent="0.25">
      <c r="A1342" s="299" t="s">
        <v>1262</v>
      </c>
      <c r="B1342" s="171" t="s">
        <v>1263</v>
      </c>
      <c r="C1342" s="115" t="s">
        <v>206</v>
      </c>
      <c r="D1342" s="300">
        <v>800</v>
      </c>
      <c r="E1342" s="255"/>
      <c r="F1342" s="218"/>
      <c r="G1342" s="147"/>
      <c r="H1342" s="123"/>
      <c r="I1342" s="147"/>
      <c r="J1342" s="147"/>
      <c r="K1342" s="147"/>
    </row>
    <row r="1343" spans="1:11" ht="15.75" x14ac:dyDescent="0.25">
      <c r="A1343" s="299" t="s">
        <v>1262</v>
      </c>
      <c r="B1343" s="171" t="s">
        <v>1265</v>
      </c>
      <c r="C1343" s="115" t="s">
        <v>206</v>
      </c>
      <c r="D1343" s="300">
        <v>850</v>
      </c>
      <c r="E1343" s="255"/>
      <c r="F1343" s="218"/>
      <c r="G1343" s="147"/>
      <c r="H1343" s="123"/>
      <c r="I1343" s="147"/>
      <c r="J1343" s="147"/>
      <c r="K1343" s="147"/>
    </row>
    <row r="1344" spans="1:11" ht="15.75" x14ac:dyDescent="0.25">
      <c r="A1344" s="299" t="s">
        <v>1262</v>
      </c>
      <c r="B1344" s="171" t="s">
        <v>1266</v>
      </c>
      <c r="C1344" s="115" t="s">
        <v>206</v>
      </c>
      <c r="D1344" s="300">
        <v>5800</v>
      </c>
      <c r="E1344" s="255"/>
      <c r="F1344" s="218"/>
      <c r="G1344" s="147"/>
      <c r="H1344" s="123"/>
      <c r="I1344" s="147"/>
      <c r="J1344" s="147"/>
      <c r="K1344" s="147"/>
    </row>
    <row r="1345" spans="1:11" ht="15.75" x14ac:dyDescent="0.25">
      <c r="A1345" s="299" t="s">
        <v>1262</v>
      </c>
      <c r="B1345" s="171" t="s">
        <v>1267</v>
      </c>
      <c r="C1345" s="115" t="s">
        <v>206</v>
      </c>
      <c r="D1345" s="300">
        <v>1000</v>
      </c>
      <c r="E1345" s="255"/>
      <c r="F1345" s="218"/>
      <c r="G1345" s="147"/>
      <c r="H1345" s="123"/>
      <c r="I1345" s="147"/>
      <c r="J1345" s="147"/>
      <c r="K1345" s="147"/>
    </row>
    <row r="1346" spans="1:11" ht="15.75" x14ac:dyDescent="0.25">
      <c r="A1346" s="299"/>
      <c r="B1346" s="171"/>
      <c r="C1346" s="115" t="s">
        <v>206</v>
      </c>
      <c r="D1346" s="300"/>
      <c r="E1346" s="255"/>
      <c r="F1346" s="218"/>
      <c r="G1346" s="147"/>
      <c r="H1346" s="123"/>
      <c r="I1346" s="147"/>
      <c r="J1346" s="147"/>
      <c r="K1346" s="147"/>
    </row>
    <row r="1347" spans="1:11" ht="15.75" x14ac:dyDescent="0.25">
      <c r="A1347" s="299"/>
      <c r="B1347" s="171"/>
      <c r="C1347" s="115" t="s">
        <v>206</v>
      </c>
      <c r="D1347" s="300"/>
      <c r="E1347" s="255"/>
      <c r="F1347" s="218"/>
      <c r="G1347" s="147"/>
      <c r="H1347" s="123"/>
      <c r="I1347" s="147"/>
      <c r="J1347" s="147"/>
      <c r="K1347" s="147"/>
    </row>
    <row r="1348" spans="1:11" ht="15.75" x14ac:dyDescent="0.25">
      <c r="A1348" s="299"/>
      <c r="B1348" s="292"/>
      <c r="C1348" s="115" t="s">
        <v>206</v>
      </c>
      <c r="D1348" s="323"/>
      <c r="E1348" s="255"/>
      <c r="F1348" s="218"/>
      <c r="G1348" s="147"/>
      <c r="H1348" s="123"/>
      <c r="I1348" s="147"/>
      <c r="J1348" s="147"/>
      <c r="K1348" s="147"/>
    </row>
    <row r="1349" spans="1:11" ht="15.75" x14ac:dyDescent="0.25">
      <c r="A1349" s="299"/>
      <c r="B1349" s="167" t="s">
        <v>1292</v>
      </c>
      <c r="C1349" s="115" t="s">
        <v>206</v>
      </c>
      <c r="D1349" s="218">
        <f>SUM(D1300:D1348)</f>
        <v>61145</v>
      </c>
      <c r="E1349" s="255"/>
      <c r="F1349" s="218"/>
      <c r="G1349" s="147"/>
      <c r="H1349" s="123"/>
      <c r="I1349" s="147"/>
      <c r="J1349" s="147"/>
      <c r="K1349" s="147"/>
    </row>
    <row r="1350" spans="1:11" ht="16.5" thickBot="1" x14ac:dyDescent="0.3">
      <c r="A1350" s="299"/>
      <c r="B1350" s="131" t="s">
        <v>173</v>
      </c>
      <c r="C1350" s="115"/>
      <c r="D1350" s="164">
        <f>D1298-D1349</f>
        <v>3878</v>
      </c>
      <c r="E1350" s="326"/>
      <c r="F1350" s="311"/>
      <c r="G1350" s="192"/>
      <c r="H1350" s="327"/>
      <c r="I1350" s="192"/>
      <c r="J1350" s="192"/>
      <c r="K1350" s="192"/>
    </row>
    <row r="1351" spans="1:11" ht="16.5" thickTop="1" x14ac:dyDescent="0.25">
      <c r="A1351" s="325"/>
      <c r="B1351" s="298"/>
      <c r="C1351" s="282"/>
      <c r="D1351" s="311"/>
      <c r="E1351" s="326"/>
      <c r="F1351" s="311"/>
      <c r="G1351" s="192"/>
      <c r="H1351" s="327"/>
      <c r="I1351" s="192"/>
      <c r="J1351" s="192"/>
      <c r="K1351" s="192"/>
    </row>
    <row r="1353" spans="1:11" ht="15.75" x14ac:dyDescent="0.25">
      <c r="C1353" s="163"/>
    </row>
    <row r="1354" spans="1:11" ht="15.75" x14ac:dyDescent="0.25">
      <c r="A1354" s="264" t="s">
        <v>883</v>
      </c>
      <c r="B1354" s="263" t="s">
        <v>553</v>
      </c>
      <c r="C1354" s="262" t="s">
        <v>836</v>
      </c>
      <c r="D1354" s="268" t="s">
        <v>1269</v>
      </c>
      <c r="E1354" s="99"/>
      <c r="F1354" s="264" t="s">
        <v>554</v>
      </c>
      <c r="G1354" s="142"/>
      <c r="H1354" s="143"/>
    </row>
    <row r="1355" spans="1:11" ht="15.75" x14ac:dyDescent="0.25">
      <c r="A1355" s="262" t="s">
        <v>34</v>
      </c>
      <c r="B1355" s="333" t="s">
        <v>36</v>
      </c>
      <c r="C1355" s="262" t="s">
        <v>837</v>
      </c>
      <c r="D1355" s="263" t="s">
        <v>1268</v>
      </c>
      <c r="E1355" s="99"/>
      <c r="F1355" s="266" t="s">
        <v>37</v>
      </c>
      <c r="G1355" s="145"/>
      <c r="H1355" s="143"/>
    </row>
    <row r="1356" spans="1:11" ht="15.75" x14ac:dyDescent="0.25">
      <c r="D1356" s="163"/>
    </row>
    <row r="1357" spans="1:11" ht="15.75" x14ac:dyDescent="0.25">
      <c r="D1357" s="163"/>
    </row>
    <row r="1358" spans="1:11" ht="15.75" x14ac:dyDescent="0.25">
      <c r="D1358" s="166"/>
    </row>
    <row r="1361" spans="1:11" ht="15.75" x14ac:dyDescent="0.25">
      <c r="A1361" s="97" t="s">
        <v>131</v>
      </c>
      <c r="B1361" s="98" t="s">
        <v>0</v>
      </c>
      <c r="C1361" s="99"/>
      <c r="D1361" s="98"/>
      <c r="E1361" s="98"/>
      <c r="F1361" s="98"/>
      <c r="G1361" s="100"/>
      <c r="H1361" s="101"/>
      <c r="I1361" s="101"/>
      <c r="J1361" s="101"/>
      <c r="K1361" s="101"/>
    </row>
    <row r="1362" spans="1:11" ht="15.75" x14ac:dyDescent="0.25">
      <c r="A1362" s="97"/>
      <c r="B1362" s="98" t="s">
        <v>1</v>
      </c>
      <c r="C1362" s="99"/>
      <c r="D1362" s="98"/>
      <c r="E1362" s="98"/>
      <c r="F1362" s="98"/>
      <c r="G1362" s="100"/>
      <c r="H1362" s="101"/>
      <c r="I1362" s="101"/>
      <c r="J1362" s="101"/>
      <c r="K1362" s="101"/>
    </row>
    <row r="1363" spans="1:11" ht="15.75" x14ac:dyDescent="0.25">
      <c r="A1363" s="97"/>
      <c r="B1363" s="98" t="s">
        <v>1365</v>
      </c>
      <c r="C1363" s="99"/>
      <c r="D1363" s="98"/>
      <c r="E1363" s="98"/>
      <c r="F1363" s="98"/>
      <c r="G1363" s="100"/>
      <c r="H1363" s="101"/>
      <c r="I1363" s="101"/>
      <c r="J1363" s="101"/>
      <c r="K1363" s="101"/>
    </row>
    <row r="1364" spans="1:11" ht="45" x14ac:dyDescent="0.25">
      <c r="A1364" s="267" t="s">
        <v>3</v>
      </c>
      <c r="B1364" s="103" t="s">
        <v>4</v>
      </c>
      <c r="C1364" s="103" t="s">
        <v>5</v>
      </c>
      <c r="D1364" s="104" t="s">
        <v>6</v>
      </c>
      <c r="E1364" s="103" t="s">
        <v>39</v>
      </c>
      <c r="F1364" s="153" t="s">
        <v>8</v>
      </c>
      <c r="G1364" s="153" t="s">
        <v>9</v>
      </c>
      <c r="H1364" s="153" t="s">
        <v>76</v>
      </c>
      <c r="I1364" s="153" t="s">
        <v>77</v>
      </c>
      <c r="J1364" s="153" t="s">
        <v>78</v>
      </c>
      <c r="K1364" s="153" t="s">
        <v>111</v>
      </c>
    </row>
    <row r="1365" spans="1:11" ht="15.75" x14ac:dyDescent="0.25">
      <c r="A1365" s="105"/>
      <c r="B1365" s="106" t="s">
        <v>18</v>
      </c>
      <c r="C1365" s="107"/>
      <c r="D1365" s="108">
        <v>3878</v>
      </c>
      <c r="E1365" s="109"/>
      <c r="F1365" s="106"/>
      <c r="G1365" s="106"/>
      <c r="H1365" s="106"/>
      <c r="I1365" s="106"/>
      <c r="J1365" s="106"/>
      <c r="K1365" s="106"/>
    </row>
    <row r="1366" spans="1:11" ht="15.75" x14ac:dyDescent="0.25">
      <c r="A1366" s="232" t="s">
        <v>1270</v>
      </c>
      <c r="B1366" s="106" t="s">
        <v>225</v>
      </c>
      <c r="C1366" s="244">
        <v>109896444</v>
      </c>
      <c r="D1366" s="235">
        <v>50000</v>
      </c>
      <c r="E1366" s="109"/>
      <c r="F1366" s="106"/>
      <c r="G1366" s="106"/>
      <c r="H1366" s="106"/>
      <c r="I1366" s="106"/>
      <c r="J1366" s="106"/>
      <c r="K1366" s="106"/>
    </row>
    <row r="1367" spans="1:11" ht="12" customHeight="1" x14ac:dyDescent="0.25">
      <c r="A1367" s="299" t="s">
        <v>1303</v>
      </c>
      <c r="B1367" s="290" t="s">
        <v>1311</v>
      </c>
      <c r="C1367" s="268"/>
      <c r="D1367" s="218">
        <v>1000</v>
      </c>
      <c r="E1367" s="109"/>
      <c r="F1367" s="106"/>
      <c r="G1367" s="106"/>
      <c r="H1367" s="106"/>
      <c r="I1367" s="106"/>
      <c r="J1367" s="106"/>
      <c r="K1367" s="106"/>
    </row>
    <row r="1368" spans="1:11" ht="15.75" hidden="1" x14ac:dyDescent="0.25">
      <c r="A1368" s="232"/>
      <c r="B1368" s="106"/>
      <c r="C1368" s="234"/>
      <c r="D1368" s="111"/>
      <c r="E1368" s="109"/>
      <c r="F1368" s="106"/>
      <c r="G1368" s="106"/>
      <c r="H1368" s="106"/>
      <c r="I1368" s="106"/>
      <c r="J1368" s="106"/>
      <c r="K1368" s="106"/>
    </row>
    <row r="1369" spans="1:11" ht="15.75" x14ac:dyDescent="0.25">
      <c r="A1369" s="105"/>
      <c r="B1369" s="106" t="s">
        <v>227</v>
      </c>
      <c r="C1369" s="107" t="s">
        <v>131</v>
      </c>
      <c r="D1369" s="111">
        <f>SUM(D1365:D1368)</f>
        <v>54878</v>
      </c>
      <c r="E1369" s="109"/>
      <c r="F1369" s="106"/>
      <c r="G1369" s="106"/>
      <c r="H1369" s="106"/>
      <c r="I1369" s="106"/>
      <c r="J1369" s="106"/>
      <c r="K1369" s="106"/>
    </row>
    <row r="1370" spans="1:11" ht="15.75" x14ac:dyDescent="0.25">
      <c r="A1370" s="105"/>
      <c r="B1370" s="112" t="s">
        <v>21</v>
      </c>
      <c r="C1370" s="107"/>
      <c r="D1370" s="113"/>
      <c r="E1370" s="109"/>
      <c r="F1370" s="106"/>
      <c r="G1370" s="106"/>
      <c r="H1370" s="106"/>
      <c r="I1370" s="106"/>
      <c r="J1370" s="106"/>
      <c r="K1370" s="106"/>
    </row>
    <row r="1371" spans="1:11" ht="15.75" x14ac:dyDescent="0.25">
      <c r="A1371" s="299" t="s">
        <v>1270</v>
      </c>
      <c r="B1371" s="171" t="s">
        <v>1271</v>
      </c>
      <c r="C1371" s="115" t="s">
        <v>206</v>
      </c>
      <c r="D1371" s="314">
        <v>4500</v>
      </c>
      <c r="E1371" s="255"/>
      <c r="F1371" s="218"/>
      <c r="G1371" s="147"/>
      <c r="H1371" s="147"/>
      <c r="I1371" s="147"/>
      <c r="J1371" s="147"/>
      <c r="K1371" s="147"/>
    </row>
    <row r="1372" spans="1:11" ht="15.75" x14ac:dyDescent="0.25">
      <c r="A1372" s="299" t="s">
        <v>1270</v>
      </c>
      <c r="B1372" s="131" t="s">
        <v>1272</v>
      </c>
      <c r="C1372" s="115" t="s">
        <v>206</v>
      </c>
      <c r="D1372" s="314">
        <v>3020</v>
      </c>
      <c r="E1372" s="255"/>
      <c r="F1372" s="218"/>
      <c r="G1372" s="147"/>
      <c r="H1372" s="147"/>
      <c r="I1372" s="147"/>
      <c r="J1372" s="147"/>
      <c r="K1372" s="147"/>
    </row>
    <row r="1373" spans="1:11" ht="15.75" x14ac:dyDescent="0.25">
      <c r="A1373" s="299" t="s">
        <v>1270</v>
      </c>
      <c r="B1373" s="171" t="s">
        <v>1273</v>
      </c>
      <c r="C1373" s="177" t="s">
        <v>206</v>
      </c>
      <c r="D1373" s="315">
        <v>1374</v>
      </c>
      <c r="E1373" s="256"/>
      <c r="F1373" s="218"/>
      <c r="G1373" s="147"/>
      <c r="H1373" s="147"/>
      <c r="I1373" s="147"/>
      <c r="J1373" s="147"/>
      <c r="K1373" s="147"/>
    </row>
    <row r="1374" spans="1:11" ht="15.75" x14ac:dyDescent="0.25">
      <c r="A1374" s="299" t="s">
        <v>1270</v>
      </c>
      <c r="B1374" s="324" t="s">
        <v>1274</v>
      </c>
      <c r="C1374" s="177" t="s">
        <v>206</v>
      </c>
      <c r="D1374" s="314">
        <v>856</v>
      </c>
      <c r="E1374" s="256"/>
      <c r="F1374" s="218"/>
      <c r="G1374" s="147"/>
      <c r="H1374" s="147"/>
      <c r="I1374" s="147"/>
      <c r="J1374" s="147"/>
      <c r="K1374" s="147"/>
    </row>
    <row r="1375" spans="1:11" ht="15.75" x14ac:dyDescent="0.25">
      <c r="A1375" s="299" t="s">
        <v>1277</v>
      </c>
      <c r="B1375" s="292" t="s">
        <v>1279</v>
      </c>
      <c r="C1375" s="115" t="s">
        <v>206</v>
      </c>
      <c r="D1375" s="314">
        <v>820</v>
      </c>
      <c r="E1375" s="255"/>
      <c r="F1375" s="218"/>
      <c r="G1375" s="147"/>
      <c r="H1375" s="123"/>
      <c r="I1375" s="147"/>
      <c r="J1375" s="147"/>
      <c r="K1375" s="147"/>
    </row>
    <row r="1376" spans="1:11" ht="15.75" x14ac:dyDescent="0.25">
      <c r="A1376" s="299" t="s">
        <v>1277</v>
      </c>
      <c r="B1376" s="292" t="s">
        <v>1278</v>
      </c>
      <c r="C1376" s="115" t="s">
        <v>206</v>
      </c>
      <c r="D1376" s="323">
        <v>250</v>
      </c>
      <c r="E1376" s="255"/>
      <c r="F1376" s="218"/>
      <c r="G1376" s="147"/>
      <c r="H1376" s="123"/>
      <c r="I1376" s="147"/>
      <c r="J1376" s="147"/>
      <c r="K1376" s="147"/>
    </row>
    <row r="1377" spans="1:11" ht="15.75" x14ac:dyDescent="0.25">
      <c r="A1377" s="171" t="s">
        <v>1280</v>
      </c>
      <c r="B1377" s="131" t="s">
        <v>1281</v>
      </c>
      <c r="C1377" s="115" t="s">
        <v>206</v>
      </c>
      <c r="D1377" s="218">
        <v>600</v>
      </c>
      <c r="E1377" s="255"/>
      <c r="F1377" s="218"/>
      <c r="G1377" s="147"/>
      <c r="H1377" s="123"/>
      <c r="I1377" s="147"/>
      <c r="J1377" s="147"/>
      <c r="K1377" s="147"/>
    </row>
    <row r="1378" spans="1:11" ht="15.75" x14ac:dyDescent="0.25">
      <c r="A1378" s="299" t="s">
        <v>1282</v>
      </c>
      <c r="B1378" s="292" t="s">
        <v>1283</v>
      </c>
      <c r="C1378" s="115" t="s">
        <v>206</v>
      </c>
      <c r="D1378" s="323">
        <v>600</v>
      </c>
      <c r="E1378" s="255"/>
      <c r="F1378" s="218"/>
      <c r="G1378" s="147"/>
      <c r="H1378" s="123"/>
      <c r="I1378" s="147"/>
      <c r="J1378" s="147"/>
      <c r="K1378" s="147"/>
    </row>
    <row r="1379" spans="1:11" ht="15.75" x14ac:dyDescent="0.25">
      <c r="A1379" s="299" t="s">
        <v>1282</v>
      </c>
      <c r="B1379" s="292" t="s">
        <v>1284</v>
      </c>
      <c r="C1379" s="115" t="s">
        <v>206</v>
      </c>
      <c r="D1379" s="323">
        <v>250</v>
      </c>
      <c r="E1379" s="255"/>
      <c r="F1379" s="218"/>
      <c r="G1379" s="147"/>
      <c r="H1379" s="123"/>
      <c r="I1379" s="147"/>
      <c r="J1379" s="147"/>
      <c r="K1379" s="147"/>
    </row>
    <row r="1380" spans="1:11" ht="15.75" x14ac:dyDescent="0.25">
      <c r="A1380" s="299" t="s">
        <v>1285</v>
      </c>
      <c r="B1380" s="292" t="s">
        <v>1286</v>
      </c>
      <c r="C1380" s="115" t="s">
        <v>206</v>
      </c>
      <c r="D1380" s="323">
        <v>300</v>
      </c>
      <c r="E1380" s="255"/>
      <c r="F1380" s="218"/>
      <c r="G1380" s="147"/>
      <c r="H1380" s="123"/>
      <c r="I1380" s="147"/>
      <c r="J1380" s="147"/>
      <c r="K1380" s="147"/>
    </row>
    <row r="1381" spans="1:11" ht="15.75" x14ac:dyDescent="0.25">
      <c r="A1381" s="299" t="s">
        <v>1285</v>
      </c>
      <c r="B1381" s="292" t="s">
        <v>1287</v>
      </c>
      <c r="C1381" s="115" t="s">
        <v>206</v>
      </c>
      <c r="D1381" s="323">
        <v>1000</v>
      </c>
      <c r="E1381" s="255"/>
      <c r="F1381" s="218"/>
      <c r="G1381" s="147"/>
      <c r="H1381" s="123"/>
      <c r="I1381" s="147"/>
      <c r="J1381" s="147"/>
      <c r="K1381" s="147"/>
    </row>
    <row r="1382" spans="1:11" ht="15.75" x14ac:dyDescent="0.25">
      <c r="A1382" s="299" t="s">
        <v>1294</v>
      </c>
      <c r="B1382" s="292" t="s">
        <v>1295</v>
      </c>
      <c r="C1382" s="115" t="s">
        <v>206</v>
      </c>
      <c r="D1382" s="323">
        <v>400</v>
      </c>
      <c r="E1382" s="255"/>
      <c r="F1382" s="218"/>
      <c r="G1382" s="147"/>
      <c r="H1382" s="123"/>
      <c r="I1382" s="147"/>
      <c r="J1382" s="147"/>
      <c r="K1382" s="147"/>
    </row>
    <row r="1383" spans="1:11" ht="15.75" x14ac:dyDescent="0.25">
      <c r="A1383" s="299" t="s">
        <v>1296</v>
      </c>
      <c r="B1383" s="292" t="s">
        <v>1297</v>
      </c>
      <c r="C1383" s="115" t="s">
        <v>206</v>
      </c>
      <c r="D1383" s="323">
        <f>300+160</f>
        <v>460</v>
      </c>
      <c r="E1383" s="255"/>
      <c r="F1383" s="218"/>
      <c r="G1383" s="147"/>
      <c r="H1383" s="123"/>
      <c r="I1383" s="147"/>
      <c r="J1383" s="147"/>
      <c r="K1383" s="147"/>
    </row>
    <row r="1384" spans="1:11" ht="15.75" x14ac:dyDescent="0.25">
      <c r="A1384" s="299" t="s">
        <v>1299</v>
      </c>
      <c r="B1384" s="171" t="s">
        <v>1300</v>
      </c>
      <c r="C1384" s="115" t="s">
        <v>206</v>
      </c>
      <c r="D1384" s="323">
        <v>1000</v>
      </c>
      <c r="E1384" s="255"/>
      <c r="F1384" s="218"/>
      <c r="G1384" s="147"/>
      <c r="H1384" s="123"/>
      <c r="I1384" s="147"/>
      <c r="J1384" s="147"/>
      <c r="K1384" s="147"/>
    </row>
    <row r="1385" spans="1:11" ht="15.75" x14ac:dyDescent="0.25">
      <c r="A1385" s="299" t="s">
        <v>1302</v>
      </c>
      <c r="B1385" s="292" t="s">
        <v>1364</v>
      </c>
      <c r="C1385" s="115" t="s">
        <v>206</v>
      </c>
      <c r="D1385" s="323">
        <v>500</v>
      </c>
      <c r="E1385" s="255"/>
      <c r="F1385" s="218"/>
      <c r="G1385" s="147"/>
      <c r="H1385" s="123"/>
      <c r="I1385" s="147"/>
      <c r="J1385" s="147"/>
      <c r="K1385" s="147"/>
    </row>
    <row r="1386" spans="1:11" ht="15.75" x14ac:dyDescent="0.25">
      <c r="A1386" s="299" t="s">
        <v>1303</v>
      </c>
      <c r="B1386" s="292" t="s">
        <v>1363</v>
      </c>
      <c r="C1386" s="115" t="s">
        <v>206</v>
      </c>
      <c r="D1386" s="323">
        <v>590</v>
      </c>
      <c r="E1386" s="255"/>
      <c r="F1386" s="218"/>
      <c r="G1386" s="147"/>
      <c r="H1386" s="123"/>
      <c r="I1386" s="147"/>
      <c r="J1386" s="147"/>
      <c r="K1386" s="147"/>
    </row>
    <row r="1387" spans="1:11" ht="15.75" x14ac:dyDescent="0.25">
      <c r="A1387" s="299" t="s">
        <v>1303</v>
      </c>
      <c r="B1387" s="292" t="s">
        <v>1304</v>
      </c>
      <c r="C1387" s="115" t="s">
        <v>206</v>
      </c>
      <c r="D1387" s="300">
        <f>143+128+150+180+333+150+46+240+320</f>
        <v>1690</v>
      </c>
      <c r="E1387" s="255"/>
      <c r="F1387" s="218"/>
      <c r="G1387" s="147"/>
      <c r="H1387" s="123"/>
      <c r="I1387" s="147"/>
      <c r="J1387" s="147"/>
      <c r="K1387" s="147"/>
    </row>
    <row r="1388" spans="1:11" ht="15.75" x14ac:dyDescent="0.25">
      <c r="A1388" s="299" t="s">
        <v>1303</v>
      </c>
      <c r="B1388" s="292" t="s">
        <v>1305</v>
      </c>
      <c r="C1388" s="115" t="s">
        <v>206</v>
      </c>
      <c r="D1388" s="300">
        <v>500</v>
      </c>
      <c r="E1388" s="255"/>
      <c r="F1388" s="218"/>
      <c r="G1388" s="147"/>
      <c r="H1388" s="123"/>
      <c r="I1388" s="147"/>
      <c r="J1388" s="147"/>
      <c r="K1388" s="147"/>
    </row>
    <row r="1389" spans="1:11" ht="15.75" x14ac:dyDescent="0.25">
      <c r="A1389" s="299" t="s">
        <v>1303</v>
      </c>
      <c r="B1389" s="292" t="s">
        <v>1306</v>
      </c>
      <c r="C1389" s="115" t="s">
        <v>206</v>
      </c>
      <c r="D1389" s="300">
        <v>5000</v>
      </c>
      <c r="E1389" s="255"/>
      <c r="F1389" s="218"/>
      <c r="G1389" s="147"/>
      <c r="H1389" s="123"/>
      <c r="I1389" s="147"/>
      <c r="J1389" s="147"/>
      <c r="K1389" s="147"/>
    </row>
    <row r="1390" spans="1:11" ht="15.75" x14ac:dyDescent="0.25">
      <c r="A1390" s="299" t="s">
        <v>1303</v>
      </c>
      <c r="B1390" s="292" t="s">
        <v>1307</v>
      </c>
      <c r="C1390" s="115" t="s">
        <v>206</v>
      </c>
      <c r="D1390" s="300">
        <f>2000+840+400+150+600+450+50</f>
        <v>4490</v>
      </c>
      <c r="E1390" s="255"/>
      <c r="F1390" s="218"/>
      <c r="G1390" s="147"/>
      <c r="H1390" s="123"/>
      <c r="I1390" s="147"/>
      <c r="J1390" s="147"/>
      <c r="K1390" s="147"/>
    </row>
    <row r="1391" spans="1:11" ht="15.75" x14ac:dyDescent="0.25">
      <c r="A1391" s="299" t="s">
        <v>1303</v>
      </c>
      <c r="B1391" s="292" t="s">
        <v>1308</v>
      </c>
      <c r="C1391" s="115" t="s">
        <v>206</v>
      </c>
      <c r="D1391" s="323">
        <v>2256</v>
      </c>
      <c r="E1391" s="255"/>
      <c r="F1391" s="218"/>
      <c r="G1391" s="147"/>
      <c r="H1391" s="123"/>
      <c r="I1391" s="147"/>
      <c r="J1391" s="147"/>
      <c r="K1391" s="147"/>
    </row>
    <row r="1392" spans="1:11" ht="15.75" x14ac:dyDescent="0.25">
      <c r="A1392" s="299" t="s">
        <v>1303</v>
      </c>
      <c r="B1392" s="131" t="s">
        <v>1309</v>
      </c>
      <c r="C1392" s="115" t="s">
        <v>206</v>
      </c>
      <c r="D1392" s="323">
        <v>4457</v>
      </c>
      <c r="E1392" s="255"/>
      <c r="F1392" s="218"/>
      <c r="G1392" s="147"/>
      <c r="H1392" s="123"/>
      <c r="I1392" s="147"/>
      <c r="J1392" s="147"/>
      <c r="K1392" s="147"/>
    </row>
    <row r="1393" spans="1:11" ht="15.75" x14ac:dyDescent="0.25">
      <c r="A1393" s="299" t="s">
        <v>1310</v>
      </c>
      <c r="B1393" s="336" t="s">
        <v>1312</v>
      </c>
      <c r="C1393" s="115" t="s">
        <v>206</v>
      </c>
      <c r="D1393" s="300">
        <v>30</v>
      </c>
      <c r="E1393" s="255"/>
      <c r="F1393" s="218"/>
      <c r="G1393" s="147"/>
      <c r="H1393" s="123"/>
      <c r="I1393" s="147"/>
      <c r="J1393" s="147"/>
      <c r="K1393" s="147"/>
    </row>
    <row r="1394" spans="1:11" ht="15.75" x14ac:dyDescent="0.25">
      <c r="A1394" s="299" t="s">
        <v>1310</v>
      </c>
      <c r="B1394" s="171" t="s">
        <v>1313</v>
      </c>
      <c r="C1394" s="115" t="s">
        <v>206</v>
      </c>
      <c r="D1394" s="300">
        <v>150</v>
      </c>
      <c r="E1394" s="255"/>
      <c r="F1394" s="218"/>
      <c r="G1394" s="147"/>
      <c r="H1394" s="123"/>
      <c r="I1394" s="147"/>
      <c r="J1394" s="147"/>
      <c r="K1394" s="147"/>
    </row>
    <row r="1395" spans="1:11" ht="15.75" x14ac:dyDescent="0.25">
      <c r="A1395" s="299" t="s">
        <v>1310</v>
      </c>
      <c r="B1395" s="171" t="s">
        <v>1314</v>
      </c>
      <c r="C1395" s="115" t="s">
        <v>206</v>
      </c>
      <c r="D1395" s="323">
        <v>400</v>
      </c>
      <c r="E1395" s="255"/>
      <c r="F1395" s="218"/>
      <c r="G1395" s="147"/>
      <c r="H1395" s="123"/>
      <c r="I1395" s="147"/>
      <c r="J1395" s="147"/>
      <c r="K1395" s="147"/>
    </row>
    <row r="1396" spans="1:11" ht="15.75" x14ac:dyDescent="0.25">
      <c r="A1396" s="299" t="s">
        <v>1310</v>
      </c>
      <c r="B1396" s="171" t="s">
        <v>1315</v>
      </c>
      <c r="C1396" s="115" t="s">
        <v>206</v>
      </c>
      <c r="D1396" s="323">
        <v>180</v>
      </c>
      <c r="E1396" s="255"/>
      <c r="F1396" s="218"/>
      <c r="G1396" s="147"/>
      <c r="H1396" s="123"/>
      <c r="I1396" s="147"/>
      <c r="J1396" s="147"/>
      <c r="K1396" s="147"/>
    </row>
    <row r="1397" spans="1:11" ht="15.75" x14ac:dyDescent="0.25">
      <c r="A1397" s="299" t="s">
        <v>1310</v>
      </c>
      <c r="B1397" s="171" t="s">
        <v>1316</v>
      </c>
      <c r="C1397" s="115" t="s">
        <v>206</v>
      </c>
      <c r="D1397" s="300">
        <v>50</v>
      </c>
      <c r="E1397" s="255"/>
      <c r="F1397" s="218"/>
      <c r="G1397" s="147"/>
      <c r="H1397" s="123"/>
      <c r="I1397" s="147"/>
      <c r="J1397" s="147"/>
      <c r="K1397" s="147"/>
    </row>
    <row r="1398" spans="1:11" ht="15.75" x14ac:dyDescent="0.25">
      <c r="A1398" s="299" t="s">
        <v>1317</v>
      </c>
      <c r="B1398" s="171" t="s">
        <v>1318</v>
      </c>
      <c r="C1398" s="115" t="s">
        <v>206</v>
      </c>
      <c r="D1398" s="323">
        <v>300</v>
      </c>
      <c r="E1398" s="255"/>
      <c r="F1398" s="218"/>
      <c r="G1398" s="147"/>
      <c r="H1398" s="123"/>
      <c r="I1398" s="147"/>
      <c r="J1398" s="147"/>
      <c r="K1398" s="147"/>
    </row>
    <row r="1399" spans="1:11" ht="15.75" x14ac:dyDescent="0.25">
      <c r="A1399" s="299" t="s">
        <v>1317</v>
      </c>
      <c r="B1399" s="171" t="s">
        <v>1319</v>
      </c>
      <c r="C1399" s="115" t="s">
        <v>206</v>
      </c>
      <c r="D1399" s="300">
        <v>450</v>
      </c>
      <c r="E1399" s="255"/>
      <c r="F1399" s="218"/>
      <c r="G1399" s="147"/>
      <c r="H1399" s="123"/>
      <c r="I1399" s="147"/>
      <c r="J1399" s="147"/>
      <c r="K1399" s="147"/>
    </row>
    <row r="1400" spans="1:11" ht="15.75" x14ac:dyDescent="0.25">
      <c r="A1400" s="299" t="s">
        <v>1321</v>
      </c>
      <c r="B1400" s="171" t="s">
        <v>1322</v>
      </c>
      <c r="C1400" s="115" t="s">
        <v>206</v>
      </c>
      <c r="D1400" s="323">
        <v>2850</v>
      </c>
      <c r="E1400" s="255"/>
      <c r="F1400" s="218"/>
      <c r="G1400" s="147"/>
      <c r="H1400" s="123"/>
      <c r="I1400" s="147"/>
      <c r="J1400" s="147"/>
      <c r="K1400" s="147"/>
    </row>
    <row r="1401" spans="1:11" ht="15.75" x14ac:dyDescent="0.25">
      <c r="A1401" s="299" t="s">
        <v>1320</v>
      </c>
      <c r="B1401" s="171" t="s">
        <v>1323</v>
      </c>
      <c r="C1401" s="115" t="s">
        <v>206</v>
      </c>
      <c r="D1401" s="300">
        <f>240+60</f>
        <v>300</v>
      </c>
      <c r="E1401" s="255"/>
      <c r="F1401" s="218"/>
      <c r="G1401" s="147"/>
      <c r="H1401" s="123"/>
      <c r="I1401" s="147"/>
      <c r="J1401" s="147"/>
      <c r="K1401" s="147"/>
    </row>
    <row r="1402" spans="1:11" ht="15.75" x14ac:dyDescent="0.25">
      <c r="A1402" s="299" t="s">
        <v>1324</v>
      </c>
      <c r="B1402" s="171" t="s">
        <v>1330</v>
      </c>
      <c r="C1402" s="115" t="s">
        <v>206</v>
      </c>
      <c r="D1402" s="300">
        <v>40</v>
      </c>
      <c r="E1402" s="255"/>
      <c r="F1402" s="218"/>
      <c r="G1402" s="147"/>
      <c r="H1402" s="123"/>
      <c r="I1402" s="147"/>
      <c r="J1402" s="147"/>
      <c r="K1402" s="147"/>
    </row>
    <row r="1403" spans="1:11" ht="15.75" x14ac:dyDescent="0.25">
      <c r="A1403" s="299" t="s">
        <v>1328</v>
      </c>
      <c r="B1403" s="171" t="s">
        <v>1329</v>
      </c>
      <c r="C1403" s="115" t="s">
        <v>206</v>
      </c>
      <c r="D1403" s="323">
        <v>600</v>
      </c>
      <c r="E1403" s="255"/>
      <c r="F1403" s="218"/>
      <c r="G1403" s="147"/>
      <c r="H1403" s="123"/>
      <c r="I1403" s="147"/>
      <c r="J1403" s="147"/>
      <c r="K1403" s="147"/>
    </row>
    <row r="1404" spans="1:11" ht="15.75" x14ac:dyDescent="0.25">
      <c r="A1404" s="299" t="s">
        <v>1328</v>
      </c>
      <c r="B1404" s="171" t="s">
        <v>1331</v>
      </c>
      <c r="C1404" s="115" t="s">
        <v>206</v>
      </c>
      <c r="D1404" s="323">
        <f>500+150+300</f>
        <v>950</v>
      </c>
      <c r="E1404" s="255"/>
      <c r="F1404" s="218"/>
      <c r="G1404" s="147"/>
      <c r="H1404" s="123"/>
      <c r="I1404" s="147"/>
      <c r="J1404" s="147"/>
      <c r="K1404" s="147"/>
    </row>
    <row r="1405" spans="1:11" ht="15.75" x14ac:dyDescent="0.25">
      <c r="A1405" s="299" t="s">
        <v>1328</v>
      </c>
      <c r="B1405" s="171" t="s">
        <v>1344</v>
      </c>
      <c r="C1405" s="115" t="s">
        <v>206</v>
      </c>
      <c r="D1405" s="323">
        <v>960</v>
      </c>
      <c r="E1405" s="255"/>
      <c r="F1405" s="218"/>
      <c r="G1405" s="147"/>
      <c r="H1405" s="123"/>
      <c r="I1405" s="147"/>
      <c r="J1405" s="147"/>
      <c r="K1405" s="147"/>
    </row>
    <row r="1406" spans="1:11" ht="15.75" x14ac:dyDescent="0.25">
      <c r="A1406" s="299" t="s">
        <v>1350</v>
      </c>
      <c r="B1406" s="171" t="s">
        <v>986</v>
      </c>
      <c r="C1406" s="115" t="s">
        <v>206</v>
      </c>
      <c r="D1406" s="300">
        <v>200</v>
      </c>
      <c r="E1406" s="255"/>
      <c r="F1406" s="218"/>
      <c r="G1406" s="147"/>
      <c r="H1406" s="123"/>
      <c r="I1406" s="147"/>
      <c r="J1406" s="147"/>
      <c r="K1406" s="147"/>
    </row>
    <row r="1407" spans="1:11" ht="15.75" x14ac:dyDescent="0.25">
      <c r="A1407" s="299" t="s">
        <v>1353</v>
      </c>
      <c r="B1407" s="171" t="s">
        <v>1354</v>
      </c>
      <c r="C1407" s="115" t="s">
        <v>206</v>
      </c>
      <c r="D1407" s="323">
        <v>1000</v>
      </c>
      <c r="E1407" s="255"/>
      <c r="F1407" s="218"/>
      <c r="G1407" s="147"/>
      <c r="H1407" s="123"/>
      <c r="I1407" s="147"/>
      <c r="J1407" s="147"/>
      <c r="K1407" s="147"/>
    </row>
    <row r="1408" spans="1:11" ht="15.75" x14ac:dyDescent="0.25">
      <c r="A1408" s="299" t="s">
        <v>1353</v>
      </c>
      <c r="B1408" s="171" t="s">
        <v>1356</v>
      </c>
      <c r="C1408" s="115" t="s">
        <v>206</v>
      </c>
      <c r="D1408" s="323">
        <v>535</v>
      </c>
      <c r="E1408" s="255"/>
      <c r="F1408" s="218"/>
      <c r="G1408" s="147"/>
      <c r="H1408" s="123"/>
      <c r="I1408" s="147"/>
      <c r="J1408" s="147"/>
      <c r="K1408" s="147"/>
    </row>
    <row r="1409" spans="1:11" ht="15.75" x14ac:dyDescent="0.25">
      <c r="A1409" s="299" t="s">
        <v>1353</v>
      </c>
      <c r="B1409" s="171" t="s">
        <v>1357</v>
      </c>
      <c r="C1409" s="115" t="s">
        <v>206</v>
      </c>
      <c r="D1409" s="323">
        <v>60</v>
      </c>
      <c r="E1409" s="255"/>
      <c r="F1409" s="218"/>
      <c r="G1409" s="147"/>
      <c r="H1409" s="123"/>
      <c r="I1409" s="147"/>
      <c r="J1409" s="147"/>
      <c r="K1409" s="147"/>
    </row>
    <row r="1410" spans="1:11" ht="15.75" x14ac:dyDescent="0.25">
      <c r="A1410" s="299" t="s">
        <v>1360</v>
      </c>
      <c r="B1410" s="171" t="s">
        <v>1361</v>
      </c>
      <c r="C1410" s="115" t="s">
        <v>206</v>
      </c>
      <c r="D1410" s="314">
        <v>2220</v>
      </c>
      <c r="E1410" s="255"/>
      <c r="F1410" s="218"/>
      <c r="G1410" s="147"/>
      <c r="H1410" s="123"/>
      <c r="I1410" s="147"/>
      <c r="J1410" s="147"/>
      <c r="K1410" s="147"/>
    </row>
    <row r="1411" spans="1:11" ht="15.75" x14ac:dyDescent="0.25">
      <c r="A1411" s="299" t="s">
        <v>1360</v>
      </c>
      <c r="B1411" s="171" t="s">
        <v>1362</v>
      </c>
      <c r="C1411" s="115" t="s">
        <v>206</v>
      </c>
      <c r="D1411" s="335">
        <v>1800</v>
      </c>
      <c r="E1411" s="255"/>
      <c r="F1411" s="218"/>
      <c r="G1411" s="147"/>
      <c r="H1411" s="123"/>
      <c r="I1411" s="147"/>
      <c r="J1411" s="147"/>
      <c r="K1411" s="147"/>
    </row>
    <row r="1412" spans="1:11" ht="15.75" x14ac:dyDescent="0.25">
      <c r="A1412" s="299" t="s">
        <v>1358</v>
      </c>
      <c r="B1412" s="171" t="s">
        <v>1359</v>
      </c>
      <c r="C1412" s="115" t="s">
        <v>206</v>
      </c>
      <c r="D1412" s="300">
        <v>250</v>
      </c>
      <c r="E1412" s="255"/>
      <c r="F1412" s="218"/>
      <c r="G1412" s="147"/>
      <c r="H1412" s="123"/>
      <c r="I1412" s="147"/>
      <c r="J1412" s="147"/>
      <c r="K1412" s="147"/>
    </row>
    <row r="1413" spans="1:11" ht="15.75" x14ac:dyDescent="0.25">
      <c r="A1413" s="299"/>
      <c r="B1413" s="171"/>
      <c r="C1413" s="115" t="s">
        <v>206</v>
      </c>
      <c r="D1413" s="300"/>
      <c r="E1413" s="255"/>
      <c r="F1413" s="218"/>
      <c r="G1413" s="147"/>
      <c r="H1413" s="123"/>
      <c r="I1413" s="147"/>
      <c r="J1413" s="147"/>
      <c r="K1413" s="147"/>
    </row>
    <row r="1414" spans="1:11" ht="15.75" x14ac:dyDescent="0.25">
      <c r="A1414" s="299"/>
      <c r="B1414" s="171"/>
      <c r="C1414" s="115" t="s">
        <v>206</v>
      </c>
      <c r="D1414" s="300"/>
      <c r="E1414" s="255"/>
      <c r="F1414" s="218"/>
      <c r="G1414" s="147"/>
      <c r="H1414" s="123"/>
      <c r="I1414" s="147"/>
      <c r="J1414" s="147"/>
      <c r="K1414" s="147"/>
    </row>
    <row r="1415" spans="1:11" ht="15.75" x14ac:dyDescent="0.25">
      <c r="B1415" s="171"/>
      <c r="C1415" s="115" t="s">
        <v>206</v>
      </c>
      <c r="D1415" s="300"/>
      <c r="E1415" s="255"/>
      <c r="F1415" s="218"/>
      <c r="G1415" s="147"/>
      <c r="H1415" s="123"/>
      <c r="I1415" s="147"/>
      <c r="J1415" s="147"/>
      <c r="K1415" s="147"/>
    </row>
    <row r="1416" spans="1:11" ht="15.75" x14ac:dyDescent="0.25">
      <c r="A1416" s="299"/>
      <c r="B1416" s="292"/>
      <c r="C1416" s="115" t="s">
        <v>206</v>
      </c>
      <c r="D1416" s="323"/>
      <c r="E1416" s="255"/>
      <c r="F1416" s="218"/>
      <c r="G1416" s="147"/>
      <c r="H1416" s="123"/>
      <c r="I1416" s="147"/>
      <c r="J1416" s="147"/>
      <c r="K1416" s="147"/>
    </row>
    <row r="1417" spans="1:11" ht="15.75" x14ac:dyDescent="0.25">
      <c r="A1417" s="299"/>
      <c r="B1417" s="167" t="s">
        <v>1228</v>
      </c>
      <c r="C1417" s="115" t="s">
        <v>206</v>
      </c>
      <c r="D1417" s="218">
        <f>SUM(D1371:D1416)</f>
        <v>48238</v>
      </c>
      <c r="E1417" s="255"/>
      <c r="F1417" s="218"/>
      <c r="G1417" s="147"/>
      <c r="H1417" s="123"/>
      <c r="I1417" s="147"/>
      <c r="J1417" s="147"/>
      <c r="K1417" s="147"/>
    </row>
    <row r="1418" spans="1:11" ht="16.5" thickBot="1" x14ac:dyDescent="0.3">
      <c r="A1418" s="299"/>
      <c r="B1418" s="131" t="s">
        <v>173</v>
      </c>
      <c r="C1418" s="115"/>
      <c r="D1418" s="164">
        <f>D1369-D1417</f>
        <v>6640</v>
      </c>
      <c r="E1418" s="326"/>
      <c r="F1418" s="311"/>
      <c r="G1418" s="192"/>
      <c r="H1418" s="327"/>
      <c r="I1418" s="192"/>
      <c r="J1418" s="192"/>
      <c r="K1418" s="192"/>
    </row>
    <row r="1419" spans="1:11" ht="16.5" thickTop="1" x14ac:dyDescent="0.25">
      <c r="A1419" s="325"/>
      <c r="B1419" s="298"/>
      <c r="C1419" s="282"/>
      <c r="D1419" s="311"/>
      <c r="E1419" s="326"/>
      <c r="F1419" s="311"/>
      <c r="G1419" s="192"/>
      <c r="H1419" s="327"/>
      <c r="I1419" s="192"/>
      <c r="J1419" s="192"/>
      <c r="K1419" s="192"/>
    </row>
    <row r="1421" spans="1:11" ht="15.75" x14ac:dyDescent="0.25">
      <c r="C1421" s="163"/>
    </row>
    <row r="1422" spans="1:11" ht="15.75" x14ac:dyDescent="0.25">
      <c r="A1422" s="264" t="s">
        <v>883</v>
      </c>
      <c r="B1422" s="263" t="s">
        <v>1366</v>
      </c>
      <c r="C1422" s="268" t="s">
        <v>1269</v>
      </c>
      <c r="D1422" s="264" t="s">
        <v>1325</v>
      </c>
      <c r="E1422" s="99"/>
      <c r="G1422" s="142"/>
      <c r="H1422" s="143"/>
    </row>
    <row r="1423" spans="1:11" ht="15.75" x14ac:dyDescent="0.25">
      <c r="A1423" s="262" t="s">
        <v>34</v>
      </c>
      <c r="B1423" s="162" t="s">
        <v>1298</v>
      </c>
      <c r="C1423" s="263" t="s">
        <v>1268</v>
      </c>
      <c r="D1423" s="266" t="s">
        <v>37</v>
      </c>
      <c r="E1423" s="99"/>
      <c r="G1423" s="145"/>
      <c r="H1423" s="143"/>
    </row>
    <row r="1424" spans="1:11" ht="15.75" x14ac:dyDescent="0.25">
      <c r="D1424" s="163"/>
    </row>
    <row r="1425" spans="1:11" ht="15.75" x14ac:dyDescent="0.25">
      <c r="D1425" s="311">
        <f>2000+900+500+100</f>
        <v>3500</v>
      </c>
      <c r="F1425" s="266" t="s">
        <v>1275</v>
      </c>
      <c r="H1425" s="311">
        <f>3000+30500</f>
        <v>33500</v>
      </c>
    </row>
    <row r="1426" spans="1:11" ht="15.75" x14ac:dyDescent="0.25">
      <c r="D1426" s="311">
        <v>0</v>
      </c>
      <c r="F1426" s="266" t="s">
        <v>1275</v>
      </c>
    </row>
    <row r="1427" spans="1:11" ht="15.75" x14ac:dyDescent="0.25">
      <c r="D1427" s="311">
        <v>1000</v>
      </c>
      <c r="F1427" s="266" t="s">
        <v>1276</v>
      </c>
    </row>
    <row r="1428" spans="1:11" ht="15.75" x14ac:dyDescent="0.25">
      <c r="A1428" s="299" t="s">
        <v>1353</v>
      </c>
      <c r="B1428" s="171" t="s">
        <v>1355</v>
      </c>
      <c r="C1428" s="115" t="s">
        <v>206</v>
      </c>
      <c r="D1428" s="300">
        <v>1000</v>
      </c>
      <c r="F1428" s="266"/>
    </row>
    <row r="1429" spans="1:11" ht="15.75" x14ac:dyDescent="0.25">
      <c r="A1429" s="299" t="s">
        <v>1351</v>
      </c>
      <c r="B1429" s="171" t="s">
        <v>1352</v>
      </c>
      <c r="C1429" s="115" t="s">
        <v>206</v>
      </c>
      <c r="D1429" s="300">
        <v>1100</v>
      </c>
      <c r="F1429" s="266"/>
    </row>
    <row r="1430" spans="1:11" ht="15.75" x14ac:dyDescent="0.25">
      <c r="B1430" s="162"/>
      <c r="D1430" s="311">
        <f>SUM(D1425:D1429)</f>
        <v>6600</v>
      </c>
    </row>
    <row r="1431" spans="1:11" x14ac:dyDescent="0.25">
      <c r="D1431" s="334"/>
    </row>
    <row r="1432" spans="1:11" ht="15.75" x14ac:dyDescent="0.25">
      <c r="D1432" s="311">
        <f>39*500</f>
        <v>19500</v>
      </c>
    </row>
    <row r="1434" spans="1:11" x14ac:dyDescent="0.25">
      <c r="D1434">
        <f>50*11</f>
        <v>550</v>
      </c>
    </row>
    <row r="1437" spans="1:11" ht="15.75" x14ac:dyDescent="0.25">
      <c r="A1437" s="97" t="s">
        <v>131</v>
      </c>
      <c r="B1437" s="98" t="s">
        <v>0</v>
      </c>
      <c r="C1437" s="99"/>
      <c r="D1437" s="98"/>
      <c r="E1437" s="98"/>
      <c r="F1437" s="98"/>
      <c r="G1437" s="100"/>
      <c r="H1437" s="101"/>
      <c r="I1437" s="101"/>
      <c r="J1437" s="101"/>
      <c r="K1437" s="101"/>
    </row>
    <row r="1438" spans="1:11" ht="15.75" x14ac:dyDescent="0.25">
      <c r="A1438" s="97"/>
      <c r="B1438" s="98" t="s">
        <v>1</v>
      </c>
      <c r="C1438" s="99"/>
      <c r="D1438" s="98"/>
      <c r="E1438" s="98"/>
      <c r="F1438" s="98"/>
      <c r="G1438" s="100"/>
      <c r="H1438" s="101"/>
      <c r="I1438" s="101"/>
      <c r="J1438" s="101"/>
      <c r="K1438" s="101"/>
    </row>
    <row r="1439" spans="1:11" ht="15.75" x14ac:dyDescent="0.25">
      <c r="A1439" s="97"/>
      <c r="B1439" s="98" t="s">
        <v>1365</v>
      </c>
      <c r="C1439" s="99"/>
      <c r="D1439" s="98"/>
      <c r="E1439" s="98"/>
      <c r="F1439" s="98"/>
      <c r="G1439" s="100"/>
      <c r="H1439" s="101"/>
      <c r="I1439" s="101"/>
      <c r="J1439" s="101"/>
      <c r="K1439" s="101"/>
    </row>
    <row r="1440" spans="1:11" ht="45" x14ac:dyDescent="0.25">
      <c r="A1440" s="267" t="s">
        <v>3</v>
      </c>
      <c r="B1440" s="103" t="s">
        <v>4</v>
      </c>
      <c r="C1440" s="103" t="s">
        <v>5</v>
      </c>
      <c r="D1440" s="104" t="s">
        <v>6</v>
      </c>
      <c r="E1440" s="103" t="s">
        <v>39</v>
      </c>
      <c r="F1440" s="153" t="s">
        <v>8</v>
      </c>
      <c r="G1440" s="153" t="s">
        <v>9</v>
      </c>
      <c r="H1440" s="153" t="s">
        <v>76</v>
      </c>
      <c r="I1440" s="153" t="s">
        <v>77</v>
      </c>
      <c r="J1440" s="153" t="s">
        <v>78</v>
      </c>
      <c r="K1440" s="153" t="s">
        <v>111</v>
      </c>
    </row>
    <row r="1441" spans="1:11" ht="15.75" x14ac:dyDescent="0.25">
      <c r="A1441" s="105"/>
      <c r="B1441" s="106" t="s">
        <v>18</v>
      </c>
      <c r="C1441" s="107"/>
      <c r="D1441" s="108">
        <v>6640</v>
      </c>
      <c r="E1441" s="109"/>
      <c r="F1441" s="106"/>
      <c r="G1441" s="106"/>
      <c r="H1441" s="106"/>
      <c r="I1441" s="106"/>
      <c r="J1441" s="106"/>
      <c r="K1441" s="106"/>
    </row>
    <row r="1442" spans="1:11" ht="15.75" x14ac:dyDescent="0.25">
      <c r="A1442" s="232" t="s">
        <v>1294</v>
      </c>
      <c r="B1442" s="106" t="s">
        <v>225</v>
      </c>
      <c r="C1442" s="244">
        <v>109896474</v>
      </c>
      <c r="D1442" s="235">
        <v>50000</v>
      </c>
      <c r="E1442" s="109"/>
      <c r="F1442" s="106"/>
      <c r="G1442" s="106"/>
      <c r="H1442" s="106"/>
      <c r="I1442" s="106"/>
      <c r="J1442" s="106"/>
      <c r="K1442" s="106"/>
    </row>
    <row r="1443" spans="1:11" ht="15.75" x14ac:dyDescent="0.25">
      <c r="A1443" s="299"/>
      <c r="B1443" s="290"/>
      <c r="C1443" s="268"/>
      <c r="D1443" s="218"/>
      <c r="E1443" s="109"/>
      <c r="F1443" s="106"/>
      <c r="G1443" s="106"/>
      <c r="H1443" s="106"/>
      <c r="I1443" s="106"/>
      <c r="J1443" s="106"/>
      <c r="K1443" s="106"/>
    </row>
    <row r="1444" spans="1:11" ht="15.75" x14ac:dyDescent="0.25">
      <c r="A1444" s="232"/>
      <c r="B1444" s="106"/>
      <c r="C1444" s="234"/>
      <c r="D1444" s="111"/>
      <c r="E1444" s="109"/>
      <c r="F1444" s="106"/>
      <c r="G1444" s="106"/>
      <c r="H1444" s="106"/>
      <c r="I1444" s="106"/>
      <c r="J1444" s="106"/>
      <c r="K1444" s="106"/>
    </row>
    <row r="1445" spans="1:11" ht="15.75" x14ac:dyDescent="0.25">
      <c r="A1445" s="105"/>
      <c r="B1445" s="106" t="s">
        <v>227</v>
      </c>
      <c r="C1445" s="107" t="s">
        <v>131</v>
      </c>
      <c r="D1445" s="111">
        <f>SUM(D1441:D1444)</f>
        <v>56640</v>
      </c>
      <c r="E1445" s="109"/>
      <c r="F1445" s="106"/>
      <c r="G1445" s="106"/>
      <c r="H1445" s="106"/>
      <c r="I1445" s="106"/>
      <c r="J1445" s="106"/>
      <c r="K1445" s="106"/>
    </row>
    <row r="1446" spans="1:11" ht="15.75" x14ac:dyDescent="0.25">
      <c r="A1446" s="105"/>
      <c r="B1446" s="112" t="s">
        <v>21</v>
      </c>
      <c r="C1446" s="107"/>
      <c r="D1446" s="113"/>
      <c r="E1446" s="109"/>
      <c r="F1446" s="106"/>
      <c r="G1446" s="106"/>
      <c r="H1446" s="106"/>
      <c r="I1446" s="106"/>
      <c r="J1446" s="106"/>
      <c r="K1446" s="106"/>
    </row>
    <row r="1447" spans="1:11" ht="15.75" x14ac:dyDescent="0.25">
      <c r="A1447" s="299" t="s">
        <v>1367</v>
      </c>
      <c r="B1447" s="171" t="s">
        <v>1368</v>
      </c>
      <c r="C1447" s="115" t="s">
        <v>206</v>
      </c>
      <c r="D1447" s="218">
        <v>80</v>
      </c>
      <c r="E1447" s="255"/>
      <c r="F1447" s="218"/>
      <c r="G1447" s="147"/>
      <c r="H1447" s="147"/>
      <c r="I1447" s="147"/>
      <c r="J1447" s="147"/>
      <c r="K1447" s="147"/>
    </row>
    <row r="1448" spans="1:11" ht="15.75" x14ac:dyDescent="0.25">
      <c r="A1448" s="299" t="s">
        <v>1367</v>
      </c>
      <c r="B1448" s="131" t="s">
        <v>1369</v>
      </c>
      <c r="C1448" s="115" t="s">
        <v>206</v>
      </c>
      <c r="D1448" s="218">
        <v>2250</v>
      </c>
      <c r="E1448" s="255"/>
      <c r="F1448" s="218"/>
      <c r="G1448" s="147"/>
      <c r="H1448" s="147"/>
      <c r="I1448" s="147"/>
      <c r="J1448" s="147"/>
      <c r="K1448" s="147"/>
    </row>
    <row r="1449" spans="1:11" ht="15.75" x14ac:dyDescent="0.25">
      <c r="A1449" s="299" t="s">
        <v>1367</v>
      </c>
      <c r="B1449" s="171" t="s">
        <v>1370</v>
      </c>
      <c r="C1449" s="177" t="s">
        <v>206</v>
      </c>
      <c r="D1449" s="304">
        <v>1000</v>
      </c>
      <c r="E1449" s="256"/>
      <c r="F1449" s="218"/>
      <c r="G1449" s="147"/>
      <c r="H1449" s="147"/>
      <c r="I1449" s="147"/>
      <c r="J1449" s="147"/>
      <c r="K1449" s="147"/>
    </row>
    <row r="1450" spans="1:11" ht="15.75" x14ac:dyDescent="0.25">
      <c r="A1450" s="299" t="s">
        <v>1367</v>
      </c>
      <c r="B1450" s="324" t="s">
        <v>1373</v>
      </c>
      <c r="C1450" s="177" t="s">
        <v>206</v>
      </c>
      <c r="D1450" s="218">
        <f>1080+50</f>
        <v>1130</v>
      </c>
      <c r="E1450" s="256"/>
      <c r="F1450" s="218"/>
      <c r="G1450" s="147"/>
      <c r="H1450" s="147"/>
      <c r="I1450" s="147"/>
      <c r="J1450" s="147"/>
      <c r="K1450" s="147"/>
    </row>
    <row r="1451" spans="1:11" ht="15.75" x14ac:dyDescent="0.25">
      <c r="A1451" s="299" t="s">
        <v>1371</v>
      </c>
      <c r="B1451" s="292" t="s">
        <v>1372</v>
      </c>
      <c r="C1451" s="115" t="s">
        <v>206</v>
      </c>
      <c r="D1451" s="218">
        <v>1000</v>
      </c>
      <c r="E1451" s="255"/>
      <c r="F1451" s="218"/>
      <c r="G1451" s="147"/>
      <c r="H1451" s="123"/>
      <c r="I1451" s="147"/>
      <c r="J1451" s="147"/>
      <c r="K1451" s="147"/>
    </row>
    <row r="1452" spans="1:11" ht="15.75" x14ac:dyDescent="0.25">
      <c r="A1452" s="299" t="s">
        <v>1375</v>
      </c>
      <c r="B1452" s="324" t="s">
        <v>1374</v>
      </c>
      <c r="C1452" s="115" t="s">
        <v>206</v>
      </c>
      <c r="D1452" s="300">
        <f>545+545</f>
        <v>1090</v>
      </c>
      <c r="E1452" s="255"/>
      <c r="F1452" s="218"/>
      <c r="G1452" s="147"/>
      <c r="H1452" s="123"/>
      <c r="I1452" s="147"/>
      <c r="J1452" s="147"/>
      <c r="K1452" s="147"/>
    </row>
    <row r="1453" spans="1:11" ht="15.75" x14ac:dyDescent="0.25">
      <c r="A1453" s="299" t="s">
        <v>1375</v>
      </c>
      <c r="B1453" s="131" t="s">
        <v>1376</v>
      </c>
      <c r="C1453" s="115" t="s">
        <v>206</v>
      </c>
      <c r="D1453" s="218">
        <v>100</v>
      </c>
      <c r="E1453" s="255"/>
      <c r="F1453" s="218"/>
      <c r="G1453" s="147"/>
      <c r="H1453" s="123"/>
      <c r="I1453" s="147"/>
      <c r="J1453" s="147"/>
      <c r="K1453" s="147"/>
    </row>
    <row r="1454" spans="1:11" ht="15.75" x14ac:dyDescent="0.25">
      <c r="A1454" s="299" t="s">
        <v>1375</v>
      </c>
      <c r="B1454" s="131" t="s">
        <v>1377</v>
      </c>
      <c r="C1454" s="115" t="s">
        <v>206</v>
      </c>
      <c r="D1454" s="300">
        <f>1730+5140</f>
        <v>6870</v>
      </c>
      <c r="E1454" s="255"/>
      <c r="F1454" s="218"/>
      <c r="G1454" s="147"/>
      <c r="H1454" s="123"/>
      <c r="I1454" s="147"/>
      <c r="J1454" s="147"/>
      <c r="K1454" s="147"/>
    </row>
    <row r="1455" spans="1:11" ht="15.75" x14ac:dyDescent="0.25">
      <c r="A1455" s="299" t="s">
        <v>1375</v>
      </c>
      <c r="B1455" s="131" t="s">
        <v>1378</v>
      </c>
      <c r="C1455" s="115" t="s">
        <v>206</v>
      </c>
      <c r="D1455" s="300">
        <v>5000</v>
      </c>
      <c r="E1455" s="255"/>
      <c r="F1455" s="218"/>
      <c r="G1455" s="147"/>
      <c r="H1455" s="123"/>
      <c r="I1455" s="147"/>
      <c r="J1455" s="147"/>
      <c r="K1455" s="147"/>
    </row>
    <row r="1456" spans="1:11" ht="15.75" x14ac:dyDescent="0.25">
      <c r="A1456" s="299" t="s">
        <v>1375</v>
      </c>
      <c r="B1456" s="131"/>
      <c r="C1456" s="115" t="s">
        <v>206</v>
      </c>
      <c r="D1456" s="300"/>
      <c r="E1456" s="255"/>
      <c r="F1456" s="218"/>
      <c r="G1456" s="147"/>
      <c r="H1456" s="123"/>
      <c r="I1456" s="147"/>
      <c r="J1456" s="147"/>
      <c r="K1456" s="147"/>
    </row>
    <row r="1457" spans="1:11" ht="15.75" x14ac:dyDescent="0.25">
      <c r="A1457" s="299"/>
      <c r="B1457" s="131"/>
      <c r="C1457" s="115" t="s">
        <v>206</v>
      </c>
      <c r="D1457" s="300"/>
      <c r="E1457" s="255"/>
      <c r="F1457" s="218"/>
      <c r="G1457" s="147"/>
      <c r="H1457" s="123"/>
      <c r="I1457" s="147"/>
      <c r="J1457" s="147"/>
      <c r="K1457" s="147"/>
    </row>
    <row r="1458" spans="1:11" ht="15.75" x14ac:dyDescent="0.25">
      <c r="A1458" s="299"/>
      <c r="B1458" s="292"/>
      <c r="C1458" s="115" t="s">
        <v>206</v>
      </c>
      <c r="D1458" s="300"/>
      <c r="E1458" s="255"/>
      <c r="F1458" s="218"/>
      <c r="G1458" s="147"/>
      <c r="H1458" s="123"/>
      <c r="I1458" s="147"/>
      <c r="J1458" s="147"/>
      <c r="K1458" s="147"/>
    </row>
    <row r="1459" spans="1:11" ht="15.75" x14ac:dyDescent="0.25">
      <c r="A1459" s="299"/>
      <c r="B1459" s="292"/>
      <c r="C1459" s="115" t="s">
        <v>206</v>
      </c>
      <c r="D1459" s="218"/>
      <c r="E1459" s="255"/>
      <c r="F1459" s="218"/>
      <c r="G1459" s="147"/>
      <c r="H1459" s="123"/>
      <c r="I1459" s="147"/>
      <c r="J1459" s="147"/>
      <c r="K1459" s="147"/>
    </row>
    <row r="1460" spans="1:11" ht="15.75" x14ac:dyDescent="0.25">
      <c r="D1460" s="166">
        <f>SUM(D1447:D1459)</f>
        <v>18520</v>
      </c>
    </row>
    <row r="1461" spans="1:11" ht="16.5" thickBot="1" x14ac:dyDescent="0.3">
      <c r="A1461" s="299"/>
      <c r="B1461" s="131" t="s">
        <v>173</v>
      </c>
      <c r="C1461" s="115"/>
      <c r="D1461" s="164">
        <f>D1445-D1460</f>
        <v>38120</v>
      </c>
      <c r="E1461" s="164">
        <f>E1412-E1460</f>
        <v>0</v>
      </c>
      <c r="F1461" s="166">
        <f>D1470</f>
        <v>38070</v>
      </c>
    </row>
    <row r="1462" spans="1:11" ht="15.75" thickTop="1" x14ac:dyDescent="0.25"/>
    <row r="1463" spans="1:11" ht="15.75" x14ac:dyDescent="0.25">
      <c r="F1463" s="166">
        <f>D1461-F1461</f>
        <v>50</v>
      </c>
    </row>
    <row r="1466" spans="1:11" ht="15.75" x14ac:dyDescent="0.25">
      <c r="D1466" s="311">
        <f>32000+2500+900+400+170</f>
        <v>35970</v>
      </c>
      <c r="F1466" s="266" t="s">
        <v>1275</v>
      </c>
    </row>
    <row r="1467" spans="1:11" ht="15.75" x14ac:dyDescent="0.25">
      <c r="D1467" s="311">
        <v>0</v>
      </c>
      <c r="F1467" s="266" t="s">
        <v>1275</v>
      </c>
    </row>
    <row r="1468" spans="1:11" ht="15.75" x14ac:dyDescent="0.25">
      <c r="B1468" s="223" t="s">
        <v>1379</v>
      </c>
      <c r="D1468" s="311">
        <v>1000</v>
      </c>
      <c r="F1468" s="266" t="s">
        <v>1276</v>
      </c>
    </row>
    <row r="1469" spans="1:11" ht="15.75" x14ac:dyDescent="0.25">
      <c r="A1469" s="299" t="s">
        <v>1351</v>
      </c>
      <c r="B1469" s="171" t="s">
        <v>1352</v>
      </c>
      <c r="C1469" s="115" t="s">
        <v>206</v>
      </c>
      <c r="D1469" s="300">
        <v>1100</v>
      </c>
      <c r="F1469" s="266"/>
    </row>
    <row r="1470" spans="1:11" ht="15.75" x14ac:dyDescent="0.25">
      <c r="B1470" s="162"/>
      <c r="D1470" s="311">
        <f>SUM(D1466:D1469)</f>
        <v>38070</v>
      </c>
    </row>
    <row r="1471" spans="1:11" x14ac:dyDescent="0.25">
      <c r="D1471" s="334"/>
    </row>
    <row r="1472" spans="1:11" ht="15.75" x14ac:dyDescent="0.25">
      <c r="D1472" s="311"/>
    </row>
  </sheetData>
  <pageMargins left="0.7" right="0.7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workbookViewId="0">
      <selection activeCell="D7" sqref="D7"/>
    </sheetView>
  </sheetViews>
  <sheetFormatPr defaultRowHeight="15" x14ac:dyDescent="0.25"/>
  <sheetData>
    <row r="4" spans="3:4" x14ac:dyDescent="0.25">
      <c r="C4" t="s">
        <v>1332</v>
      </c>
    </row>
    <row r="5" spans="3:4" x14ac:dyDescent="0.25">
      <c r="C5" t="s">
        <v>1333</v>
      </c>
    </row>
    <row r="6" spans="3:4" x14ac:dyDescent="0.25">
      <c r="C6" t="s">
        <v>1334</v>
      </c>
    </row>
    <row r="7" spans="3:4" x14ac:dyDescent="0.25">
      <c r="C7" t="s">
        <v>1335</v>
      </c>
    </row>
    <row r="8" spans="3:4" x14ac:dyDescent="0.25">
      <c r="C8" t="s">
        <v>1336</v>
      </c>
    </row>
    <row r="9" spans="3:4" x14ac:dyDescent="0.25">
      <c r="C9" t="s">
        <v>1337</v>
      </c>
    </row>
    <row r="10" spans="3:4" x14ac:dyDescent="0.25">
      <c r="C10" t="s">
        <v>1338</v>
      </c>
    </row>
    <row r="11" spans="3:4" x14ac:dyDescent="0.25">
      <c r="C11" t="s">
        <v>1339</v>
      </c>
    </row>
    <row r="12" spans="3:4" x14ac:dyDescent="0.25">
      <c r="C12" t="s">
        <v>1340</v>
      </c>
    </row>
    <row r="13" spans="3:4" x14ac:dyDescent="0.25">
      <c r="C13" t="s">
        <v>1341</v>
      </c>
      <c r="D13" t="s">
        <v>1342</v>
      </c>
    </row>
    <row r="14" spans="3:4" x14ac:dyDescent="0.25">
      <c r="C14" t="s">
        <v>1341</v>
      </c>
      <c r="D14" t="s">
        <v>1343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1"/>
  <sheetViews>
    <sheetView topLeftCell="A117" workbookViewId="0">
      <selection activeCell="F117" sqref="F117"/>
    </sheetView>
  </sheetViews>
  <sheetFormatPr defaultRowHeight="15" x14ac:dyDescent="0.25"/>
  <cols>
    <col min="3" max="3" width="46.42578125" customWidth="1"/>
    <col min="4" max="4" width="16.5703125" customWidth="1"/>
    <col min="5" max="5" width="11.5703125" bestFit="1" customWidth="1"/>
    <col min="7" max="7" width="11.5703125" bestFit="1" customWidth="1"/>
  </cols>
  <sheetData>
    <row r="3" spans="2:6" ht="15.75" x14ac:dyDescent="0.25">
      <c r="B3" s="244" t="s">
        <v>920</v>
      </c>
      <c r="C3" s="115" t="s">
        <v>921</v>
      </c>
      <c r="D3" s="115" t="s">
        <v>206</v>
      </c>
      <c r="E3" s="269">
        <f>-5000</f>
        <v>-5000</v>
      </c>
    </row>
    <row r="4" spans="2:6" ht="15.75" x14ac:dyDescent="0.25">
      <c r="B4" s="244" t="s">
        <v>922</v>
      </c>
      <c r="C4" s="115" t="s">
        <v>923</v>
      </c>
      <c r="D4" s="115" t="s">
        <v>206</v>
      </c>
      <c r="E4" s="269">
        <f>-2000</f>
        <v>-2000</v>
      </c>
    </row>
    <row r="5" spans="2:6" ht="15.75" x14ac:dyDescent="0.25">
      <c r="B5" s="244" t="s">
        <v>925</v>
      </c>
      <c r="C5" s="115" t="s">
        <v>926</v>
      </c>
      <c r="D5" s="115" t="s">
        <v>206</v>
      </c>
      <c r="E5" s="269">
        <f>-3000</f>
        <v>-3000</v>
      </c>
    </row>
    <row r="6" spans="2:6" ht="15.75" x14ac:dyDescent="0.25">
      <c r="B6" s="270" t="s">
        <v>927</v>
      </c>
      <c r="C6" s="271" t="s">
        <v>928</v>
      </c>
      <c r="D6" s="271" t="s">
        <v>206</v>
      </c>
      <c r="E6" s="257">
        <f>-10000</f>
        <v>-10000</v>
      </c>
    </row>
    <row r="7" spans="2:6" ht="15.75" x14ac:dyDescent="0.25">
      <c r="B7" s="270" t="s">
        <v>927</v>
      </c>
      <c r="C7" s="271" t="s">
        <v>935</v>
      </c>
      <c r="D7" s="271" t="s">
        <v>206</v>
      </c>
      <c r="E7" s="248">
        <f>-4500</f>
        <v>-4500</v>
      </c>
      <c r="F7" s="240">
        <f>E7</f>
        <v>-4500</v>
      </c>
    </row>
    <row r="8" spans="2:6" ht="15.75" x14ac:dyDescent="0.25">
      <c r="B8" s="270" t="s">
        <v>927</v>
      </c>
      <c r="C8" s="115" t="s">
        <v>936</v>
      </c>
      <c r="D8" s="271" t="s">
        <v>206</v>
      </c>
      <c r="E8" s="257">
        <f>-2000</f>
        <v>-2000</v>
      </c>
      <c r="F8" s="240"/>
    </row>
    <row r="9" spans="2:6" ht="15.75" x14ac:dyDescent="0.25">
      <c r="B9" s="244" t="s">
        <v>937</v>
      </c>
      <c r="C9" s="271" t="s">
        <v>962</v>
      </c>
      <c r="D9" s="115" t="s">
        <v>206</v>
      </c>
      <c r="E9" s="257">
        <f>-1500</f>
        <v>-1500</v>
      </c>
    </row>
    <row r="10" spans="2:6" ht="15.75" x14ac:dyDescent="0.25">
      <c r="B10" s="244" t="s">
        <v>937</v>
      </c>
      <c r="C10" s="115" t="s">
        <v>939</v>
      </c>
      <c r="D10" s="115" t="s">
        <v>206</v>
      </c>
      <c r="E10" s="248">
        <f>-2000</f>
        <v>-2000</v>
      </c>
      <c r="F10" s="240">
        <f>E10</f>
        <v>-2000</v>
      </c>
    </row>
    <row r="11" spans="2:6" ht="15.75" x14ac:dyDescent="0.25">
      <c r="B11" s="244" t="s">
        <v>937</v>
      </c>
      <c r="C11" s="115" t="s">
        <v>960</v>
      </c>
      <c r="D11" s="115" t="s">
        <v>206</v>
      </c>
      <c r="E11" s="248">
        <f>-5000</f>
        <v>-5000</v>
      </c>
      <c r="F11" s="240">
        <f>E11</f>
        <v>-5000</v>
      </c>
    </row>
    <row r="12" spans="2:6" ht="15.75" x14ac:dyDescent="0.25">
      <c r="B12" s="244" t="s">
        <v>958</v>
      </c>
      <c r="C12" s="115" t="s">
        <v>959</v>
      </c>
      <c r="D12" s="115" t="s">
        <v>206</v>
      </c>
      <c r="E12" s="248">
        <f>-3000</f>
        <v>-3000</v>
      </c>
      <c r="F12" s="240">
        <f>E12</f>
        <v>-3000</v>
      </c>
    </row>
    <row r="14" spans="2:6" ht="16.5" thickBot="1" x14ac:dyDescent="0.3">
      <c r="E14" s="278">
        <f>SUM(E3:E13)</f>
        <v>-38000</v>
      </c>
      <c r="F14" s="240">
        <f>SUM(F7:F13)</f>
        <v>-14500</v>
      </c>
    </row>
    <row r="15" spans="2:6" ht="15.75" thickTop="1" x14ac:dyDescent="0.25"/>
    <row r="18" spans="2:5" ht="15.75" x14ac:dyDescent="0.25">
      <c r="B18" s="272" t="s">
        <v>907</v>
      </c>
      <c r="C18" s="274" t="s">
        <v>912</v>
      </c>
      <c r="D18" s="274" t="s">
        <v>206</v>
      </c>
      <c r="E18" s="275">
        <v>11881</v>
      </c>
    </row>
    <row r="19" spans="2:5" ht="15.75" x14ac:dyDescent="0.25">
      <c r="B19" s="272" t="s">
        <v>902</v>
      </c>
      <c r="C19" s="273" t="s">
        <v>903</v>
      </c>
      <c r="D19" s="274" t="s">
        <v>206</v>
      </c>
      <c r="E19" s="275">
        <v>1200</v>
      </c>
    </row>
    <row r="20" spans="2:5" ht="15.75" x14ac:dyDescent="0.25">
      <c r="B20" s="272" t="s">
        <v>902</v>
      </c>
      <c r="C20" s="274" t="s">
        <v>906</v>
      </c>
      <c r="D20" s="274" t="s">
        <v>206</v>
      </c>
      <c r="E20" s="275">
        <v>500</v>
      </c>
    </row>
    <row r="21" spans="2:5" ht="15.75" x14ac:dyDescent="0.25">
      <c r="B21" s="276" t="s">
        <v>914</v>
      </c>
      <c r="C21" s="277" t="s">
        <v>906</v>
      </c>
      <c r="D21" s="277" t="s">
        <v>206</v>
      </c>
      <c r="E21" s="269">
        <v>500</v>
      </c>
    </row>
    <row r="22" spans="2:5" ht="15.75" x14ac:dyDescent="0.25">
      <c r="B22" s="272" t="s">
        <v>927</v>
      </c>
      <c r="C22" s="273" t="s">
        <v>932</v>
      </c>
      <c r="D22" s="274" t="s">
        <v>206</v>
      </c>
      <c r="E22" s="275">
        <v>457</v>
      </c>
    </row>
    <row r="23" spans="2:5" ht="15.75" x14ac:dyDescent="0.25">
      <c r="B23" s="272" t="s">
        <v>907</v>
      </c>
      <c r="C23" s="273" t="s">
        <v>933</v>
      </c>
      <c r="D23" s="274" t="s">
        <v>206</v>
      </c>
      <c r="E23" s="275">
        <v>8735</v>
      </c>
    </row>
    <row r="24" spans="2:5" ht="15.75" x14ac:dyDescent="0.25">
      <c r="B24" s="244" t="s">
        <v>937</v>
      </c>
      <c r="C24" s="119" t="s">
        <v>940</v>
      </c>
      <c r="D24" s="115" t="s">
        <v>206</v>
      </c>
      <c r="E24" s="248">
        <v>2000</v>
      </c>
    </row>
    <row r="25" spans="2:5" ht="15.75" x14ac:dyDescent="0.25">
      <c r="B25" s="244" t="s">
        <v>937</v>
      </c>
      <c r="C25" s="119" t="s">
        <v>941</v>
      </c>
      <c r="D25" s="115" t="s">
        <v>206</v>
      </c>
      <c r="E25" s="248">
        <v>5000</v>
      </c>
    </row>
    <row r="26" spans="2:5" ht="15.75" x14ac:dyDescent="0.25">
      <c r="B26" s="244" t="s">
        <v>958</v>
      </c>
      <c r="C26" s="115" t="s">
        <v>961</v>
      </c>
      <c r="D26" s="115" t="s">
        <v>206</v>
      </c>
      <c r="E26" s="248">
        <v>3000</v>
      </c>
    </row>
    <row r="27" spans="2:5" ht="16.5" thickBot="1" x14ac:dyDescent="0.3">
      <c r="E27" s="279">
        <f>SUM(E18:E26)</f>
        <v>33273</v>
      </c>
    </row>
    <row r="28" spans="2:5" ht="15.75" thickTop="1" x14ac:dyDescent="0.25"/>
    <row r="31" spans="2:5" ht="15.75" x14ac:dyDescent="0.25">
      <c r="B31" s="286" t="s">
        <v>902</v>
      </c>
      <c r="C31" s="251" t="s">
        <v>903</v>
      </c>
      <c r="D31" s="252" t="s">
        <v>206</v>
      </c>
      <c r="E31" s="275">
        <v>1200</v>
      </c>
    </row>
    <row r="34" spans="2:6" ht="15.75" x14ac:dyDescent="0.25">
      <c r="B34" s="270" t="s">
        <v>927</v>
      </c>
      <c r="C34" s="271" t="s">
        <v>935</v>
      </c>
      <c r="D34" s="271" t="s">
        <v>206</v>
      </c>
      <c r="E34" s="248">
        <f>4500</f>
        <v>4500</v>
      </c>
    </row>
    <row r="35" spans="2:6" ht="15.75" x14ac:dyDescent="0.25">
      <c r="B35" s="244" t="s">
        <v>937</v>
      </c>
      <c r="C35" s="115" t="s">
        <v>960</v>
      </c>
      <c r="D35" s="115" t="s">
        <v>206</v>
      </c>
      <c r="E35" s="275">
        <f>5000</f>
        <v>5000</v>
      </c>
    </row>
    <row r="36" spans="2:6" ht="15.75" x14ac:dyDescent="0.25">
      <c r="B36" s="244" t="s">
        <v>958</v>
      </c>
      <c r="C36" s="115" t="s">
        <v>959</v>
      </c>
      <c r="D36" s="115" t="s">
        <v>206</v>
      </c>
      <c r="E36" s="275">
        <f>3000</f>
        <v>3000</v>
      </c>
    </row>
    <row r="37" spans="2:6" ht="15.75" x14ac:dyDescent="0.25">
      <c r="B37" s="244" t="s">
        <v>967</v>
      </c>
      <c r="C37" s="119" t="s">
        <v>972</v>
      </c>
      <c r="D37" s="177" t="s">
        <v>206</v>
      </c>
      <c r="E37" s="275">
        <v>500</v>
      </c>
    </row>
    <row r="38" spans="2:6" ht="15.75" x14ac:dyDescent="0.25">
      <c r="B38" s="244" t="s">
        <v>967</v>
      </c>
      <c r="C38" s="119" t="s">
        <v>973</v>
      </c>
      <c r="D38" s="115" t="s">
        <v>206</v>
      </c>
      <c r="E38" s="275">
        <v>500</v>
      </c>
    </row>
    <row r="40" spans="2:6" ht="15.75" x14ac:dyDescent="0.25">
      <c r="E40" s="166">
        <f>SUM(E31:E39)</f>
        <v>14700</v>
      </c>
    </row>
    <row r="41" spans="2:6" ht="15.75" x14ac:dyDescent="0.25">
      <c r="E41" s="166"/>
    </row>
    <row r="42" spans="2:6" ht="15.75" x14ac:dyDescent="0.25">
      <c r="B42" s="286" t="s">
        <v>902</v>
      </c>
      <c r="C42" s="252" t="s">
        <v>906</v>
      </c>
      <c r="D42" s="252" t="s">
        <v>206</v>
      </c>
      <c r="E42" s="289">
        <f>500-500</f>
        <v>0</v>
      </c>
      <c r="F42" t="s">
        <v>1023</v>
      </c>
    </row>
    <row r="43" spans="2:6" ht="15.75" x14ac:dyDescent="0.25">
      <c r="B43" s="287" t="s">
        <v>914</v>
      </c>
      <c r="C43" s="288" t="s">
        <v>906</v>
      </c>
      <c r="D43" s="288" t="s">
        <v>206</v>
      </c>
      <c r="E43" s="289">
        <f>500-500</f>
        <v>0</v>
      </c>
      <c r="F43" t="s">
        <v>1023</v>
      </c>
    </row>
    <row r="44" spans="2:6" ht="15.75" x14ac:dyDescent="0.25">
      <c r="B44" s="244" t="s">
        <v>937</v>
      </c>
      <c r="C44" s="115" t="s">
        <v>939</v>
      </c>
      <c r="D44" s="115" t="s">
        <v>206</v>
      </c>
      <c r="E44" s="248">
        <f>2000-2000</f>
        <v>0</v>
      </c>
      <c r="F44" t="s">
        <v>1000</v>
      </c>
    </row>
    <row r="45" spans="2:6" ht="15.75" x14ac:dyDescent="0.25">
      <c r="B45" s="244" t="s">
        <v>963</v>
      </c>
      <c r="C45" s="288" t="s">
        <v>906</v>
      </c>
      <c r="D45" s="115" t="s">
        <v>206</v>
      </c>
      <c r="E45" s="289">
        <f t="shared" ref="E45:E48" si="0">500-500</f>
        <v>0</v>
      </c>
      <c r="F45" t="s">
        <v>1023</v>
      </c>
    </row>
    <row r="46" spans="2:6" ht="15.75" x14ac:dyDescent="0.25">
      <c r="B46" s="244" t="s">
        <v>975</v>
      </c>
      <c r="C46" s="288" t="s">
        <v>906</v>
      </c>
      <c r="D46" s="115" t="s">
        <v>206</v>
      </c>
      <c r="E46" s="289">
        <f t="shared" si="0"/>
        <v>0</v>
      </c>
      <c r="F46" t="s">
        <v>1023</v>
      </c>
    </row>
    <row r="47" spans="2:6" ht="15.75" x14ac:dyDescent="0.25">
      <c r="B47" s="244" t="s">
        <v>330</v>
      </c>
      <c r="C47" s="288" t="s">
        <v>906</v>
      </c>
      <c r="D47" s="115" t="s">
        <v>206</v>
      </c>
      <c r="E47" s="289">
        <f t="shared" si="0"/>
        <v>0</v>
      </c>
      <c r="F47" t="s">
        <v>1023</v>
      </c>
    </row>
    <row r="48" spans="2:6" ht="15.75" x14ac:dyDescent="0.25">
      <c r="B48" s="244" t="s">
        <v>329</v>
      </c>
      <c r="C48" s="252" t="s">
        <v>906</v>
      </c>
      <c r="D48" s="115" t="s">
        <v>206</v>
      </c>
      <c r="E48" s="289">
        <f t="shared" si="0"/>
        <v>0</v>
      </c>
      <c r="F48" t="s">
        <v>1023</v>
      </c>
    </row>
    <row r="50" spans="2:7" x14ac:dyDescent="0.25">
      <c r="E50" s="283">
        <f>SUM(E42:E49)</f>
        <v>0</v>
      </c>
    </row>
    <row r="51" spans="2:7" ht="15.75" x14ac:dyDescent="0.25">
      <c r="C51" s="298" t="s">
        <v>1033</v>
      </c>
    </row>
    <row r="52" spans="2:7" ht="15.75" x14ac:dyDescent="0.25">
      <c r="B52" s="244" t="s">
        <v>993</v>
      </c>
      <c r="C52" s="292" t="s">
        <v>995</v>
      </c>
      <c r="D52" s="132" t="s">
        <v>206</v>
      </c>
      <c r="E52" s="297">
        <f>3000-3000</f>
        <v>0</v>
      </c>
      <c r="F52">
        <v>3000</v>
      </c>
      <c r="G52" s="304">
        <v>0</v>
      </c>
    </row>
    <row r="53" spans="2:7" ht="15.75" x14ac:dyDescent="0.25">
      <c r="B53" s="171" t="s">
        <v>1007</v>
      </c>
      <c r="C53" s="171" t="s">
        <v>1009</v>
      </c>
      <c r="D53" s="132" t="s">
        <v>206</v>
      </c>
      <c r="E53" s="297">
        <v>1000</v>
      </c>
      <c r="F53" s="283"/>
      <c r="G53" s="304">
        <v>0</v>
      </c>
    </row>
    <row r="54" spans="2:7" ht="15.75" x14ac:dyDescent="0.25">
      <c r="B54" s="171" t="s">
        <v>1007</v>
      </c>
      <c r="C54" s="171" t="s">
        <v>1010</v>
      </c>
      <c r="D54" s="132" t="s">
        <v>206</v>
      </c>
      <c r="E54" s="297">
        <f>1500-1500</f>
        <v>0</v>
      </c>
      <c r="F54" s="283"/>
      <c r="G54" s="304">
        <v>0</v>
      </c>
    </row>
    <row r="55" spans="2:7" ht="15.75" x14ac:dyDescent="0.25">
      <c r="B55" s="171" t="s">
        <v>1011</v>
      </c>
      <c r="C55" s="171" t="s">
        <v>1016</v>
      </c>
      <c r="D55" s="132" t="s">
        <v>206</v>
      </c>
      <c r="E55" s="297">
        <f>2000-2000</f>
        <v>0</v>
      </c>
      <c r="F55" s="283"/>
      <c r="G55" s="304">
        <v>0</v>
      </c>
    </row>
    <row r="56" spans="2:7" ht="15.75" x14ac:dyDescent="0.25">
      <c r="B56" s="171" t="s">
        <v>1029</v>
      </c>
      <c r="C56" s="171" t="s">
        <v>1009</v>
      </c>
      <c r="D56" s="132" t="s">
        <v>206</v>
      </c>
      <c r="E56" s="218">
        <v>500</v>
      </c>
      <c r="F56" s="283"/>
      <c r="G56" s="304">
        <v>0</v>
      </c>
    </row>
    <row r="57" spans="2:7" ht="15.75" x14ac:dyDescent="0.25">
      <c r="B57" s="171" t="s">
        <v>1038</v>
      </c>
      <c r="C57" s="292" t="s">
        <v>1040</v>
      </c>
      <c r="D57" s="132" t="s">
        <v>206</v>
      </c>
      <c r="E57" s="218">
        <f>100-100</f>
        <v>0</v>
      </c>
      <c r="F57" s="283">
        <v>100</v>
      </c>
      <c r="G57" s="304">
        <v>0</v>
      </c>
    </row>
    <row r="58" spans="2:7" ht="15.75" x14ac:dyDescent="0.25">
      <c r="B58" s="299" t="s">
        <v>1045</v>
      </c>
      <c r="C58" s="292" t="s">
        <v>1009</v>
      </c>
      <c r="D58" s="132" t="s">
        <v>206</v>
      </c>
      <c r="E58" s="218">
        <v>200</v>
      </c>
      <c r="F58" s="283"/>
      <c r="G58" s="304">
        <v>0</v>
      </c>
    </row>
    <row r="59" spans="2:7" ht="15.75" x14ac:dyDescent="0.25">
      <c r="B59" s="171" t="s">
        <v>1041</v>
      </c>
      <c r="C59" s="171" t="s">
        <v>1044</v>
      </c>
      <c r="D59" s="132" t="s">
        <v>206</v>
      </c>
      <c r="E59" s="218">
        <f>5000-5000</f>
        <v>0</v>
      </c>
      <c r="F59" s="283"/>
      <c r="G59" s="304">
        <v>0</v>
      </c>
    </row>
    <row r="60" spans="2:7" ht="15.75" x14ac:dyDescent="0.25">
      <c r="B60" s="171" t="s">
        <v>1052</v>
      </c>
      <c r="C60" s="292" t="s">
        <v>1009</v>
      </c>
      <c r="D60" s="132" t="s">
        <v>206</v>
      </c>
      <c r="E60" s="218">
        <v>300</v>
      </c>
      <c r="F60" s="283"/>
      <c r="G60" s="304">
        <v>0</v>
      </c>
    </row>
    <row r="61" spans="2:7" ht="15.75" x14ac:dyDescent="0.25">
      <c r="B61" s="171" t="s">
        <v>1052</v>
      </c>
      <c r="C61" s="292" t="s">
        <v>1054</v>
      </c>
      <c r="D61" s="132" t="s">
        <v>206</v>
      </c>
      <c r="E61" s="218">
        <f>200-200</f>
        <v>0</v>
      </c>
      <c r="F61" s="283"/>
      <c r="G61" s="304">
        <v>0</v>
      </c>
    </row>
    <row r="62" spans="2:7" ht="15.75" x14ac:dyDescent="0.25">
      <c r="B62" s="171" t="s">
        <v>1056</v>
      </c>
      <c r="C62" s="171" t="s">
        <v>1010</v>
      </c>
      <c r="D62" s="132" t="s">
        <v>206</v>
      </c>
      <c r="E62" s="218">
        <f>200-200</f>
        <v>0</v>
      </c>
      <c r="F62" s="283"/>
      <c r="G62" s="304">
        <v>0</v>
      </c>
    </row>
    <row r="63" spans="2:7" ht="15.75" x14ac:dyDescent="0.25">
      <c r="B63" s="171" t="s">
        <v>1055</v>
      </c>
      <c r="C63" s="292" t="s">
        <v>1009</v>
      </c>
      <c r="D63" s="132" t="s">
        <v>206</v>
      </c>
      <c r="E63" s="218">
        <v>1000</v>
      </c>
      <c r="F63" s="283"/>
      <c r="G63" s="304">
        <v>0</v>
      </c>
    </row>
    <row r="64" spans="2:7" ht="15.75" x14ac:dyDescent="0.25">
      <c r="B64" s="171" t="s">
        <v>1055</v>
      </c>
      <c r="C64" s="292" t="s">
        <v>995</v>
      </c>
      <c r="D64" s="132" t="s">
        <v>206</v>
      </c>
      <c r="E64" s="218">
        <f>500-500</f>
        <v>0</v>
      </c>
      <c r="F64" s="283">
        <v>500</v>
      </c>
      <c r="G64" s="304">
        <v>0</v>
      </c>
    </row>
    <row r="65" spans="2:7" ht="15.75" x14ac:dyDescent="0.25">
      <c r="B65" s="171" t="s">
        <v>1059</v>
      </c>
      <c r="C65" s="292" t="s">
        <v>1060</v>
      </c>
      <c r="D65" s="132" t="s">
        <v>206</v>
      </c>
      <c r="E65" s="218">
        <f>2000-2000</f>
        <v>0</v>
      </c>
      <c r="F65" s="283"/>
      <c r="G65" s="304">
        <v>0</v>
      </c>
    </row>
    <row r="66" spans="2:7" ht="15.75" x14ac:dyDescent="0.25">
      <c r="B66" s="171" t="s">
        <v>1064</v>
      </c>
      <c r="C66" s="298" t="s">
        <v>1065</v>
      </c>
      <c r="D66" s="132" t="s">
        <v>206</v>
      </c>
      <c r="E66" s="218">
        <v>0</v>
      </c>
      <c r="F66" s="283" t="s">
        <v>1067</v>
      </c>
      <c r="G66" s="304">
        <v>0</v>
      </c>
    </row>
    <row r="67" spans="2:7" ht="15.75" x14ac:dyDescent="0.25">
      <c r="B67" s="171" t="s">
        <v>1064</v>
      </c>
      <c r="C67" s="305" t="s">
        <v>1010</v>
      </c>
      <c r="D67" s="132" t="s">
        <v>206</v>
      </c>
      <c r="E67" s="218">
        <f>500-500</f>
        <v>0</v>
      </c>
      <c r="F67" s="283"/>
      <c r="G67" s="304">
        <v>0</v>
      </c>
    </row>
    <row r="68" spans="2:7" ht="15.75" x14ac:dyDescent="0.25">
      <c r="B68" s="171" t="s">
        <v>1064</v>
      </c>
      <c r="C68" s="306" t="s">
        <v>995</v>
      </c>
      <c r="D68" s="132"/>
      <c r="E68" s="218">
        <f>500-500</f>
        <v>0</v>
      </c>
      <c r="F68" s="283">
        <v>500</v>
      </c>
      <c r="G68" s="304">
        <v>0</v>
      </c>
    </row>
    <row r="69" spans="2:7" ht="16.5" thickBot="1" x14ac:dyDescent="0.3">
      <c r="E69" s="164">
        <f>SUM(E52:E68)</f>
        <v>3000</v>
      </c>
      <c r="G69" s="166">
        <f>SUM(G52:G68)</f>
        <v>0</v>
      </c>
    </row>
    <row r="70" spans="2:7" ht="15.75" thickTop="1" x14ac:dyDescent="0.25"/>
    <row r="72" spans="2:7" ht="18.75" x14ac:dyDescent="0.3">
      <c r="C72" s="291" t="s">
        <v>1004</v>
      </c>
      <c r="D72" s="268" t="s">
        <v>822</v>
      </c>
      <c r="E72" s="268" t="s">
        <v>1006</v>
      </c>
      <c r="F72" s="268" t="s">
        <v>824</v>
      </c>
    </row>
    <row r="73" spans="2:7" ht="15.75" x14ac:dyDescent="0.25">
      <c r="B73" s="171" t="s">
        <v>998</v>
      </c>
      <c r="C73" s="293" t="s">
        <v>1005</v>
      </c>
      <c r="D73" s="218"/>
      <c r="E73" s="218"/>
      <c r="F73" s="294">
        <f>D73</f>
        <v>0</v>
      </c>
    </row>
    <row r="74" spans="2:7" ht="15.75" x14ac:dyDescent="0.25">
      <c r="B74" s="171" t="s">
        <v>998</v>
      </c>
      <c r="C74" s="293" t="s">
        <v>997</v>
      </c>
      <c r="D74" s="218"/>
      <c r="E74" s="218">
        <f>2800-2800</f>
        <v>0</v>
      </c>
      <c r="F74" s="294">
        <f>F73+D74-E74</f>
        <v>0</v>
      </c>
    </row>
    <row r="75" spans="2:7" ht="15.75" x14ac:dyDescent="0.25">
      <c r="B75" s="171" t="s">
        <v>999</v>
      </c>
      <c r="C75" s="171" t="s">
        <v>1036</v>
      </c>
      <c r="D75" s="218"/>
      <c r="E75" s="218">
        <f>840</f>
        <v>840</v>
      </c>
      <c r="F75" s="294">
        <f>F74+D75-E75</f>
        <v>-840</v>
      </c>
    </row>
    <row r="76" spans="2:7" ht="15.75" x14ac:dyDescent="0.25">
      <c r="B76" s="171" t="s">
        <v>999</v>
      </c>
      <c r="C76" s="171" t="s">
        <v>1020</v>
      </c>
      <c r="D76" s="218"/>
      <c r="E76" s="218">
        <f>2500+2000+1500+2700</f>
        <v>8700</v>
      </c>
      <c r="F76" s="294">
        <f t="shared" ref="F76:F89" si="1">F75+D76-E76</f>
        <v>-9540</v>
      </c>
    </row>
    <row r="77" spans="2:7" ht="15.75" x14ac:dyDescent="0.25">
      <c r="B77" s="171" t="s">
        <v>1007</v>
      </c>
      <c r="C77" s="171" t="s">
        <v>1017</v>
      </c>
      <c r="D77" s="218"/>
      <c r="E77" s="218">
        <v>1500</v>
      </c>
      <c r="F77" s="294">
        <f t="shared" si="1"/>
        <v>-11040</v>
      </c>
    </row>
    <row r="78" spans="2:7" ht="15.75" x14ac:dyDescent="0.25">
      <c r="B78" s="171" t="s">
        <v>1011</v>
      </c>
      <c r="C78" s="171" t="s">
        <v>1012</v>
      </c>
      <c r="D78" s="218"/>
      <c r="E78" s="218">
        <v>600</v>
      </c>
      <c r="F78" s="294">
        <f t="shared" si="1"/>
        <v>-11640</v>
      </c>
    </row>
    <row r="79" spans="2:7" ht="15.75" x14ac:dyDescent="0.25">
      <c r="B79" s="171" t="s">
        <v>1011</v>
      </c>
      <c r="C79" s="171" t="s">
        <v>1015</v>
      </c>
      <c r="D79" s="248"/>
      <c r="E79" s="218">
        <v>1750</v>
      </c>
      <c r="F79" s="294">
        <f t="shared" si="1"/>
        <v>-13390</v>
      </c>
    </row>
    <row r="80" spans="2:7" ht="15.75" x14ac:dyDescent="0.25">
      <c r="B80" s="171" t="s">
        <v>1011</v>
      </c>
      <c r="C80" s="171" t="s">
        <v>1014</v>
      </c>
      <c r="D80" s="248"/>
      <c r="E80" s="218">
        <v>300</v>
      </c>
      <c r="F80" s="294">
        <f t="shared" si="1"/>
        <v>-13690</v>
      </c>
    </row>
    <row r="81" spans="2:7" ht="15.75" x14ac:dyDescent="0.25">
      <c r="B81" s="171" t="s">
        <v>1018</v>
      </c>
      <c r="C81" s="171" t="s">
        <v>1019</v>
      </c>
      <c r="D81" s="248"/>
      <c r="E81" s="218">
        <v>4300</v>
      </c>
      <c r="F81" s="294">
        <f t="shared" si="1"/>
        <v>-17990</v>
      </c>
    </row>
    <row r="82" spans="2:7" ht="15.75" x14ac:dyDescent="0.25">
      <c r="B82" s="171" t="s">
        <v>1018</v>
      </c>
      <c r="C82" s="171" t="s">
        <v>1021</v>
      </c>
      <c r="D82" s="248"/>
      <c r="E82" s="218">
        <f>120+200+400+400</f>
        <v>1120</v>
      </c>
      <c r="F82" s="294">
        <f t="shared" si="1"/>
        <v>-19110</v>
      </c>
    </row>
    <row r="83" spans="2:7" ht="15.75" x14ac:dyDescent="0.25">
      <c r="B83" s="171" t="s">
        <v>1022</v>
      </c>
      <c r="C83" s="171" t="s">
        <v>1027</v>
      </c>
      <c r="D83" s="248"/>
      <c r="E83" s="218">
        <f>3500+550+580</f>
        <v>4630</v>
      </c>
      <c r="F83" s="294">
        <f t="shared" si="1"/>
        <v>-23740</v>
      </c>
    </row>
    <row r="84" spans="2:7" ht="15.75" x14ac:dyDescent="0.25">
      <c r="B84" s="171" t="s">
        <v>1022</v>
      </c>
      <c r="C84" s="171" t="s">
        <v>1028</v>
      </c>
      <c r="D84" s="248"/>
      <c r="E84" s="218">
        <v>400</v>
      </c>
      <c r="F84" s="294">
        <f t="shared" si="1"/>
        <v>-24140</v>
      </c>
    </row>
    <row r="85" spans="2:7" ht="15.75" x14ac:dyDescent="0.25">
      <c r="B85" s="171" t="s">
        <v>1022</v>
      </c>
      <c r="C85" s="171" t="s">
        <v>1026</v>
      </c>
      <c r="D85" s="248"/>
      <c r="E85" s="218">
        <v>750</v>
      </c>
      <c r="F85" s="294">
        <f t="shared" si="1"/>
        <v>-24890</v>
      </c>
    </row>
    <row r="86" spans="2:7" ht="15.75" x14ac:dyDescent="0.25">
      <c r="B86" s="171" t="s">
        <v>1029</v>
      </c>
      <c r="C86" s="171" t="s">
        <v>1030</v>
      </c>
      <c r="D86" s="248"/>
      <c r="E86" s="218">
        <v>5206</v>
      </c>
      <c r="F86" s="294">
        <f t="shared" si="1"/>
        <v>-30096</v>
      </c>
    </row>
    <row r="87" spans="2:7" ht="15.75" x14ac:dyDescent="0.25">
      <c r="B87" s="171" t="s">
        <v>1029</v>
      </c>
      <c r="C87" s="171" t="s">
        <v>1031</v>
      </c>
      <c r="D87" s="248"/>
      <c r="E87" s="218">
        <v>100</v>
      </c>
      <c r="F87" s="294">
        <f t="shared" si="1"/>
        <v>-30196</v>
      </c>
    </row>
    <row r="88" spans="2:7" ht="15.75" x14ac:dyDescent="0.25">
      <c r="B88" s="171" t="s">
        <v>1029</v>
      </c>
      <c r="C88" s="171" t="s">
        <v>1032</v>
      </c>
      <c r="D88" s="248"/>
      <c r="E88" s="218">
        <v>200</v>
      </c>
      <c r="F88" s="294">
        <f t="shared" si="1"/>
        <v>-30396</v>
      </c>
    </row>
    <row r="89" spans="2:7" ht="15.75" x14ac:dyDescent="0.25">
      <c r="B89" s="171" t="s">
        <v>1034</v>
      </c>
      <c r="C89" s="171" t="s">
        <v>1035</v>
      </c>
      <c r="D89" s="248"/>
      <c r="E89" s="218">
        <v>2500</v>
      </c>
      <c r="F89" s="294">
        <f t="shared" si="1"/>
        <v>-32896</v>
      </c>
    </row>
    <row r="90" spans="2:7" ht="15.75" x14ac:dyDescent="0.25">
      <c r="B90" s="220"/>
      <c r="C90" s="220"/>
      <c r="D90" s="218">
        <f>SUM(D73:D89)</f>
        <v>0</v>
      </c>
      <c r="E90" s="218">
        <f>SUM(E73:E89)</f>
        <v>32896</v>
      </c>
      <c r="F90" s="220"/>
      <c r="G90" s="280">
        <v>60217</v>
      </c>
    </row>
    <row r="95" spans="2:7" ht="15.75" x14ac:dyDescent="0.25">
      <c r="C95" s="298" t="s">
        <v>1033</v>
      </c>
    </row>
    <row r="96" spans="2:7" ht="15.75" x14ac:dyDescent="0.25">
      <c r="B96" s="171" t="s">
        <v>1007</v>
      </c>
      <c r="C96" s="171" t="s">
        <v>1009</v>
      </c>
      <c r="D96" s="132" t="s">
        <v>206</v>
      </c>
      <c r="E96" s="297">
        <f>1000-1000</f>
        <v>0</v>
      </c>
      <c r="F96" s="297" t="s">
        <v>1046</v>
      </c>
    </row>
    <row r="97" spans="2:8" ht="15.75" x14ac:dyDescent="0.25">
      <c r="B97" s="171" t="s">
        <v>1029</v>
      </c>
      <c r="C97" s="171" t="s">
        <v>1009</v>
      </c>
      <c r="D97" s="132" t="s">
        <v>206</v>
      </c>
      <c r="E97" s="218">
        <f>500-500</f>
        <v>0</v>
      </c>
      <c r="F97" s="297" t="s">
        <v>1046</v>
      </c>
    </row>
    <row r="98" spans="2:8" ht="15.75" x14ac:dyDescent="0.25">
      <c r="B98" s="299" t="s">
        <v>1045</v>
      </c>
      <c r="C98" s="292" t="s">
        <v>1009</v>
      </c>
      <c r="D98" s="132" t="s">
        <v>206</v>
      </c>
      <c r="E98" s="218">
        <f>200-200</f>
        <v>0</v>
      </c>
      <c r="F98" s="297" t="s">
        <v>1046</v>
      </c>
    </row>
    <row r="99" spans="2:8" ht="15.75" x14ac:dyDescent="0.25">
      <c r="B99" s="171" t="s">
        <v>1052</v>
      </c>
      <c r="C99" s="292" t="s">
        <v>1009</v>
      </c>
      <c r="D99" s="132" t="s">
        <v>206</v>
      </c>
      <c r="E99" s="218">
        <f>300-300</f>
        <v>0</v>
      </c>
      <c r="F99" s="297" t="s">
        <v>1046</v>
      </c>
    </row>
    <row r="100" spans="2:8" ht="15.75" x14ac:dyDescent="0.25">
      <c r="B100" s="171" t="s">
        <v>1055</v>
      </c>
      <c r="C100" s="292" t="s">
        <v>1009</v>
      </c>
      <c r="D100" s="132" t="s">
        <v>206</v>
      </c>
      <c r="E100" s="297">
        <f t="shared" ref="E100:E101" si="2">1000-1000</f>
        <v>0</v>
      </c>
      <c r="F100" s="297" t="s">
        <v>1046</v>
      </c>
    </row>
    <row r="101" spans="2:8" ht="15.75" x14ac:dyDescent="0.25">
      <c r="B101" s="299" t="s">
        <v>1081</v>
      </c>
      <c r="C101" s="131" t="s">
        <v>1085</v>
      </c>
      <c r="D101" s="132" t="s">
        <v>206</v>
      </c>
      <c r="E101" s="297">
        <f t="shared" si="2"/>
        <v>0</v>
      </c>
      <c r="F101" s="297" t="s">
        <v>1046</v>
      </c>
    </row>
    <row r="102" spans="2:8" ht="15.75" x14ac:dyDescent="0.25">
      <c r="B102" s="299" t="s">
        <v>1081</v>
      </c>
      <c r="C102" s="131" t="s">
        <v>1086</v>
      </c>
      <c r="D102" s="132" t="s">
        <v>206</v>
      </c>
      <c r="E102" s="313">
        <f>200-200</f>
        <v>0</v>
      </c>
      <c r="F102" s="321" t="s">
        <v>1136</v>
      </c>
      <c r="G102" s="313">
        <f>200</f>
        <v>200</v>
      </c>
    </row>
    <row r="103" spans="2:8" ht="15.75" x14ac:dyDescent="0.25">
      <c r="B103" s="171" t="s">
        <v>1091</v>
      </c>
      <c r="C103" s="131" t="s">
        <v>1085</v>
      </c>
      <c r="D103" s="132" t="s">
        <v>206</v>
      </c>
      <c r="E103" s="218">
        <f>5000-5000</f>
        <v>0</v>
      </c>
      <c r="F103" s="297" t="s">
        <v>1046</v>
      </c>
      <c r="G103" s="218">
        <f>5000-5000</f>
        <v>0</v>
      </c>
    </row>
    <row r="104" spans="2:8" ht="15.75" x14ac:dyDescent="0.25">
      <c r="B104" s="171" t="s">
        <v>1092</v>
      </c>
      <c r="C104" s="131" t="s">
        <v>1085</v>
      </c>
      <c r="D104" s="132" t="s">
        <v>206</v>
      </c>
      <c r="E104" s="218">
        <f>5000-5000</f>
        <v>0</v>
      </c>
      <c r="F104" s="297" t="s">
        <v>1046</v>
      </c>
      <c r="G104" s="218">
        <f>5000-5000</f>
        <v>0</v>
      </c>
    </row>
    <row r="105" spans="2:8" ht="15.75" x14ac:dyDescent="0.25">
      <c r="B105" s="171" t="s">
        <v>1092</v>
      </c>
      <c r="C105" s="131" t="s">
        <v>1086</v>
      </c>
      <c r="D105" s="132" t="s">
        <v>206</v>
      </c>
      <c r="E105" s="297">
        <f>2000-2000</f>
        <v>0</v>
      </c>
      <c r="F105" s="321" t="s">
        <v>1136</v>
      </c>
      <c r="G105" s="297">
        <f>2000</f>
        <v>2000</v>
      </c>
    </row>
    <row r="106" spans="2:8" ht="15.75" x14ac:dyDescent="0.25">
      <c r="B106" s="171" t="s">
        <v>1094</v>
      </c>
      <c r="C106" s="131" t="s">
        <v>1101</v>
      </c>
      <c r="D106" s="132" t="s">
        <v>206</v>
      </c>
      <c r="E106" s="314">
        <f>100-100</f>
        <v>0</v>
      </c>
      <c r="F106" s="321" t="s">
        <v>1136</v>
      </c>
      <c r="G106" s="314">
        <f>100</f>
        <v>100</v>
      </c>
    </row>
    <row r="107" spans="2:8" ht="15.75" x14ac:dyDescent="0.25">
      <c r="B107" s="171" t="s">
        <v>1094</v>
      </c>
      <c r="C107" s="131" t="s">
        <v>1118</v>
      </c>
      <c r="D107" s="132" t="s">
        <v>206</v>
      </c>
      <c r="E107" s="297">
        <v>0</v>
      </c>
      <c r="G107" s="297">
        <v>0</v>
      </c>
    </row>
    <row r="108" spans="2:8" ht="15.75" x14ac:dyDescent="0.25">
      <c r="B108" s="171" t="s">
        <v>1107</v>
      </c>
      <c r="C108" s="131" t="s">
        <v>1119</v>
      </c>
      <c r="D108" s="132" t="s">
        <v>206</v>
      </c>
      <c r="E108" s="297">
        <f>1000-1000</f>
        <v>0</v>
      </c>
      <c r="F108" s="321" t="s">
        <v>1136</v>
      </c>
      <c r="G108" s="297">
        <f>1000</f>
        <v>1000</v>
      </c>
    </row>
    <row r="109" spans="2:8" ht="15.75" x14ac:dyDescent="0.25">
      <c r="B109" s="317" t="s">
        <v>1114</v>
      </c>
      <c r="C109" s="318" t="s">
        <v>1137</v>
      </c>
      <c r="D109" s="319" t="s">
        <v>206</v>
      </c>
      <c r="E109" s="329">
        <f>1000-1000</f>
        <v>0</v>
      </c>
      <c r="G109" s="320"/>
      <c r="H109" s="329">
        <v>1000</v>
      </c>
    </row>
    <row r="110" spans="2:8" ht="15.75" x14ac:dyDescent="0.25">
      <c r="B110" s="316" t="s">
        <v>1123</v>
      </c>
      <c r="C110" s="292" t="s">
        <v>1125</v>
      </c>
      <c r="D110" s="252" t="s">
        <v>206</v>
      </c>
      <c r="E110" s="315">
        <f>200-200</f>
        <v>0</v>
      </c>
      <c r="F110" s="321" t="s">
        <v>1136</v>
      </c>
      <c r="G110" s="315">
        <f>200</f>
        <v>200</v>
      </c>
    </row>
    <row r="111" spans="2:8" ht="15.75" x14ac:dyDescent="0.25">
      <c r="B111" s="299" t="s">
        <v>1127</v>
      </c>
      <c r="C111" s="292" t="s">
        <v>1130</v>
      </c>
      <c r="D111" s="115" t="s">
        <v>206</v>
      </c>
      <c r="E111" s="218">
        <f>22200-22200</f>
        <v>0</v>
      </c>
      <c r="F111" t="s">
        <v>1136</v>
      </c>
      <c r="G111" s="218">
        <f>22200-22200</f>
        <v>0</v>
      </c>
    </row>
    <row r="112" spans="2:8" ht="15.75" x14ac:dyDescent="0.25">
      <c r="B112" s="171" t="s">
        <v>1127</v>
      </c>
      <c r="C112" s="171" t="s">
        <v>1129</v>
      </c>
      <c r="D112" s="132"/>
      <c r="E112" s="328">
        <f>200-200</f>
        <v>0</v>
      </c>
      <c r="G112" s="300"/>
      <c r="H112" s="328">
        <v>200</v>
      </c>
    </row>
    <row r="113" spans="2:8" ht="15.75" x14ac:dyDescent="0.25">
      <c r="B113" s="299" t="s">
        <v>1131</v>
      </c>
      <c r="C113" s="171" t="s">
        <v>1129</v>
      </c>
      <c r="D113" s="115" t="s">
        <v>206</v>
      </c>
      <c r="E113" s="329">
        <f>200-200</f>
        <v>0</v>
      </c>
      <c r="G113" s="300"/>
      <c r="H113" s="329">
        <v>200</v>
      </c>
    </row>
    <row r="114" spans="2:8" ht="15.75" x14ac:dyDescent="0.25">
      <c r="B114" s="299" t="s">
        <v>1134</v>
      </c>
      <c r="C114" s="292" t="s">
        <v>1135</v>
      </c>
      <c r="D114" s="115" t="s">
        <v>206</v>
      </c>
      <c r="E114" s="218">
        <f>1000-1000</f>
        <v>0</v>
      </c>
      <c r="F114" s="321" t="s">
        <v>1136</v>
      </c>
      <c r="G114" s="218">
        <f>1000</f>
        <v>1000</v>
      </c>
    </row>
    <row r="115" spans="2:8" ht="15.75" x14ac:dyDescent="0.25">
      <c r="B115" s="299" t="s">
        <v>1136</v>
      </c>
      <c r="C115" s="292" t="s">
        <v>1139</v>
      </c>
      <c r="D115" s="115" t="s">
        <v>206</v>
      </c>
      <c r="E115" s="218">
        <f>1000-1000</f>
        <v>0</v>
      </c>
      <c r="F115" s="321" t="s">
        <v>1145</v>
      </c>
      <c r="G115" s="218"/>
    </row>
    <row r="116" spans="2:8" ht="15.75" x14ac:dyDescent="0.25">
      <c r="B116" s="171" t="s">
        <v>1155</v>
      </c>
      <c r="C116" s="131" t="s">
        <v>1086</v>
      </c>
      <c r="D116" s="132" t="s">
        <v>206</v>
      </c>
      <c r="E116" s="304">
        <f>200-200</f>
        <v>0</v>
      </c>
      <c r="G116" s="166">
        <f>SUM(G102:G115)</f>
        <v>4500</v>
      </c>
    </row>
    <row r="117" spans="2:8" ht="15.75" x14ac:dyDescent="0.25">
      <c r="B117" s="171" t="s">
        <v>1161</v>
      </c>
      <c r="C117" s="131" t="s">
        <v>1169</v>
      </c>
      <c r="D117" s="132"/>
      <c r="E117" s="218">
        <f>500-500</f>
        <v>0</v>
      </c>
    </row>
    <row r="118" spans="2:8" ht="15.75" x14ac:dyDescent="0.25">
      <c r="B118" s="171" t="s">
        <v>1161</v>
      </c>
      <c r="C118" s="292" t="s">
        <v>1101</v>
      </c>
      <c r="D118" s="132"/>
      <c r="E118" s="218">
        <f>500-500</f>
        <v>0</v>
      </c>
    </row>
    <row r="119" spans="2:8" ht="15.75" x14ac:dyDescent="0.25">
      <c r="B119" s="171" t="s">
        <v>1161</v>
      </c>
      <c r="C119" s="292" t="s">
        <v>1165</v>
      </c>
      <c r="D119" s="132"/>
      <c r="E119" s="218">
        <f>1500-1500</f>
        <v>0</v>
      </c>
    </row>
    <row r="120" spans="2:8" ht="15.75" x14ac:dyDescent="0.25">
      <c r="B120" s="171" t="s">
        <v>1170</v>
      </c>
      <c r="C120" s="131" t="s">
        <v>1086</v>
      </c>
      <c r="D120" s="132" t="s">
        <v>206</v>
      </c>
      <c r="E120" s="218">
        <f>100-100</f>
        <v>0</v>
      </c>
    </row>
    <row r="121" spans="2:8" ht="15.75" x14ac:dyDescent="0.25">
      <c r="B121" s="171" t="s">
        <v>1215</v>
      </c>
      <c r="C121" s="131" t="s">
        <v>1218</v>
      </c>
      <c r="D121" s="132"/>
      <c r="E121" s="304">
        <f>500-500</f>
        <v>0</v>
      </c>
      <c r="H121" s="328">
        <v>500</v>
      </c>
    </row>
    <row r="122" spans="2:8" ht="15.75" x14ac:dyDescent="0.25">
      <c r="B122" s="171" t="s">
        <v>1219</v>
      </c>
      <c r="C122" s="131" t="s">
        <v>1086</v>
      </c>
      <c r="D122" s="132"/>
      <c r="E122" s="304">
        <v>0</v>
      </c>
      <c r="H122" s="328"/>
    </row>
    <row r="123" spans="2:8" ht="15.75" x14ac:dyDescent="0.25">
      <c r="B123" s="171" t="s">
        <v>1219</v>
      </c>
      <c r="C123" s="131" t="s">
        <v>1223</v>
      </c>
      <c r="D123" s="132"/>
      <c r="E123" s="304">
        <f>500-500</f>
        <v>0</v>
      </c>
      <c r="H123" s="328">
        <v>500</v>
      </c>
    </row>
    <row r="124" spans="2:8" ht="15.75" x14ac:dyDescent="0.25">
      <c r="B124" s="171" t="s">
        <v>1224</v>
      </c>
      <c r="C124" s="131" t="s">
        <v>1225</v>
      </c>
      <c r="D124" s="132"/>
      <c r="E124" s="218">
        <f>500-500</f>
        <v>0</v>
      </c>
      <c r="H124" s="240">
        <f>SUM(H109:H123)</f>
        <v>2400</v>
      </c>
    </row>
    <row r="125" spans="2:8" ht="15.75" x14ac:dyDescent="0.25">
      <c r="B125" s="171" t="s">
        <v>1233</v>
      </c>
      <c r="C125" s="131" t="s">
        <v>1238</v>
      </c>
      <c r="D125" s="132"/>
      <c r="E125" s="218">
        <f>2000-2000</f>
        <v>0</v>
      </c>
    </row>
    <row r="126" spans="2:8" ht="15.75" x14ac:dyDescent="0.25">
      <c r="B126" s="171" t="s">
        <v>1239</v>
      </c>
      <c r="C126" s="131" t="s">
        <v>1101</v>
      </c>
      <c r="D126" s="132"/>
      <c r="E126" s="218">
        <f>2000-2000</f>
        <v>0</v>
      </c>
    </row>
    <row r="127" spans="2:8" ht="15.75" x14ac:dyDescent="0.25">
      <c r="B127" s="171" t="s">
        <v>1243</v>
      </c>
      <c r="C127" s="131" t="s">
        <v>1086</v>
      </c>
      <c r="D127" s="132"/>
      <c r="E127" s="218">
        <f>700-700</f>
        <v>0</v>
      </c>
    </row>
    <row r="128" spans="2:8" ht="15.75" x14ac:dyDescent="0.25">
      <c r="B128" s="171" t="s">
        <v>1245</v>
      </c>
      <c r="C128" s="131" t="s">
        <v>1248</v>
      </c>
      <c r="D128" s="132"/>
      <c r="E128" s="218">
        <f>2000-2000</f>
        <v>0</v>
      </c>
    </row>
    <row r="129" spans="2:7" ht="15.75" x14ac:dyDescent="0.25">
      <c r="B129" s="171" t="s">
        <v>1245</v>
      </c>
      <c r="C129" s="131" t="s">
        <v>1249</v>
      </c>
      <c r="D129" s="132"/>
      <c r="E129" s="218">
        <f>2000-2000</f>
        <v>0</v>
      </c>
    </row>
    <row r="130" spans="2:7" ht="15.75" x14ac:dyDescent="0.25">
      <c r="B130" s="171" t="s">
        <v>1245</v>
      </c>
      <c r="C130" s="131" t="s">
        <v>1250</v>
      </c>
      <c r="D130" s="132"/>
      <c r="E130" s="218">
        <f>2000-2000</f>
        <v>0</v>
      </c>
    </row>
    <row r="131" spans="2:7" ht="15.75" x14ac:dyDescent="0.25">
      <c r="B131" s="171" t="s">
        <v>1245</v>
      </c>
      <c r="C131" s="131" t="s">
        <v>1251</v>
      </c>
      <c r="D131" s="132"/>
      <c r="E131" s="218">
        <f t="shared" ref="E131:E132" si="3">2000-2000</f>
        <v>0</v>
      </c>
    </row>
    <row r="132" spans="2:7" ht="15.75" x14ac:dyDescent="0.25">
      <c r="B132" s="171" t="s">
        <v>1245</v>
      </c>
      <c r="C132" s="131" t="s">
        <v>1252</v>
      </c>
      <c r="D132" s="132"/>
      <c r="E132" s="218">
        <f t="shared" si="3"/>
        <v>0</v>
      </c>
    </row>
    <row r="133" spans="2:7" ht="15.75" x14ac:dyDescent="0.25">
      <c r="B133" s="171" t="s">
        <v>1245</v>
      </c>
      <c r="C133" s="131" t="s">
        <v>1253</v>
      </c>
      <c r="D133" s="132"/>
      <c r="E133" s="218">
        <f>1000-1000</f>
        <v>0</v>
      </c>
    </row>
    <row r="134" spans="2:7" ht="15.75" x14ac:dyDescent="0.25">
      <c r="B134" s="171" t="s">
        <v>1245</v>
      </c>
      <c r="C134" s="131" t="s">
        <v>1255</v>
      </c>
      <c r="D134" s="132"/>
      <c r="E134" s="218">
        <f>5000-5000</f>
        <v>0</v>
      </c>
      <c r="F134" s="218" t="s">
        <v>1301</v>
      </c>
    </row>
    <row r="135" spans="2:7" ht="15.75" x14ac:dyDescent="0.25">
      <c r="B135" s="171" t="s">
        <v>1245</v>
      </c>
      <c r="C135" s="131" t="s">
        <v>1256</v>
      </c>
      <c r="D135" s="132"/>
      <c r="E135" s="218">
        <f>3000-2000</f>
        <v>1000</v>
      </c>
      <c r="F135" s="218"/>
    </row>
    <row r="136" spans="2:7" ht="15.75" x14ac:dyDescent="0.25">
      <c r="B136" s="171" t="s">
        <v>1245</v>
      </c>
      <c r="C136" s="131" t="s">
        <v>1139</v>
      </c>
      <c r="D136" s="132"/>
      <c r="E136" s="218">
        <f>1000-1000</f>
        <v>0</v>
      </c>
      <c r="F136" s="218"/>
    </row>
    <row r="137" spans="2:7" ht="15.75" x14ac:dyDescent="0.25">
      <c r="B137" s="215" t="s">
        <v>1257</v>
      </c>
      <c r="C137" s="131" t="s">
        <v>1264</v>
      </c>
      <c r="D137" s="132"/>
      <c r="E137" s="218">
        <f>2000-2000</f>
        <v>0</v>
      </c>
      <c r="F137" s="218" t="s">
        <v>1301</v>
      </c>
    </row>
    <row r="138" spans="2:7" ht="15.75" x14ac:dyDescent="0.25">
      <c r="B138" s="215"/>
      <c r="C138" s="131"/>
      <c r="D138" s="132"/>
      <c r="E138" s="218"/>
      <c r="F138" s="218"/>
    </row>
    <row r="139" spans="2:7" ht="15.75" x14ac:dyDescent="0.25">
      <c r="B139" s="215"/>
      <c r="C139" s="131"/>
      <c r="D139" s="132"/>
      <c r="E139" s="218"/>
    </row>
    <row r="140" spans="2:7" ht="16.5" thickBot="1" x14ac:dyDescent="0.3">
      <c r="B140" s="215"/>
      <c r="E140" s="331">
        <f>SUM(E96:E139)</f>
        <v>1000</v>
      </c>
      <c r="F140" s="164">
        <f>SUM(F96:F110)</f>
        <v>0</v>
      </c>
    </row>
    <row r="141" spans="2:7" ht="15.75" thickTop="1" x14ac:dyDescent="0.25"/>
    <row r="143" spans="2:7" ht="15.75" x14ac:dyDescent="0.25">
      <c r="C143" s="298" t="s">
        <v>1150</v>
      </c>
    </row>
    <row r="144" spans="2:7" ht="15.75" x14ac:dyDescent="0.25">
      <c r="B144" s="171" t="s">
        <v>1239</v>
      </c>
      <c r="C144" s="131" t="s">
        <v>1240</v>
      </c>
      <c r="D144" s="132"/>
      <c r="E144" s="218">
        <v>20000</v>
      </c>
      <c r="F144" s="304"/>
      <c r="G144" s="303">
        <f>E144</f>
        <v>20000</v>
      </c>
    </row>
    <row r="145" spans="2:7" ht="15.75" x14ac:dyDescent="0.25">
      <c r="B145" s="171" t="s">
        <v>1239</v>
      </c>
      <c r="C145" s="131" t="s">
        <v>1241</v>
      </c>
      <c r="D145" s="132"/>
      <c r="E145" s="218">
        <v>0</v>
      </c>
      <c r="F145" s="218">
        <v>20000</v>
      </c>
      <c r="G145" s="303">
        <f>G144+E145-F145</f>
        <v>0</v>
      </c>
    </row>
    <row r="146" spans="2:7" ht="15.75" x14ac:dyDescent="0.25">
      <c r="B146" s="171" t="s">
        <v>1243</v>
      </c>
      <c r="C146" s="171" t="s">
        <v>1240</v>
      </c>
      <c r="D146" s="132"/>
      <c r="E146" s="218">
        <v>16356</v>
      </c>
      <c r="F146" s="218"/>
      <c r="G146" s="303">
        <f t="shared" ref="G146:G151" si="4">G145+E146-F146</f>
        <v>16356</v>
      </c>
    </row>
    <row r="147" spans="2:7" ht="15.75" x14ac:dyDescent="0.25">
      <c r="B147" s="171" t="s">
        <v>1243</v>
      </c>
      <c r="C147" s="171" t="s">
        <v>1244</v>
      </c>
      <c r="D147" s="132"/>
      <c r="E147" s="218">
        <v>0</v>
      </c>
      <c r="F147" s="218">
        <v>16500</v>
      </c>
      <c r="G147" s="303">
        <f t="shared" si="4"/>
        <v>-144</v>
      </c>
    </row>
    <row r="148" spans="2:7" ht="15.75" x14ac:dyDescent="0.25">
      <c r="B148" s="171" t="s">
        <v>1245</v>
      </c>
      <c r="C148" s="292" t="s">
        <v>1240</v>
      </c>
      <c r="D148" s="132"/>
      <c r="E148" s="218">
        <v>11000</v>
      </c>
      <c r="F148" s="218"/>
      <c r="G148" s="303">
        <f t="shared" si="4"/>
        <v>10856</v>
      </c>
    </row>
    <row r="149" spans="2:7" ht="15.75" x14ac:dyDescent="0.25">
      <c r="B149" s="171" t="s">
        <v>1245</v>
      </c>
      <c r="C149" s="131" t="s">
        <v>1254</v>
      </c>
      <c r="D149" s="132"/>
      <c r="E149" s="218"/>
      <c r="F149" s="218">
        <v>11000</v>
      </c>
      <c r="G149" s="303">
        <f t="shared" si="4"/>
        <v>-144</v>
      </c>
    </row>
    <row r="150" spans="2:7" ht="15.75" x14ac:dyDescent="0.25">
      <c r="B150" s="171" t="s">
        <v>1245</v>
      </c>
      <c r="C150" s="292" t="s">
        <v>1240</v>
      </c>
      <c r="D150" s="132"/>
      <c r="E150" s="332">
        <v>8000</v>
      </c>
      <c r="F150" s="332"/>
      <c r="G150" s="303">
        <f t="shared" si="4"/>
        <v>7856</v>
      </c>
    </row>
    <row r="151" spans="2:7" ht="15.75" x14ac:dyDescent="0.25">
      <c r="B151" s="171" t="s">
        <v>1245</v>
      </c>
      <c r="C151" s="131" t="s">
        <v>1255</v>
      </c>
      <c r="D151" s="132"/>
      <c r="E151" s="332"/>
      <c r="F151" s="332">
        <v>8000</v>
      </c>
      <c r="G151" s="303">
        <f t="shared" si="4"/>
        <v>-144</v>
      </c>
    </row>
    <row r="152" spans="2:7" ht="16.5" thickBot="1" x14ac:dyDescent="0.3">
      <c r="B152" s="171"/>
      <c r="C152" s="131"/>
      <c r="D152" s="132"/>
      <c r="E152" s="164">
        <f>SUM(E144:E150)</f>
        <v>55356</v>
      </c>
      <c r="F152" s="164">
        <f ca="1">SUM(F144:F152)</f>
        <v>0</v>
      </c>
    </row>
    <row r="153" spans="2:7" ht="16.5" thickTop="1" x14ac:dyDescent="0.25">
      <c r="B153" s="171"/>
      <c r="C153" s="309"/>
      <c r="D153" s="310"/>
      <c r="E153" s="311"/>
    </row>
    <row r="154" spans="2:7" ht="15.75" x14ac:dyDescent="0.25">
      <c r="B154" s="308"/>
      <c r="C154" s="309"/>
      <c r="D154" s="310"/>
      <c r="E154" s="311"/>
    </row>
    <row r="155" spans="2:7" ht="15.75" x14ac:dyDescent="0.25">
      <c r="B155" s="308"/>
    </row>
    <row r="157" spans="2:7" ht="15.75" x14ac:dyDescent="0.25">
      <c r="C157" s="298" t="s">
        <v>1221</v>
      </c>
    </row>
    <row r="158" spans="2:7" ht="15.75" x14ac:dyDescent="0.25">
      <c r="C158" s="131"/>
      <c r="D158" s="132"/>
      <c r="E158" s="304"/>
      <c r="F158" s="304"/>
      <c r="G158" s="220"/>
    </row>
    <row r="159" spans="2:7" ht="15.75" x14ac:dyDescent="0.25">
      <c r="B159" s="171"/>
      <c r="C159" s="131" t="s">
        <v>1222</v>
      </c>
      <c r="D159" s="132"/>
      <c r="E159" s="304">
        <v>15000</v>
      </c>
      <c r="F159" s="304"/>
      <c r="G159" s="218">
        <f>G158+E159-F159</f>
        <v>15000</v>
      </c>
    </row>
    <row r="160" spans="2:7" ht="15.75" x14ac:dyDescent="0.25">
      <c r="B160" s="171" t="s">
        <v>1215</v>
      </c>
      <c r="C160" s="292" t="s">
        <v>1220</v>
      </c>
      <c r="D160" s="132"/>
      <c r="E160" s="218"/>
      <c r="F160" s="218">
        <v>500</v>
      </c>
      <c r="G160" s="218">
        <f t="shared" ref="G160:G178" si="5">G159+E160-F160</f>
        <v>14500</v>
      </c>
    </row>
    <row r="161" spans="2:7" ht="15.75" x14ac:dyDescent="0.25">
      <c r="B161" s="171" t="s">
        <v>1219</v>
      </c>
      <c r="C161" s="292" t="s">
        <v>1230</v>
      </c>
      <c r="D161" s="132"/>
      <c r="E161" s="218"/>
      <c r="F161" s="218">
        <f>300+3492+1365+3229</f>
        <v>8386</v>
      </c>
      <c r="G161" s="218">
        <f t="shared" si="5"/>
        <v>6114</v>
      </c>
    </row>
    <row r="162" spans="2:7" ht="15.75" x14ac:dyDescent="0.25">
      <c r="B162" s="171" t="s">
        <v>1219</v>
      </c>
      <c r="C162" s="292" t="s">
        <v>1231</v>
      </c>
      <c r="D162" s="132"/>
      <c r="E162" s="218"/>
      <c r="F162" s="218">
        <v>1500</v>
      </c>
      <c r="G162" s="218">
        <f t="shared" si="5"/>
        <v>4614</v>
      </c>
    </row>
    <row r="163" spans="2:7" ht="15.75" x14ac:dyDescent="0.25">
      <c r="B163" s="171" t="s">
        <v>1219</v>
      </c>
      <c r="C163" s="292" t="s">
        <v>1232</v>
      </c>
      <c r="D163" s="132"/>
      <c r="E163" s="218">
        <v>21546</v>
      </c>
      <c r="F163" s="218"/>
      <c r="G163" s="218">
        <f t="shared" si="5"/>
        <v>26160</v>
      </c>
    </row>
    <row r="164" spans="2:7" ht="15.75" x14ac:dyDescent="0.25">
      <c r="B164" s="171" t="s">
        <v>1233</v>
      </c>
      <c r="C164" s="292" t="s">
        <v>1234</v>
      </c>
      <c r="D164" s="132"/>
      <c r="E164" s="218">
        <v>28488</v>
      </c>
      <c r="F164" s="218"/>
      <c r="G164" s="218">
        <f t="shared" si="5"/>
        <v>54648</v>
      </c>
    </row>
    <row r="165" spans="2:7" ht="15.75" x14ac:dyDescent="0.25">
      <c r="B165" s="171" t="s">
        <v>1212</v>
      </c>
      <c r="C165" s="292"/>
      <c r="D165" s="132"/>
      <c r="E165" s="218"/>
      <c r="F165" s="218">
        <v>70</v>
      </c>
      <c r="G165" s="218">
        <f t="shared" si="5"/>
        <v>54578</v>
      </c>
    </row>
    <row r="166" spans="2:7" ht="15.75" x14ac:dyDescent="0.25">
      <c r="B166" s="171"/>
      <c r="C166" s="292"/>
      <c r="D166" s="132"/>
      <c r="E166" s="218"/>
      <c r="F166" s="218">
        <v>5000</v>
      </c>
      <c r="G166" s="218">
        <f t="shared" si="5"/>
        <v>49578</v>
      </c>
    </row>
    <row r="167" spans="2:7" ht="15.75" x14ac:dyDescent="0.25">
      <c r="B167" s="171"/>
      <c r="C167" s="292"/>
      <c r="D167" s="132"/>
      <c r="E167" s="218"/>
      <c r="F167" s="218">
        <v>2150</v>
      </c>
      <c r="G167" s="218">
        <f t="shared" si="5"/>
        <v>47428</v>
      </c>
    </row>
    <row r="168" spans="2:7" ht="15.75" x14ac:dyDescent="0.25">
      <c r="B168" s="171"/>
      <c r="C168" s="292"/>
      <c r="D168" s="132"/>
      <c r="E168" s="218"/>
      <c r="F168" s="218">
        <v>2500</v>
      </c>
      <c r="G168" s="218">
        <f t="shared" si="5"/>
        <v>44928</v>
      </c>
    </row>
    <row r="169" spans="2:7" ht="15.75" x14ac:dyDescent="0.25">
      <c r="B169" s="171"/>
      <c r="C169" s="292"/>
      <c r="D169" s="132"/>
      <c r="E169" s="218"/>
      <c r="F169" s="218">
        <v>1350</v>
      </c>
      <c r="G169" s="218">
        <f t="shared" si="5"/>
        <v>43578</v>
      </c>
    </row>
    <row r="170" spans="2:7" ht="15.75" x14ac:dyDescent="0.25">
      <c r="B170" s="171"/>
      <c r="C170" s="292"/>
      <c r="D170" s="132"/>
      <c r="E170" s="218"/>
      <c r="F170" s="218">
        <v>3112</v>
      </c>
      <c r="G170" s="218">
        <f t="shared" si="5"/>
        <v>40466</v>
      </c>
    </row>
    <row r="171" spans="2:7" ht="15.75" x14ac:dyDescent="0.25">
      <c r="B171" s="171"/>
      <c r="C171" s="292"/>
      <c r="D171" s="132"/>
      <c r="E171" s="218"/>
      <c r="F171" s="218">
        <v>9976</v>
      </c>
      <c r="G171" s="218">
        <f t="shared" si="5"/>
        <v>30490</v>
      </c>
    </row>
    <row r="172" spans="2:7" ht="15.75" x14ac:dyDescent="0.25">
      <c r="B172" s="171"/>
      <c r="C172" s="292"/>
      <c r="D172" s="132"/>
      <c r="E172" s="218"/>
      <c r="F172" s="218">
        <v>500</v>
      </c>
      <c r="G172" s="218">
        <f t="shared" si="5"/>
        <v>29990</v>
      </c>
    </row>
    <row r="173" spans="2:7" ht="15.75" x14ac:dyDescent="0.25">
      <c r="B173" s="171"/>
      <c r="C173" s="292"/>
      <c r="D173" s="132"/>
      <c r="E173" s="218"/>
      <c r="F173" s="218">
        <f>600+600+660+920+1050</f>
        <v>3830</v>
      </c>
      <c r="G173" s="218">
        <f t="shared" si="5"/>
        <v>26160</v>
      </c>
    </row>
    <row r="174" spans="2:7" ht="15.75" x14ac:dyDescent="0.25">
      <c r="B174" s="171"/>
      <c r="C174" s="292" t="s">
        <v>1235</v>
      </c>
      <c r="D174" s="132"/>
      <c r="E174" s="218">
        <v>0</v>
      </c>
      <c r="F174" s="218">
        <v>4500</v>
      </c>
      <c r="G174" s="218">
        <f t="shared" si="5"/>
        <v>21660</v>
      </c>
    </row>
    <row r="175" spans="2:7" ht="15.75" x14ac:dyDescent="0.25">
      <c r="B175" s="171"/>
      <c r="C175" s="292" t="s">
        <v>1235</v>
      </c>
      <c r="D175" s="132"/>
      <c r="E175" s="218"/>
      <c r="F175" s="218">
        <v>18250</v>
      </c>
      <c r="G175" s="218">
        <f t="shared" si="5"/>
        <v>3410</v>
      </c>
    </row>
    <row r="176" spans="2:7" ht="15.75" x14ac:dyDescent="0.25">
      <c r="B176" s="171"/>
      <c r="C176" s="292" t="s">
        <v>1236</v>
      </c>
      <c r="D176" s="132"/>
      <c r="E176" s="218"/>
      <c r="F176" s="218">
        <v>2000</v>
      </c>
      <c r="G176" s="218">
        <f t="shared" si="5"/>
        <v>1410</v>
      </c>
    </row>
    <row r="177" spans="2:7" ht="15.75" x14ac:dyDescent="0.25">
      <c r="B177" s="171"/>
      <c r="C177" s="292"/>
      <c r="D177" s="132"/>
      <c r="E177" s="218"/>
      <c r="F177" s="218"/>
      <c r="G177" s="218">
        <f t="shared" si="5"/>
        <v>1410</v>
      </c>
    </row>
    <row r="178" spans="2:7" ht="15.75" x14ac:dyDescent="0.25">
      <c r="B178" s="171"/>
      <c r="C178" s="131"/>
      <c r="D178" s="132"/>
      <c r="E178" s="218"/>
      <c r="F178" s="218"/>
      <c r="G178" s="218">
        <f t="shared" si="5"/>
        <v>1410</v>
      </c>
    </row>
    <row r="179" spans="2:7" ht="16.5" thickBot="1" x14ac:dyDescent="0.3">
      <c r="B179" s="171"/>
      <c r="C179" s="131"/>
      <c r="D179" s="132"/>
      <c r="E179" s="164">
        <f>SUM(E159:E178)</f>
        <v>65034</v>
      </c>
      <c r="F179" s="164">
        <f ca="1">SUM(F159:F179)</f>
        <v>0</v>
      </c>
    </row>
    <row r="180" spans="2:7" ht="16.5" thickTop="1" x14ac:dyDescent="0.25">
      <c r="B180" s="171"/>
      <c r="C180" s="309"/>
      <c r="D180" s="310"/>
      <c r="E180" s="311"/>
    </row>
    <row r="181" spans="2:7" ht="15.75" x14ac:dyDescent="0.25">
      <c r="B181" s="308"/>
    </row>
  </sheetData>
  <pageMargins left="0.7" right="0.7" top="0.75" bottom="0.75" header="0.3" footer="0.3"/>
  <pageSetup orientation="portrait" horizontalDpi="0" verticalDpi="0" r:id="rId1"/>
  <ignoredErrors>
    <ignoredError sqref="E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6"/>
  <sheetViews>
    <sheetView topLeftCell="A37" workbookViewId="0">
      <selection activeCell="B1" sqref="B1"/>
    </sheetView>
  </sheetViews>
  <sheetFormatPr defaultRowHeight="15" x14ac:dyDescent="0.25"/>
  <cols>
    <col min="1" max="1" width="12.5703125" customWidth="1"/>
    <col min="2" max="2" width="44.7109375" customWidth="1"/>
    <col min="3" max="3" width="16.7109375" customWidth="1"/>
    <col min="4" max="4" width="16.28515625" customWidth="1"/>
    <col min="5" max="5" width="10.28515625" hidden="1" customWidth="1"/>
    <col min="7" max="7" width="12.140625" customWidth="1"/>
  </cols>
  <sheetData>
    <row r="2" spans="1:7" ht="18" customHeight="1" x14ac:dyDescent="0.3">
      <c r="A2" s="1"/>
      <c r="B2" s="2" t="s">
        <v>0</v>
      </c>
      <c r="C2" s="3"/>
      <c r="D2" s="2"/>
      <c r="E2" s="2"/>
    </row>
    <row r="3" spans="1:7" ht="18" customHeight="1" x14ac:dyDescent="0.3">
      <c r="A3" s="1"/>
      <c r="B3" s="2" t="s">
        <v>1</v>
      </c>
      <c r="C3" s="3"/>
      <c r="D3" s="2"/>
      <c r="E3" s="2"/>
    </row>
    <row r="4" spans="1:7" ht="18" customHeight="1" x14ac:dyDescent="0.3">
      <c r="A4" s="1"/>
      <c r="B4" s="2" t="s">
        <v>2</v>
      </c>
      <c r="C4" s="3"/>
      <c r="D4" s="2"/>
      <c r="E4" s="2"/>
    </row>
    <row r="5" spans="1:7" ht="18" customHeight="1" x14ac:dyDescent="0.25">
      <c r="A5" s="102" t="s">
        <v>3</v>
      </c>
      <c r="B5" s="103" t="s">
        <v>4</v>
      </c>
      <c r="C5" s="103" t="s">
        <v>5</v>
      </c>
      <c r="D5" s="198" t="s">
        <v>392</v>
      </c>
      <c r="E5" s="199" t="s">
        <v>7</v>
      </c>
      <c r="F5" s="198" t="s">
        <v>393</v>
      </c>
      <c r="G5" s="200" t="s">
        <v>394</v>
      </c>
    </row>
    <row r="6" spans="1:7" ht="18" customHeight="1" x14ac:dyDescent="0.25">
      <c r="A6" s="201"/>
      <c r="B6" s="174" t="s">
        <v>18</v>
      </c>
      <c r="C6" s="199"/>
      <c r="D6" s="108">
        <f>28063</f>
        <v>28063</v>
      </c>
      <c r="E6" s="202"/>
      <c r="F6" s="171"/>
      <c r="G6" s="186">
        <f>D6</f>
        <v>28063</v>
      </c>
    </row>
    <row r="7" spans="1:7" ht="18" customHeight="1" x14ac:dyDescent="0.25">
      <c r="A7" s="201">
        <v>45108</v>
      </c>
      <c r="B7" s="203" t="s">
        <v>22</v>
      </c>
      <c r="C7" s="199"/>
      <c r="D7" s="171"/>
      <c r="E7" s="198"/>
      <c r="F7" s="130">
        <v>2075</v>
      </c>
      <c r="G7" s="186">
        <f>G6+D7-F7</f>
        <v>25988</v>
      </c>
    </row>
    <row r="8" spans="1:7" ht="18" customHeight="1" x14ac:dyDescent="0.25">
      <c r="A8" s="201">
        <v>45111</v>
      </c>
      <c r="B8" s="203" t="s">
        <v>23</v>
      </c>
      <c r="C8" s="199"/>
      <c r="D8" s="171"/>
      <c r="E8" s="198"/>
      <c r="F8" s="130">
        <v>3030</v>
      </c>
      <c r="G8" s="186">
        <f t="shared" ref="G8:G72" si="0">G7+D8-F8</f>
        <v>22958</v>
      </c>
    </row>
    <row r="9" spans="1:7" ht="18" customHeight="1" x14ac:dyDescent="0.25">
      <c r="A9" s="201">
        <v>45111</v>
      </c>
      <c r="B9" s="203" t="s">
        <v>23</v>
      </c>
      <c r="C9" s="199"/>
      <c r="D9" s="171"/>
      <c r="E9" s="198"/>
      <c r="F9" s="130">
        <v>190</v>
      </c>
      <c r="G9" s="186">
        <f t="shared" si="0"/>
        <v>22768</v>
      </c>
    </row>
    <row r="10" spans="1:7" ht="18" customHeight="1" x14ac:dyDescent="0.25">
      <c r="A10" s="201">
        <v>45111</v>
      </c>
      <c r="B10" s="203" t="s">
        <v>23</v>
      </c>
      <c r="C10" s="199"/>
      <c r="D10" s="171"/>
      <c r="E10" s="198"/>
      <c r="F10" s="130">
        <v>190</v>
      </c>
      <c r="G10" s="186">
        <f t="shared" si="0"/>
        <v>22578</v>
      </c>
    </row>
    <row r="11" spans="1:7" ht="18" customHeight="1" x14ac:dyDescent="0.25">
      <c r="A11" s="201">
        <v>45111</v>
      </c>
      <c r="B11" s="203" t="s">
        <v>24</v>
      </c>
      <c r="C11" s="199"/>
      <c r="D11" s="171"/>
      <c r="E11" s="198">
        <v>4923</v>
      </c>
      <c r="F11" s="130">
        <v>4923</v>
      </c>
      <c r="G11" s="186">
        <f t="shared" si="0"/>
        <v>17655</v>
      </c>
    </row>
    <row r="12" spans="1:7" ht="18" customHeight="1" x14ac:dyDescent="0.25">
      <c r="A12" s="201">
        <v>45115</v>
      </c>
      <c r="B12" s="203" t="s">
        <v>25</v>
      </c>
      <c r="C12" s="199"/>
      <c r="D12" s="171"/>
      <c r="E12" s="198"/>
      <c r="F12" s="130">
        <v>4280</v>
      </c>
      <c r="G12" s="186">
        <f t="shared" si="0"/>
        <v>13375</v>
      </c>
    </row>
    <row r="13" spans="1:7" ht="18" customHeight="1" x14ac:dyDescent="0.25">
      <c r="A13" s="201">
        <v>45115</v>
      </c>
      <c r="B13" s="203" t="s">
        <v>25</v>
      </c>
      <c r="C13" s="199"/>
      <c r="D13" s="171"/>
      <c r="E13" s="198"/>
      <c r="F13" s="130">
        <v>5650</v>
      </c>
      <c r="G13" s="186">
        <f t="shared" si="0"/>
        <v>7725</v>
      </c>
    </row>
    <row r="14" spans="1:7" ht="18" customHeight="1" x14ac:dyDescent="0.25">
      <c r="A14" s="201">
        <v>45117</v>
      </c>
      <c r="B14" s="203" t="s">
        <v>26</v>
      </c>
      <c r="C14" s="199"/>
      <c r="D14" s="171"/>
      <c r="E14" s="198"/>
      <c r="F14" s="204">
        <v>2890</v>
      </c>
      <c r="G14" s="186">
        <f t="shared" si="0"/>
        <v>4835</v>
      </c>
    </row>
    <row r="15" spans="1:7" ht="18" customHeight="1" x14ac:dyDescent="0.25">
      <c r="A15" s="201">
        <v>45117</v>
      </c>
      <c r="B15" s="203" t="s">
        <v>26</v>
      </c>
      <c r="C15" s="199"/>
      <c r="D15" s="171"/>
      <c r="E15" s="198"/>
      <c r="F15" s="204">
        <v>2500</v>
      </c>
      <c r="G15" s="186">
        <f t="shared" si="0"/>
        <v>2335</v>
      </c>
    </row>
    <row r="16" spans="1:7" ht="18" customHeight="1" x14ac:dyDescent="0.25">
      <c r="A16" s="201">
        <v>45118</v>
      </c>
      <c r="B16" s="203" t="s">
        <v>27</v>
      </c>
      <c r="C16" s="199"/>
      <c r="D16" s="171"/>
      <c r="E16" s="198"/>
      <c r="F16" s="130">
        <v>1350</v>
      </c>
      <c r="G16" s="186">
        <f t="shared" si="0"/>
        <v>985</v>
      </c>
    </row>
    <row r="17" spans="1:7" ht="18" customHeight="1" x14ac:dyDescent="0.25">
      <c r="A17" s="205" t="s">
        <v>47</v>
      </c>
      <c r="B17" s="205" t="s">
        <v>48</v>
      </c>
      <c r="C17" s="206"/>
      <c r="D17" s="186">
        <f>49000</f>
        <v>49000</v>
      </c>
      <c r="E17" s="202"/>
      <c r="F17" s="171"/>
      <c r="G17" s="186">
        <f t="shared" si="0"/>
        <v>49985</v>
      </c>
    </row>
    <row r="18" spans="1:7" ht="18" customHeight="1" x14ac:dyDescent="0.25">
      <c r="A18" s="207" t="s">
        <v>49</v>
      </c>
      <c r="B18" s="131" t="s">
        <v>50</v>
      </c>
      <c r="C18" s="206"/>
      <c r="D18" s="171"/>
      <c r="E18" s="154"/>
      <c r="F18" s="161">
        <v>330</v>
      </c>
      <c r="G18" s="186">
        <f t="shared" si="0"/>
        <v>49655</v>
      </c>
    </row>
    <row r="19" spans="1:7" ht="18" customHeight="1" x14ac:dyDescent="0.25">
      <c r="A19" s="207" t="s">
        <v>51</v>
      </c>
      <c r="B19" s="131" t="s">
        <v>52</v>
      </c>
      <c r="C19" s="206"/>
      <c r="D19" s="171"/>
      <c r="E19" s="154"/>
      <c r="F19" s="161">
        <v>1500</v>
      </c>
      <c r="G19" s="186">
        <f t="shared" si="0"/>
        <v>48155</v>
      </c>
    </row>
    <row r="20" spans="1:7" ht="18" customHeight="1" x14ac:dyDescent="0.25">
      <c r="A20" s="207" t="s">
        <v>51</v>
      </c>
      <c r="B20" s="131" t="s">
        <v>53</v>
      </c>
      <c r="C20" s="206"/>
      <c r="D20" s="171"/>
      <c r="E20" s="154"/>
      <c r="F20" s="123">
        <v>2500</v>
      </c>
      <c r="G20" s="186">
        <f t="shared" si="0"/>
        <v>45655</v>
      </c>
    </row>
    <row r="21" spans="1:7" ht="18" customHeight="1" x14ac:dyDescent="0.25">
      <c r="A21" s="207" t="s">
        <v>51</v>
      </c>
      <c r="B21" s="131" t="s">
        <v>54</v>
      </c>
      <c r="C21" s="206"/>
      <c r="D21" s="171"/>
      <c r="E21" s="154"/>
      <c r="F21" s="123">
        <v>5000</v>
      </c>
      <c r="G21" s="186">
        <f t="shared" si="0"/>
        <v>40655</v>
      </c>
    </row>
    <row r="22" spans="1:7" ht="18" customHeight="1" x14ac:dyDescent="0.25">
      <c r="A22" s="207" t="s">
        <v>55</v>
      </c>
      <c r="B22" s="131" t="s">
        <v>56</v>
      </c>
      <c r="C22" s="206"/>
      <c r="D22" s="171"/>
      <c r="E22" s="154"/>
      <c r="F22" s="161">
        <v>6500</v>
      </c>
      <c r="G22" s="186">
        <f t="shared" si="0"/>
        <v>34155</v>
      </c>
    </row>
    <row r="23" spans="1:7" ht="18" customHeight="1" x14ac:dyDescent="0.25">
      <c r="A23" s="173" t="s">
        <v>55</v>
      </c>
      <c r="B23" s="131" t="s">
        <v>57</v>
      </c>
      <c r="C23" s="208"/>
      <c r="D23" s="171"/>
      <c r="E23" s="154"/>
      <c r="F23" s="161">
        <v>2500</v>
      </c>
      <c r="G23" s="186">
        <f t="shared" si="0"/>
        <v>31655</v>
      </c>
    </row>
    <row r="24" spans="1:7" ht="18" customHeight="1" x14ac:dyDescent="0.25">
      <c r="A24" s="173" t="s">
        <v>55</v>
      </c>
      <c r="B24" s="131" t="s">
        <v>58</v>
      </c>
      <c r="C24" s="206"/>
      <c r="D24" s="171"/>
      <c r="E24" s="154"/>
      <c r="F24" s="161">
        <v>4350</v>
      </c>
      <c r="G24" s="186">
        <f t="shared" si="0"/>
        <v>27305</v>
      </c>
    </row>
    <row r="25" spans="1:7" ht="18" customHeight="1" x14ac:dyDescent="0.25">
      <c r="A25" s="173" t="s">
        <v>59</v>
      </c>
      <c r="B25" s="131" t="s">
        <v>60</v>
      </c>
      <c r="C25" s="206"/>
      <c r="D25" s="171"/>
      <c r="E25" s="154"/>
      <c r="F25" s="123">
        <v>1000</v>
      </c>
      <c r="G25" s="186">
        <f t="shared" si="0"/>
        <v>26305</v>
      </c>
    </row>
    <row r="26" spans="1:7" ht="18" customHeight="1" x14ac:dyDescent="0.25">
      <c r="A26" s="173" t="s">
        <v>61</v>
      </c>
      <c r="B26" s="131" t="s">
        <v>62</v>
      </c>
      <c r="C26" s="206"/>
      <c r="D26" s="171"/>
      <c r="E26" s="154"/>
      <c r="F26" s="123">
        <v>3000</v>
      </c>
      <c r="G26" s="186">
        <f t="shared" si="0"/>
        <v>23305</v>
      </c>
    </row>
    <row r="27" spans="1:7" ht="18" customHeight="1" x14ac:dyDescent="0.25">
      <c r="A27" s="173" t="s">
        <v>61</v>
      </c>
      <c r="B27" s="131" t="s">
        <v>63</v>
      </c>
      <c r="C27" s="206"/>
      <c r="D27" s="171"/>
      <c r="E27" s="154"/>
      <c r="F27" s="123">
        <v>4900</v>
      </c>
      <c r="G27" s="186">
        <f t="shared" si="0"/>
        <v>18405</v>
      </c>
    </row>
    <row r="28" spans="1:7" ht="18" customHeight="1" x14ac:dyDescent="0.25">
      <c r="A28" s="173" t="s">
        <v>61</v>
      </c>
      <c r="B28" s="131" t="s">
        <v>64</v>
      </c>
      <c r="C28" s="206"/>
      <c r="D28" s="171"/>
      <c r="E28" s="154"/>
      <c r="F28" s="123">
        <v>1140</v>
      </c>
      <c r="G28" s="186">
        <f t="shared" si="0"/>
        <v>17265</v>
      </c>
    </row>
    <row r="29" spans="1:7" ht="18" customHeight="1" x14ac:dyDescent="0.25">
      <c r="A29" s="173" t="s">
        <v>65</v>
      </c>
      <c r="B29" s="131" t="s">
        <v>66</v>
      </c>
      <c r="C29" s="206"/>
      <c r="D29" s="171"/>
      <c r="E29" s="154"/>
      <c r="F29" s="123">
        <v>252</v>
      </c>
      <c r="G29" s="186">
        <f t="shared" si="0"/>
        <v>17013</v>
      </c>
    </row>
    <row r="30" spans="1:7" ht="18" customHeight="1" x14ac:dyDescent="0.25">
      <c r="A30" s="173" t="s">
        <v>65</v>
      </c>
      <c r="B30" s="131" t="s">
        <v>67</v>
      </c>
      <c r="C30" s="206"/>
      <c r="D30" s="171"/>
      <c r="E30" s="154"/>
      <c r="F30" s="123">
        <v>1250</v>
      </c>
      <c r="G30" s="186">
        <f t="shared" si="0"/>
        <v>15763</v>
      </c>
    </row>
    <row r="31" spans="1:7" ht="18" customHeight="1" x14ac:dyDescent="0.25">
      <c r="A31" s="173" t="s">
        <v>65</v>
      </c>
      <c r="B31" s="131" t="s">
        <v>68</v>
      </c>
      <c r="C31" s="206"/>
      <c r="D31" s="171"/>
      <c r="E31" s="154"/>
      <c r="F31" s="123">
        <v>928</v>
      </c>
      <c r="G31" s="186">
        <f t="shared" si="0"/>
        <v>14835</v>
      </c>
    </row>
    <row r="32" spans="1:7" ht="18" customHeight="1" x14ac:dyDescent="0.25">
      <c r="A32" s="173" t="s">
        <v>65</v>
      </c>
      <c r="B32" s="131" t="s">
        <v>69</v>
      </c>
      <c r="C32" s="206"/>
      <c r="D32" s="171"/>
      <c r="E32" s="154"/>
      <c r="F32" s="161">
        <v>700</v>
      </c>
      <c r="G32" s="186">
        <f t="shared" si="0"/>
        <v>14135</v>
      </c>
    </row>
    <row r="33" spans="1:8" ht="18" customHeight="1" x14ac:dyDescent="0.25">
      <c r="A33" s="207" t="s">
        <v>65</v>
      </c>
      <c r="B33" s="131" t="s">
        <v>70</v>
      </c>
      <c r="C33" s="206"/>
      <c r="D33" s="171"/>
      <c r="E33" s="154"/>
      <c r="F33" s="123">
        <v>2000</v>
      </c>
      <c r="G33" s="186">
        <f t="shared" si="0"/>
        <v>12135</v>
      </c>
    </row>
    <row r="34" spans="1:8" ht="18" customHeight="1" x14ac:dyDescent="0.25">
      <c r="A34" s="207" t="s">
        <v>71</v>
      </c>
      <c r="B34" s="131" t="s">
        <v>72</v>
      </c>
      <c r="C34" s="206"/>
      <c r="D34" s="171"/>
      <c r="E34" s="154"/>
      <c r="F34" s="123">
        <v>440</v>
      </c>
      <c r="G34" s="186">
        <f t="shared" si="0"/>
        <v>11695</v>
      </c>
    </row>
    <row r="35" spans="1:8" ht="18" customHeight="1" x14ac:dyDescent="0.25">
      <c r="A35" s="207" t="s">
        <v>71</v>
      </c>
      <c r="B35" s="131" t="s">
        <v>72</v>
      </c>
      <c r="C35" s="206"/>
      <c r="D35" s="171"/>
      <c r="E35" s="154"/>
      <c r="F35" s="123">
        <v>180</v>
      </c>
      <c r="G35" s="186">
        <f t="shared" si="0"/>
        <v>11515</v>
      </c>
    </row>
    <row r="36" spans="1:8" ht="18" customHeight="1" x14ac:dyDescent="0.25">
      <c r="A36" s="207" t="s">
        <v>71</v>
      </c>
      <c r="B36" s="131" t="s">
        <v>72</v>
      </c>
      <c r="C36" s="206"/>
      <c r="D36" s="171"/>
      <c r="E36" s="154"/>
      <c r="F36" s="133">
        <v>2640</v>
      </c>
      <c r="G36" s="186">
        <f t="shared" si="0"/>
        <v>8875</v>
      </c>
    </row>
    <row r="37" spans="1:8" ht="18" customHeight="1" x14ac:dyDescent="0.25">
      <c r="A37" s="207" t="s">
        <v>71</v>
      </c>
      <c r="B37" s="131" t="s">
        <v>73</v>
      </c>
      <c r="C37" s="206"/>
      <c r="D37" s="171"/>
      <c r="E37" s="154"/>
      <c r="F37" s="209">
        <v>7000</v>
      </c>
      <c r="G37" s="186">
        <f t="shared" si="0"/>
        <v>1875</v>
      </c>
    </row>
    <row r="38" spans="1:8" ht="18" customHeight="1" x14ac:dyDescent="0.3">
      <c r="A38" s="205" t="s">
        <v>89</v>
      </c>
      <c r="B38" s="205" t="s">
        <v>90</v>
      </c>
      <c r="C38" s="206"/>
      <c r="D38" s="186">
        <f>48000</f>
        <v>48000</v>
      </c>
      <c r="E38" s="202"/>
      <c r="F38" s="174"/>
      <c r="G38" s="186">
        <f t="shared" si="0"/>
        <v>49875</v>
      </c>
      <c r="H38" s="5"/>
    </row>
    <row r="39" spans="1:8" ht="18" customHeight="1" x14ac:dyDescent="0.3">
      <c r="A39" s="207" t="s">
        <v>71</v>
      </c>
      <c r="B39" s="131" t="s">
        <v>91</v>
      </c>
      <c r="C39" s="206"/>
      <c r="D39" s="171"/>
      <c r="E39" s="154"/>
      <c r="F39" s="161">
        <v>3000</v>
      </c>
      <c r="G39" s="186">
        <f t="shared" si="0"/>
        <v>46875</v>
      </c>
      <c r="H39" s="187"/>
    </row>
    <row r="40" spans="1:8" ht="18" customHeight="1" x14ac:dyDescent="0.3">
      <c r="A40" s="207" t="s">
        <v>92</v>
      </c>
      <c r="B40" s="131" t="s">
        <v>93</v>
      </c>
      <c r="C40" s="206"/>
      <c r="D40" s="171"/>
      <c r="E40" s="154"/>
      <c r="F40" s="123">
        <v>6600</v>
      </c>
      <c r="G40" s="186">
        <f t="shared" si="0"/>
        <v>40275</v>
      </c>
      <c r="H40" s="187"/>
    </row>
    <row r="41" spans="1:8" ht="18" customHeight="1" x14ac:dyDescent="0.3">
      <c r="A41" s="207" t="s">
        <v>94</v>
      </c>
      <c r="B41" s="131" t="s">
        <v>95</v>
      </c>
      <c r="C41" s="206"/>
      <c r="D41" s="171"/>
      <c r="E41" s="154"/>
      <c r="F41" s="123">
        <v>300</v>
      </c>
      <c r="G41" s="186">
        <f t="shared" si="0"/>
        <v>39975</v>
      </c>
      <c r="H41" s="187"/>
    </row>
    <row r="42" spans="1:8" ht="18" customHeight="1" x14ac:dyDescent="0.3">
      <c r="A42" s="207" t="s">
        <v>94</v>
      </c>
      <c r="B42" s="131" t="s">
        <v>96</v>
      </c>
      <c r="C42" s="206"/>
      <c r="D42" s="171"/>
      <c r="E42" s="154"/>
      <c r="F42" s="161">
        <v>6000</v>
      </c>
      <c r="G42" s="186">
        <f t="shared" si="0"/>
        <v>33975</v>
      </c>
      <c r="H42" s="187"/>
    </row>
    <row r="43" spans="1:8" ht="18" customHeight="1" x14ac:dyDescent="0.3">
      <c r="A43" s="173" t="s">
        <v>94</v>
      </c>
      <c r="B43" s="131" t="s">
        <v>97</v>
      </c>
      <c r="C43" s="208"/>
      <c r="D43" s="171"/>
      <c r="E43" s="154"/>
      <c r="F43" s="161">
        <v>7280</v>
      </c>
      <c r="G43" s="186">
        <f t="shared" si="0"/>
        <v>26695</v>
      </c>
      <c r="H43" s="187"/>
    </row>
    <row r="44" spans="1:8" ht="18" customHeight="1" thickBot="1" x14ac:dyDescent="0.35">
      <c r="A44" s="211" t="s">
        <v>94</v>
      </c>
      <c r="B44" s="212" t="s">
        <v>98</v>
      </c>
      <c r="C44" s="206"/>
      <c r="D44" s="171"/>
      <c r="E44" s="154"/>
      <c r="F44" s="161">
        <v>9326</v>
      </c>
      <c r="G44" s="186">
        <f t="shared" si="0"/>
        <v>17369</v>
      </c>
      <c r="H44" s="187"/>
    </row>
    <row r="45" spans="1:8" ht="18" customHeight="1" x14ac:dyDescent="0.3">
      <c r="A45" s="213" t="s">
        <v>71</v>
      </c>
      <c r="B45" s="214" t="s">
        <v>99</v>
      </c>
      <c r="C45" s="206"/>
      <c r="D45" s="171"/>
      <c r="E45" s="154"/>
      <c r="F45" s="123">
        <v>2100</v>
      </c>
      <c r="G45" s="186">
        <f t="shared" si="0"/>
        <v>15269</v>
      </c>
      <c r="H45" s="187"/>
    </row>
    <row r="46" spans="1:8" ht="18" customHeight="1" x14ac:dyDescent="0.3">
      <c r="A46" s="173" t="s">
        <v>94</v>
      </c>
      <c r="B46" s="131" t="s">
        <v>100</v>
      </c>
      <c r="C46" s="206"/>
      <c r="D46" s="171"/>
      <c r="E46" s="154"/>
      <c r="F46" s="123">
        <v>6600</v>
      </c>
      <c r="G46" s="186">
        <f t="shared" si="0"/>
        <v>8669</v>
      </c>
      <c r="H46" s="187"/>
    </row>
    <row r="47" spans="1:8" ht="18" customHeight="1" x14ac:dyDescent="0.3">
      <c r="A47" s="173" t="s">
        <v>94</v>
      </c>
      <c r="B47" s="131" t="s">
        <v>101</v>
      </c>
      <c r="C47" s="206"/>
      <c r="D47" s="171"/>
      <c r="E47" s="154"/>
      <c r="F47" s="123">
        <v>1020</v>
      </c>
      <c r="G47" s="186">
        <f t="shared" si="0"/>
        <v>7649</v>
      </c>
      <c r="H47" s="187"/>
    </row>
    <row r="48" spans="1:8" ht="18" customHeight="1" x14ac:dyDescent="0.3">
      <c r="A48" s="173" t="s">
        <v>102</v>
      </c>
      <c r="B48" s="131" t="s">
        <v>103</v>
      </c>
      <c r="C48" s="206"/>
      <c r="D48" s="171"/>
      <c r="E48" s="154"/>
      <c r="F48" s="123">
        <v>480</v>
      </c>
      <c r="G48" s="186">
        <f t="shared" si="0"/>
        <v>7169</v>
      </c>
      <c r="H48" s="187"/>
    </row>
    <row r="49" spans="1:10" ht="18" customHeight="1" x14ac:dyDescent="0.3">
      <c r="A49" s="173" t="s">
        <v>104</v>
      </c>
      <c r="B49" s="131" t="s">
        <v>105</v>
      </c>
      <c r="C49" s="206"/>
      <c r="D49" s="171"/>
      <c r="E49" s="154"/>
      <c r="F49" s="123">
        <v>200</v>
      </c>
      <c r="G49" s="186">
        <f t="shared" si="0"/>
        <v>6969</v>
      </c>
      <c r="H49" s="187"/>
    </row>
    <row r="50" spans="1:10" ht="18" customHeight="1" x14ac:dyDescent="0.3">
      <c r="A50" s="173" t="s">
        <v>104</v>
      </c>
      <c r="B50" s="131" t="s">
        <v>106</v>
      </c>
      <c r="C50" s="206"/>
      <c r="D50" s="171"/>
      <c r="E50" s="154"/>
      <c r="F50" s="123">
        <v>5400</v>
      </c>
      <c r="G50" s="186">
        <f t="shared" si="0"/>
        <v>1569</v>
      </c>
      <c r="H50" s="187"/>
    </row>
    <row r="51" spans="1:10" ht="18" customHeight="1" x14ac:dyDescent="0.3">
      <c r="A51" s="173" t="s">
        <v>104</v>
      </c>
      <c r="B51" s="131" t="s">
        <v>107</v>
      </c>
      <c r="C51" s="206"/>
      <c r="D51" s="171"/>
      <c r="E51" s="154"/>
      <c r="F51" s="123">
        <v>800</v>
      </c>
      <c r="G51" s="216">
        <f t="shared" si="0"/>
        <v>769</v>
      </c>
      <c r="H51" s="187"/>
    </row>
    <row r="52" spans="1:10" ht="18" customHeight="1" x14ac:dyDescent="0.3">
      <c r="A52" s="170" t="s">
        <v>113</v>
      </c>
      <c r="B52" s="205" t="s">
        <v>114</v>
      </c>
      <c r="C52" s="206"/>
      <c r="D52" s="186">
        <f>50000</f>
        <v>50000</v>
      </c>
      <c r="E52" s="202"/>
      <c r="F52" s="174"/>
      <c r="G52" s="186">
        <f t="shared" si="0"/>
        <v>50769</v>
      </c>
      <c r="H52" s="5"/>
      <c r="I52" s="6"/>
      <c r="J52" s="6"/>
    </row>
    <row r="53" spans="1:10" ht="18" customHeight="1" x14ac:dyDescent="0.3">
      <c r="A53" s="207" t="s">
        <v>115</v>
      </c>
      <c r="B53" s="131" t="s">
        <v>116</v>
      </c>
      <c r="C53" s="206"/>
      <c r="D53" s="171"/>
      <c r="E53" s="154"/>
      <c r="F53" s="123">
        <v>2039</v>
      </c>
      <c r="G53" s="186">
        <f t="shared" si="0"/>
        <v>48730</v>
      </c>
      <c r="H53" s="187"/>
    </row>
    <row r="54" spans="1:10" ht="18" customHeight="1" x14ac:dyDescent="0.3">
      <c r="A54" s="207" t="s">
        <v>117</v>
      </c>
      <c r="B54" s="131" t="s">
        <v>118</v>
      </c>
      <c r="C54" s="206"/>
      <c r="D54" s="171"/>
      <c r="E54" s="154"/>
      <c r="F54" s="123">
        <v>2501</v>
      </c>
      <c r="G54" s="186">
        <f t="shared" si="0"/>
        <v>46229</v>
      </c>
      <c r="H54" s="187"/>
    </row>
    <row r="55" spans="1:10" ht="18" customHeight="1" x14ac:dyDescent="0.3">
      <c r="A55" s="173" t="s">
        <v>119</v>
      </c>
      <c r="B55" s="131" t="s">
        <v>120</v>
      </c>
      <c r="C55" s="208"/>
      <c r="D55" s="171"/>
      <c r="E55" s="154"/>
      <c r="F55" s="161">
        <v>3500</v>
      </c>
      <c r="G55" s="186">
        <f t="shared" si="0"/>
        <v>42729</v>
      </c>
      <c r="H55" s="187"/>
    </row>
    <row r="56" spans="1:10" ht="18" customHeight="1" x14ac:dyDescent="0.3">
      <c r="A56" s="207" t="s">
        <v>119</v>
      </c>
      <c r="B56" s="131" t="s">
        <v>121</v>
      </c>
      <c r="C56" s="206"/>
      <c r="D56" s="171"/>
      <c r="E56" s="154"/>
      <c r="F56" s="161">
        <v>9500</v>
      </c>
      <c r="G56" s="186">
        <f t="shared" si="0"/>
        <v>33229</v>
      </c>
      <c r="H56" s="187"/>
    </row>
    <row r="57" spans="1:10" ht="18" customHeight="1" x14ac:dyDescent="0.3">
      <c r="A57" s="207" t="s">
        <v>119</v>
      </c>
      <c r="B57" s="131" t="s">
        <v>122</v>
      </c>
      <c r="C57" s="206"/>
      <c r="D57" s="171"/>
      <c r="E57" s="154"/>
      <c r="F57" s="161">
        <v>5881</v>
      </c>
      <c r="G57" s="186">
        <f t="shared" si="0"/>
        <v>27348</v>
      </c>
      <c r="H57" s="187"/>
    </row>
    <row r="58" spans="1:10" ht="18" customHeight="1" x14ac:dyDescent="0.3">
      <c r="A58" s="207" t="s">
        <v>123</v>
      </c>
      <c r="B58" s="131" t="s">
        <v>124</v>
      </c>
      <c r="C58" s="206"/>
      <c r="D58" s="171"/>
      <c r="E58" s="154"/>
      <c r="F58" s="161">
        <v>1000</v>
      </c>
      <c r="G58" s="186">
        <f t="shared" si="0"/>
        <v>26348</v>
      </c>
      <c r="H58" s="187"/>
    </row>
    <row r="59" spans="1:10" ht="18" customHeight="1" x14ac:dyDescent="0.3">
      <c r="A59" s="171" t="s">
        <v>125</v>
      </c>
      <c r="B59" s="171" t="s">
        <v>126</v>
      </c>
      <c r="C59" s="172"/>
      <c r="D59" s="171"/>
      <c r="E59" s="154"/>
      <c r="F59" s="172">
        <v>3500</v>
      </c>
      <c r="G59" s="186">
        <f t="shared" si="0"/>
        <v>22848</v>
      </c>
      <c r="H59" s="187"/>
    </row>
    <row r="60" spans="1:10" ht="18" customHeight="1" x14ac:dyDescent="0.3">
      <c r="A60" s="171" t="s">
        <v>125</v>
      </c>
      <c r="B60" s="174" t="s">
        <v>127</v>
      </c>
      <c r="C60" s="172"/>
      <c r="D60" s="171"/>
      <c r="E60" s="154"/>
      <c r="F60" s="172">
        <v>1300</v>
      </c>
      <c r="G60" s="186">
        <f t="shared" si="0"/>
        <v>21548</v>
      </c>
      <c r="H60" s="187"/>
    </row>
    <row r="61" spans="1:10" ht="18" customHeight="1" x14ac:dyDescent="0.3">
      <c r="A61" s="171" t="s">
        <v>125</v>
      </c>
      <c r="B61" s="131" t="s">
        <v>120</v>
      </c>
      <c r="C61" s="172"/>
      <c r="D61" s="171"/>
      <c r="E61" s="154"/>
      <c r="F61" s="172">
        <v>3500</v>
      </c>
      <c r="G61" s="186">
        <f t="shared" si="0"/>
        <v>18048</v>
      </c>
      <c r="H61" s="187"/>
    </row>
    <row r="62" spans="1:10" ht="18" customHeight="1" x14ac:dyDescent="0.3">
      <c r="A62" s="173" t="s">
        <v>128</v>
      </c>
      <c r="B62" s="131" t="s">
        <v>129</v>
      </c>
      <c r="C62" s="206"/>
      <c r="D62" s="171"/>
      <c r="E62" s="154"/>
      <c r="F62" s="123">
        <v>1009</v>
      </c>
      <c r="G62" s="186">
        <f t="shared" si="0"/>
        <v>17039</v>
      </c>
      <c r="H62" s="187"/>
    </row>
    <row r="63" spans="1:10" ht="18" customHeight="1" x14ac:dyDescent="0.3">
      <c r="A63" s="173" t="s">
        <v>128</v>
      </c>
      <c r="B63" s="131" t="s">
        <v>129</v>
      </c>
      <c r="C63" s="206"/>
      <c r="D63" s="171"/>
      <c r="E63" s="154"/>
      <c r="F63" s="123">
        <v>1171</v>
      </c>
      <c r="G63" s="186">
        <f t="shared" si="0"/>
        <v>15868</v>
      </c>
      <c r="H63" s="187"/>
    </row>
    <row r="64" spans="1:10" ht="18" customHeight="1" x14ac:dyDescent="0.3">
      <c r="A64" s="173" t="s">
        <v>128</v>
      </c>
      <c r="B64" s="131" t="s">
        <v>130</v>
      </c>
      <c r="C64" s="206" t="s">
        <v>131</v>
      </c>
      <c r="D64" s="171"/>
      <c r="E64" s="154">
        <v>4923</v>
      </c>
      <c r="F64" s="123">
        <v>4923</v>
      </c>
      <c r="G64" s="186">
        <f t="shared" si="0"/>
        <v>10945</v>
      </c>
      <c r="H64" s="187"/>
    </row>
    <row r="65" spans="1:9" ht="18" customHeight="1" x14ac:dyDescent="0.3">
      <c r="A65" s="173" t="s">
        <v>132</v>
      </c>
      <c r="B65" s="131" t="s">
        <v>133</v>
      </c>
      <c r="C65" s="206"/>
      <c r="D65" s="171"/>
      <c r="E65" s="154"/>
      <c r="F65" s="123">
        <v>250</v>
      </c>
      <c r="G65" s="186">
        <f t="shared" si="0"/>
        <v>10695</v>
      </c>
      <c r="H65" s="188"/>
    </row>
    <row r="66" spans="1:9" ht="18" customHeight="1" x14ac:dyDescent="0.3">
      <c r="A66" s="173" t="s">
        <v>132</v>
      </c>
      <c r="B66" s="131" t="s">
        <v>134</v>
      </c>
      <c r="C66" s="206"/>
      <c r="D66" s="171"/>
      <c r="E66" s="154"/>
      <c r="F66" s="123">
        <v>2188</v>
      </c>
      <c r="G66" s="186">
        <f t="shared" si="0"/>
        <v>8507</v>
      </c>
      <c r="H66" s="188"/>
    </row>
    <row r="67" spans="1:9" ht="18" customHeight="1" x14ac:dyDescent="0.3">
      <c r="A67" s="173" t="s">
        <v>132</v>
      </c>
      <c r="B67" s="131" t="s">
        <v>135</v>
      </c>
      <c r="C67" s="206"/>
      <c r="D67" s="171"/>
      <c r="E67" s="154"/>
      <c r="F67" s="123">
        <v>928</v>
      </c>
      <c r="G67" s="186">
        <f t="shared" si="0"/>
        <v>7579</v>
      </c>
      <c r="H67" s="188"/>
    </row>
    <row r="68" spans="1:9" ht="18" customHeight="1" x14ac:dyDescent="0.3">
      <c r="A68" s="173" t="s">
        <v>132</v>
      </c>
      <c r="B68" s="131" t="s">
        <v>136</v>
      </c>
      <c r="C68" s="206"/>
      <c r="D68" s="171"/>
      <c r="E68" s="154"/>
      <c r="F68" s="161">
        <v>700</v>
      </c>
      <c r="G68" s="186">
        <f t="shared" si="0"/>
        <v>6879</v>
      </c>
      <c r="H68" s="189"/>
    </row>
    <row r="69" spans="1:9" ht="18" customHeight="1" x14ac:dyDescent="0.3">
      <c r="A69" s="173" t="s">
        <v>137</v>
      </c>
      <c r="B69" s="131" t="s">
        <v>138</v>
      </c>
      <c r="C69" s="206"/>
      <c r="D69" s="171"/>
      <c r="E69" s="154"/>
      <c r="F69" s="123">
        <v>541</v>
      </c>
      <c r="G69" s="186">
        <f t="shared" si="0"/>
        <v>6338</v>
      </c>
      <c r="H69" s="188"/>
    </row>
    <row r="70" spans="1:9" ht="18" customHeight="1" x14ac:dyDescent="0.3">
      <c r="A70" s="173" t="s">
        <v>139</v>
      </c>
      <c r="B70" s="131" t="s">
        <v>122</v>
      </c>
      <c r="C70" s="206"/>
      <c r="D70" s="171"/>
      <c r="E70" s="154"/>
      <c r="F70" s="123">
        <v>3043</v>
      </c>
      <c r="G70" s="186">
        <f t="shared" si="0"/>
        <v>3295</v>
      </c>
      <c r="H70" s="188"/>
    </row>
    <row r="71" spans="1:9" ht="18" customHeight="1" x14ac:dyDescent="0.3">
      <c r="A71" s="173" t="s">
        <v>139</v>
      </c>
      <c r="B71" s="131" t="s">
        <v>140</v>
      </c>
      <c r="C71" s="206"/>
      <c r="D71" s="171"/>
      <c r="E71" s="154"/>
      <c r="F71" s="133">
        <v>650</v>
      </c>
      <c r="G71" s="186">
        <f t="shared" si="0"/>
        <v>2645</v>
      </c>
      <c r="H71" s="190"/>
    </row>
    <row r="72" spans="1:9" ht="18" customHeight="1" x14ac:dyDescent="0.3">
      <c r="A72" s="173" t="s">
        <v>139</v>
      </c>
      <c r="B72" s="131" t="s">
        <v>141</v>
      </c>
      <c r="C72" s="206"/>
      <c r="D72" s="171"/>
      <c r="E72" s="154"/>
      <c r="F72" s="209">
        <v>430</v>
      </c>
      <c r="G72" s="186">
        <f t="shared" si="0"/>
        <v>2215</v>
      </c>
      <c r="H72" s="187"/>
    </row>
    <row r="73" spans="1:9" ht="18" customHeight="1" x14ac:dyDescent="0.3">
      <c r="A73" s="170" t="s">
        <v>143</v>
      </c>
      <c r="B73" s="205" t="s">
        <v>144</v>
      </c>
      <c r="C73" s="206"/>
      <c r="D73" s="186">
        <f>48000</f>
        <v>48000</v>
      </c>
      <c r="E73" s="202"/>
      <c r="F73" s="174"/>
      <c r="G73" s="186">
        <f t="shared" ref="G73:G166" si="1">G72+D73-F73</f>
        <v>50215</v>
      </c>
      <c r="H73" s="5"/>
      <c r="I73" s="6"/>
    </row>
    <row r="74" spans="1:9" ht="18" customHeight="1" x14ac:dyDescent="0.3">
      <c r="A74" s="207" t="s">
        <v>145</v>
      </c>
      <c r="B74" s="131" t="s">
        <v>146</v>
      </c>
      <c r="C74" s="206"/>
      <c r="D74" s="171"/>
      <c r="E74" s="154"/>
      <c r="F74" s="123">
        <v>4500</v>
      </c>
      <c r="G74" s="186">
        <f t="shared" si="1"/>
        <v>45715</v>
      </c>
      <c r="H74" s="187"/>
    </row>
    <row r="75" spans="1:9" ht="18" customHeight="1" x14ac:dyDescent="0.3">
      <c r="A75" s="207" t="s">
        <v>145</v>
      </c>
      <c r="B75" s="131" t="s">
        <v>147</v>
      </c>
      <c r="C75" s="206"/>
      <c r="D75" s="171"/>
      <c r="E75" s="154"/>
      <c r="F75" s="123">
        <v>1200</v>
      </c>
      <c r="G75" s="186">
        <f t="shared" si="1"/>
        <v>44515</v>
      </c>
      <c r="H75" s="187"/>
    </row>
    <row r="76" spans="1:9" ht="18" customHeight="1" x14ac:dyDescent="0.3">
      <c r="A76" s="173" t="s">
        <v>148</v>
      </c>
      <c r="B76" s="131" t="s">
        <v>149</v>
      </c>
      <c r="C76" s="208"/>
      <c r="D76" s="171"/>
      <c r="E76" s="154"/>
      <c r="F76" s="161">
        <v>950</v>
      </c>
      <c r="G76" s="186">
        <f t="shared" si="1"/>
        <v>43565</v>
      </c>
      <c r="H76" s="187"/>
    </row>
    <row r="77" spans="1:9" ht="18" customHeight="1" x14ac:dyDescent="0.3">
      <c r="A77" s="207" t="s">
        <v>150</v>
      </c>
      <c r="B77" s="131" t="s">
        <v>151</v>
      </c>
      <c r="C77" s="206"/>
      <c r="D77" s="171"/>
      <c r="E77" s="154"/>
      <c r="F77" s="161">
        <v>6085</v>
      </c>
      <c r="G77" s="186">
        <f t="shared" si="1"/>
        <v>37480</v>
      </c>
      <c r="H77" s="187"/>
    </row>
    <row r="78" spans="1:9" ht="18" customHeight="1" x14ac:dyDescent="0.3">
      <c r="A78" s="207" t="s">
        <v>150</v>
      </c>
      <c r="B78" s="131" t="s">
        <v>152</v>
      </c>
      <c r="C78" s="206"/>
      <c r="D78" s="171"/>
      <c r="E78" s="154"/>
      <c r="F78" s="161">
        <v>3400</v>
      </c>
      <c r="G78" s="186">
        <f t="shared" si="1"/>
        <v>34080</v>
      </c>
      <c r="H78" s="187"/>
    </row>
    <row r="79" spans="1:9" ht="18" customHeight="1" x14ac:dyDescent="0.3">
      <c r="A79" s="207" t="s">
        <v>150</v>
      </c>
      <c r="B79" s="131" t="s">
        <v>153</v>
      </c>
      <c r="C79" s="206"/>
      <c r="D79" s="171"/>
      <c r="E79" s="154"/>
      <c r="F79" s="161">
        <v>1000</v>
      </c>
      <c r="G79" s="186">
        <f t="shared" si="1"/>
        <v>33080</v>
      </c>
      <c r="H79" s="187"/>
    </row>
    <row r="80" spans="1:9" ht="18" customHeight="1" x14ac:dyDescent="0.3">
      <c r="A80" s="171" t="s">
        <v>154</v>
      </c>
      <c r="B80" s="171" t="s">
        <v>155</v>
      </c>
      <c r="C80" s="172"/>
      <c r="D80" s="171"/>
      <c r="E80" s="154"/>
      <c r="F80" s="172">
        <v>3000</v>
      </c>
      <c r="G80" s="186">
        <f t="shared" si="1"/>
        <v>30080</v>
      </c>
      <c r="H80" s="187"/>
    </row>
    <row r="81" spans="1:8" ht="18" customHeight="1" x14ac:dyDescent="0.3">
      <c r="A81" s="171" t="s">
        <v>156</v>
      </c>
      <c r="B81" s="174" t="s">
        <v>157</v>
      </c>
      <c r="C81" s="172"/>
      <c r="D81" s="171"/>
      <c r="E81" s="154"/>
      <c r="F81" s="172">
        <v>2380</v>
      </c>
      <c r="G81" s="186">
        <f t="shared" si="1"/>
        <v>27700</v>
      </c>
      <c r="H81" s="187"/>
    </row>
    <row r="82" spans="1:8" ht="18" customHeight="1" x14ac:dyDescent="0.3">
      <c r="A82" s="171" t="s">
        <v>156</v>
      </c>
      <c r="B82" s="131" t="s">
        <v>158</v>
      </c>
      <c r="C82" s="172"/>
      <c r="D82" s="171"/>
      <c r="E82" s="154"/>
      <c r="F82" s="172">
        <v>2000</v>
      </c>
      <c r="G82" s="186">
        <f t="shared" si="1"/>
        <v>25700</v>
      </c>
      <c r="H82" s="187"/>
    </row>
    <row r="83" spans="1:8" ht="18" customHeight="1" x14ac:dyDescent="0.3">
      <c r="A83" s="171" t="s">
        <v>156</v>
      </c>
      <c r="B83" s="131" t="s">
        <v>159</v>
      </c>
      <c r="C83" s="206"/>
      <c r="D83" s="171"/>
      <c r="E83" s="154"/>
      <c r="F83" s="123">
        <v>7000</v>
      </c>
      <c r="G83" s="186">
        <f t="shared" si="1"/>
        <v>18700</v>
      </c>
      <c r="H83" s="187"/>
    </row>
    <row r="84" spans="1:8" ht="18" customHeight="1" x14ac:dyDescent="0.3">
      <c r="A84" s="173" t="s">
        <v>160</v>
      </c>
      <c r="B84" s="131" t="s">
        <v>161</v>
      </c>
      <c r="C84" s="206"/>
      <c r="D84" s="171"/>
      <c r="E84" s="154"/>
      <c r="F84" s="123">
        <v>939</v>
      </c>
      <c r="G84" s="216">
        <f t="shared" si="1"/>
        <v>17761</v>
      </c>
      <c r="H84" s="188"/>
    </row>
    <row r="85" spans="1:8" ht="18" customHeight="1" x14ac:dyDescent="0.3">
      <c r="A85" s="207" t="s">
        <v>166</v>
      </c>
      <c r="B85" s="131" t="s">
        <v>167</v>
      </c>
      <c r="C85" s="206"/>
      <c r="D85" s="171"/>
      <c r="E85" s="154"/>
      <c r="F85" s="123">
        <v>2710</v>
      </c>
      <c r="G85" s="186">
        <f t="shared" si="1"/>
        <v>15051</v>
      </c>
      <c r="H85" s="187"/>
    </row>
    <row r="86" spans="1:8" ht="18" customHeight="1" x14ac:dyDescent="0.3">
      <c r="A86" s="207" t="s">
        <v>168</v>
      </c>
      <c r="B86" s="131" t="s">
        <v>169</v>
      </c>
      <c r="C86" s="206"/>
      <c r="D86" s="171"/>
      <c r="E86" s="154"/>
      <c r="F86" s="123">
        <v>9180</v>
      </c>
      <c r="G86" s="186">
        <f t="shared" si="1"/>
        <v>5871</v>
      </c>
      <c r="H86" s="187"/>
    </row>
    <row r="87" spans="1:8" ht="18" customHeight="1" x14ac:dyDescent="0.3">
      <c r="A87" s="173" t="s">
        <v>168</v>
      </c>
      <c r="B87" s="131" t="s">
        <v>170</v>
      </c>
      <c r="C87" s="208"/>
      <c r="D87" s="171"/>
      <c r="E87" s="154"/>
      <c r="F87" s="161">
        <v>1951</v>
      </c>
      <c r="G87" s="186">
        <f t="shared" si="1"/>
        <v>3920</v>
      </c>
      <c r="H87" s="187"/>
    </row>
    <row r="88" spans="1:8" ht="18" customHeight="1" x14ac:dyDescent="0.3">
      <c r="A88" s="207" t="s">
        <v>168</v>
      </c>
      <c r="B88" s="131" t="s">
        <v>171</v>
      </c>
      <c r="C88" s="206"/>
      <c r="D88" s="171"/>
      <c r="E88" s="154"/>
      <c r="F88" s="161">
        <v>3600</v>
      </c>
      <c r="G88" s="186">
        <f t="shared" si="1"/>
        <v>320</v>
      </c>
      <c r="H88" s="187"/>
    </row>
    <row r="89" spans="1:8" ht="18" customHeight="1" x14ac:dyDescent="0.3">
      <c r="A89" s="170" t="s">
        <v>174</v>
      </c>
      <c r="B89" s="205" t="s">
        <v>175</v>
      </c>
      <c r="C89" s="206"/>
      <c r="D89" s="186">
        <f>50000</f>
        <v>50000</v>
      </c>
      <c r="E89" s="154"/>
      <c r="F89" s="210"/>
      <c r="G89" s="186">
        <f t="shared" si="1"/>
        <v>50320</v>
      </c>
      <c r="H89" s="187"/>
    </row>
    <row r="90" spans="1:8" ht="18" customHeight="1" x14ac:dyDescent="0.3">
      <c r="A90" s="171" t="s">
        <v>176</v>
      </c>
      <c r="B90" s="174" t="s">
        <v>177</v>
      </c>
      <c r="C90" s="172"/>
      <c r="D90" s="171"/>
      <c r="E90" s="154"/>
      <c r="F90" s="172">
        <v>2580</v>
      </c>
      <c r="G90" s="186">
        <f t="shared" si="1"/>
        <v>47740</v>
      </c>
      <c r="H90" s="187"/>
    </row>
    <row r="91" spans="1:8" ht="18" customHeight="1" x14ac:dyDescent="0.3">
      <c r="A91" s="171" t="s">
        <v>176</v>
      </c>
      <c r="B91" s="131" t="s">
        <v>178</v>
      </c>
      <c r="C91" s="206"/>
      <c r="D91" s="171"/>
      <c r="E91" s="154"/>
      <c r="F91" s="161">
        <v>1000</v>
      </c>
      <c r="G91" s="186">
        <f t="shared" si="1"/>
        <v>46740</v>
      </c>
      <c r="H91" s="187"/>
    </row>
    <row r="92" spans="1:8" ht="18" customHeight="1" x14ac:dyDescent="0.3">
      <c r="A92" s="171" t="s">
        <v>176</v>
      </c>
      <c r="B92" s="171" t="s">
        <v>179</v>
      </c>
      <c r="C92" s="206"/>
      <c r="D92" s="171"/>
      <c r="E92" s="154"/>
      <c r="F92" s="161">
        <v>3565</v>
      </c>
      <c r="G92" s="186">
        <f t="shared" si="1"/>
        <v>43175</v>
      </c>
      <c r="H92" s="187"/>
    </row>
    <row r="93" spans="1:8" ht="18" customHeight="1" x14ac:dyDescent="0.3">
      <c r="A93" s="171" t="s">
        <v>176</v>
      </c>
      <c r="B93" s="171" t="s">
        <v>180</v>
      </c>
      <c r="C93" s="206"/>
      <c r="D93" s="171"/>
      <c r="E93" s="154"/>
      <c r="F93" s="161">
        <v>6000</v>
      </c>
      <c r="G93" s="186">
        <f t="shared" si="1"/>
        <v>37175</v>
      </c>
      <c r="H93" s="187"/>
    </row>
    <row r="94" spans="1:8" ht="18" customHeight="1" x14ac:dyDescent="0.3">
      <c r="A94" s="207" t="s">
        <v>181</v>
      </c>
      <c r="B94" s="171" t="s">
        <v>179</v>
      </c>
      <c r="C94" s="206"/>
      <c r="D94" s="171"/>
      <c r="E94" s="154"/>
      <c r="F94" s="161">
        <v>5320</v>
      </c>
      <c r="G94" s="186">
        <f t="shared" si="1"/>
        <v>31855</v>
      </c>
      <c r="H94" s="187"/>
    </row>
    <row r="95" spans="1:8" ht="18" customHeight="1" x14ac:dyDescent="0.3">
      <c r="A95" s="207" t="s">
        <v>181</v>
      </c>
      <c r="B95" s="171" t="s">
        <v>182</v>
      </c>
      <c r="C95" s="172"/>
      <c r="D95" s="171"/>
      <c r="E95" s="154"/>
      <c r="F95" s="172">
        <v>1000</v>
      </c>
      <c r="G95" s="186">
        <f t="shared" si="1"/>
        <v>30855</v>
      </c>
      <c r="H95" s="187"/>
    </row>
    <row r="96" spans="1:8" ht="18" customHeight="1" x14ac:dyDescent="0.3">
      <c r="A96" s="171" t="s">
        <v>183</v>
      </c>
      <c r="B96" s="171" t="s">
        <v>179</v>
      </c>
      <c r="C96" s="172"/>
      <c r="D96" s="171"/>
      <c r="E96" s="154"/>
      <c r="F96" s="172">
        <v>728</v>
      </c>
      <c r="G96" s="186">
        <f t="shared" si="1"/>
        <v>30127</v>
      </c>
      <c r="H96" s="187"/>
    </row>
    <row r="97" spans="1:8" ht="18" customHeight="1" x14ac:dyDescent="0.3">
      <c r="A97" s="171" t="s">
        <v>184</v>
      </c>
      <c r="B97" s="171" t="s">
        <v>185</v>
      </c>
      <c r="C97" s="172"/>
      <c r="D97" s="171"/>
      <c r="E97" s="154"/>
      <c r="F97" s="172">
        <v>9300</v>
      </c>
      <c r="G97" s="186">
        <f t="shared" si="1"/>
        <v>20827</v>
      </c>
      <c r="H97" s="187"/>
    </row>
    <row r="98" spans="1:8" ht="18" customHeight="1" x14ac:dyDescent="0.3">
      <c r="A98" s="173" t="s">
        <v>186</v>
      </c>
      <c r="B98" s="171" t="s">
        <v>187</v>
      </c>
      <c r="C98" s="206"/>
      <c r="D98" s="171"/>
      <c r="E98" s="154">
        <v>4923</v>
      </c>
      <c r="F98" s="123">
        <v>4923</v>
      </c>
      <c r="G98" s="186">
        <f t="shared" si="1"/>
        <v>15904</v>
      </c>
      <c r="H98" s="188"/>
    </row>
    <row r="99" spans="1:8" ht="18" customHeight="1" x14ac:dyDescent="0.3">
      <c r="A99" s="173" t="s">
        <v>188</v>
      </c>
      <c r="B99" s="131" t="s">
        <v>189</v>
      </c>
      <c r="C99" s="206"/>
      <c r="D99" s="171"/>
      <c r="E99" s="154"/>
      <c r="F99" s="133">
        <v>3000</v>
      </c>
      <c r="G99" s="186">
        <f t="shared" si="1"/>
        <v>12904</v>
      </c>
      <c r="H99" s="190"/>
    </row>
    <row r="100" spans="1:8" ht="18" customHeight="1" x14ac:dyDescent="0.3">
      <c r="A100" s="173" t="s">
        <v>188</v>
      </c>
      <c r="B100" s="131" t="s">
        <v>190</v>
      </c>
      <c r="C100" s="206"/>
      <c r="D100" s="171"/>
      <c r="E100" s="154"/>
      <c r="F100" s="133">
        <v>600</v>
      </c>
      <c r="G100" s="186">
        <f t="shared" si="1"/>
        <v>12304</v>
      </c>
      <c r="H100" s="190"/>
    </row>
    <row r="101" spans="1:8" ht="18" customHeight="1" x14ac:dyDescent="0.3">
      <c r="A101" s="173" t="s">
        <v>188</v>
      </c>
      <c r="B101" s="131" t="s">
        <v>191</v>
      </c>
      <c r="C101" s="206"/>
      <c r="D101" s="171"/>
      <c r="E101" s="154"/>
      <c r="F101" s="133">
        <v>200</v>
      </c>
      <c r="G101" s="186">
        <f t="shared" si="1"/>
        <v>12104</v>
      </c>
      <c r="H101" s="190"/>
    </row>
    <row r="102" spans="1:8" ht="18" customHeight="1" x14ac:dyDescent="0.3">
      <c r="A102" s="173" t="s">
        <v>192</v>
      </c>
      <c r="B102" s="131" t="s">
        <v>193</v>
      </c>
      <c r="C102" s="206"/>
      <c r="D102" s="171"/>
      <c r="E102" s="154"/>
      <c r="F102" s="133">
        <v>6085</v>
      </c>
      <c r="G102" s="186">
        <f t="shared" si="1"/>
        <v>6019</v>
      </c>
      <c r="H102" s="190"/>
    </row>
    <row r="103" spans="1:8" ht="18" customHeight="1" x14ac:dyDescent="0.3">
      <c r="A103" s="173" t="s">
        <v>194</v>
      </c>
      <c r="B103" s="205" t="s">
        <v>195</v>
      </c>
      <c r="C103" s="206"/>
      <c r="D103" s="133">
        <f>44000</f>
        <v>44000</v>
      </c>
      <c r="E103" s="154"/>
      <c r="F103" s="210"/>
      <c r="G103" s="186">
        <f t="shared" si="1"/>
        <v>50019</v>
      </c>
      <c r="H103" s="190"/>
    </row>
    <row r="104" spans="1:8" ht="18" customHeight="1" x14ac:dyDescent="0.3">
      <c r="A104" s="213" t="s">
        <v>197</v>
      </c>
      <c r="B104" s="214" t="s">
        <v>198</v>
      </c>
      <c r="C104" s="206"/>
      <c r="D104" s="171"/>
      <c r="E104" s="154"/>
      <c r="F104" s="133">
        <v>6000</v>
      </c>
      <c r="G104" s="186">
        <f t="shared" si="1"/>
        <v>44019</v>
      </c>
      <c r="H104" s="190"/>
    </row>
    <row r="105" spans="1:8" ht="18" customHeight="1" x14ac:dyDescent="0.3">
      <c r="A105" s="173" t="s">
        <v>199</v>
      </c>
      <c r="B105" s="131" t="s">
        <v>200</v>
      </c>
      <c r="C105" s="206"/>
      <c r="D105" s="171"/>
      <c r="E105" s="154"/>
      <c r="F105" s="133">
        <v>440</v>
      </c>
      <c r="G105" s="186">
        <f t="shared" si="1"/>
        <v>43579</v>
      </c>
      <c r="H105" s="190"/>
    </row>
    <row r="106" spans="1:8" ht="18" customHeight="1" x14ac:dyDescent="0.3">
      <c r="A106" s="173" t="s">
        <v>199</v>
      </c>
      <c r="B106" s="131" t="s">
        <v>200</v>
      </c>
      <c r="C106" s="206"/>
      <c r="D106" s="171"/>
      <c r="E106" s="154"/>
      <c r="F106" s="133">
        <v>1800</v>
      </c>
      <c r="G106" s="186">
        <f t="shared" si="1"/>
        <v>41779</v>
      </c>
      <c r="H106" s="190"/>
    </row>
    <row r="107" spans="1:8" ht="18" customHeight="1" x14ac:dyDescent="0.3">
      <c r="A107" s="173" t="s">
        <v>199</v>
      </c>
      <c r="B107" s="131" t="s">
        <v>200</v>
      </c>
      <c r="C107" s="206"/>
      <c r="D107" s="171"/>
      <c r="E107" s="154"/>
      <c r="F107" s="133">
        <v>180</v>
      </c>
      <c r="G107" s="186">
        <f t="shared" si="1"/>
        <v>41599</v>
      </c>
      <c r="H107" s="190"/>
    </row>
    <row r="108" spans="1:8" ht="18" customHeight="1" x14ac:dyDescent="0.3">
      <c r="A108" s="173" t="s">
        <v>199</v>
      </c>
      <c r="B108" s="131" t="s">
        <v>201</v>
      </c>
      <c r="C108" s="206"/>
      <c r="D108" s="171"/>
      <c r="E108" s="154"/>
      <c r="F108" s="133">
        <v>1200</v>
      </c>
      <c r="G108" s="186">
        <f t="shared" si="1"/>
        <v>40399</v>
      </c>
      <c r="H108" s="190"/>
    </row>
    <row r="109" spans="1:8" ht="18" customHeight="1" x14ac:dyDescent="0.3">
      <c r="A109" s="173" t="s">
        <v>202</v>
      </c>
      <c r="B109" s="131" t="s">
        <v>193</v>
      </c>
      <c r="C109" s="206"/>
      <c r="D109" s="171"/>
      <c r="E109" s="154"/>
      <c r="F109" s="133">
        <v>6085</v>
      </c>
      <c r="G109" s="216">
        <f t="shared" si="1"/>
        <v>34314</v>
      </c>
      <c r="H109" s="190"/>
    </row>
    <row r="110" spans="1:8" ht="18" customHeight="1" x14ac:dyDescent="0.3">
      <c r="A110" s="170" t="s">
        <v>205</v>
      </c>
      <c r="B110" s="131" t="s">
        <v>178</v>
      </c>
      <c r="C110" s="131" t="s">
        <v>206</v>
      </c>
      <c r="D110" s="171"/>
      <c r="E110" s="154"/>
      <c r="F110" s="161">
        <v>1000</v>
      </c>
      <c r="G110" s="186">
        <f t="shared" si="1"/>
        <v>33314</v>
      </c>
      <c r="H110" s="187"/>
    </row>
    <row r="111" spans="1:8" ht="18" customHeight="1" x14ac:dyDescent="0.3">
      <c r="A111" s="171" t="s">
        <v>205</v>
      </c>
      <c r="B111" s="131" t="s">
        <v>207</v>
      </c>
      <c r="C111" s="131" t="s">
        <v>206</v>
      </c>
      <c r="D111" s="171"/>
      <c r="E111" s="154"/>
      <c r="F111" s="161">
        <v>3534</v>
      </c>
      <c r="G111" s="186">
        <f t="shared" si="1"/>
        <v>29780</v>
      </c>
      <c r="H111" s="187"/>
    </row>
    <row r="112" spans="1:8" ht="18" customHeight="1" x14ac:dyDescent="0.3">
      <c r="A112" s="171" t="s">
        <v>208</v>
      </c>
      <c r="B112" s="171" t="s">
        <v>209</v>
      </c>
      <c r="C112" s="131" t="s">
        <v>206</v>
      </c>
      <c r="D112" s="171"/>
      <c r="E112" s="154">
        <v>5212</v>
      </c>
      <c r="F112" s="161">
        <v>5212</v>
      </c>
      <c r="G112" s="186">
        <f t="shared" si="1"/>
        <v>24568</v>
      </c>
      <c r="H112" s="187"/>
    </row>
    <row r="113" spans="1:8" ht="18" customHeight="1" x14ac:dyDescent="0.3">
      <c r="A113" s="171" t="s">
        <v>208</v>
      </c>
      <c r="B113" s="171" t="s">
        <v>210</v>
      </c>
      <c r="C113" s="131" t="s">
        <v>206</v>
      </c>
      <c r="D113" s="171"/>
      <c r="E113" s="154"/>
      <c r="F113" s="161">
        <v>250</v>
      </c>
      <c r="G113" s="186">
        <f t="shared" si="1"/>
        <v>24318</v>
      </c>
      <c r="H113" s="189"/>
    </row>
    <row r="114" spans="1:8" ht="18" customHeight="1" x14ac:dyDescent="0.3">
      <c r="A114" s="171" t="s">
        <v>208</v>
      </c>
      <c r="B114" s="171" t="s">
        <v>211</v>
      </c>
      <c r="C114" s="131" t="s">
        <v>206</v>
      </c>
      <c r="D114" s="171"/>
      <c r="E114" s="154"/>
      <c r="F114" s="161">
        <v>700</v>
      </c>
      <c r="G114" s="186">
        <f t="shared" si="1"/>
        <v>23618</v>
      </c>
      <c r="H114" s="189"/>
    </row>
    <row r="115" spans="1:8" ht="18" customHeight="1" x14ac:dyDescent="0.3">
      <c r="A115" s="171" t="s">
        <v>208</v>
      </c>
      <c r="B115" s="171" t="s">
        <v>212</v>
      </c>
      <c r="C115" s="131" t="s">
        <v>206</v>
      </c>
      <c r="D115" s="171"/>
      <c r="E115" s="154"/>
      <c r="F115" s="161">
        <v>3530</v>
      </c>
      <c r="G115" s="186">
        <f t="shared" si="1"/>
        <v>20088</v>
      </c>
      <c r="H115" s="189"/>
    </row>
    <row r="116" spans="1:8" ht="18" customHeight="1" x14ac:dyDescent="0.3">
      <c r="A116" s="171" t="s">
        <v>208</v>
      </c>
      <c r="B116" s="171" t="s">
        <v>213</v>
      </c>
      <c r="C116" s="131" t="s">
        <v>206</v>
      </c>
      <c r="D116" s="171"/>
      <c r="E116" s="154"/>
      <c r="F116" s="172">
        <v>1050</v>
      </c>
      <c r="G116" s="186">
        <f t="shared" si="1"/>
        <v>19038</v>
      </c>
      <c r="H116" s="191"/>
    </row>
    <row r="117" spans="1:8" ht="18" customHeight="1" x14ac:dyDescent="0.3">
      <c r="A117" s="171" t="s">
        <v>214</v>
      </c>
      <c r="B117" s="171" t="s">
        <v>215</v>
      </c>
      <c r="C117" s="131" t="s">
        <v>206</v>
      </c>
      <c r="D117" s="171"/>
      <c r="E117" s="154"/>
      <c r="F117" s="172">
        <v>2250</v>
      </c>
      <c r="G117" s="186">
        <f t="shared" si="1"/>
        <v>16788</v>
      </c>
      <c r="H117" s="187"/>
    </row>
    <row r="118" spans="1:8" ht="18" customHeight="1" x14ac:dyDescent="0.3">
      <c r="A118" s="171" t="s">
        <v>214</v>
      </c>
      <c r="B118" s="171" t="s">
        <v>216</v>
      </c>
      <c r="C118" s="131" t="s">
        <v>206</v>
      </c>
      <c r="D118" s="171"/>
      <c r="E118" s="154"/>
      <c r="F118" s="172">
        <v>700</v>
      </c>
      <c r="G118" s="186">
        <f t="shared" si="1"/>
        <v>16088</v>
      </c>
      <c r="H118" s="187"/>
    </row>
    <row r="119" spans="1:8" ht="18" customHeight="1" x14ac:dyDescent="0.3">
      <c r="A119" s="171" t="s">
        <v>214</v>
      </c>
      <c r="B119" s="171" t="s">
        <v>216</v>
      </c>
      <c r="C119" s="131" t="s">
        <v>206</v>
      </c>
      <c r="D119" s="171"/>
      <c r="E119" s="154"/>
      <c r="F119" s="123">
        <v>1000</v>
      </c>
      <c r="G119" s="186">
        <f t="shared" si="1"/>
        <v>15088</v>
      </c>
      <c r="H119" s="188"/>
    </row>
    <row r="120" spans="1:8" ht="18" customHeight="1" x14ac:dyDescent="0.3">
      <c r="A120" s="171" t="s">
        <v>214</v>
      </c>
      <c r="B120" s="131" t="s">
        <v>217</v>
      </c>
      <c r="C120" s="131" t="s">
        <v>206</v>
      </c>
      <c r="D120" s="171"/>
      <c r="E120" s="154"/>
      <c r="F120" s="133">
        <v>2272</v>
      </c>
      <c r="G120" s="186">
        <f t="shared" si="1"/>
        <v>12816</v>
      </c>
      <c r="H120" s="190"/>
    </row>
    <row r="121" spans="1:8" ht="18" customHeight="1" x14ac:dyDescent="0.3">
      <c r="A121" s="173" t="s">
        <v>218</v>
      </c>
      <c r="B121" s="131" t="s">
        <v>219</v>
      </c>
      <c r="C121" s="131" t="s">
        <v>206</v>
      </c>
      <c r="D121" s="171"/>
      <c r="E121" s="154"/>
      <c r="F121" s="133">
        <v>6085</v>
      </c>
      <c r="G121" s="186">
        <f t="shared" si="1"/>
        <v>6731</v>
      </c>
      <c r="H121" s="190"/>
    </row>
    <row r="122" spans="1:8" ht="18" customHeight="1" x14ac:dyDescent="0.3">
      <c r="A122" s="173" t="s">
        <v>218</v>
      </c>
      <c r="B122" s="131" t="s">
        <v>220</v>
      </c>
      <c r="C122" s="131" t="s">
        <v>206</v>
      </c>
      <c r="D122" s="171"/>
      <c r="E122" s="154"/>
      <c r="F122" s="133">
        <v>3700</v>
      </c>
      <c r="G122" s="186">
        <f t="shared" si="1"/>
        <v>3031</v>
      </c>
      <c r="H122" s="190"/>
    </row>
    <row r="123" spans="1:8" ht="18" customHeight="1" x14ac:dyDescent="0.3">
      <c r="A123" s="173" t="s">
        <v>218</v>
      </c>
      <c r="B123" s="131" t="s">
        <v>221</v>
      </c>
      <c r="C123" s="131" t="s">
        <v>206</v>
      </c>
      <c r="D123" s="171"/>
      <c r="E123" s="154"/>
      <c r="F123" s="133">
        <v>2100</v>
      </c>
      <c r="G123" s="186">
        <f t="shared" si="1"/>
        <v>931</v>
      </c>
      <c r="H123" s="190"/>
    </row>
    <row r="124" spans="1:8" ht="18" customHeight="1" x14ac:dyDescent="0.3">
      <c r="A124" s="173" t="s">
        <v>222</v>
      </c>
      <c r="B124" s="131" t="s">
        <v>223</v>
      </c>
      <c r="C124" s="131" t="s">
        <v>206</v>
      </c>
      <c r="D124" s="171"/>
      <c r="E124" s="154"/>
      <c r="F124" s="133">
        <v>500</v>
      </c>
      <c r="G124" s="219">
        <f t="shared" si="1"/>
        <v>431</v>
      </c>
      <c r="H124" s="190"/>
    </row>
    <row r="125" spans="1:8" ht="18" customHeight="1" x14ac:dyDescent="0.3">
      <c r="A125" s="171" t="s">
        <v>395</v>
      </c>
      <c r="B125" s="171" t="s">
        <v>396</v>
      </c>
      <c r="D125" s="218">
        <v>500000</v>
      </c>
      <c r="E125" s="154"/>
      <c r="G125" s="219">
        <f t="shared" si="1"/>
        <v>500431</v>
      </c>
      <c r="H125" s="190"/>
    </row>
    <row r="126" spans="1:8" ht="18" customHeight="1" x14ac:dyDescent="0.3">
      <c r="A126" s="171" t="s">
        <v>397</v>
      </c>
      <c r="B126" s="171" t="s">
        <v>398</v>
      </c>
      <c r="C126" s="218" t="s">
        <v>131</v>
      </c>
      <c r="D126" s="220"/>
      <c r="E126" s="154"/>
      <c r="F126" s="218">
        <v>85700</v>
      </c>
      <c r="G126" s="219">
        <f t="shared" si="1"/>
        <v>414731</v>
      </c>
      <c r="H126" s="190"/>
    </row>
    <row r="127" spans="1:8" ht="18" customHeight="1" x14ac:dyDescent="0.3">
      <c r="A127" s="171" t="s">
        <v>399</v>
      </c>
      <c r="B127" s="171" t="s">
        <v>400</v>
      </c>
      <c r="C127" s="218" t="s">
        <v>131</v>
      </c>
      <c r="D127" s="220"/>
      <c r="E127" s="154"/>
      <c r="F127" s="218">
        <v>19400</v>
      </c>
      <c r="G127" s="219">
        <f t="shared" si="1"/>
        <v>395331</v>
      </c>
      <c r="H127" s="190"/>
    </row>
    <row r="128" spans="1:8" ht="18" customHeight="1" x14ac:dyDescent="0.3">
      <c r="A128" s="171" t="s">
        <v>401</v>
      </c>
      <c r="B128" s="171" t="s">
        <v>402</v>
      </c>
      <c r="C128" s="218" t="s">
        <v>131</v>
      </c>
      <c r="D128" s="220"/>
      <c r="E128" s="154"/>
      <c r="F128" s="218">
        <v>60000</v>
      </c>
      <c r="G128" s="219">
        <f t="shared" si="1"/>
        <v>335331</v>
      </c>
      <c r="H128" s="190"/>
    </row>
    <row r="129" spans="1:8" ht="18" customHeight="1" x14ac:dyDescent="0.3">
      <c r="A129" s="171" t="s">
        <v>401</v>
      </c>
      <c r="B129" s="171" t="s">
        <v>403</v>
      </c>
      <c r="C129" s="218" t="s">
        <v>131</v>
      </c>
      <c r="D129" s="220"/>
      <c r="E129" s="154"/>
      <c r="F129" s="218">
        <v>16243</v>
      </c>
      <c r="G129" s="219">
        <f t="shared" si="1"/>
        <v>319088</v>
      </c>
      <c r="H129" s="190"/>
    </row>
    <row r="130" spans="1:8" ht="18" customHeight="1" x14ac:dyDescent="0.3">
      <c r="A130" s="171" t="s">
        <v>401</v>
      </c>
      <c r="B130" s="171" t="s">
        <v>404</v>
      </c>
      <c r="C130" s="218" t="s">
        <v>131</v>
      </c>
      <c r="D130" s="220"/>
      <c r="E130" s="154"/>
      <c r="F130" s="218">
        <v>35000</v>
      </c>
      <c r="G130" s="219">
        <f t="shared" si="1"/>
        <v>284088</v>
      </c>
      <c r="H130" s="190"/>
    </row>
    <row r="131" spans="1:8" ht="18" customHeight="1" x14ac:dyDescent="0.3">
      <c r="A131" s="171" t="s">
        <v>401</v>
      </c>
      <c r="B131" s="171" t="s">
        <v>405</v>
      </c>
      <c r="C131" s="218" t="s">
        <v>131</v>
      </c>
      <c r="D131" s="220"/>
      <c r="E131" s="154"/>
      <c r="F131" s="218">
        <v>45200</v>
      </c>
      <c r="G131" s="219">
        <f t="shared" si="1"/>
        <v>238888</v>
      </c>
      <c r="H131" s="190"/>
    </row>
    <row r="132" spans="1:8" ht="18" customHeight="1" x14ac:dyDescent="0.3">
      <c r="A132" s="171" t="s">
        <v>401</v>
      </c>
      <c r="B132" s="171" t="s">
        <v>406</v>
      </c>
      <c r="C132" s="218" t="s">
        <v>131</v>
      </c>
      <c r="D132" s="220"/>
      <c r="E132" s="154"/>
      <c r="F132" s="218">
        <v>10000</v>
      </c>
      <c r="G132" s="219">
        <f t="shared" si="1"/>
        <v>228888</v>
      </c>
      <c r="H132" s="190"/>
    </row>
    <row r="133" spans="1:8" ht="18" customHeight="1" x14ac:dyDescent="0.3">
      <c r="A133" s="171" t="s">
        <v>401</v>
      </c>
      <c r="B133" s="171" t="s">
        <v>407</v>
      </c>
      <c r="C133" s="218" t="s">
        <v>131</v>
      </c>
      <c r="D133" s="220"/>
      <c r="E133" s="154"/>
      <c r="F133" s="218">
        <v>11220</v>
      </c>
      <c r="G133" s="219">
        <f t="shared" si="1"/>
        <v>217668</v>
      </c>
      <c r="H133" s="190"/>
    </row>
    <row r="134" spans="1:8" ht="18" customHeight="1" x14ac:dyDescent="0.3">
      <c r="A134" s="171" t="s">
        <v>408</v>
      </c>
      <c r="B134" s="171" t="s">
        <v>409</v>
      </c>
      <c r="C134" s="218" t="s">
        <v>131</v>
      </c>
      <c r="D134" s="220"/>
      <c r="E134" s="154"/>
      <c r="F134" s="218">
        <v>52500</v>
      </c>
      <c r="G134" s="219">
        <f t="shared" si="1"/>
        <v>165168</v>
      </c>
      <c r="H134" s="190"/>
    </row>
    <row r="135" spans="1:8" ht="18" customHeight="1" x14ac:dyDescent="0.3">
      <c r="A135" s="171" t="s">
        <v>408</v>
      </c>
      <c r="B135" s="171" t="s">
        <v>410</v>
      </c>
      <c r="C135" s="218" t="s">
        <v>131</v>
      </c>
      <c r="D135" s="220"/>
      <c r="E135" s="154"/>
      <c r="F135" s="218">
        <f>61200-52500</f>
        <v>8700</v>
      </c>
      <c r="G135" s="219">
        <f t="shared" si="1"/>
        <v>156468</v>
      </c>
      <c r="H135" s="190"/>
    </row>
    <row r="136" spans="1:8" ht="18" customHeight="1" x14ac:dyDescent="0.3">
      <c r="A136" s="171" t="s">
        <v>411</v>
      </c>
      <c r="B136" s="171" t="s">
        <v>412</v>
      </c>
      <c r="C136" s="218" t="s">
        <v>131</v>
      </c>
      <c r="D136" s="220"/>
      <c r="E136" s="154"/>
      <c r="F136" s="218">
        <v>6300</v>
      </c>
      <c r="G136" s="219">
        <f t="shared" si="1"/>
        <v>150168</v>
      </c>
      <c r="H136" s="190"/>
    </row>
    <row r="137" spans="1:8" ht="18" customHeight="1" x14ac:dyDescent="0.3">
      <c r="A137" s="171" t="s">
        <v>413</v>
      </c>
      <c r="B137" s="171" t="s">
        <v>414</v>
      </c>
      <c r="C137" s="218" t="s">
        <v>131</v>
      </c>
      <c r="D137" s="220"/>
      <c r="E137" s="154"/>
      <c r="F137" s="218">
        <f>6777+7650</f>
        <v>14427</v>
      </c>
      <c r="G137" s="219">
        <f t="shared" si="1"/>
        <v>135741</v>
      </c>
      <c r="H137" s="190"/>
    </row>
    <row r="138" spans="1:8" ht="18" customHeight="1" x14ac:dyDescent="0.3">
      <c r="A138" s="171" t="s">
        <v>415</v>
      </c>
      <c r="B138" s="171" t="s">
        <v>416</v>
      </c>
      <c r="C138" s="218" t="s">
        <v>131</v>
      </c>
      <c r="D138" s="220"/>
      <c r="E138" s="154"/>
      <c r="F138" s="218">
        <v>26550</v>
      </c>
      <c r="G138" s="219">
        <f t="shared" si="1"/>
        <v>109191</v>
      </c>
      <c r="H138" s="190"/>
    </row>
    <row r="139" spans="1:8" ht="18" customHeight="1" x14ac:dyDescent="0.3">
      <c r="A139" s="171" t="s">
        <v>411</v>
      </c>
      <c r="B139" s="171" t="s">
        <v>417</v>
      </c>
      <c r="C139" s="218" t="s">
        <v>131</v>
      </c>
      <c r="D139" s="220"/>
      <c r="E139" s="154"/>
      <c r="F139" s="218">
        <f>1585+1585+1585+10995+6748</f>
        <v>22498</v>
      </c>
      <c r="G139" s="219">
        <f t="shared" si="1"/>
        <v>86693</v>
      </c>
      <c r="H139" s="190"/>
    </row>
    <row r="140" spans="1:8" ht="18" customHeight="1" x14ac:dyDescent="0.3">
      <c r="A140" s="171" t="s">
        <v>418</v>
      </c>
      <c r="B140" s="171" t="s">
        <v>419</v>
      </c>
      <c r="C140" s="218" t="s">
        <v>131</v>
      </c>
      <c r="D140" s="220"/>
      <c r="E140" s="154"/>
      <c r="F140" s="218">
        <v>16295</v>
      </c>
      <c r="G140" s="219">
        <f t="shared" si="1"/>
        <v>70398</v>
      </c>
      <c r="H140" s="190"/>
    </row>
    <row r="141" spans="1:8" ht="18" customHeight="1" x14ac:dyDescent="0.3">
      <c r="A141" s="171" t="s">
        <v>415</v>
      </c>
      <c r="B141" s="171" t="s">
        <v>420</v>
      </c>
      <c r="C141" s="218" t="s">
        <v>131</v>
      </c>
      <c r="D141" s="220"/>
      <c r="E141" s="154"/>
      <c r="F141" s="218">
        <v>15850</v>
      </c>
      <c r="G141" s="219">
        <f t="shared" si="1"/>
        <v>54548</v>
      </c>
      <c r="H141" s="190"/>
    </row>
    <row r="142" spans="1:8" ht="18" customHeight="1" x14ac:dyDescent="0.3">
      <c r="A142" s="171" t="s">
        <v>421</v>
      </c>
      <c r="B142" s="171" t="s">
        <v>422</v>
      </c>
      <c r="C142" s="218" t="s">
        <v>131</v>
      </c>
      <c r="D142" s="220"/>
      <c r="E142" s="154"/>
      <c r="F142" s="218">
        <v>1000</v>
      </c>
      <c r="G142" s="219">
        <f t="shared" si="1"/>
        <v>53548</v>
      </c>
      <c r="H142" s="190"/>
    </row>
    <row r="143" spans="1:8" ht="18" customHeight="1" x14ac:dyDescent="0.3">
      <c r="A143" s="171" t="s">
        <v>421</v>
      </c>
      <c r="B143" s="171" t="s">
        <v>423</v>
      </c>
      <c r="C143" s="218" t="s">
        <v>131</v>
      </c>
      <c r="D143" s="220"/>
      <c r="E143" s="154"/>
      <c r="F143" s="218">
        <v>5000</v>
      </c>
      <c r="G143" s="219">
        <f t="shared" si="1"/>
        <v>48548</v>
      </c>
      <c r="H143" s="190"/>
    </row>
    <row r="144" spans="1:8" ht="18" customHeight="1" x14ac:dyDescent="0.3">
      <c r="A144" s="171" t="s">
        <v>421</v>
      </c>
      <c r="B144" s="171" t="s">
        <v>424</v>
      </c>
      <c r="C144" s="218" t="s">
        <v>131</v>
      </c>
      <c r="D144" s="220"/>
      <c r="E144" s="154"/>
      <c r="F144" s="218">
        <v>2000</v>
      </c>
      <c r="G144" s="219">
        <f t="shared" si="1"/>
        <v>46548</v>
      </c>
      <c r="H144" s="190"/>
    </row>
    <row r="145" spans="1:9" ht="18" customHeight="1" x14ac:dyDescent="0.3">
      <c r="A145" s="171" t="s">
        <v>421</v>
      </c>
      <c r="B145" s="171" t="s">
        <v>425</v>
      </c>
      <c r="C145" s="218" t="s">
        <v>131</v>
      </c>
      <c r="D145" s="220"/>
      <c r="E145" s="154"/>
      <c r="F145" s="218">
        <v>700</v>
      </c>
      <c r="G145" s="219">
        <f t="shared" si="1"/>
        <v>45848</v>
      </c>
      <c r="H145" s="190"/>
    </row>
    <row r="146" spans="1:9" ht="18" customHeight="1" x14ac:dyDescent="0.3">
      <c r="A146" s="171" t="s">
        <v>421</v>
      </c>
      <c r="B146" s="171" t="s">
        <v>426</v>
      </c>
      <c r="C146" s="218" t="s">
        <v>131</v>
      </c>
      <c r="D146" s="220"/>
      <c r="E146" s="154"/>
      <c r="F146" s="218">
        <f>2740+440+440</f>
        <v>3620</v>
      </c>
      <c r="G146" s="219">
        <f t="shared" si="1"/>
        <v>42228</v>
      </c>
      <c r="H146" s="190"/>
    </row>
    <row r="147" spans="1:9" ht="18" customHeight="1" x14ac:dyDescent="0.3">
      <c r="A147" s="171" t="s">
        <v>421</v>
      </c>
      <c r="B147" s="171" t="s">
        <v>427</v>
      </c>
      <c r="C147" s="218" t="s">
        <v>131</v>
      </c>
      <c r="D147" s="220"/>
      <c r="E147" s="154"/>
      <c r="F147" s="218">
        <v>900</v>
      </c>
      <c r="G147" s="219">
        <f t="shared" si="1"/>
        <v>41328</v>
      </c>
      <c r="H147" s="190"/>
    </row>
    <row r="148" spans="1:9" ht="18" customHeight="1" x14ac:dyDescent="0.3">
      <c r="A148" s="171" t="s">
        <v>421</v>
      </c>
      <c r="B148" s="171" t="s">
        <v>428</v>
      </c>
      <c r="C148" s="218" t="s">
        <v>131</v>
      </c>
      <c r="D148" s="220"/>
      <c r="E148" s="154"/>
      <c r="F148" s="218">
        <v>2180</v>
      </c>
      <c r="G148" s="219">
        <f t="shared" si="1"/>
        <v>39148</v>
      </c>
      <c r="H148" s="190"/>
    </row>
    <row r="149" spans="1:9" ht="18" customHeight="1" x14ac:dyDescent="0.3">
      <c r="A149" s="171" t="s">
        <v>421</v>
      </c>
      <c r="B149" s="171" t="s">
        <v>429</v>
      </c>
      <c r="C149" s="218" t="s">
        <v>131</v>
      </c>
      <c r="D149" s="220"/>
      <c r="E149" s="154"/>
      <c r="F149" s="218">
        <v>6000</v>
      </c>
      <c r="G149" s="219">
        <f t="shared" si="1"/>
        <v>33148</v>
      </c>
      <c r="H149" s="190"/>
    </row>
    <row r="150" spans="1:9" ht="18" customHeight="1" x14ac:dyDescent="0.3">
      <c r="A150" s="171" t="s">
        <v>421</v>
      </c>
      <c r="B150" s="171" t="s">
        <v>430</v>
      </c>
      <c r="C150" s="218" t="s">
        <v>131</v>
      </c>
      <c r="D150" s="220"/>
      <c r="E150" s="154"/>
      <c r="F150" s="218">
        <v>13577</v>
      </c>
      <c r="G150" s="219">
        <f t="shared" si="1"/>
        <v>19571</v>
      </c>
      <c r="H150" s="190"/>
    </row>
    <row r="151" spans="1:9" ht="18" customHeight="1" x14ac:dyDescent="0.3">
      <c r="A151" s="171" t="s">
        <v>421</v>
      </c>
      <c r="B151" s="171" t="s">
        <v>431</v>
      </c>
      <c r="C151" s="218" t="s">
        <v>131</v>
      </c>
      <c r="D151" s="220"/>
      <c r="E151" s="154"/>
      <c r="F151" s="218">
        <v>12200</v>
      </c>
      <c r="G151" s="219">
        <f t="shared" si="1"/>
        <v>7371</v>
      </c>
      <c r="H151" s="190"/>
    </row>
    <row r="152" spans="1:9" ht="18" customHeight="1" x14ac:dyDescent="0.3">
      <c r="A152" s="171" t="s">
        <v>421</v>
      </c>
      <c r="B152" s="171" t="s">
        <v>432</v>
      </c>
      <c r="C152" s="218" t="s">
        <v>131</v>
      </c>
      <c r="D152" s="220"/>
      <c r="E152" s="154"/>
      <c r="F152" s="218">
        <v>5212</v>
      </c>
      <c r="G152" s="219">
        <f t="shared" si="1"/>
        <v>2159</v>
      </c>
      <c r="H152" s="190"/>
    </row>
    <row r="153" spans="1:9" ht="18" customHeight="1" x14ac:dyDescent="0.3">
      <c r="A153" s="171" t="s">
        <v>421</v>
      </c>
      <c r="B153" s="171" t="s">
        <v>433</v>
      </c>
      <c r="C153" s="218" t="s">
        <v>131</v>
      </c>
      <c r="D153" s="220"/>
      <c r="E153" s="154"/>
      <c r="F153" s="218">
        <v>780</v>
      </c>
      <c r="G153" s="219">
        <f t="shared" si="1"/>
        <v>1379</v>
      </c>
      <c r="H153" s="190"/>
    </row>
    <row r="154" spans="1:9" ht="18" customHeight="1" x14ac:dyDescent="0.3">
      <c r="A154" s="171" t="s">
        <v>421</v>
      </c>
      <c r="B154" s="171" t="s">
        <v>434</v>
      </c>
      <c r="C154" s="218" t="s">
        <v>131</v>
      </c>
      <c r="D154" s="220"/>
      <c r="E154" s="154"/>
      <c r="F154" s="218">
        <v>1000</v>
      </c>
      <c r="G154" s="216">
        <f t="shared" si="1"/>
        <v>379</v>
      </c>
      <c r="H154" s="190"/>
    </row>
    <row r="155" spans="1:9" ht="18" customHeight="1" x14ac:dyDescent="0.3">
      <c r="A155" s="170" t="s">
        <v>224</v>
      </c>
      <c r="B155" s="174" t="s">
        <v>225</v>
      </c>
      <c r="C155" s="199" t="s">
        <v>226</v>
      </c>
      <c r="D155" s="108">
        <f>50000</f>
        <v>50000</v>
      </c>
      <c r="E155" s="202"/>
      <c r="F155" s="174"/>
      <c r="G155" s="219">
        <f t="shared" si="1"/>
        <v>50379</v>
      </c>
      <c r="H155" s="5"/>
      <c r="I155" s="6"/>
    </row>
    <row r="156" spans="1:9" ht="18" customHeight="1" x14ac:dyDescent="0.3">
      <c r="A156" s="170" t="s">
        <v>224</v>
      </c>
      <c r="B156" s="131" t="s">
        <v>207</v>
      </c>
      <c r="C156" s="131" t="s">
        <v>206</v>
      </c>
      <c r="D156" s="171"/>
      <c r="E156" s="154"/>
      <c r="F156" s="161">
        <v>3379</v>
      </c>
      <c r="G156" s="219">
        <f t="shared" si="1"/>
        <v>47000</v>
      </c>
      <c r="H156" s="187"/>
    </row>
    <row r="157" spans="1:9" ht="18" customHeight="1" x14ac:dyDescent="0.3">
      <c r="A157" s="170" t="s">
        <v>224</v>
      </c>
      <c r="B157" s="131" t="s">
        <v>219</v>
      </c>
      <c r="C157" s="131" t="s">
        <v>206</v>
      </c>
      <c r="D157" s="171"/>
      <c r="E157" s="154"/>
      <c r="F157" s="161">
        <v>5786</v>
      </c>
      <c r="G157" s="219">
        <f t="shared" si="1"/>
        <v>41214</v>
      </c>
      <c r="H157" s="187"/>
    </row>
    <row r="158" spans="1:9" ht="18" customHeight="1" x14ac:dyDescent="0.3">
      <c r="A158" s="171" t="s">
        <v>228</v>
      </c>
      <c r="B158" s="171" t="s">
        <v>229</v>
      </c>
      <c r="C158" s="131" t="s">
        <v>206</v>
      </c>
      <c r="D158" s="171"/>
      <c r="E158" s="154"/>
      <c r="F158" s="161">
        <v>2800</v>
      </c>
      <c r="G158" s="219">
        <f t="shared" si="1"/>
        <v>38414</v>
      </c>
      <c r="H158" s="187"/>
    </row>
    <row r="159" spans="1:9" ht="18" customHeight="1" x14ac:dyDescent="0.3">
      <c r="A159" s="171" t="s">
        <v>228</v>
      </c>
      <c r="B159" s="171" t="s">
        <v>230</v>
      </c>
      <c r="C159" s="131" t="s">
        <v>206</v>
      </c>
      <c r="D159" s="171"/>
      <c r="E159" s="154"/>
      <c r="F159" s="161">
        <v>2000</v>
      </c>
      <c r="G159" s="219">
        <f t="shared" si="1"/>
        <v>36414</v>
      </c>
      <c r="H159" s="189"/>
    </row>
    <row r="160" spans="1:9" ht="18" customHeight="1" x14ac:dyDescent="0.3">
      <c r="A160" s="171" t="s">
        <v>228</v>
      </c>
      <c r="B160" s="171" t="s">
        <v>231</v>
      </c>
      <c r="C160" s="131" t="s">
        <v>206</v>
      </c>
      <c r="D160" s="171"/>
      <c r="E160" s="154"/>
      <c r="F160" s="161">
        <v>600</v>
      </c>
      <c r="G160" s="219">
        <f t="shared" si="1"/>
        <v>35814</v>
      </c>
      <c r="H160" s="189"/>
    </row>
    <row r="161" spans="1:8" ht="18" customHeight="1" x14ac:dyDescent="0.3">
      <c r="A161" s="171" t="s">
        <v>232</v>
      </c>
      <c r="B161" s="171" t="s">
        <v>231</v>
      </c>
      <c r="C161" s="131" t="s">
        <v>206</v>
      </c>
      <c r="D161" s="171"/>
      <c r="E161" s="154"/>
      <c r="F161" s="161">
        <v>600</v>
      </c>
      <c r="G161" s="219">
        <f t="shared" si="1"/>
        <v>35214</v>
      </c>
      <c r="H161" s="189"/>
    </row>
    <row r="162" spans="1:8" ht="18" customHeight="1" x14ac:dyDescent="0.3">
      <c r="A162" s="171" t="s">
        <v>233</v>
      </c>
      <c r="B162" s="171" t="s">
        <v>234</v>
      </c>
      <c r="C162" s="131" t="s">
        <v>206</v>
      </c>
      <c r="D162" s="171"/>
      <c r="E162" s="154"/>
      <c r="F162" s="172">
        <v>800</v>
      </c>
      <c r="G162" s="219">
        <f t="shared" si="1"/>
        <v>34414</v>
      </c>
      <c r="H162" s="191"/>
    </row>
    <row r="163" spans="1:8" ht="18" customHeight="1" x14ac:dyDescent="0.3">
      <c r="A163" s="171" t="s">
        <v>235</v>
      </c>
      <c r="B163" s="171" t="s">
        <v>236</v>
      </c>
      <c r="C163" s="131" t="s">
        <v>206</v>
      </c>
      <c r="D163" s="171"/>
      <c r="E163" s="154"/>
      <c r="F163" s="172">
        <v>3000</v>
      </c>
      <c r="G163" s="219">
        <f t="shared" si="1"/>
        <v>31414</v>
      </c>
      <c r="H163" s="187"/>
    </row>
    <row r="164" spans="1:8" ht="18" customHeight="1" x14ac:dyDescent="0.3">
      <c r="A164" s="171" t="s">
        <v>237</v>
      </c>
      <c r="B164" s="171" t="s">
        <v>238</v>
      </c>
      <c r="C164" s="131" t="s">
        <v>206</v>
      </c>
      <c r="D164" s="171"/>
      <c r="E164" s="154"/>
      <c r="F164" s="172">
        <v>7019</v>
      </c>
      <c r="G164" s="219">
        <f t="shared" si="1"/>
        <v>24395</v>
      </c>
      <c r="H164" s="187"/>
    </row>
    <row r="165" spans="1:8" ht="18" customHeight="1" x14ac:dyDescent="0.3">
      <c r="A165" s="171" t="s">
        <v>237</v>
      </c>
      <c r="B165" s="171" t="s">
        <v>239</v>
      </c>
      <c r="C165" s="131" t="s">
        <v>206</v>
      </c>
      <c r="D165" s="171"/>
      <c r="E165" s="154"/>
      <c r="F165" s="123">
        <v>1150</v>
      </c>
      <c r="G165" s="219">
        <f t="shared" si="1"/>
        <v>23245</v>
      </c>
      <c r="H165" s="188"/>
    </row>
    <row r="166" spans="1:8" ht="18" customHeight="1" x14ac:dyDescent="0.3">
      <c r="A166" s="171" t="s">
        <v>237</v>
      </c>
      <c r="B166" s="171" t="s">
        <v>240</v>
      </c>
      <c r="C166" s="131" t="s">
        <v>206</v>
      </c>
      <c r="D166" s="171"/>
      <c r="E166" s="154"/>
      <c r="F166" s="123">
        <v>1200</v>
      </c>
      <c r="G166" s="219">
        <f t="shared" si="1"/>
        <v>22045</v>
      </c>
      <c r="H166" s="188"/>
    </row>
    <row r="167" spans="1:8" ht="18" customHeight="1" x14ac:dyDescent="0.3">
      <c r="A167" s="171" t="s">
        <v>241</v>
      </c>
      <c r="B167" s="171" t="s">
        <v>242</v>
      </c>
      <c r="C167" s="131" t="s">
        <v>206</v>
      </c>
      <c r="D167" s="171"/>
      <c r="E167" s="154"/>
      <c r="F167" s="123">
        <v>500</v>
      </c>
      <c r="G167" s="219">
        <f t="shared" ref="G167:G230" si="2">G166+D167-F167</f>
        <v>21545</v>
      </c>
      <c r="H167" s="188"/>
    </row>
    <row r="168" spans="1:8" ht="18" customHeight="1" x14ac:dyDescent="0.3">
      <c r="A168" s="171" t="s">
        <v>241</v>
      </c>
      <c r="B168" s="171" t="s">
        <v>243</v>
      </c>
      <c r="C168" s="131" t="s">
        <v>206</v>
      </c>
      <c r="D168" s="171"/>
      <c r="E168" s="154"/>
      <c r="F168" s="123">
        <v>750</v>
      </c>
      <c r="G168" s="219">
        <f t="shared" si="2"/>
        <v>20795</v>
      </c>
      <c r="H168" s="188"/>
    </row>
    <row r="169" spans="1:8" ht="18" customHeight="1" x14ac:dyDescent="0.3">
      <c r="A169" s="171" t="s">
        <v>241</v>
      </c>
      <c r="B169" s="131" t="s">
        <v>244</v>
      </c>
      <c r="C169" s="131" t="s">
        <v>206</v>
      </c>
      <c r="D169" s="171"/>
      <c r="E169" s="154"/>
      <c r="F169" s="133">
        <v>3000</v>
      </c>
      <c r="G169" s="219">
        <f t="shared" si="2"/>
        <v>17795</v>
      </c>
      <c r="H169" s="190"/>
    </row>
    <row r="170" spans="1:8" ht="18" customHeight="1" x14ac:dyDescent="0.3">
      <c r="A170" s="173" t="s">
        <v>245</v>
      </c>
      <c r="B170" s="131" t="s">
        <v>246</v>
      </c>
      <c r="C170" s="131" t="s">
        <v>206</v>
      </c>
      <c r="D170" s="171"/>
      <c r="E170" s="154"/>
      <c r="F170" s="133">
        <v>800</v>
      </c>
      <c r="G170" s="219">
        <f t="shared" si="2"/>
        <v>16995</v>
      </c>
      <c r="H170" s="190"/>
    </row>
    <row r="171" spans="1:8" ht="18" customHeight="1" x14ac:dyDescent="0.3">
      <c r="A171" s="173" t="s">
        <v>247</v>
      </c>
      <c r="B171" s="131" t="s">
        <v>248</v>
      </c>
      <c r="C171" s="131" t="s">
        <v>206</v>
      </c>
      <c r="D171" s="171"/>
      <c r="E171" s="154"/>
      <c r="F171" s="133">
        <v>600</v>
      </c>
      <c r="G171" s="219">
        <f t="shared" si="2"/>
        <v>16395</v>
      </c>
      <c r="H171" s="190"/>
    </row>
    <row r="172" spans="1:8" ht="18" customHeight="1" x14ac:dyDescent="0.3">
      <c r="A172" s="173" t="s">
        <v>249</v>
      </c>
      <c r="B172" s="131" t="s">
        <v>219</v>
      </c>
      <c r="C172" s="131" t="s">
        <v>206</v>
      </c>
      <c r="D172" s="171"/>
      <c r="E172" s="154"/>
      <c r="F172" s="133">
        <v>5900</v>
      </c>
      <c r="G172" s="219">
        <f t="shared" si="2"/>
        <v>10495</v>
      </c>
      <c r="H172" s="190"/>
    </row>
    <row r="173" spans="1:8" ht="18" customHeight="1" x14ac:dyDescent="0.3">
      <c r="A173" s="173" t="s">
        <v>249</v>
      </c>
      <c r="B173" s="131" t="s">
        <v>250</v>
      </c>
      <c r="C173" s="131" t="s">
        <v>206</v>
      </c>
      <c r="D173" s="171"/>
      <c r="E173" s="154"/>
      <c r="F173" s="133">
        <v>3000</v>
      </c>
      <c r="G173" s="219">
        <f t="shared" si="2"/>
        <v>7495</v>
      </c>
      <c r="H173" s="190"/>
    </row>
    <row r="174" spans="1:8" ht="18" customHeight="1" x14ac:dyDescent="0.3">
      <c r="A174" s="173" t="s">
        <v>245</v>
      </c>
      <c r="B174" s="131" t="s">
        <v>251</v>
      </c>
      <c r="C174" s="131" t="s">
        <v>206</v>
      </c>
      <c r="D174" s="171"/>
      <c r="E174" s="154"/>
      <c r="F174" s="133">
        <v>3710</v>
      </c>
      <c r="G174" s="219">
        <f t="shared" si="2"/>
        <v>3785</v>
      </c>
      <c r="H174" s="190"/>
    </row>
    <row r="175" spans="1:8" ht="18" customHeight="1" x14ac:dyDescent="0.3">
      <c r="A175" s="173" t="s">
        <v>241</v>
      </c>
      <c r="B175" s="131" t="s">
        <v>252</v>
      </c>
      <c r="C175" s="131" t="s">
        <v>206</v>
      </c>
      <c r="D175" s="171"/>
      <c r="E175" s="154"/>
      <c r="F175" s="133">
        <v>2890</v>
      </c>
      <c r="G175" s="219">
        <f t="shared" si="2"/>
        <v>895</v>
      </c>
      <c r="H175" s="190"/>
    </row>
    <row r="176" spans="1:8" ht="18" customHeight="1" x14ac:dyDescent="0.3">
      <c r="A176" s="173" t="s">
        <v>247</v>
      </c>
      <c r="B176" s="131" t="s">
        <v>253</v>
      </c>
      <c r="C176" s="131" t="s">
        <v>206</v>
      </c>
      <c r="D176" s="171"/>
      <c r="E176" s="154"/>
      <c r="F176" s="133">
        <v>500</v>
      </c>
      <c r="G176" s="219">
        <f t="shared" si="2"/>
        <v>395</v>
      </c>
      <c r="H176" s="190"/>
    </row>
    <row r="177" spans="1:9" ht="18" customHeight="1" x14ac:dyDescent="0.3">
      <c r="A177" s="173" t="s">
        <v>247</v>
      </c>
      <c r="B177" s="131" t="s">
        <v>254</v>
      </c>
      <c r="C177" s="131" t="s">
        <v>206</v>
      </c>
      <c r="D177" s="171"/>
      <c r="E177" s="154"/>
      <c r="F177" s="133">
        <v>800</v>
      </c>
      <c r="G177" s="216">
        <f t="shared" si="2"/>
        <v>-405</v>
      </c>
      <c r="H177" s="190"/>
    </row>
    <row r="178" spans="1:9" ht="18" customHeight="1" x14ac:dyDescent="0.3">
      <c r="A178" s="201" t="s">
        <v>256</v>
      </c>
      <c r="B178" s="174" t="s">
        <v>225</v>
      </c>
      <c r="C178" s="199" t="s">
        <v>257</v>
      </c>
      <c r="D178" s="108">
        <f>50000</f>
        <v>50000</v>
      </c>
      <c r="E178" s="202"/>
      <c r="F178" s="174"/>
      <c r="G178" s="219">
        <f t="shared" si="2"/>
        <v>49595</v>
      </c>
      <c r="H178" s="5"/>
      <c r="I178" s="6"/>
    </row>
    <row r="179" spans="1:9" ht="18" customHeight="1" x14ac:dyDescent="0.25">
      <c r="A179" s="170" t="s">
        <v>258</v>
      </c>
      <c r="B179" s="131" t="s">
        <v>262</v>
      </c>
      <c r="C179" s="131" t="s">
        <v>206</v>
      </c>
      <c r="D179" s="171"/>
      <c r="E179" s="154"/>
      <c r="F179" s="161">
        <v>61</v>
      </c>
      <c r="G179" s="219">
        <f t="shared" si="2"/>
        <v>49534</v>
      </c>
      <c r="H179" s="192"/>
    </row>
    <row r="180" spans="1:9" ht="18" customHeight="1" x14ac:dyDescent="0.25">
      <c r="A180" s="170" t="s">
        <v>258</v>
      </c>
      <c r="B180" s="131" t="s">
        <v>259</v>
      </c>
      <c r="C180" s="131" t="s">
        <v>206</v>
      </c>
      <c r="D180" s="171"/>
      <c r="E180" s="154"/>
      <c r="F180" s="161">
        <v>350</v>
      </c>
      <c r="G180" s="219">
        <f t="shared" si="2"/>
        <v>49184</v>
      </c>
      <c r="H180" s="192"/>
    </row>
    <row r="181" spans="1:9" ht="18" customHeight="1" x14ac:dyDescent="0.25">
      <c r="A181" s="171" t="s">
        <v>260</v>
      </c>
      <c r="B181" s="171" t="s">
        <v>261</v>
      </c>
      <c r="C181" s="131" t="s">
        <v>206</v>
      </c>
      <c r="D181" s="171"/>
      <c r="E181" s="154"/>
      <c r="F181" s="161">
        <v>7100</v>
      </c>
      <c r="G181" s="219">
        <f t="shared" si="2"/>
        <v>42084</v>
      </c>
      <c r="H181" s="192"/>
    </row>
    <row r="182" spans="1:9" ht="18" customHeight="1" x14ac:dyDescent="0.25">
      <c r="A182" s="171" t="s">
        <v>263</v>
      </c>
      <c r="B182" s="171" t="s">
        <v>264</v>
      </c>
      <c r="C182" s="131" t="s">
        <v>206</v>
      </c>
      <c r="D182" s="171"/>
      <c r="E182" s="154"/>
      <c r="F182" s="161">
        <f>800+140</f>
        <v>940</v>
      </c>
      <c r="G182" s="219">
        <f t="shared" si="2"/>
        <v>41144</v>
      </c>
      <c r="H182" s="193"/>
    </row>
    <row r="183" spans="1:9" ht="18" customHeight="1" x14ac:dyDescent="0.25">
      <c r="A183" s="171" t="s">
        <v>265</v>
      </c>
      <c r="B183" s="171" t="s">
        <v>266</v>
      </c>
      <c r="C183" s="131" t="s">
        <v>206</v>
      </c>
      <c r="D183" s="171"/>
      <c r="E183" s="154"/>
      <c r="F183" s="161">
        <v>700</v>
      </c>
      <c r="G183" s="219">
        <f t="shared" si="2"/>
        <v>40444</v>
      </c>
      <c r="H183" s="193"/>
    </row>
    <row r="184" spans="1:9" ht="18" customHeight="1" x14ac:dyDescent="0.25">
      <c r="A184" s="171" t="s">
        <v>267</v>
      </c>
      <c r="B184" s="171" t="s">
        <v>268</v>
      </c>
      <c r="C184" s="131" t="s">
        <v>206</v>
      </c>
      <c r="D184" s="171"/>
      <c r="E184" s="154"/>
      <c r="F184" s="161">
        <v>150</v>
      </c>
      <c r="G184" s="219">
        <f t="shared" si="2"/>
        <v>40294</v>
      </c>
      <c r="H184" s="193"/>
    </row>
    <row r="185" spans="1:9" ht="18" customHeight="1" x14ac:dyDescent="0.25">
      <c r="A185" s="171" t="s">
        <v>269</v>
      </c>
      <c r="B185" s="171" t="s">
        <v>270</v>
      </c>
      <c r="C185" s="131" t="s">
        <v>206</v>
      </c>
      <c r="D185" s="171"/>
      <c r="E185" s="154"/>
      <c r="F185" s="172">
        <v>1033</v>
      </c>
      <c r="G185" s="219">
        <f t="shared" si="2"/>
        <v>39261</v>
      </c>
      <c r="H185" s="194"/>
    </row>
    <row r="186" spans="1:9" ht="18" customHeight="1" x14ac:dyDescent="0.25">
      <c r="A186" s="171" t="s">
        <v>271</v>
      </c>
      <c r="B186" s="171" t="s">
        <v>272</v>
      </c>
      <c r="C186" s="131" t="s">
        <v>206</v>
      </c>
      <c r="D186" s="171"/>
      <c r="E186" s="154"/>
      <c r="F186" s="172">
        <v>2893</v>
      </c>
      <c r="G186" s="219">
        <f t="shared" si="2"/>
        <v>36368</v>
      </c>
      <c r="H186" s="192"/>
    </row>
    <row r="187" spans="1:9" ht="18" customHeight="1" x14ac:dyDescent="0.25">
      <c r="A187" s="171" t="s">
        <v>271</v>
      </c>
      <c r="B187" s="171" t="s">
        <v>273</v>
      </c>
      <c r="C187" s="131" t="s">
        <v>206</v>
      </c>
      <c r="D187" s="171"/>
      <c r="E187" s="154"/>
      <c r="F187" s="172">
        <f>510+2590+510</f>
        <v>3610</v>
      </c>
      <c r="G187" s="219">
        <f t="shared" si="2"/>
        <v>32758</v>
      </c>
      <c r="H187" s="192"/>
    </row>
    <row r="188" spans="1:9" ht="18" customHeight="1" x14ac:dyDescent="0.25">
      <c r="A188" s="171" t="s">
        <v>271</v>
      </c>
      <c r="B188" s="217" t="s">
        <v>391</v>
      </c>
      <c r="C188" s="131" t="s">
        <v>206</v>
      </c>
      <c r="D188" s="171"/>
      <c r="E188" s="154"/>
      <c r="F188" s="172">
        <v>341</v>
      </c>
      <c r="G188" s="219">
        <f t="shared" si="2"/>
        <v>32417</v>
      </c>
      <c r="H188" s="192"/>
    </row>
    <row r="189" spans="1:9" ht="18" customHeight="1" x14ac:dyDescent="0.25">
      <c r="A189" s="171" t="s">
        <v>274</v>
      </c>
      <c r="B189" s="131" t="s">
        <v>276</v>
      </c>
      <c r="C189" s="131" t="s">
        <v>206</v>
      </c>
      <c r="D189" s="171"/>
      <c r="E189" s="154"/>
      <c r="F189" s="123">
        <v>3433</v>
      </c>
      <c r="G189" s="219">
        <f t="shared" si="2"/>
        <v>28984</v>
      </c>
      <c r="H189" s="195"/>
    </row>
    <row r="190" spans="1:9" ht="18" customHeight="1" x14ac:dyDescent="0.25">
      <c r="A190" s="171" t="s">
        <v>278</v>
      </c>
      <c r="B190" s="131" t="s">
        <v>277</v>
      </c>
      <c r="C190" s="131" t="s">
        <v>206</v>
      </c>
      <c r="D190" s="171"/>
      <c r="E190" s="154"/>
      <c r="F190" s="133">
        <v>1000</v>
      </c>
      <c r="G190" s="219">
        <f t="shared" si="2"/>
        <v>27984</v>
      </c>
      <c r="H190" s="196"/>
    </row>
    <row r="191" spans="1:9" ht="18" customHeight="1" x14ac:dyDescent="0.25">
      <c r="A191" s="173" t="s">
        <v>279</v>
      </c>
      <c r="B191" s="171" t="s">
        <v>280</v>
      </c>
      <c r="C191" s="131" t="s">
        <v>206</v>
      </c>
      <c r="D191" s="171"/>
      <c r="E191" s="154">
        <v>5212</v>
      </c>
      <c r="F191" s="133">
        <v>5212</v>
      </c>
      <c r="G191" s="219">
        <f t="shared" si="2"/>
        <v>22772</v>
      </c>
      <c r="H191" s="196"/>
    </row>
    <row r="192" spans="1:9" ht="18" customHeight="1" x14ac:dyDescent="0.25">
      <c r="A192" s="173" t="s">
        <v>274</v>
      </c>
      <c r="B192" s="131" t="s">
        <v>281</v>
      </c>
      <c r="C192" s="131" t="s">
        <v>206</v>
      </c>
      <c r="D192" s="171"/>
      <c r="E192" s="154"/>
      <c r="F192" s="133">
        <v>770</v>
      </c>
      <c r="G192" s="219">
        <f t="shared" si="2"/>
        <v>22002</v>
      </c>
      <c r="H192" s="197"/>
    </row>
    <row r="193" spans="1:9" ht="18" customHeight="1" x14ac:dyDescent="0.25">
      <c r="A193" s="173" t="s">
        <v>274</v>
      </c>
      <c r="B193" s="131" t="s">
        <v>282</v>
      </c>
      <c r="C193" s="131" t="s">
        <v>206</v>
      </c>
      <c r="D193" s="171"/>
      <c r="E193" s="154"/>
      <c r="F193" s="133">
        <v>510</v>
      </c>
      <c r="G193" s="219">
        <f t="shared" si="2"/>
        <v>21492</v>
      </c>
      <c r="H193" s="197"/>
    </row>
    <row r="194" spans="1:9" ht="18" customHeight="1" x14ac:dyDescent="0.25">
      <c r="A194" s="173" t="s">
        <v>274</v>
      </c>
      <c r="B194" s="131" t="s">
        <v>283</v>
      </c>
      <c r="C194" s="131" t="s">
        <v>206</v>
      </c>
      <c r="D194" s="171"/>
      <c r="E194" s="154"/>
      <c r="F194" s="133">
        <v>250</v>
      </c>
      <c r="G194" s="219">
        <f t="shared" si="2"/>
        <v>21242</v>
      </c>
      <c r="H194" s="197"/>
    </row>
    <row r="195" spans="1:9" ht="18" customHeight="1" x14ac:dyDescent="0.25">
      <c r="A195" s="173" t="s">
        <v>274</v>
      </c>
      <c r="B195" s="131" t="s">
        <v>284</v>
      </c>
      <c r="C195" s="131" t="s">
        <v>206</v>
      </c>
      <c r="D195" s="171"/>
      <c r="E195" s="154"/>
      <c r="F195" s="133">
        <v>3043</v>
      </c>
      <c r="G195" s="219">
        <f t="shared" si="2"/>
        <v>18199</v>
      </c>
      <c r="H195" s="197"/>
    </row>
    <row r="196" spans="1:9" ht="18" customHeight="1" x14ac:dyDescent="0.25">
      <c r="A196" s="173" t="s">
        <v>274</v>
      </c>
      <c r="B196" s="131" t="s">
        <v>285</v>
      </c>
      <c r="C196" s="131" t="s">
        <v>206</v>
      </c>
      <c r="D196" s="171"/>
      <c r="E196" s="154"/>
      <c r="F196" s="133">
        <v>3530</v>
      </c>
      <c r="G196" s="219">
        <f t="shared" si="2"/>
        <v>14669</v>
      </c>
      <c r="H196" s="197"/>
    </row>
    <row r="197" spans="1:9" ht="18" customHeight="1" x14ac:dyDescent="0.25">
      <c r="A197" s="173" t="s">
        <v>279</v>
      </c>
      <c r="B197" s="131" t="s">
        <v>286</v>
      </c>
      <c r="C197" s="131" t="s">
        <v>206</v>
      </c>
      <c r="D197" s="171"/>
      <c r="E197" s="154"/>
      <c r="F197" s="133">
        <v>4260</v>
      </c>
      <c r="G197" s="219">
        <f t="shared" si="2"/>
        <v>10409</v>
      </c>
      <c r="H197" s="196"/>
    </row>
    <row r="198" spans="1:9" ht="18" customHeight="1" x14ac:dyDescent="0.25">
      <c r="A198" s="173" t="s">
        <v>279</v>
      </c>
      <c r="B198" s="171" t="s">
        <v>287</v>
      </c>
      <c r="C198" s="131" t="s">
        <v>206</v>
      </c>
      <c r="D198" s="171"/>
      <c r="E198" s="154"/>
      <c r="F198" s="133">
        <v>7734</v>
      </c>
      <c r="G198" s="219">
        <f t="shared" si="2"/>
        <v>2675</v>
      </c>
      <c r="H198" s="196"/>
    </row>
    <row r="199" spans="1:9" ht="18" customHeight="1" x14ac:dyDescent="0.25">
      <c r="A199" s="173" t="s">
        <v>279</v>
      </c>
      <c r="B199" s="131" t="s">
        <v>288</v>
      </c>
      <c r="C199" s="131" t="s">
        <v>206</v>
      </c>
      <c r="D199" s="171"/>
      <c r="E199" s="154"/>
      <c r="F199" s="133">
        <v>3863</v>
      </c>
      <c r="G199" s="216">
        <f t="shared" si="2"/>
        <v>-1188</v>
      </c>
      <c r="H199" s="196"/>
    </row>
    <row r="200" spans="1:9" ht="18" customHeight="1" x14ac:dyDescent="0.3">
      <c r="A200" s="201" t="s">
        <v>292</v>
      </c>
      <c r="B200" s="174" t="s">
        <v>225</v>
      </c>
      <c r="C200" s="199" t="s">
        <v>293</v>
      </c>
      <c r="D200" s="108">
        <f>50000</f>
        <v>50000</v>
      </c>
      <c r="E200" s="202"/>
      <c r="F200" s="174"/>
      <c r="G200" s="219">
        <f t="shared" si="2"/>
        <v>48812</v>
      </c>
      <c r="H200" s="5"/>
      <c r="I200" s="6"/>
    </row>
    <row r="201" spans="1:9" ht="18" customHeight="1" x14ac:dyDescent="0.25">
      <c r="A201" s="170" t="s">
        <v>294</v>
      </c>
      <c r="B201" s="131" t="s">
        <v>295</v>
      </c>
      <c r="C201" s="131" t="s">
        <v>206</v>
      </c>
      <c r="D201" s="171"/>
      <c r="E201" s="154"/>
      <c r="F201" s="161">
        <v>1500</v>
      </c>
      <c r="G201" s="219">
        <f t="shared" si="2"/>
        <v>47312</v>
      </c>
      <c r="H201" s="192"/>
    </row>
    <row r="202" spans="1:9" ht="18" customHeight="1" x14ac:dyDescent="0.25">
      <c r="A202" s="170" t="s">
        <v>294</v>
      </c>
      <c r="B202" s="171" t="s">
        <v>272</v>
      </c>
      <c r="C202" s="131" t="s">
        <v>206</v>
      </c>
      <c r="D202" s="171"/>
      <c r="E202" s="154"/>
      <c r="F202" s="161">
        <v>7648</v>
      </c>
      <c r="G202" s="219">
        <f t="shared" si="2"/>
        <v>39664</v>
      </c>
      <c r="H202" s="192"/>
    </row>
    <row r="203" spans="1:9" ht="18" customHeight="1" x14ac:dyDescent="0.25">
      <c r="A203" s="171" t="s">
        <v>294</v>
      </c>
      <c r="B203" s="131" t="s">
        <v>296</v>
      </c>
      <c r="C203" s="131" t="s">
        <v>206</v>
      </c>
      <c r="D203" s="171"/>
      <c r="E203" s="154"/>
      <c r="F203" s="161">
        <v>3930</v>
      </c>
      <c r="G203" s="219">
        <f t="shared" si="2"/>
        <v>35734</v>
      </c>
      <c r="H203" s="192"/>
    </row>
    <row r="204" spans="1:9" ht="18" customHeight="1" x14ac:dyDescent="0.25">
      <c r="A204" s="171" t="s">
        <v>294</v>
      </c>
      <c r="B204" s="131" t="s">
        <v>297</v>
      </c>
      <c r="C204" s="131" t="s">
        <v>206</v>
      </c>
      <c r="D204" s="171"/>
      <c r="E204" s="154"/>
      <c r="F204" s="161">
        <v>798</v>
      </c>
      <c r="G204" s="219">
        <f t="shared" si="2"/>
        <v>34936</v>
      </c>
      <c r="H204" s="193"/>
    </row>
    <row r="205" spans="1:9" ht="18" customHeight="1" x14ac:dyDescent="0.25">
      <c r="A205" s="171" t="s">
        <v>298</v>
      </c>
      <c r="B205" s="171" t="s">
        <v>299</v>
      </c>
      <c r="C205" s="131" t="s">
        <v>206</v>
      </c>
      <c r="D205" s="171"/>
      <c r="E205" s="154"/>
      <c r="F205" s="161">
        <v>6000</v>
      </c>
      <c r="G205" s="219">
        <f t="shared" si="2"/>
        <v>28936</v>
      </c>
      <c r="H205" s="193"/>
    </row>
    <row r="206" spans="1:9" ht="18" customHeight="1" x14ac:dyDescent="0.25">
      <c r="A206" s="171" t="s">
        <v>300</v>
      </c>
      <c r="B206" s="171" t="s">
        <v>301</v>
      </c>
      <c r="C206" s="131" t="s">
        <v>206</v>
      </c>
      <c r="D206" s="171"/>
      <c r="E206" s="154"/>
      <c r="F206" s="161">
        <v>1050</v>
      </c>
      <c r="G206" s="219">
        <f t="shared" si="2"/>
        <v>27886</v>
      </c>
      <c r="H206" s="193"/>
    </row>
    <row r="207" spans="1:9" ht="18" customHeight="1" x14ac:dyDescent="0.25">
      <c r="A207" s="171" t="s">
        <v>302</v>
      </c>
      <c r="B207" s="171" t="s">
        <v>303</v>
      </c>
      <c r="C207" s="131" t="s">
        <v>206</v>
      </c>
      <c r="D207" s="171"/>
      <c r="E207" s="154"/>
      <c r="F207" s="172">
        <v>1000</v>
      </c>
      <c r="G207" s="219">
        <f t="shared" si="2"/>
        <v>26886</v>
      </c>
      <c r="H207" s="194"/>
    </row>
    <row r="208" spans="1:9" ht="18" customHeight="1" x14ac:dyDescent="0.25">
      <c r="A208" s="171" t="s">
        <v>304</v>
      </c>
      <c r="B208" s="171" t="s">
        <v>305</v>
      </c>
      <c r="C208" s="131" t="s">
        <v>206</v>
      </c>
      <c r="D208" s="171"/>
      <c r="E208" s="154"/>
      <c r="F208" s="172">
        <v>1210</v>
      </c>
      <c r="G208" s="219">
        <f t="shared" si="2"/>
        <v>25676</v>
      </c>
      <c r="H208" s="194"/>
    </row>
    <row r="209" spans="1:9" ht="18" customHeight="1" x14ac:dyDescent="0.25">
      <c r="A209" s="171" t="s">
        <v>279</v>
      </c>
      <c r="B209" s="131" t="s">
        <v>306</v>
      </c>
      <c r="C209" s="131" t="s">
        <v>206</v>
      </c>
      <c r="D209" s="171"/>
      <c r="E209" s="154"/>
      <c r="F209" s="123">
        <v>500</v>
      </c>
      <c r="G209" s="219">
        <f t="shared" si="2"/>
        <v>25176</v>
      </c>
      <c r="H209" s="195"/>
    </row>
    <row r="210" spans="1:9" ht="18" customHeight="1" x14ac:dyDescent="0.25">
      <c r="A210" s="171" t="s">
        <v>302</v>
      </c>
      <c r="B210" s="131" t="s">
        <v>307</v>
      </c>
      <c r="C210" s="131" t="s">
        <v>206</v>
      </c>
      <c r="D210" s="171"/>
      <c r="E210" s="154"/>
      <c r="F210" s="123">
        <v>350</v>
      </c>
      <c r="G210" s="219">
        <f t="shared" si="2"/>
        <v>24826</v>
      </c>
      <c r="H210" s="196"/>
    </row>
    <row r="211" spans="1:9" ht="18" customHeight="1" x14ac:dyDescent="0.25">
      <c r="A211" s="173" t="s">
        <v>292</v>
      </c>
      <c r="B211" s="171" t="s">
        <v>308</v>
      </c>
      <c r="C211" s="131" t="s">
        <v>206</v>
      </c>
      <c r="D211" s="171"/>
      <c r="E211" s="154"/>
      <c r="F211" s="133">
        <f>200+200+500+300</f>
        <v>1200</v>
      </c>
      <c r="G211" s="219">
        <f t="shared" si="2"/>
        <v>23626</v>
      </c>
      <c r="H211" s="196"/>
    </row>
    <row r="212" spans="1:9" ht="18" customHeight="1" x14ac:dyDescent="0.25">
      <c r="A212" s="173" t="s">
        <v>309</v>
      </c>
      <c r="B212" s="131" t="s">
        <v>310</v>
      </c>
      <c r="C212" s="131" t="s">
        <v>206</v>
      </c>
      <c r="D212" s="171"/>
      <c r="E212" s="154"/>
      <c r="F212" s="133">
        <v>2900</v>
      </c>
      <c r="G212" s="219">
        <f t="shared" si="2"/>
        <v>20726</v>
      </c>
      <c r="H212" s="197"/>
    </row>
    <row r="213" spans="1:9" ht="18" customHeight="1" x14ac:dyDescent="0.25">
      <c r="A213" s="173" t="s">
        <v>311</v>
      </c>
      <c r="B213" s="131" t="s">
        <v>312</v>
      </c>
      <c r="C213" s="131" t="s">
        <v>206</v>
      </c>
      <c r="D213" s="171"/>
      <c r="E213" s="154"/>
      <c r="F213" s="133">
        <v>6800</v>
      </c>
      <c r="G213" s="219">
        <f t="shared" si="2"/>
        <v>13926</v>
      </c>
      <c r="H213" s="197"/>
    </row>
    <row r="214" spans="1:9" ht="18" customHeight="1" x14ac:dyDescent="0.25">
      <c r="A214" s="173" t="s">
        <v>313</v>
      </c>
      <c r="B214" s="131" t="s">
        <v>314</v>
      </c>
      <c r="C214" s="131" t="s">
        <v>206</v>
      </c>
      <c r="D214" s="171"/>
      <c r="E214" s="154"/>
      <c r="F214" s="133">
        <f>2340+890+900</f>
        <v>4130</v>
      </c>
      <c r="G214" s="219">
        <f t="shared" si="2"/>
        <v>9796</v>
      </c>
      <c r="H214" s="197"/>
    </row>
    <row r="215" spans="1:9" ht="18" customHeight="1" x14ac:dyDescent="0.25">
      <c r="A215" s="173" t="s">
        <v>313</v>
      </c>
      <c r="B215" s="131" t="s">
        <v>315</v>
      </c>
      <c r="C215" s="131" t="s">
        <v>206</v>
      </c>
      <c r="D215" s="171"/>
      <c r="E215" s="154"/>
      <c r="F215" s="133">
        <v>770</v>
      </c>
      <c r="G215" s="219">
        <f t="shared" si="2"/>
        <v>9026</v>
      </c>
      <c r="H215" s="197"/>
    </row>
    <row r="216" spans="1:9" ht="18" customHeight="1" x14ac:dyDescent="0.25">
      <c r="A216" s="173" t="s">
        <v>317</v>
      </c>
      <c r="B216" s="131" t="s">
        <v>318</v>
      </c>
      <c r="C216" s="131" t="s">
        <v>206</v>
      </c>
      <c r="D216" s="171"/>
      <c r="E216" s="154"/>
      <c r="F216" s="133">
        <v>1200</v>
      </c>
      <c r="G216" s="219">
        <f t="shared" si="2"/>
        <v>7826</v>
      </c>
      <c r="H216" s="196"/>
    </row>
    <row r="217" spans="1:9" ht="18" customHeight="1" x14ac:dyDescent="0.25">
      <c r="A217" s="173" t="s">
        <v>319</v>
      </c>
      <c r="B217" s="171" t="s">
        <v>320</v>
      </c>
      <c r="C217" s="131" t="s">
        <v>206</v>
      </c>
      <c r="D217" s="171"/>
      <c r="E217" s="154"/>
      <c r="F217" s="133">
        <v>3037</v>
      </c>
      <c r="G217" s="216">
        <f t="shared" si="2"/>
        <v>4789</v>
      </c>
      <c r="H217" s="196"/>
    </row>
    <row r="218" spans="1:9" ht="18" customHeight="1" x14ac:dyDescent="0.3">
      <c r="A218" s="201" t="s">
        <v>326</v>
      </c>
      <c r="B218" s="174" t="s">
        <v>225</v>
      </c>
      <c r="C218" s="199">
        <v>107644049</v>
      </c>
      <c r="D218" s="108">
        <f>50000</f>
        <v>50000</v>
      </c>
      <c r="E218" s="202"/>
      <c r="F218" s="174"/>
      <c r="G218" s="219">
        <f t="shared" si="2"/>
        <v>54789</v>
      </c>
      <c r="H218" s="5"/>
      <c r="I218" s="6"/>
    </row>
    <row r="219" spans="1:9" ht="18" customHeight="1" x14ac:dyDescent="0.3">
      <c r="A219" s="170" t="s">
        <v>321</v>
      </c>
      <c r="B219" s="131" t="s">
        <v>316</v>
      </c>
      <c r="C219" s="131" t="s">
        <v>206</v>
      </c>
      <c r="D219" s="171"/>
      <c r="E219" s="202"/>
      <c r="F219" s="161">
        <v>1000</v>
      </c>
      <c r="G219" s="219">
        <f t="shared" si="2"/>
        <v>53789</v>
      </c>
      <c r="H219" s="5"/>
      <c r="I219" s="6"/>
    </row>
    <row r="220" spans="1:9" ht="18" customHeight="1" x14ac:dyDescent="0.3">
      <c r="A220" s="170" t="s">
        <v>321</v>
      </c>
      <c r="B220" s="131" t="s">
        <v>322</v>
      </c>
      <c r="C220" s="131" t="s">
        <v>206</v>
      </c>
      <c r="D220" s="171"/>
      <c r="E220" s="202"/>
      <c r="F220" s="161">
        <v>3378</v>
      </c>
      <c r="G220" s="219">
        <f t="shared" si="2"/>
        <v>50411</v>
      </c>
      <c r="H220" s="5"/>
      <c r="I220" s="6"/>
    </row>
    <row r="221" spans="1:9" ht="18" customHeight="1" x14ac:dyDescent="0.25">
      <c r="A221" s="171" t="s">
        <v>330</v>
      </c>
      <c r="B221" s="215" t="s">
        <v>327</v>
      </c>
      <c r="C221" s="131" t="s">
        <v>206</v>
      </c>
      <c r="D221" s="171"/>
      <c r="E221" s="154"/>
      <c r="F221" s="161">
        <v>5212</v>
      </c>
      <c r="G221" s="219">
        <f t="shared" si="2"/>
        <v>45199</v>
      </c>
      <c r="H221" s="192"/>
    </row>
    <row r="222" spans="1:9" ht="18" customHeight="1" x14ac:dyDescent="0.25">
      <c r="A222" s="171" t="s">
        <v>331</v>
      </c>
      <c r="B222" s="131" t="s">
        <v>328</v>
      </c>
      <c r="C222" s="131" t="s">
        <v>206</v>
      </c>
      <c r="D222" s="171"/>
      <c r="E222" s="154"/>
      <c r="F222" s="161">
        <v>2400</v>
      </c>
      <c r="G222" s="219">
        <f t="shared" si="2"/>
        <v>42799</v>
      </c>
      <c r="H222" s="193"/>
    </row>
    <row r="223" spans="1:9" ht="18" customHeight="1" x14ac:dyDescent="0.25">
      <c r="A223" s="171" t="s">
        <v>329</v>
      </c>
      <c r="B223" s="171" t="s">
        <v>332</v>
      </c>
      <c r="C223" s="131" t="s">
        <v>206</v>
      </c>
      <c r="D223" s="171"/>
      <c r="E223" s="154"/>
      <c r="F223" s="161">
        <v>1000</v>
      </c>
      <c r="G223" s="219">
        <f t="shared" si="2"/>
        <v>41799</v>
      </c>
      <c r="H223" s="193"/>
    </row>
    <row r="224" spans="1:9" ht="18" customHeight="1" x14ac:dyDescent="0.25">
      <c r="A224" s="171" t="s">
        <v>329</v>
      </c>
      <c r="B224" s="171" t="s">
        <v>333</v>
      </c>
      <c r="C224" s="131" t="s">
        <v>206</v>
      </c>
      <c r="D224" s="171"/>
      <c r="E224" s="154"/>
      <c r="F224" s="161">
        <v>900</v>
      </c>
      <c r="G224" s="219">
        <f t="shared" si="2"/>
        <v>40899</v>
      </c>
      <c r="H224" s="193"/>
    </row>
    <row r="225" spans="1:9" ht="18" customHeight="1" x14ac:dyDescent="0.25">
      <c r="A225" s="171" t="s">
        <v>334</v>
      </c>
      <c r="B225" s="171" t="s">
        <v>335</v>
      </c>
      <c r="C225" s="131" t="s">
        <v>206</v>
      </c>
      <c r="D225" s="171"/>
      <c r="E225" s="154"/>
      <c r="F225" s="123">
        <f>460+460</f>
        <v>920</v>
      </c>
      <c r="G225" s="219">
        <f t="shared" si="2"/>
        <v>39979</v>
      </c>
      <c r="H225" s="194"/>
    </row>
    <row r="226" spans="1:9" ht="18" customHeight="1" x14ac:dyDescent="0.25">
      <c r="A226" s="171" t="s">
        <v>334</v>
      </c>
      <c r="B226" s="171" t="s">
        <v>336</v>
      </c>
      <c r="C226" s="131" t="s">
        <v>206</v>
      </c>
      <c r="D226" s="171"/>
      <c r="E226" s="154"/>
      <c r="F226" s="123">
        <f>3764+386</f>
        <v>4150</v>
      </c>
      <c r="G226" s="219">
        <f t="shared" si="2"/>
        <v>35829</v>
      </c>
      <c r="H226" s="194"/>
    </row>
    <row r="227" spans="1:9" ht="18" customHeight="1" x14ac:dyDescent="0.25">
      <c r="A227" s="171" t="s">
        <v>337</v>
      </c>
      <c r="B227" s="171" t="s">
        <v>338</v>
      </c>
      <c r="C227" s="131" t="s">
        <v>206</v>
      </c>
      <c r="D227" s="171"/>
      <c r="E227" s="154"/>
      <c r="F227" s="123">
        <f>5750+1500+1440</f>
        <v>8690</v>
      </c>
      <c r="G227" s="219">
        <f t="shared" si="2"/>
        <v>27139</v>
      </c>
      <c r="H227" s="192"/>
    </row>
    <row r="228" spans="1:9" ht="18" customHeight="1" x14ac:dyDescent="0.25">
      <c r="A228" s="171" t="s">
        <v>339</v>
      </c>
      <c r="B228" s="131" t="s">
        <v>340</v>
      </c>
      <c r="C228" s="131" t="s">
        <v>206</v>
      </c>
      <c r="D228" s="171"/>
      <c r="E228" s="154"/>
      <c r="F228" s="123">
        <v>1540</v>
      </c>
      <c r="G228" s="219">
        <f t="shared" si="2"/>
        <v>25599</v>
      </c>
      <c r="H228" s="195"/>
    </row>
    <row r="229" spans="1:9" ht="18" customHeight="1" x14ac:dyDescent="0.25">
      <c r="A229" s="171" t="s">
        <v>341</v>
      </c>
      <c r="B229" s="171" t="s">
        <v>342</v>
      </c>
      <c r="C229" s="131" t="s">
        <v>206</v>
      </c>
      <c r="D229" s="171"/>
      <c r="E229" s="154"/>
      <c r="F229" s="123">
        <v>3000</v>
      </c>
      <c r="G229" s="219">
        <f t="shared" si="2"/>
        <v>22599</v>
      </c>
      <c r="H229" s="195"/>
    </row>
    <row r="230" spans="1:9" ht="18" customHeight="1" x14ac:dyDescent="0.25">
      <c r="A230" s="171" t="s">
        <v>341</v>
      </c>
      <c r="B230" s="171" t="s">
        <v>320</v>
      </c>
      <c r="C230" s="131" t="s">
        <v>206</v>
      </c>
      <c r="D230" s="171"/>
      <c r="E230" s="154"/>
      <c r="F230" s="123">
        <v>6073</v>
      </c>
      <c r="G230" s="219">
        <f t="shared" si="2"/>
        <v>16526</v>
      </c>
      <c r="H230" s="195"/>
    </row>
    <row r="231" spans="1:9" ht="18" customHeight="1" x14ac:dyDescent="0.25">
      <c r="A231" s="171" t="s">
        <v>343</v>
      </c>
      <c r="B231" s="131" t="s">
        <v>344</v>
      </c>
      <c r="C231" s="131" t="s">
        <v>206</v>
      </c>
      <c r="D231" s="171"/>
      <c r="E231" s="154"/>
      <c r="F231" s="123">
        <v>3700</v>
      </c>
      <c r="G231" s="219">
        <f t="shared" ref="G231:G294" si="3">G230+D231-F231</f>
        <v>12826</v>
      </c>
      <c r="H231" s="195"/>
    </row>
    <row r="232" spans="1:9" ht="18" customHeight="1" x14ac:dyDescent="0.25">
      <c r="A232" s="171" t="s">
        <v>339</v>
      </c>
      <c r="B232" s="131" t="s">
        <v>345</v>
      </c>
      <c r="C232" s="131" t="s">
        <v>206</v>
      </c>
      <c r="D232" s="171"/>
      <c r="E232" s="154"/>
      <c r="F232" s="123">
        <v>3000</v>
      </c>
      <c r="G232" s="219">
        <f t="shared" si="3"/>
        <v>9826</v>
      </c>
      <c r="H232" s="196"/>
    </row>
    <row r="233" spans="1:9" ht="18" customHeight="1" x14ac:dyDescent="0.25">
      <c r="A233" s="173" t="s">
        <v>343</v>
      </c>
      <c r="B233" s="171" t="s">
        <v>346</v>
      </c>
      <c r="C233" s="131" t="s">
        <v>206</v>
      </c>
      <c r="D233" s="171"/>
      <c r="E233" s="154"/>
      <c r="F233" s="133">
        <v>7200</v>
      </c>
      <c r="G233" s="216">
        <f t="shared" si="3"/>
        <v>2626</v>
      </c>
      <c r="H233" s="196"/>
    </row>
    <row r="234" spans="1:9" ht="18" customHeight="1" x14ac:dyDescent="0.3">
      <c r="A234" s="201" t="s">
        <v>347</v>
      </c>
      <c r="B234" s="174" t="s">
        <v>225</v>
      </c>
      <c r="C234" s="199">
        <v>107644062</v>
      </c>
      <c r="D234" s="108">
        <f>50000</f>
        <v>50000</v>
      </c>
      <c r="E234" s="202"/>
      <c r="F234" s="174"/>
      <c r="G234" s="219">
        <f t="shared" si="3"/>
        <v>52626</v>
      </c>
      <c r="H234" s="5"/>
      <c r="I234" s="6"/>
    </row>
    <row r="235" spans="1:9" ht="18" customHeight="1" x14ac:dyDescent="0.25">
      <c r="A235" s="171" t="s">
        <v>341</v>
      </c>
      <c r="B235" s="171" t="s">
        <v>350</v>
      </c>
      <c r="C235" s="131" t="s">
        <v>206</v>
      </c>
      <c r="D235" s="171"/>
      <c r="E235" s="154"/>
      <c r="F235" s="161">
        <v>1801</v>
      </c>
      <c r="G235" s="219">
        <f t="shared" si="3"/>
        <v>50825</v>
      </c>
      <c r="H235" s="192"/>
    </row>
    <row r="236" spans="1:9" ht="18" customHeight="1" x14ac:dyDescent="0.25">
      <c r="A236" s="171" t="s">
        <v>351</v>
      </c>
      <c r="B236" s="131" t="s">
        <v>352</v>
      </c>
      <c r="C236" s="131" t="s">
        <v>206</v>
      </c>
      <c r="D236" s="171"/>
      <c r="E236" s="154"/>
      <c r="F236" s="161">
        <v>800</v>
      </c>
      <c r="G236" s="219">
        <f t="shared" si="3"/>
        <v>50025</v>
      </c>
      <c r="H236" s="193"/>
    </row>
    <row r="237" spans="1:9" ht="18" customHeight="1" x14ac:dyDescent="0.25">
      <c r="A237" s="171" t="s">
        <v>351</v>
      </c>
      <c r="B237" s="171" t="s">
        <v>353</v>
      </c>
      <c r="C237" s="131" t="s">
        <v>206</v>
      </c>
      <c r="D237" s="171"/>
      <c r="E237" s="154"/>
      <c r="F237" s="161">
        <v>3300</v>
      </c>
      <c r="G237" s="219">
        <f t="shared" si="3"/>
        <v>46725</v>
      </c>
      <c r="H237" s="193"/>
    </row>
    <row r="238" spans="1:9" ht="18" customHeight="1" x14ac:dyDescent="0.25">
      <c r="A238" s="171" t="s">
        <v>354</v>
      </c>
      <c r="B238" s="171" t="s">
        <v>355</v>
      </c>
      <c r="C238" s="131" t="s">
        <v>206</v>
      </c>
      <c r="D238" s="171"/>
      <c r="E238" s="154"/>
      <c r="F238" s="161">
        <v>600</v>
      </c>
      <c r="G238" s="219">
        <f t="shared" si="3"/>
        <v>46125</v>
      </c>
      <c r="H238" s="193"/>
    </row>
    <row r="239" spans="1:9" ht="18" customHeight="1" x14ac:dyDescent="0.25">
      <c r="A239" s="171" t="s">
        <v>354</v>
      </c>
      <c r="B239" s="171" t="s">
        <v>356</v>
      </c>
      <c r="C239" s="131" t="s">
        <v>206</v>
      </c>
      <c r="D239" s="171"/>
      <c r="E239" s="154"/>
      <c r="F239" s="123">
        <v>1800</v>
      </c>
      <c r="G239" s="219">
        <f t="shared" si="3"/>
        <v>44325</v>
      </c>
      <c r="H239" s="194"/>
    </row>
    <row r="240" spans="1:9" ht="18" customHeight="1" x14ac:dyDescent="0.25">
      <c r="A240" s="171" t="s">
        <v>357</v>
      </c>
      <c r="B240" s="171" t="s">
        <v>358</v>
      </c>
      <c r="C240" s="131" t="s">
        <v>206</v>
      </c>
      <c r="D240" s="171"/>
      <c r="E240" s="154"/>
      <c r="F240" s="123">
        <v>7850</v>
      </c>
      <c r="G240" s="219">
        <f t="shared" si="3"/>
        <v>36475</v>
      </c>
      <c r="H240" s="194"/>
    </row>
    <row r="241" spans="1:8" ht="18" customHeight="1" x14ac:dyDescent="0.25">
      <c r="A241" s="171" t="s">
        <v>359</v>
      </c>
      <c r="B241" s="171" t="s">
        <v>360</v>
      </c>
      <c r="C241" s="131" t="s">
        <v>206</v>
      </c>
      <c r="D241" s="171"/>
      <c r="E241" s="154"/>
      <c r="F241" s="123">
        <v>6300</v>
      </c>
      <c r="G241" s="219">
        <f t="shared" si="3"/>
        <v>30175</v>
      </c>
      <c r="H241" s="192"/>
    </row>
    <row r="242" spans="1:8" ht="18" customHeight="1" x14ac:dyDescent="0.25">
      <c r="A242" s="171" t="s">
        <v>361</v>
      </c>
      <c r="B242" s="171" t="s">
        <v>320</v>
      </c>
      <c r="C242" s="131" t="s">
        <v>206</v>
      </c>
      <c r="D242" s="171"/>
      <c r="E242" s="154"/>
      <c r="F242" s="123">
        <v>6073</v>
      </c>
      <c r="G242" s="219">
        <f t="shared" si="3"/>
        <v>24102</v>
      </c>
      <c r="H242" s="195"/>
    </row>
    <row r="243" spans="1:8" ht="18" customHeight="1" x14ac:dyDescent="0.25">
      <c r="A243" s="171" t="s">
        <v>362</v>
      </c>
      <c r="B243" s="171" t="s">
        <v>363</v>
      </c>
      <c r="C243" s="131" t="s">
        <v>206</v>
      </c>
      <c r="D243" s="171"/>
      <c r="E243" s="154"/>
      <c r="F243" s="123">
        <v>1000</v>
      </c>
      <c r="G243" s="219">
        <f t="shared" si="3"/>
        <v>23102</v>
      </c>
      <c r="H243" s="195"/>
    </row>
    <row r="244" spans="1:8" ht="18" customHeight="1" x14ac:dyDescent="0.25">
      <c r="A244" s="171" t="s">
        <v>362</v>
      </c>
      <c r="B244" s="171" t="s">
        <v>364</v>
      </c>
      <c r="C244" s="131" t="s">
        <v>206</v>
      </c>
      <c r="D244" s="171"/>
      <c r="E244" s="154"/>
      <c r="F244" s="123">
        <v>2500</v>
      </c>
      <c r="G244" s="219">
        <f t="shared" si="3"/>
        <v>20602</v>
      </c>
      <c r="H244" s="195"/>
    </row>
    <row r="245" spans="1:8" ht="18" customHeight="1" x14ac:dyDescent="0.25">
      <c r="A245" s="171" t="s">
        <v>362</v>
      </c>
      <c r="B245" s="131" t="s">
        <v>376</v>
      </c>
      <c r="C245" s="131" t="s">
        <v>206</v>
      </c>
      <c r="D245" s="171"/>
      <c r="E245" s="154"/>
      <c r="F245" s="123">
        <v>5000</v>
      </c>
      <c r="G245" s="219">
        <f t="shared" si="3"/>
        <v>15602</v>
      </c>
      <c r="H245" s="195"/>
    </row>
    <row r="246" spans="1:8" ht="18" customHeight="1" x14ac:dyDescent="0.25">
      <c r="A246" s="171" t="s">
        <v>362</v>
      </c>
      <c r="B246" s="131" t="s">
        <v>375</v>
      </c>
      <c r="C246" s="131" t="s">
        <v>206</v>
      </c>
      <c r="D246" s="171"/>
      <c r="E246" s="154"/>
      <c r="F246" s="123">
        <v>2925</v>
      </c>
      <c r="G246" s="219">
        <f t="shared" si="3"/>
        <v>12677</v>
      </c>
      <c r="H246" s="196"/>
    </row>
    <row r="247" spans="1:8" ht="18" customHeight="1" x14ac:dyDescent="0.25">
      <c r="A247" s="171" t="s">
        <v>365</v>
      </c>
      <c r="B247" s="131" t="s">
        <v>366</v>
      </c>
      <c r="C247" s="131" t="s">
        <v>206</v>
      </c>
      <c r="D247" s="171"/>
      <c r="E247" s="154"/>
      <c r="F247" s="123">
        <v>650</v>
      </c>
      <c r="G247" s="219">
        <f t="shared" si="3"/>
        <v>12027</v>
      </c>
      <c r="H247" s="196"/>
    </row>
    <row r="248" spans="1:8" ht="18" customHeight="1" x14ac:dyDescent="0.25">
      <c r="A248" s="171" t="s">
        <v>357</v>
      </c>
      <c r="B248" s="131" t="s">
        <v>367</v>
      </c>
      <c r="C248" s="131" t="s">
        <v>206</v>
      </c>
      <c r="D248" s="171"/>
      <c r="E248" s="154"/>
      <c r="F248" s="123">
        <v>100</v>
      </c>
      <c r="G248" s="219">
        <f t="shared" si="3"/>
        <v>11927</v>
      </c>
      <c r="H248" s="196"/>
    </row>
    <row r="249" spans="1:8" ht="18" customHeight="1" x14ac:dyDescent="0.25">
      <c r="A249" s="171" t="s">
        <v>368</v>
      </c>
      <c r="B249" s="131" t="s">
        <v>369</v>
      </c>
      <c r="C249" s="131" t="s">
        <v>206</v>
      </c>
      <c r="D249" s="171"/>
      <c r="E249" s="154"/>
      <c r="F249" s="123">
        <v>1033</v>
      </c>
      <c r="G249" s="219">
        <f t="shared" si="3"/>
        <v>10894</v>
      </c>
      <c r="H249" s="196"/>
    </row>
    <row r="250" spans="1:8" ht="18" customHeight="1" x14ac:dyDescent="0.25">
      <c r="A250" s="171" t="s">
        <v>370</v>
      </c>
      <c r="B250" s="131" t="s">
        <v>371</v>
      </c>
      <c r="C250" s="131" t="s">
        <v>206</v>
      </c>
      <c r="D250" s="171"/>
      <c r="E250" s="154"/>
      <c r="F250" s="123">
        <v>340</v>
      </c>
      <c r="G250" s="219">
        <f t="shared" si="3"/>
        <v>10554</v>
      </c>
      <c r="H250" s="196"/>
    </row>
    <row r="251" spans="1:8" ht="18" customHeight="1" x14ac:dyDescent="0.25">
      <c r="A251" s="171" t="s">
        <v>373</v>
      </c>
      <c r="B251" s="131" t="s">
        <v>372</v>
      </c>
      <c r="C251" s="131" t="s">
        <v>206</v>
      </c>
      <c r="D251" s="171"/>
      <c r="E251" s="154"/>
      <c r="F251" s="123">
        <f>250+200+250+250</f>
        <v>950</v>
      </c>
      <c r="G251" s="219">
        <f t="shared" si="3"/>
        <v>9604</v>
      </c>
      <c r="H251" s="196"/>
    </row>
    <row r="252" spans="1:8" ht="18" customHeight="1" x14ac:dyDescent="0.25">
      <c r="A252" s="171" t="s">
        <v>374</v>
      </c>
      <c r="B252" s="131" t="s">
        <v>377</v>
      </c>
      <c r="C252" s="131" t="s">
        <v>206</v>
      </c>
      <c r="D252" s="171"/>
      <c r="E252" s="154"/>
      <c r="F252" s="123">
        <v>2700</v>
      </c>
      <c r="G252" s="219">
        <f t="shared" si="3"/>
        <v>6904</v>
      </c>
      <c r="H252" s="196"/>
    </row>
    <row r="253" spans="1:8" ht="18" customHeight="1" x14ac:dyDescent="0.25">
      <c r="A253" s="171" t="s">
        <v>374</v>
      </c>
      <c r="B253" s="131" t="s">
        <v>378</v>
      </c>
      <c r="C253" s="131" t="s">
        <v>206</v>
      </c>
      <c r="D253" s="171"/>
      <c r="E253" s="154"/>
      <c r="F253" s="123">
        <v>5000</v>
      </c>
      <c r="G253" s="216">
        <f t="shared" si="3"/>
        <v>1904</v>
      </c>
      <c r="H253" s="196"/>
    </row>
    <row r="254" spans="1:8" ht="18" customHeight="1" x14ac:dyDescent="0.25">
      <c r="A254" s="162" t="s">
        <v>436</v>
      </c>
      <c r="B254" s="174" t="s">
        <v>225</v>
      </c>
      <c r="C254" s="199">
        <v>107644075</v>
      </c>
      <c r="D254" s="218">
        <v>50000</v>
      </c>
      <c r="E254" s="154"/>
      <c r="F254" s="161">
        <f>900+900+2800</f>
        <v>4600</v>
      </c>
      <c r="G254" s="219">
        <f t="shared" si="3"/>
        <v>47304</v>
      </c>
      <c r="H254" s="196"/>
    </row>
    <row r="255" spans="1:8" ht="18" customHeight="1" x14ac:dyDescent="0.25">
      <c r="A255" s="171" t="s">
        <v>435</v>
      </c>
      <c r="B255" s="171" t="s">
        <v>437</v>
      </c>
      <c r="C255" s="131" t="s">
        <v>206</v>
      </c>
      <c r="D255" s="171"/>
      <c r="E255" s="154"/>
      <c r="F255" s="161">
        <v>3360</v>
      </c>
      <c r="G255" s="219">
        <f t="shared" si="3"/>
        <v>43944</v>
      </c>
      <c r="H255" s="196"/>
    </row>
    <row r="256" spans="1:8" ht="18" customHeight="1" x14ac:dyDescent="0.25">
      <c r="A256" s="171" t="s">
        <v>435</v>
      </c>
      <c r="B256" s="131" t="s">
        <v>438</v>
      </c>
      <c r="C256" s="131" t="s">
        <v>206</v>
      </c>
      <c r="D256" s="171"/>
      <c r="E256" s="154"/>
      <c r="F256" s="161">
        <v>1000</v>
      </c>
      <c r="G256" s="219">
        <f t="shared" si="3"/>
        <v>42944</v>
      </c>
      <c r="H256" s="196"/>
    </row>
    <row r="257" spans="1:9" ht="18" customHeight="1" x14ac:dyDescent="0.25">
      <c r="A257" s="171" t="s">
        <v>439</v>
      </c>
      <c r="B257" s="131" t="s">
        <v>440</v>
      </c>
      <c r="C257" s="131" t="s">
        <v>206</v>
      </c>
      <c r="D257" s="171"/>
      <c r="E257" s="154"/>
      <c r="F257" s="123">
        <v>5252</v>
      </c>
      <c r="G257" s="219">
        <f t="shared" si="3"/>
        <v>37692</v>
      </c>
      <c r="H257" s="196"/>
    </row>
    <row r="258" spans="1:9" ht="18" customHeight="1" x14ac:dyDescent="0.25">
      <c r="A258" s="171" t="s">
        <v>439</v>
      </c>
      <c r="B258" s="215" t="s">
        <v>441</v>
      </c>
      <c r="C258" s="131" t="s">
        <v>206</v>
      </c>
      <c r="D258" s="171"/>
      <c r="E258" s="154"/>
      <c r="F258" s="123">
        <v>3000</v>
      </c>
      <c r="G258" s="219">
        <f t="shared" si="3"/>
        <v>34692</v>
      </c>
      <c r="H258" s="196"/>
    </row>
    <row r="259" spans="1:9" ht="18" customHeight="1" x14ac:dyDescent="0.25">
      <c r="A259" s="171" t="s">
        <v>443</v>
      </c>
      <c r="B259" s="215" t="s">
        <v>444</v>
      </c>
      <c r="C259" s="131" t="s">
        <v>206</v>
      </c>
      <c r="D259" s="171"/>
      <c r="E259" s="154"/>
      <c r="F259" s="123">
        <f>41*60</f>
        <v>2460</v>
      </c>
      <c r="G259" s="219">
        <f t="shared" si="3"/>
        <v>32232</v>
      </c>
      <c r="H259" s="196"/>
    </row>
    <row r="260" spans="1:9" ht="18" customHeight="1" x14ac:dyDescent="0.25">
      <c r="A260" s="171" t="s">
        <v>443</v>
      </c>
      <c r="B260" s="171" t="s">
        <v>445</v>
      </c>
      <c r="C260" s="131" t="s">
        <v>206</v>
      </c>
      <c r="D260" s="171"/>
      <c r="E260" s="154"/>
      <c r="F260" s="123">
        <v>600</v>
      </c>
      <c r="G260" s="219">
        <f t="shared" si="3"/>
        <v>31632</v>
      </c>
      <c r="H260" s="196" t="s">
        <v>131</v>
      </c>
    </row>
    <row r="261" spans="1:9" ht="18" customHeight="1" x14ac:dyDescent="0.25">
      <c r="A261" s="171" t="s">
        <v>446</v>
      </c>
      <c r="B261" s="171" t="s">
        <v>447</v>
      </c>
      <c r="C261" s="131" t="s">
        <v>206</v>
      </c>
      <c r="D261" s="171"/>
      <c r="E261" s="154"/>
      <c r="F261" s="123">
        <v>2600</v>
      </c>
      <c r="G261" s="219">
        <f t="shared" si="3"/>
        <v>29032</v>
      </c>
      <c r="H261" s="196"/>
    </row>
    <row r="262" spans="1:9" ht="18" customHeight="1" x14ac:dyDescent="0.25">
      <c r="A262" s="171" t="s">
        <v>448</v>
      </c>
      <c r="B262" s="171" t="s">
        <v>449</v>
      </c>
      <c r="C262" s="131" t="s">
        <v>206</v>
      </c>
      <c r="D262" s="171"/>
      <c r="E262" s="154"/>
      <c r="F262" s="123">
        <v>200</v>
      </c>
      <c r="G262" s="219">
        <f t="shared" si="3"/>
        <v>28832</v>
      </c>
      <c r="H262" s="196"/>
    </row>
    <row r="263" spans="1:9" ht="18" customHeight="1" x14ac:dyDescent="0.25">
      <c r="A263" s="171" t="s">
        <v>459</v>
      </c>
      <c r="B263" s="171" t="s">
        <v>460</v>
      </c>
      <c r="C263" s="131" t="s">
        <v>206</v>
      </c>
      <c r="D263" s="171"/>
      <c r="E263" s="154"/>
      <c r="F263" s="123">
        <v>1600</v>
      </c>
      <c r="G263" s="219">
        <f t="shared" si="3"/>
        <v>27232</v>
      </c>
      <c r="H263" s="196"/>
    </row>
    <row r="264" spans="1:9" ht="18" customHeight="1" x14ac:dyDescent="0.25">
      <c r="A264" s="171" t="s">
        <v>452</v>
      </c>
      <c r="B264" s="171" t="s">
        <v>453</v>
      </c>
      <c r="C264" s="131" t="s">
        <v>206</v>
      </c>
      <c r="D264" s="171"/>
      <c r="E264" s="221"/>
      <c r="F264" s="123">
        <v>3200</v>
      </c>
      <c r="G264" s="219">
        <f t="shared" si="3"/>
        <v>24032</v>
      </c>
      <c r="H264" s="196"/>
    </row>
    <row r="265" spans="1:9" ht="18" customHeight="1" x14ac:dyDescent="0.25">
      <c r="A265" s="171" t="s">
        <v>457</v>
      </c>
      <c r="B265" s="131" t="s">
        <v>458</v>
      </c>
      <c r="C265" s="131" t="s">
        <v>206</v>
      </c>
      <c r="D265" s="171"/>
      <c r="E265" s="162"/>
      <c r="F265" s="123">
        <v>4750</v>
      </c>
      <c r="G265" s="219">
        <f t="shared" si="3"/>
        <v>19282</v>
      </c>
    </row>
    <row r="266" spans="1:9" ht="18" customHeight="1" x14ac:dyDescent="0.25">
      <c r="A266" s="171" t="s">
        <v>454</v>
      </c>
      <c r="B266" s="131" t="s">
        <v>455</v>
      </c>
      <c r="C266" s="131" t="s">
        <v>206</v>
      </c>
      <c r="D266" s="171"/>
      <c r="E266" s="134"/>
      <c r="F266" s="123">
        <v>7800</v>
      </c>
      <c r="G266" s="219">
        <f t="shared" si="3"/>
        <v>11482</v>
      </c>
    </row>
    <row r="267" spans="1:9" ht="18" customHeight="1" x14ac:dyDescent="0.25">
      <c r="A267" s="171" t="s">
        <v>454</v>
      </c>
      <c r="B267" s="131" t="s">
        <v>456</v>
      </c>
      <c r="C267" s="131" t="s">
        <v>206</v>
      </c>
      <c r="D267" s="171"/>
      <c r="E267" s="134"/>
      <c r="F267" s="123">
        <v>8000</v>
      </c>
      <c r="G267" s="219">
        <f t="shared" si="3"/>
        <v>3482</v>
      </c>
    </row>
    <row r="268" spans="1:9" ht="18" customHeight="1" x14ac:dyDescent="0.25">
      <c r="A268" s="171" t="s">
        <v>461</v>
      </c>
      <c r="B268" s="131" t="s">
        <v>462</v>
      </c>
      <c r="C268" s="131" t="s">
        <v>206</v>
      </c>
      <c r="D268" s="171"/>
      <c r="E268" s="134"/>
      <c r="F268" s="123">
        <v>810</v>
      </c>
      <c r="G268" s="219">
        <f t="shared" si="3"/>
        <v>2672</v>
      </c>
    </row>
    <row r="269" spans="1:9" ht="18" customHeight="1" x14ac:dyDescent="0.3">
      <c r="A269" s="171" t="s">
        <v>443</v>
      </c>
      <c r="B269" s="131" t="s">
        <v>463</v>
      </c>
      <c r="C269" s="131" t="s">
        <v>206</v>
      </c>
      <c r="D269" s="171"/>
      <c r="E269" s="99"/>
      <c r="F269" s="123">
        <v>400</v>
      </c>
      <c r="G269" s="219">
        <f t="shared" si="3"/>
        <v>2272</v>
      </c>
      <c r="H269" s="6"/>
      <c r="I269" s="6"/>
    </row>
    <row r="270" spans="1:9" ht="18" customHeight="1" x14ac:dyDescent="0.3">
      <c r="A270" s="171" t="s">
        <v>457</v>
      </c>
      <c r="B270" s="131" t="s">
        <v>464</v>
      </c>
      <c r="C270" s="131" t="s">
        <v>206</v>
      </c>
      <c r="D270" s="171"/>
      <c r="E270" s="99"/>
      <c r="F270" s="123">
        <v>280</v>
      </c>
      <c r="G270" s="219">
        <f t="shared" si="3"/>
        <v>1992</v>
      </c>
      <c r="H270" s="6"/>
      <c r="I270" s="6"/>
    </row>
    <row r="271" spans="1:9" ht="18" customHeight="1" x14ac:dyDescent="0.3">
      <c r="A271" s="131" t="s">
        <v>457</v>
      </c>
      <c r="B271" s="131" t="s">
        <v>465</v>
      </c>
      <c r="C271" s="131" t="s">
        <v>206</v>
      </c>
      <c r="D271" s="171"/>
      <c r="E271" s="99"/>
      <c r="F271" s="123">
        <v>100</v>
      </c>
      <c r="G271" s="219">
        <f t="shared" si="3"/>
        <v>1892</v>
      </c>
      <c r="H271" s="6"/>
      <c r="I271" s="6"/>
    </row>
    <row r="272" spans="1:9" ht="18" customHeight="1" x14ac:dyDescent="0.25">
      <c r="A272" s="171" t="s">
        <v>457</v>
      </c>
      <c r="B272" s="131" t="s">
        <v>466</v>
      </c>
      <c r="C272" s="131" t="s">
        <v>206</v>
      </c>
      <c r="D272" s="171"/>
      <c r="E272" s="134"/>
      <c r="F272" s="123">
        <v>200</v>
      </c>
      <c r="G272" s="219">
        <f t="shared" si="3"/>
        <v>1692</v>
      </c>
    </row>
    <row r="273" spans="1:7" ht="15.75" x14ac:dyDescent="0.25">
      <c r="A273" s="171" t="s">
        <v>470</v>
      </c>
      <c r="B273" s="174" t="s">
        <v>225</v>
      </c>
      <c r="C273" s="199">
        <v>107644093</v>
      </c>
      <c r="D273" s="218">
        <v>50000</v>
      </c>
      <c r="G273" s="219">
        <f t="shared" si="3"/>
        <v>51692</v>
      </c>
    </row>
    <row r="274" spans="1:7" ht="15.75" x14ac:dyDescent="0.25">
      <c r="A274" s="171" t="s">
        <v>472</v>
      </c>
      <c r="B274" s="171" t="s">
        <v>471</v>
      </c>
      <c r="C274" s="131" t="s">
        <v>206</v>
      </c>
      <c r="D274" s="108"/>
      <c r="E274" s="223"/>
      <c r="F274" s="108">
        <v>360</v>
      </c>
      <c r="G274" s="219">
        <f t="shared" si="3"/>
        <v>51332</v>
      </c>
    </row>
    <row r="275" spans="1:7" ht="15.75" x14ac:dyDescent="0.25">
      <c r="A275" s="171" t="s">
        <v>472</v>
      </c>
      <c r="B275" s="171" t="s">
        <v>320</v>
      </c>
      <c r="C275" s="131" t="s">
        <v>206</v>
      </c>
      <c r="D275" s="161"/>
      <c r="E275" s="223"/>
      <c r="F275" s="161">
        <v>3037</v>
      </c>
      <c r="G275" s="219">
        <f t="shared" si="3"/>
        <v>48295</v>
      </c>
    </row>
    <row r="276" spans="1:7" ht="15.75" x14ac:dyDescent="0.25">
      <c r="A276" s="171" t="s">
        <v>473</v>
      </c>
      <c r="B276" s="171" t="s">
        <v>507</v>
      </c>
      <c r="C276" s="131" t="s">
        <v>206</v>
      </c>
      <c r="D276" s="161"/>
      <c r="E276" s="223"/>
      <c r="F276" s="161">
        <f>3470+890+900</f>
        <v>5260</v>
      </c>
      <c r="G276" s="219">
        <f t="shared" si="3"/>
        <v>43035</v>
      </c>
    </row>
    <row r="277" spans="1:7" ht="15.75" x14ac:dyDescent="0.25">
      <c r="A277" s="171" t="s">
        <v>474</v>
      </c>
      <c r="B277" s="131" t="s">
        <v>475</v>
      </c>
      <c r="C277" s="131" t="s">
        <v>206</v>
      </c>
      <c r="D277" s="161"/>
      <c r="E277" s="223"/>
      <c r="F277" s="161">
        <v>1000</v>
      </c>
      <c r="G277" s="219">
        <f t="shared" si="3"/>
        <v>42035</v>
      </c>
    </row>
    <row r="278" spans="1:7" ht="15.75" x14ac:dyDescent="0.25">
      <c r="A278" s="171" t="s">
        <v>473</v>
      </c>
      <c r="B278" s="224" t="s">
        <v>476</v>
      </c>
      <c r="C278" s="131" t="s">
        <v>206</v>
      </c>
      <c r="D278" s="123"/>
      <c r="E278" s="223"/>
      <c r="F278" s="123">
        <v>2000</v>
      </c>
      <c r="G278" s="219">
        <f t="shared" si="3"/>
        <v>40035</v>
      </c>
    </row>
    <row r="279" spans="1:7" ht="15.75" x14ac:dyDescent="0.25">
      <c r="A279" s="171" t="s">
        <v>474</v>
      </c>
      <c r="B279" s="224" t="s">
        <v>477</v>
      </c>
      <c r="C279" s="131" t="s">
        <v>206</v>
      </c>
      <c r="D279" s="123"/>
      <c r="E279" s="223"/>
      <c r="F279" s="123">
        <v>800</v>
      </c>
      <c r="G279" s="219">
        <f t="shared" si="3"/>
        <v>39235</v>
      </c>
    </row>
    <row r="280" spans="1:7" ht="15.75" x14ac:dyDescent="0.25">
      <c r="A280" s="171" t="s">
        <v>472</v>
      </c>
      <c r="B280" s="171" t="s">
        <v>478</v>
      </c>
      <c r="C280" s="131" t="s">
        <v>206</v>
      </c>
      <c r="D280" s="123"/>
      <c r="E280" s="223"/>
      <c r="F280" s="123">
        <v>400</v>
      </c>
      <c r="G280" s="219">
        <f t="shared" si="3"/>
        <v>38835</v>
      </c>
    </row>
    <row r="281" spans="1:7" ht="15.75" x14ac:dyDescent="0.25">
      <c r="A281" s="171" t="s">
        <v>474</v>
      </c>
      <c r="B281" s="224" t="s">
        <v>479</v>
      </c>
      <c r="C281" s="131" t="s">
        <v>206</v>
      </c>
      <c r="D281" s="123"/>
      <c r="E281" s="223"/>
      <c r="F281" s="123">
        <v>1189</v>
      </c>
      <c r="G281" s="219">
        <f t="shared" si="3"/>
        <v>37646</v>
      </c>
    </row>
    <row r="282" spans="1:7" ht="15.75" x14ac:dyDescent="0.25">
      <c r="A282" s="171" t="s">
        <v>474</v>
      </c>
      <c r="B282" s="171" t="s">
        <v>480</v>
      </c>
      <c r="C282" s="131" t="s">
        <v>206</v>
      </c>
      <c r="D282" s="123"/>
      <c r="E282" s="223"/>
      <c r="F282" s="123">
        <v>600</v>
      </c>
      <c r="G282" s="219">
        <f t="shared" si="3"/>
        <v>37046</v>
      </c>
    </row>
    <row r="283" spans="1:7" ht="15.75" x14ac:dyDescent="0.25">
      <c r="A283" s="171" t="s">
        <v>481</v>
      </c>
      <c r="B283" s="171" t="s">
        <v>482</v>
      </c>
      <c r="C283" s="131" t="s">
        <v>206</v>
      </c>
      <c r="D283" s="123"/>
      <c r="E283" s="223"/>
      <c r="F283" s="123">
        <v>5212</v>
      </c>
      <c r="G283" s="219">
        <f t="shared" si="3"/>
        <v>31834</v>
      </c>
    </row>
    <row r="284" spans="1:7" ht="15.75" x14ac:dyDescent="0.25">
      <c r="A284" s="171" t="s">
        <v>483</v>
      </c>
      <c r="B284" s="131" t="s">
        <v>484</v>
      </c>
      <c r="C284" s="131" t="s">
        <v>206</v>
      </c>
      <c r="D284" s="123"/>
      <c r="E284" s="223"/>
      <c r="F284" s="123">
        <v>500</v>
      </c>
      <c r="G284" s="219">
        <f t="shared" si="3"/>
        <v>31334</v>
      </c>
    </row>
    <row r="285" spans="1:7" ht="15.75" x14ac:dyDescent="0.25">
      <c r="A285" s="171" t="s">
        <v>483</v>
      </c>
      <c r="B285" s="171" t="s">
        <v>216</v>
      </c>
      <c r="C285" s="131" t="s">
        <v>206</v>
      </c>
      <c r="D285" s="123"/>
      <c r="E285" s="223"/>
      <c r="F285" s="123">
        <v>700</v>
      </c>
      <c r="G285" s="219">
        <f t="shared" si="3"/>
        <v>30634</v>
      </c>
    </row>
    <row r="286" spans="1:7" ht="15.75" x14ac:dyDescent="0.25">
      <c r="A286" s="171" t="s">
        <v>485</v>
      </c>
      <c r="B286" s="131" t="s">
        <v>486</v>
      </c>
      <c r="C286" s="131" t="s">
        <v>206</v>
      </c>
      <c r="D286" s="123"/>
      <c r="E286" s="223"/>
      <c r="F286" s="123">
        <v>280</v>
      </c>
      <c r="G286" s="219">
        <f t="shared" si="3"/>
        <v>30354</v>
      </c>
    </row>
    <row r="287" spans="1:7" ht="15.75" x14ac:dyDescent="0.25">
      <c r="A287" s="171" t="s">
        <v>474</v>
      </c>
      <c r="B287" s="131" t="s">
        <v>487</v>
      </c>
      <c r="C287" s="131" t="s">
        <v>206</v>
      </c>
      <c r="D287" s="123"/>
      <c r="E287" s="223"/>
      <c r="F287" s="123">
        <v>800</v>
      </c>
      <c r="G287" s="219">
        <f t="shared" si="3"/>
        <v>29554</v>
      </c>
    </row>
    <row r="288" spans="1:7" ht="15.75" x14ac:dyDescent="0.25">
      <c r="A288" s="171" t="s">
        <v>485</v>
      </c>
      <c r="B288" s="131" t="s">
        <v>488</v>
      </c>
      <c r="C288" s="131" t="s">
        <v>206</v>
      </c>
      <c r="D288" s="123"/>
      <c r="E288" s="223"/>
      <c r="F288" s="123">
        <v>2200</v>
      </c>
      <c r="G288" s="219">
        <f t="shared" si="3"/>
        <v>27354</v>
      </c>
    </row>
    <row r="289" spans="1:7" ht="15.75" x14ac:dyDescent="0.25">
      <c r="A289" s="171" t="s">
        <v>489</v>
      </c>
      <c r="B289" s="131" t="s">
        <v>490</v>
      </c>
      <c r="C289" s="131" t="s">
        <v>206</v>
      </c>
      <c r="D289" s="123"/>
      <c r="E289" s="223"/>
      <c r="F289" s="123">
        <v>700</v>
      </c>
      <c r="G289" s="219">
        <f t="shared" si="3"/>
        <v>26654</v>
      </c>
    </row>
    <row r="290" spans="1:7" ht="15.75" x14ac:dyDescent="0.25">
      <c r="A290" s="171" t="s">
        <v>491</v>
      </c>
      <c r="B290" s="131" t="s">
        <v>492</v>
      </c>
      <c r="C290" s="131" t="s">
        <v>206</v>
      </c>
      <c r="D290" s="123"/>
      <c r="E290" s="223"/>
      <c r="F290" s="123">
        <v>900</v>
      </c>
      <c r="G290" s="219">
        <f t="shared" si="3"/>
        <v>25754</v>
      </c>
    </row>
    <row r="291" spans="1:7" ht="15.75" x14ac:dyDescent="0.25">
      <c r="A291" s="171" t="s">
        <v>491</v>
      </c>
      <c r="B291" s="131" t="s">
        <v>493</v>
      </c>
      <c r="C291" s="131" t="s">
        <v>206</v>
      </c>
      <c r="D291" s="123"/>
      <c r="E291" s="223"/>
      <c r="F291" s="123">
        <f>15*65</f>
        <v>975</v>
      </c>
      <c r="G291" s="219">
        <f t="shared" si="3"/>
        <v>24779</v>
      </c>
    </row>
    <row r="292" spans="1:7" ht="15.75" x14ac:dyDescent="0.25">
      <c r="A292" s="171" t="s">
        <v>494</v>
      </c>
      <c r="B292" s="131" t="s">
        <v>495</v>
      </c>
      <c r="C292" s="131" t="s">
        <v>206</v>
      </c>
      <c r="D292" s="123"/>
      <c r="E292" s="223"/>
      <c r="F292" s="123">
        <v>1000</v>
      </c>
      <c r="G292" s="219">
        <f t="shared" si="3"/>
        <v>23779</v>
      </c>
    </row>
    <row r="293" spans="1:7" ht="15.75" x14ac:dyDescent="0.25">
      <c r="A293" s="171" t="s">
        <v>496</v>
      </c>
      <c r="B293" s="131" t="s">
        <v>497</v>
      </c>
      <c r="C293" s="131" t="s">
        <v>206</v>
      </c>
      <c r="D293" s="123"/>
      <c r="E293" s="223"/>
      <c r="F293" s="123">
        <v>4800</v>
      </c>
      <c r="G293" s="219">
        <f t="shared" si="3"/>
        <v>18979</v>
      </c>
    </row>
    <row r="294" spans="1:7" ht="15.75" x14ac:dyDescent="0.25">
      <c r="A294" s="171" t="s">
        <v>496</v>
      </c>
      <c r="B294" s="131" t="s">
        <v>500</v>
      </c>
      <c r="C294" s="131" t="s">
        <v>206</v>
      </c>
      <c r="D294" s="123"/>
      <c r="E294" s="223"/>
      <c r="F294" s="123">
        <v>1800</v>
      </c>
      <c r="G294" s="219">
        <f t="shared" si="3"/>
        <v>17179</v>
      </c>
    </row>
    <row r="295" spans="1:7" ht="15.75" x14ac:dyDescent="0.25">
      <c r="A295" s="171" t="s">
        <v>498</v>
      </c>
      <c r="B295" s="131" t="s">
        <v>499</v>
      </c>
      <c r="C295" s="131" t="s">
        <v>206</v>
      </c>
      <c r="D295" s="123"/>
      <c r="E295" s="223"/>
      <c r="F295" s="123">
        <v>360</v>
      </c>
      <c r="G295" s="219">
        <f t="shared" ref="G295:G325" si="4">G294+D295-F295</f>
        <v>16819</v>
      </c>
    </row>
    <row r="296" spans="1:7" ht="15.75" x14ac:dyDescent="0.25">
      <c r="A296" s="171" t="s">
        <v>501</v>
      </c>
      <c r="B296" s="131" t="s">
        <v>502</v>
      </c>
      <c r="C296" s="131" t="s">
        <v>206</v>
      </c>
      <c r="D296" s="123"/>
      <c r="E296" s="223"/>
      <c r="F296" s="123">
        <v>150</v>
      </c>
      <c r="G296" s="219">
        <f t="shared" si="4"/>
        <v>16669</v>
      </c>
    </row>
    <row r="297" spans="1:7" ht="15.75" x14ac:dyDescent="0.25">
      <c r="A297" s="171" t="s">
        <v>503</v>
      </c>
      <c r="B297" s="131" t="s">
        <v>504</v>
      </c>
      <c r="C297" s="131" t="s">
        <v>206</v>
      </c>
      <c r="D297" s="123"/>
      <c r="E297" s="223"/>
      <c r="F297" s="123">
        <v>1000</v>
      </c>
      <c r="G297" s="219">
        <f t="shared" si="4"/>
        <v>15669</v>
      </c>
    </row>
    <row r="298" spans="1:7" ht="15.75" x14ac:dyDescent="0.25">
      <c r="A298" s="171" t="s">
        <v>505</v>
      </c>
      <c r="B298" s="131" t="s">
        <v>506</v>
      </c>
      <c r="C298" s="131" t="s">
        <v>206</v>
      </c>
      <c r="D298" s="123"/>
      <c r="E298" s="223"/>
      <c r="F298" s="123">
        <v>1080</v>
      </c>
      <c r="G298" s="219">
        <f t="shared" si="4"/>
        <v>14589</v>
      </c>
    </row>
    <row r="299" spans="1:7" ht="15.75" x14ac:dyDescent="0.25">
      <c r="A299" s="171" t="s">
        <v>508</v>
      </c>
      <c r="B299" s="171" t="s">
        <v>509</v>
      </c>
      <c r="C299" s="131" t="s">
        <v>206</v>
      </c>
      <c r="D299" s="123"/>
      <c r="E299" s="223"/>
      <c r="F299" s="123">
        <v>180</v>
      </c>
      <c r="G299" s="219">
        <f t="shared" si="4"/>
        <v>14409</v>
      </c>
    </row>
    <row r="300" spans="1:7" ht="15.75" x14ac:dyDescent="0.25">
      <c r="A300" s="171" t="s">
        <v>508</v>
      </c>
      <c r="B300" s="131" t="s">
        <v>510</v>
      </c>
      <c r="C300" s="131" t="s">
        <v>206</v>
      </c>
      <c r="D300" s="123"/>
      <c r="E300" s="223"/>
      <c r="F300" s="123">
        <v>900</v>
      </c>
      <c r="G300" s="219">
        <f t="shared" si="4"/>
        <v>13509</v>
      </c>
    </row>
    <row r="301" spans="1:7" ht="15.75" x14ac:dyDescent="0.25">
      <c r="A301" s="171" t="s">
        <v>511</v>
      </c>
      <c r="B301" s="171" t="s">
        <v>512</v>
      </c>
      <c r="C301" s="131" t="s">
        <v>206</v>
      </c>
      <c r="D301" s="123"/>
      <c r="E301" s="223"/>
      <c r="F301" s="123">
        <f>980+5380+970</f>
        <v>7330</v>
      </c>
      <c r="G301" s="219">
        <f t="shared" si="4"/>
        <v>6179</v>
      </c>
    </row>
    <row r="302" spans="1:7" ht="15.75" x14ac:dyDescent="0.25">
      <c r="A302" s="131" t="s">
        <v>514</v>
      </c>
      <c r="B302" s="131" t="s">
        <v>513</v>
      </c>
      <c r="C302" s="131" t="s">
        <v>206</v>
      </c>
      <c r="D302" s="123"/>
      <c r="E302" s="223"/>
      <c r="F302" s="123">
        <v>3572</v>
      </c>
      <c r="G302" s="219">
        <f t="shared" si="4"/>
        <v>2607</v>
      </c>
    </row>
    <row r="303" spans="1:7" ht="15.75" x14ac:dyDescent="0.25">
      <c r="A303" s="171" t="s">
        <v>508</v>
      </c>
      <c r="B303" s="131" t="s">
        <v>515</v>
      </c>
      <c r="C303" s="131" t="s">
        <v>206</v>
      </c>
      <c r="D303" s="123"/>
      <c r="E303" s="223"/>
      <c r="F303" s="123">
        <v>300</v>
      </c>
      <c r="G303" s="219">
        <f t="shared" si="4"/>
        <v>2307</v>
      </c>
    </row>
    <row r="304" spans="1:7" ht="15.75" x14ac:dyDescent="0.25">
      <c r="A304" s="171" t="s">
        <v>516</v>
      </c>
      <c r="B304" s="131" t="s">
        <v>517</v>
      </c>
      <c r="C304" s="131" t="s">
        <v>206</v>
      </c>
      <c r="D304" s="123"/>
      <c r="E304" s="223"/>
      <c r="F304" s="123">
        <v>1000</v>
      </c>
      <c r="G304" s="219">
        <f t="shared" si="4"/>
        <v>1307</v>
      </c>
    </row>
    <row r="305" spans="1:7" ht="15.75" x14ac:dyDescent="0.25">
      <c r="A305" s="171" t="s">
        <v>518</v>
      </c>
      <c r="B305" s="174" t="s">
        <v>225</v>
      </c>
      <c r="C305" s="199">
        <v>107644120</v>
      </c>
      <c r="D305" s="218">
        <v>50000</v>
      </c>
      <c r="G305" s="219">
        <f t="shared" si="4"/>
        <v>51307</v>
      </c>
    </row>
    <row r="306" spans="1:7" ht="15.75" x14ac:dyDescent="0.25">
      <c r="A306" s="171" t="s">
        <v>518</v>
      </c>
      <c r="B306" s="171" t="s">
        <v>523</v>
      </c>
      <c r="C306" s="131" t="s">
        <v>206</v>
      </c>
      <c r="D306" s="108"/>
      <c r="F306" s="108">
        <v>3900</v>
      </c>
      <c r="G306" s="219">
        <f t="shared" si="4"/>
        <v>47407</v>
      </c>
    </row>
    <row r="307" spans="1:7" ht="15.75" x14ac:dyDescent="0.25">
      <c r="A307" s="171" t="s">
        <v>524</v>
      </c>
      <c r="B307" s="131" t="s">
        <v>525</v>
      </c>
      <c r="C307" s="131" t="s">
        <v>206</v>
      </c>
      <c r="D307" s="161"/>
      <c r="F307" s="161">
        <v>1000</v>
      </c>
      <c r="G307" s="219">
        <f t="shared" si="4"/>
        <v>46407</v>
      </c>
    </row>
    <row r="308" spans="1:7" ht="15.75" x14ac:dyDescent="0.25">
      <c r="A308" s="171" t="s">
        <v>526</v>
      </c>
      <c r="B308" s="171" t="s">
        <v>527</v>
      </c>
      <c r="C308" s="131" t="s">
        <v>206</v>
      </c>
      <c r="D308" s="161"/>
      <c r="F308" s="161">
        <v>1700</v>
      </c>
      <c r="G308" s="219">
        <f t="shared" si="4"/>
        <v>44707</v>
      </c>
    </row>
    <row r="309" spans="1:7" ht="15.75" x14ac:dyDescent="0.25">
      <c r="A309" s="171" t="s">
        <v>526</v>
      </c>
      <c r="B309" s="171" t="s">
        <v>528</v>
      </c>
      <c r="C309" s="131" t="s">
        <v>206</v>
      </c>
      <c r="D309" s="161"/>
      <c r="F309" s="161">
        <v>2300</v>
      </c>
      <c r="G309" s="219">
        <f t="shared" si="4"/>
        <v>42407</v>
      </c>
    </row>
    <row r="310" spans="1:7" ht="15.75" x14ac:dyDescent="0.25">
      <c r="A310" s="171" t="s">
        <v>526</v>
      </c>
      <c r="B310" s="171" t="s">
        <v>529</v>
      </c>
      <c r="C310" s="131" t="s">
        <v>206</v>
      </c>
      <c r="D310" s="123"/>
      <c r="F310" s="123">
        <v>5212</v>
      </c>
      <c r="G310" s="219">
        <f t="shared" si="4"/>
        <v>37195</v>
      </c>
    </row>
    <row r="311" spans="1:7" ht="15.75" x14ac:dyDescent="0.25">
      <c r="A311" s="171" t="s">
        <v>526</v>
      </c>
      <c r="B311" s="224" t="s">
        <v>555</v>
      </c>
      <c r="C311" s="131" t="s">
        <v>206</v>
      </c>
      <c r="D311" s="123"/>
      <c r="F311" s="123">
        <v>4000</v>
      </c>
      <c r="G311" s="219">
        <f t="shared" si="4"/>
        <v>33195</v>
      </c>
    </row>
    <row r="312" spans="1:7" ht="15.75" x14ac:dyDescent="0.25">
      <c r="A312" s="171" t="s">
        <v>526</v>
      </c>
      <c r="B312" s="171" t="s">
        <v>530</v>
      </c>
      <c r="C312" s="131" t="s">
        <v>206</v>
      </c>
      <c r="D312" s="123"/>
      <c r="F312" s="123">
        <f>350+400+200</f>
        <v>950</v>
      </c>
      <c r="G312" s="219">
        <f t="shared" si="4"/>
        <v>32245</v>
      </c>
    </row>
    <row r="313" spans="1:7" ht="15.75" x14ac:dyDescent="0.25">
      <c r="A313" s="171" t="s">
        <v>526</v>
      </c>
      <c r="B313" s="224" t="s">
        <v>556</v>
      </c>
      <c r="C313" s="131" t="s">
        <v>206</v>
      </c>
      <c r="D313" s="123"/>
      <c r="F313" s="123">
        <f>360</f>
        <v>360</v>
      </c>
      <c r="G313" s="219">
        <f t="shared" si="4"/>
        <v>31885</v>
      </c>
    </row>
    <row r="314" spans="1:7" ht="15.75" x14ac:dyDescent="0.25">
      <c r="A314" s="171" t="s">
        <v>531</v>
      </c>
      <c r="B314" s="171" t="s">
        <v>532</v>
      </c>
      <c r="C314" s="131" t="s">
        <v>206</v>
      </c>
      <c r="D314" s="226"/>
      <c r="F314" s="226">
        <v>1100</v>
      </c>
      <c r="G314" s="219">
        <f t="shared" si="4"/>
        <v>30785</v>
      </c>
    </row>
    <row r="315" spans="1:7" ht="15.75" x14ac:dyDescent="0.25">
      <c r="A315" s="171" t="s">
        <v>533</v>
      </c>
      <c r="B315" s="171" t="s">
        <v>535</v>
      </c>
      <c r="C315" s="131" t="s">
        <v>206</v>
      </c>
      <c r="D315" s="123"/>
      <c r="F315" s="123">
        <v>2500</v>
      </c>
      <c r="G315" s="219">
        <f t="shared" si="4"/>
        <v>28285</v>
      </c>
    </row>
    <row r="316" spans="1:7" ht="15.75" x14ac:dyDescent="0.25">
      <c r="A316" s="171" t="s">
        <v>534</v>
      </c>
      <c r="B316" s="131" t="s">
        <v>536</v>
      </c>
      <c r="C316" s="131" t="s">
        <v>206</v>
      </c>
      <c r="D316" s="123"/>
      <c r="F316" s="123">
        <v>280</v>
      </c>
      <c r="G316" s="219">
        <f t="shared" si="4"/>
        <v>28005</v>
      </c>
    </row>
    <row r="317" spans="1:7" ht="15.75" x14ac:dyDescent="0.25">
      <c r="A317" s="171" t="s">
        <v>537</v>
      </c>
      <c r="B317" s="171" t="s">
        <v>538</v>
      </c>
      <c r="C317" s="131" t="s">
        <v>206</v>
      </c>
      <c r="D317" s="123"/>
      <c r="F317" s="123">
        <f>300+370+300</f>
        <v>970</v>
      </c>
      <c r="G317" s="219">
        <f t="shared" si="4"/>
        <v>27035</v>
      </c>
    </row>
    <row r="318" spans="1:7" ht="15.75" x14ac:dyDescent="0.25">
      <c r="A318" s="171" t="s">
        <v>539</v>
      </c>
      <c r="B318" s="131" t="s">
        <v>540</v>
      </c>
      <c r="C318" s="131" t="s">
        <v>206</v>
      </c>
      <c r="D318" s="123"/>
      <c r="F318" s="123">
        <v>470</v>
      </c>
      <c r="G318" s="219">
        <f t="shared" si="4"/>
        <v>26565</v>
      </c>
    </row>
    <row r="319" spans="1:7" ht="15.75" x14ac:dyDescent="0.25">
      <c r="A319" s="171" t="s">
        <v>534</v>
      </c>
      <c r="B319" s="131" t="s">
        <v>541</v>
      </c>
      <c r="C319" s="131" t="s">
        <v>206</v>
      </c>
      <c r="D319" s="123"/>
      <c r="F319" s="123">
        <v>6600</v>
      </c>
      <c r="G319" s="219">
        <f t="shared" si="4"/>
        <v>19965</v>
      </c>
    </row>
    <row r="320" spans="1:7" ht="15.75" x14ac:dyDescent="0.25">
      <c r="A320" s="171" t="s">
        <v>531</v>
      </c>
      <c r="B320" s="131" t="s">
        <v>542</v>
      </c>
      <c r="C320" s="131" t="s">
        <v>206</v>
      </c>
      <c r="D320" s="123"/>
      <c r="F320" s="123">
        <v>1440</v>
      </c>
      <c r="G320" s="219">
        <f t="shared" si="4"/>
        <v>18525</v>
      </c>
    </row>
    <row r="321" spans="1:7" ht="15.75" x14ac:dyDescent="0.25">
      <c r="A321" s="171" t="s">
        <v>543</v>
      </c>
      <c r="B321" s="131" t="s">
        <v>544</v>
      </c>
      <c r="C321" s="131" t="s">
        <v>206</v>
      </c>
      <c r="D321" s="123"/>
      <c r="F321" s="123">
        <v>2800</v>
      </c>
      <c r="G321" s="219">
        <f t="shared" si="4"/>
        <v>15725</v>
      </c>
    </row>
    <row r="322" spans="1:7" ht="15.75" x14ac:dyDescent="0.25">
      <c r="A322" s="171" t="s">
        <v>545</v>
      </c>
      <c r="B322" s="131" t="s">
        <v>546</v>
      </c>
      <c r="C322" s="131" t="s">
        <v>206</v>
      </c>
      <c r="D322" s="123"/>
      <c r="F322" s="123">
        <v>3157</v>
      </c>
      <c r="G322" s="219">
        <f t="shared" si="4"/>
        <v>12568</v>
      </c>
    </row>
    <row r="323" spans="1:7" ht="15.75" x14ac:dyDescent="0.25">
      <c r="A323" s="171" t="s">
        <v>547</v>
      </c>
      <c r="B323" s="131" t="s">
        <v>548</v>
      </c>
      <c r="C323" s="131" t="s">
        <v>206</v>
      </c>
      <c r="D323" s="123"/>
      <c r="F323" s="123">
        <v>1250</v>
      </c>
      <c r="G323" s="219">
        <f t="shared" si="4"/>
        <v>11318</v>
      </c>
    </row>
    <row r="324" spans="1:7" ht="15.75" x14ac:dyDescent="0.25">
      <c r="A324" s="171" t="s">
        <v>549</v>
      </c>
      <c r="B324" s="131" t="s">
        <v>550</v>
      </c>
      <c r="C324" s="131" t="s">
        <v>206</v>
      </c>
      <c r="D324" s="123"/>
      <c r="F324" s="123">
        <v>7720</v>
      </c>
      <c r="G324" s="219">
        <f t="shared" si="4"/>
        <v>3598</v>
      </c>
    </row>
    <row r="325" spans="1:7" ht="15.75" x14ac:dyDescent="0.25">
      <c r="A325" s="171" t="s">
        <v>549</v>
      </c>
      <c r="B325" s="131" t="s">
        <v>551</v>
      </c>
      <c r="C325" s="131" t="s">
        <v>206</v>
      </c>
      <c r="D325" s="123"/>
      <c r="F325" s="123">
        <f>1140+1550+1130</f>
        <v>3820</v>
      </c>
      <c r="G325" s="219">
        <f t="shared" si="4"/>
        <v>-222</v>
      </c>
    </row>
    <row r="326" spans="1:7" ht="15.75" x14ac:dyDescent="0.25">
      <c r="A326" s="171" t="s">
        <v>557</v>
      </c>
      <c r="B326" s="174" t="s">
        <v>225</v>
      </c>
      <c r="C326" s="199">
        <v>108273992</v>
      </c>
      <c r="D326" s="218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workbookViewId="0">
      <selection activeCell="F12" sqref="F12"/>
    </sheetView>
  </sheetViews>
  <sheetFormatPr defaultRowHeight="15" x14ac:dyDescent="0.25"/>
  <sheetData>
    <row r="2" spans="3:7" ht="15.75" x14ac:dyDescent="0.25">
      <c r="C2" s="163"/>
      <c r="D2" s="163"/>
      <c r="E2" s="163"/>
      <c r="F2" s="163"/>
      <c r="G2" s="163"/>
    </row>
    <row r="3" spans="3:7" ht="15.75" x14ac:dyDescent="0.25">
      <c r="C3" s="163"/>
      <c r="D3" s="163">
        <v>8550</v>
      </c>
      <c r="E3" s="163"/>
      <c r="F3" s="163">
        <v>8550</v>
      </c>
      <c r="G3" s="163"/>
    </row>
    <row r="4" spans="3:7" ht="15.75" x14ac:dyDescent="0.25">
      <c r="C4" s="163"/>
      <c r="D4" s="163">
        <f>-21*60-480-60</f>
        <v>-1800</v>
      </c>
      <c r="E4" s="163"/>
      <c r="F4" s="163">
        <f>-21*60</f>
        <v>-1260</v>
      </c>
      <c r="G4" s="163"/>
    </row>
    <row r="5" spans="3:7" ht="15.75" x14ac:dyDescent="0.25">
      <c r="C5" s="163"/>
      <c r="D5" s="163">
        <f>SUM(D3:D4)</f>
        <v>6750</v>
      </c>
      <c r="E5" s="163"/>
      <c r="F5" s="163">
        <f>SUM(F3:F4)</f>
        <v>7290</v>
      </c>
      <c r="G5" s="163"/>
    </row>
    <row r="6" spans="3:7" ht="15.75" x14ac:dyDescent="0.25">
      <c r="C6" s="163"/>
      <c r="D6" s="163">
        <v>210</v>
      </c>
      <c r="E6" s="163"/>
      <c r="F6" s="163">
        <v>210</v>
      </c>
      <c r="G6" s="163"/>
    </row>
    <row r="7" spans="3:7" ht="15.75" x14ac:dyDescent="0.25">
      <c r="C7" s="163"/>
      <c r="D7" s="163">
        <f>SUM(D5:D6)</f>
        <v>6960</v>
      </c>
      <c r="E7" s="163"/>
      <c r="F7" s="163">
        <f>SUM(F5:F6)</f>
        <v>7500</v>
      </c>
      <c r="G7" s="163"/>
    </row>
    <row r="8" spans="3:7" ht="15.75" x14ac:dyDescent="0.25">
      <c r="C8" s="163"/>
      <c r="D8" s="163"/>
      <c r="E8" s="163"/>
      <c r="F8" s="163">
        <f>-480-60+40</f>
        <v>-500</v>
      </c>
      <c r="G8" s="163"/>
    </row>
    <row r="9" spans="3:7" ht="15.75" x14ac:dyDescent="0.25">
      <c r="C9" s="163"/>
      <c r="D9" s="163">
        <v>4350</v>
      </c>
      <c r="E9" s="163"/>
      <c r="F9" s="163">
        <f>SUM(F7:F8)</f>
        <v>7000</v>
      </c>
      <c r="G9" s="163"/>
    </row>
    <row r="10" spans="3:7" ht="15.75" x14ac:dyDescent="0.25">
      <c r="C10" s="163"/>
      <c r="D10" s="163">
        <v>2400</v>
      </c>
      <c r="E10" s="163"/>
      <c r="F10" s="163"/>
      <c r="G10" s="163"/>
    </row>
    <row r="11" spans="3:7" ht="15.75" x14ac:dyDescent="0.25">
      <c r="C11" s="163"/>
      <c r="D11" s="163">
        <v>540</v>
      </c>
      <c r="E11" s="163"/>
      <c r="F11" s="163"/>
      <c r="G11" s="163"/>
    </row>
    <row r="12" spans="3:7" ht="15.75" x14ac:dyDescent="0.25">
      <c r="C12" s="163"/>
      <c r="D12" s="163">
        <v>210</v>
      </c>
      <c r="E12" s="163"/>
      <c r="F12" s="163"/>
      <c r="G12" s="163"/>
    </row>
    <row r="13" spans="3:7" ht="15.75" x14ac:dyDescent="0.25">
      <c r="C13" s="163"/>
      <c r="D13" s="163">
        <f>SUM(D9:D12)</f>
        <v>7500</v>
      </c>
      <c r="E13" s="163"/>
      <c r="F13" s="163"/>
      <c r="G13" s="163"/>
    </row>
    <row r="14" spans="3:7" ht="15.75" x14ac:dyDescent="0.25">
      <c r="C14" s="163"/>
      <c r="D14" s="163"/>
      <c r="E14" s="163"/>
      <c r="F14" s="163"/>
      <c r="G14" s="16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B1" sqref="B1"/>
    </sheetView>
  </sheetViews>
  <sheetFormatPr defaultRowHeight="15" x14ac:dyDescent="0.25"/>
  <cols>
    <col min="3" max="3" width="48" customWidth="1"/>
    <col min="4" max="4" width="9.5703125" bestFit="1" customWidth="1"/>
    <col min="5" max="5" width="10.5703125" bestFit="1" customWidth="1"/>
  </cols>
  <sheetData>
    <row r="2" spans="2:5" ht="15.75" x14ac:dyDescent="0.25">
      <c r="C2" s="281" t="s">
        <v>949</v>
      </c>
    </row>
    <row r="3" spans="2:5" ht="15.75" x14ac:dyDescent="0.25">
      <c r="C3" s="281"/>
    </row>
    <row r="4" spans="2:5" x14ac:dyDescent="0.25">
      <c r="B4" t="s">
        <v>788</v>
      </c>
      <c r="C4" s="284" t="s">
        <v>954</v>
      </c>
      <c r="E4" s="280">
        <v>15000</v>
      </c>
    </row>
    <row r="5" spans="2:5" x14ac:dyDescent="0.25">
      <c r="B5" t="s">
        <v>810</v>
      </c>
      <c r="C5" t="s">
        <v>804</v>
      </c>
      <c r="D5" s="280">
        <v>300</v>
      </c>
    </row>
    <row r="6" spans="2:5" x14ac:dyDescent="0.25">
      <c r="B6" t="s">
        <v>801</v>
      </c>
      <c r="C6" t="s">
        <v>805</v>
      </c>
      <c r="D6" s="280">
        <v>1450</v>
      </c>
    </row>
    <row r="7" spans="2:5" x14ac:dyDescent="0.25">
      <c r="B7" t="s">
        <v>809</v>
      </c>
      <c r="C7" t="s">
        <v>806</v>
      </c>
      <c r="D7" s="280">
        <v>330</v>
      </c>
    </row>
    <row r="8" spans="2:5" x14ac:dyDescent="0.25">
      <c r="B8" t="s">
        <v>801</v>
      </c>
      <c r="C8" t="s">
        <v>807</v>
      </c>
      <c r="D8" s="280">
        <v>300</v>
      </c>
    </row>
    <row r="9" spans="2:5" x14ac:dyDescent="0.25">
      <c r="B9" t="s">
        <v>793</v>
      </c>
      <c r="C9" t="s">
        <v>808</v>
      </c>
      <c r="D9" s="280">
        <v>330</v>
      </c>
    </row>
    <row r="10" spans="2:5" x14ac:dyDescent="0.25">
      <c r="B10" t="s">
        <v>811</v>
      </c>
      <c r="C10" t="s">
        <v>812</v>
      </c>
      <c r="D10" s="280">
        <v>200</v>
      </c>
    </row>
    <row r="11" spans="2:5" x14ac:dyDescent="0.25">
      <c r="B11" t="s">
        <v>793</v>
      </c>
      <c r="C11" t="s">
        <v>813</v>
      </c>
      <c r="D11" s="280">
        <v>280</v>
      </c>
    </row>
    <row r="12" spans="2:5" x14ac:dyDescent="0.25">
      <c r="B12" t="s">
        <v>766</v>
      </c>
      <c r="C12" t="s">
        <v>814</v>
      </c>
      <c r="D12" s="280">
        <v>200</v>
      </c>
    </row>
    <row r="13" spans="2:5" x14ac:dyDescent="0.25">
      <c r="B13" t="s">
        <v>809</v>
      </c>
      <c r="C13" t="s">
        <v>815</v>
      </c>
      <c r="D13" s="280">
        <v>250</v>
      </c>
    </row>
    <row r="14" spans="2:5" x14ac:dyDescent="0.25">
      <c r="B14" t="s">
        <v>810</v>
      </c>
      <c r="C14" t="s">
        <v>816</v>
      </c>
      <c r="D14" s="280">
        <v>250</v>
      </c>
    </row>
    <row r="15" spans="2:5" x14ac:dyDescent="0.25">
      <c r="B15" t="s">
        <v>817</v>
      </c>
      <c r="C15" t="s">
        <v>818</v>
      </c>
      <c r="D15" s="280">
        <v>300</v>
      </c>
    </row>
    <row r="16" spans="2:5" x14ac:dyDescent="0.25">
      <c r="B16" t="s">
        <v>817</v>
      </c>
      <c r="C16" t="s">
        <v>807</v>
      </c>
      <c r="D16" s="280">
        <v>300</v>
      </c>
    </row>
    <row r="17" spans="2:5" x14ac:dyDescent="0.25">
      <c r="B17" t="s">
        <v>946</v>
      </c>
      <c r="C17" t="s">
        <v>947</v>
      </c>
      <c r="D17" s="280">
        <v>3100</v>
      </c>
    </row>
    <row r="18" spans="2:5" x14ac:dyDescent="0.25">
      <c r="B18" t="s">
        <v>797</v>
      </c>
      <c r="C18" t="s">
        <v>948</v>
      </c>
      <c r="D18" s="280">
        <v>2000</v>
      </c>
    </row>
    <row r="19" spans="2:5" ht="15.75" x14ac:dyDescent="0.25">
      <c r="B19" t="s">
        <v>950</v>
      </c>
      <c r="C19" s="282" t="s">
        <v>945</v>
      </c>
      <c r="D19" s="280">
        <v>4000</v>
      </c>
    </row>
    <row r="20" spans="2:5" x14ac:dyDescent="0.25">
      <c r="B20" t="s">
        <v>951</v>
      </c>
      <c r="C20" t="s">
        <v>952</v>
      </c>
      <c r="D20" s="280">
        <v>350</v>
      </c>
    </row>
    <row r="21" spans="2:5" ht="15.75" thickBot="1" x14ac:dyDescent="0.3">
      <c r="D21" s="242">
        <f>SUM(D5:D20)</f>
        <v>13940</v>
      </c>
      <c r="E21" s="283">
        <f>-D21</f>
        <v>-13940</v>
      </c>
    </row>
    <row r="22" spans="2:5" ht="16.5" thickTop="1" thickBot="1" x14ac:dyDescent="0.3">
      <c r="C22" s="223" t="s">
        <v>953</v>
      </c>
      <c r="E22" s="242">
        <f>SUM(E4:E21)</f>
        <v>1060</v>
      </c>
    </row>
    <row r="23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7"/>
  <sheetViews>
    <sheetView topLeftCell="A83" workbookViewId="0">
      <selection activeCell="B79" sqref="B79:F98"/>
    </sheetView>
  </sheetViews>
  <sheetFormatPr defaultRowHeight="15" x14ac:dyDescent="0.25"/>
  <cols>
    <col min="3" max="3" width="60.42578125" customWidth="1"/>
    <col min="4" max="4" width="10.5703125" bestFit="1" customWidth="1"/>
    <col min="5" max="5" width="11.5703125" bestFit="1" customWidth="1"/>
  </cols>
  <sheetData>
    <row r="3" spans="2:6" ht="18.75" x14ac:dyDescent="0.3">
      <c r="B3" s="243" t="s">
        <v>819</v>
      </c>
    </row>
    <row r="4" spans="2:6" ht="15.75" x14ac:dyDescent="0.25">
      <c r="B4" s="244" t="s">
        <v>820</v>
      </c>
      <c r="C4" s="244" t="s">
        <v>821</v>
      </c>
      <c r="D4" s="244" t="s">
        <v>822</v>
      </c>
      <c r="E4" s="244" t="s">
        <v>823</v>
      </c>
      <c r="F4" s="244" t="s">
        <v>824</v>
      </c>
    </row>
    <row r="5" spans="2:6" ht="15.75" x14ac:dyDescent="0.25">
      <c r="B5" s="134"/>
      <c r="C5" s="134"/>
      <c r="D5" s="245"/>
      <c r="E5" s="134"/>
      <c r="F5" s="134"/>
    </row>
    <row r="6" spans="2:6" ht="15.75" x14ac:dyDescent="0.25">
      <c r="B6" s="134" t="s">
        <v>825</v>
      </c>
      <c r="C6" s="134" t="s">
        <v>826</v>
      </c>
      <c r="D6" s="245">
        <v>10000</v>
      </c>
      <c r="E6" s="134"/>
      <c r="F6" s="246">
        <f>F5+D6-E6</f>
        <v>10000</v>
      </c>
    </row>
    <row r="7" spans="2:6" ht="15.75" x14ac:dyDescent="0.25">
      <c r="B7" s="134" t="s">
        <v>825</v>
      </c>
      <c r="C7" s="134" t="s">
        <v>827</v>
      </c>
      <c r="D7" s="245"/>
      <c r="E7" s="245">
        <v>500</v>
      </c>
      <c r="F7" s="246">
        <f t="shared" ref="F7:F40" si="0">F6+D7-E7</f>
        <v>9500</v>
      </c>
    </row>
    <row r="8" spans="2:6" ht="15.75" x14ac:dyDescent="0.25">
      <c r="B8" s="134" t="s">
        <v>825</v>
      </c>
      <c r="C8" s="134" t="s">
        <v>828</v>
      </c>
      <c r="D8" s="245"/>
      <c r="E8" s="245">
        <v>4900</v>
      </c>
      <c r="F8" s="246">
        <f t="shared" si="0"/>
        <v>4600</v>
      </c>
    </row>
    <row r="9" spans="2:6" ht="15.75" x14ac:dyDescent="0.25">
      <c r="B9" s="134" t="s">
        <v>829</v>
      </c>
      <c r="C9" s="134" t="s">
        <v>830</v>
      </c>
      <c r="D9" s="245"/>
      <c r="E9" s="245">
        <v>250</v>
      </c>
      <c r="F9" s="246">
        <f t="shared" si="0"/>
        <v>4350</v>
      </c>
    </row>
    <row r="10" spans="2:6" ht="15.75" x14ac:dyDescent="0.25">
      <c r="B10" s="134" t="s">
        <v>829</v>
      </c>
      <c r="C10" s="134" t="s">
        <v>831</v>
      </c>
      <c r="D10" s="245"/>
      <c r="E10" s="245">
        <v>500</v>
      </c>
      <c r="F10" s="246">
        <f t="shared" si="0"/>
        <v>3850</v>
      </c>
    </row>
    <row r="11" spans="2:6" ht="15.75" x14ac:dyDescent="0.25">
      <c r="B11" s="134" t="s">
        <v>829</v>
      </c>
      <c r="C11" s="134" t="s">
        <v>840</v>
      </c>
      <c r="D11" s="245">
        <v>9000</v>
      </c>
      <c r="E11" s="134"/>
      <c r="F11" s="246">
        <f t="shared" si="0"/>
        <v>12850</v>
      </c>
    </row>
    <row r="12" spans="2:6" ht="15.75" x14ac:dyDescent="0.25">
      <c r="B12" s="134" t="s">
        <v>829</v>
      </c>
      <c r="C12" s="134" t="s">
        <v>841</v>
      </c>
      <c r="D12" s="245"/>
      <c r="E12" s="245">
        <v>1000</v>
      </c>
      <c r="F12" s="246">
        <f t="shared" si="0"/>
        <v>11850</v>
      </c>
    </row>
    <row r="13" spans="2:6" ht="15.75" x14ac:dyDescent="0.25">
      <c r="B13" s="134" t="s">
        <v>829</v>
      </c>
      <c r="C13" s="134" t="s">
        <v>842</v>
      </c>
      <c r="D13" s="245"/>
      <c r="E13" s="245">
        <v>1000</v>
      </c>
      <c r="F13" s="246">
        <f t="shared" si="0"/>
        <v>10850</v>
      </c>
    </row>
    <row r="14" spans="2:6" ht="15.75" x14ac:dyDescent="0.25">
      <c r="B14" s="134" t="s">
        <v>829</v>
      </c>
      <c r="C14" s="134" t="s">
        <v>845</v>
      </c>
      <c r="D14" s="245"/>
      <c r="E14" s="245">
        <v>9000</v>
      </c>
      <c r="F14" s="246">
        <f t="shared" si="0"/>
        <v>1850</v>
      </c>
    </row>
    <row r="15" spans="2:6" ht="15.75" x14ac:dyDescent="0.25">
      <c r="B15" s="134" t="s">
        <v>843</v>
      </c>
      <c r="C15" s="134" t="s">
        <v>844</v>
      </c>
      <c r="D15" s="245"/>
      <c r="E15" s="245">
        <v>50</v>
      </c>
      <c r="F15" s="246">
        <f t="shared" si="0"/>
        <v>1800</v>
      </c>
    </row>
    <row r="16" spans="2:6" ht="15.75" x14ac:dyDescent="0.25">
      <c r="B16" s="134" t="s">
        <v>843</v>
      </c>
      <c r="C16" s="134" t="s">
        <v>846</v>
      </c>
      <c r="D16" s="245"/>
      <c r="E16" s="245">
        <v>1200</v>
      </c>
      <c r="F16" s="246">
        <f t="shared" si="0"/>
        <v>600</v>
      </c>
    </row>
    <row r="17" spans="2:9" ht="15.75" x14ac:dyDescent="0.25">
      <c r="B17" s="134" t="s">
        <v>847</v>
      </c>
      <c r="C17" s="134" t="s">
        <v>840</v>
      </c>
      <c r="D17" s="245">
        <v>1000</v>
      </c>
      <c r="E17" s="245"/>
      <c r="F17" s="246">
        <f t="shared" si="0"/>
        <v>1600</v>
      </c>
    </row>
    <row r="18" spans="2:9" ht="15.75" x14ac:dyDescent="0.25">
      <c r="B18" s="134" t="s">
        <v>847</v>
      </c>
      <c r="C18" s="134" t="s">
        <v>848</v>
      </c>
      <c r="D18" s="245"/>
      <c r="E18" s="245">
        <v>700</v>
      </c>
      <c r="F18" s="246">
        <f t="shared" si="0"/>
        <v>900</v>
      </c>
    </row>
    <row r="19" spans="2:9" ht="15.75" x14ac:dyDescent="0.25">
      <c r="B19" s="134" t="s">
        <v>847</v>
      </c>
      <c r="C19" s="134" t="s">
        <v>849</v>
      </c>
      <c r="D19" s="245"/>
      <c r="E19" s="245">
        <v>100</v>
      </c>
      <c r="F19" s="246">
        <f t="shared" si="0"/>
        <v>800</v>
      </c>
    </row>
    <row r="20" spans="2:9" ht="15.75" x14ac:dyDescent="0.25">
      <c r="B20" s="134" t="s">
        <v>847</v>
      </c>
      <c r="C20" s="134" t="s">
        <v>850</v>
      </c>
      <c r="D20" s="245"/>
      <c r="E20" s="245">
        <v>200</v>
      </c>
      <c r="F20" s="246">
        <f t="shared" si="0"/>
        <v>600</v>
      </c>
    </row>
    <row r="21" spans="2:9" ht="15.75" x14ac:dyDescent="0.25">
      <c r="B21" s="134" t="s">
        <v>851</v>
      </c>
      <c r="C21" s="134" t="s">
        <v>840</v>
      </c>
      <c r="D21" s="245">
        <f>1000+5000</f>
        <v>6000</v>
      </c>
      <c r="E21" s="245"/>
      <c r="F21" s="246">
        <f t="shared" si="0"/>
        <v>6600</v>
      </c>
    </row>
    <row r="22" spans="2:9" ht="15.75" x14ac:dyDescent="0.25">
      <c r="B22" s="134" t="s">
        <v>851</v>
      </c>
      <c r="C22" s="134" t="s">
        <v>852</v>
      </c>
      <c r="D22" s="241"/>
      <c r="E22" s="241">
        <f>350*3</f>
        <v>1050</v>
      </c>
      <c r="F22" s="246">
        <f t="shared" si="0"/>
        <v>5550</v>
      </c>
    </row>
    <row r="23" spans="2:9" ht="15.75" x14ac:dyDescent="0.25">
      <c r="B23" s="134" t="s">
        <v>851</v>
      </c>
      <c r="C23" s="134" t="s">
        <v>853</v>
      </c>
      <c r="D23" s="241"/>
      <c r="E23" s="241">
        <v>300</v>
      </c>
      <c r="F23" s="246">
        <f t="shared" si="0"/>
        <v>5250</v>
      </c>
    </row>
    <row r="24" spans="2:9" ht="15.75" x14ac:dyDescent="0.25">
      <c r="B24" s="134" t="s">
        <v>851</v>
      </c>
      <c r="C24" s="134" t="s">
        <v>854</v>
      </c>
      <c r="D24" s="241"/>
      <c r="E24" s="241">
        <v>3800</v>
      </c>
      <c r="F24" s="246">
        <f t="shared" si="0"/>
        <v>1450</v>
      </c>
      <c r="H24">
        <f>5000-3800-300-448-250-300</f>
        <v>-98</v>
      </c>
    </row>
    <row r="25" spans="2:9" ht="15.75" x14ac:dyDescent="0.25">
      <c r="B25" s="134" t="s">
        <v>851</v>
      </c>
      <c r="C25" s="134" t="s">
        <v>855</v>
      </c>
      <c r="D25" s="241"/>
      <c r="E25" s="241">
        <v>100</v>
      </c>
      <c r="F25" s="246">
        <f t="shared" si="0"/>
        <v>1350</v>
      </c>
      <c r="H25">
        <f>-3800-300-448-250-300</f>
        <v>-5098</v>
      </c>
      <c r="I25">
        <f>3800+300+448+250+300</f>
        <v>5098</v>
      </c>
    </row>
    <row r="26" spans="2:9" ht="15.75" x14ac:dyDescent="0.25">
      <c r="B26" s="134" t="s">
        <v>851</v>
      </c>
      <c r="C26" s="134" t="s">
        <v>844</v>
      </c>
      <c r="D26" s="241"/>
      <c r="E26" s="241">
        <v>50</v>
      </c>
      <c r="F26" s="246">
        <f t="shared" si="0"/>
        <v>1300</v>
      </c>
    </row>
    <row r="27" spans="2:9" ht="15.75" x14ac:dyDescent="0.25">
      <c r="B27" s="134" t="s">
        <v>856</v>
      </c>
      <c r="C27" s="134" t="s">
        <v>840</v>
      </c>
      <c r="D27" s="241">
        <v>1000</v>
      </c>
      <c r="E27" s="241">
        <v>0</v>
      </c>
      <c r="F27" s="246">
        <f t="shared" si="0"/>
        <v>2300</v>
      </c>
    </row>
    <row r="28" spans="2:9" ht="15.75" x14ac:dyDescent="0.25">
      <c r="B28" s="134" t="s">
        <v>856</v>
      </c>
      <c r="C28" s="134" t="s">
        <v>852</v>
      </c>
      <c r="E28" s="241">
        <v>1050</v>
      </c>
      <c r="F28" s="246">
        <f t="shared" si="0"/>
        <v>1250</v>
      </c>
    </row>
    <row r="29" spans="2:9" ht="15.75" x14ac:dyDescent="0.25">
      <c r="B29" s="134" t="s">
        <v>856</v>
      </c>
      <c r="C29" s="134" t="s">
        <v>840</v>
      </c>
      <c r="D29" s="241">
        <f>15514</f>
        <v>15514</v>
      </c>
      <c r="F29" s="246">
        <f t="shared" si="0"/>
        <v>16764</v>
      </c>
    </row>
    <row r="30" spans="2:9" ht="15.75" x14ac:dyDescent="0.25">
      <c r="B30" s="134" t="s">
        <v>856</v>
      </c>
      <c r="C30" s="134" t="s">
        <v>840</v>
      </c>
      <c r="D30" s="241">
        <v>11374</v>
      </c>
      <c r="F30" s="246">
        <f t="shared" si="0"/>
        <v>28138</v>
      </c>
    </row>
    <row r="31" spans="2:9" ht="15.75" x14ac:dyDescent="0.25">
      <c r="B31" s="134" t="s">
        <v>856</v>
      </c>
      <c r="C31" s="134" t="s">
        <v>857</v>
      </c>
      <c r="E31" s="241">
        <f>15514</f>
        <v>15514</v>
      </c>
      <c r="F31" s="246">
        <f t="shared" si="0"/>
        <v>12624</v>
      </c>
    </row>
    <row r="32" spans="2:9" ht="15.75" x14ac:dyDescent="0.25">
      <c r="B32" s="134" t="s">
        <v>856</v>
      </c>
      <c r="C32" s="134" t="s">
        <v>858</v>
      </c>
      <c r="E32" s="241">
        <v>11374</v>
      </c>
      <c r="F32" s="246">
        <f t="shared" si="0"/>
        <v>1250</v>
      </c>
    </row>
    <row r="33" spans="2:8" ht="15.75" x14ac:dyDescent="0.25">
      <c r="B33" s="134" t="s">
        <v>856</v>
      </c>
      <c r="C33" s="134" t="s">
        <v>840</v>
      </c>
      <c r="D33" s="241">
        <v>1000</v>
      </c>
      <c r="E33" s="241"/>
      <c r="F33" s="246">
        <f t="shared" si="0"/>
        <v>2250</v>
      </c>
    </row>
    <row r="34" spans="2:8" ht="15.75" x14ac:dyDescent="0.25">
      <c r="B34" s="134" t="s">
        <v>856</v>
      </c>
      <c r="C34" s="134" t="s">
        <v>859</v>
      </c>
      <c r="E34" s="241">
        <f>300+240+380+100</f>
        <v>1020</v>
      </c>
      <c r="F34" s="246">
        <f t="shared" si="0"/>
        <v>1230</v>
      </c>
    </row>
    <row r="35" spans="2:8" ht="15.75" x14ac:dyDescent="0.25">
      <c r="B35" s="134" t="s">
        <v>863</v>
      </c>
      <c r="C35" s="134" t="s">
        <v>840</v>
      </c>
      <c r="D35" s="241">
        <v>5000</v>
      </c>
      <c r="E35" s="241">
        <v>0</v>
      </c>
      <c r="F35" s="246">
        <f t="shared" si="0"/>
        <v>6230</v>
      </c>
    </row>
    <row r="36" spans="2:8" ht="15.75" x14ac:dyDescent="0.25">
      <c r="B36" s="134" t="s">
        <v>863</v>
      </c>
      <c r="C36" s="250" t="s">
        <v>864</v>
      </c>
      <c r="E36" s="241">
        <v>5220</v>
      </c>
      <c r="F36" s="246">
        <f t="shared" si="0"/>
        <v>1010</v>
      </c>
    </row>
    <row r="37" spans="2:8" ht="15.75" x14ac:dyDescent="0.25">
      <c r="B37" s="134" t="s">
        <v>863</v>
      </c>
      <c r="C37" s="134" t="s">
        <v>844</v>
      </c>
      <c r="E37" s="241">
        <v>50</v>
      </c>
      <c r="F37" s="246">
        <f t="shared" si="0"/>
        <v>960</v>
      </c>
    </row>
    <row r="38" spans="2:8" ht="15.75" x14ac:dyDescent="0.25">
      <c r="B38" s="134" t="s">
        <v>863</v>
      </c>
      <c r="C38" s="134" t="s">
        <v>865</v>
      </c>
      <c r="E38" s="241">
        <v>500</v>
      </c>
      <c r="F38" s="246">
        <f t="shared" si="0"/>
        <v>460</v>
      </c>
    </row>
    <row r="39" spans="2:8" ht="15.75" x14ac:dyDescent="0.25">
      <c r="F39" s="246">
        <f t="shared" si="0"/>
        <v>460</v>
      </c>
      <c r="H39" s="240"/>
    </row>
    <row r="40" spans="2:8" ht="15.75" x14ac:dyDescent="0.25">
      <c r="F40" s="246">
        <f t="shared" si="0"/>
        <v>460</v>
      </c>
    </row>
    <row r="42" spans="2:8" x14ac:dyDescent="0.25">
      <c r="D42" s="240">
        <f>SUM(D6:D41)</f>
        <v>59888</v>
      </c>
      <c r="E42" s="240">
        <f>SUM(E7:E41)</f>
        <v>59428</v>
      </c>
      <c r="F42" s="240">
        <f>D42-E42</f>
        <v>460</v>
      </c>
    </row>
    <row r="45" spans="2:8" ht="18.75" x14ac:dyDescent="0.3">
      <c r="B45" s="243" t="s">
        <v>819</v>
      </c>
    </row>
    <row r="46" spans="2:8" ht="15.75" x14ac:dyDescent="0.25">
      <c r="B46" s="244" t="s">
        <v>820</v>
      </c>
      <c r="C46" s="244" t="s">
        <v>821</v>
      </c>
      <c r="D46" s="244" t="s">
        <v>822</v>
      </c>
      <c r="E46" s="244" t="s">
        <v>823</v>
      </c>
      <c r="F46" s="244" t="s">
        <v>824</v>
      </c>
    </row>
    <row r="47" spans="2:8" ht="15.75" x14ac:dyDescent="0.25">
      <c r="B47" s="134"/>
      <c r="C47" s="134"/>
      <c r="D47" s="245"/>
      <c r="E47" s="134"/>
      <c r="F47" s="134"/>
    </row>
    <row r="48" spans="2:8" ht="15.75" x14ac:dyDescent="0.25">
      <c r="B48" s="134" t="s">
        <v>825</v>
      </c>
      <c r="C48" s="134" t="s">
        <v>826</v>
      </c>
      <c r="D48" s="245">
        <v>10000</v>
      </c>
      <c r="E48" s="134"/>
      <c r="F48" s="246">
        <f>F47+D48-E48</f>
        <v>10000</v>
      </c>
    </row>
    <row r="49" spans="2:6" ht="15.75" x14ac:dyDescent="0.25">
      <c r="B49" s="134" t="s">
        <v>825</v>
      </c>
      <c r="C49" s="134" t="s">
        <v>827</v>
      </c>
      <c r="D49" s="245"/>
      <c r="E49" s="245">
        <v>500</v>
      </c>
      <c r="F49" s="246">
        <f t="shared" ref="F49:F76" si="1">F48+D49-E49</f>
        <v>9500</v>
      </c>
    </row>
    <row r="50" spans="2:6" ht="15.75" x14ac:dyDescent="0.25">
      <c r="B50" s="134" t="s">
        <v>825</v>
      </c>
      <c r="C50" s="134" t="s">
        <v>828</v>
      </c>
      <c r="D50" s="245"/>
      <c r="E50" s="245">
        <v>4900</v>
      </c>
      <c r="F50" s="246">
        <f t="shared" si="1"/>
        <v>4600</v>
      </c>
    </row>
    <row r="51" spans="2:6" ht="15.75" x14ac:dyDescent="0.25">
      <c r="B51" s="134" t="s">
        <v>829</v>
      </c>
      <c r="C51" s="134" t="s">
        <v>830</v>
      </c>
      <c r="D51" s="245"/>
      <c r="E51" s="245">
        <v>250</v>
      </c>
      <c r="F51" s="246">
        <f t="shared" si="1"/>
        <v>4350</v>
      </c>
    </row>
    <row r="52" spans="2:6" ht="15.75" x14ac:dyDescent="0.25">
      <c r="B52" s="134" t="s">
        <v>829</v>
      </c>
      <c r="C52" s="134" t="s">
        <v>831</v>
      </c>
      <c r="D52" s="245"/>
      <c r="E52" s="245">
        <v>500</v>
      </c>
      <c r="F52" s="246">
        <f t="shared" si="1"/>
        <v>3850</v>
      </c>
    </row>
    <row r="53" spans="2:6" ht="15.75" x14ac:dyDescent="0.25">
      <c r="B53" s="134" t="s">
        <v>829</v>
      </c>
      <c r="C53" s="134" t="s">
        <v>840</v>
      </c>
      <c r="D53" s="245">
        <v>9000</v>
      </c>
      <c r="E53" s="134"/>
      <c r="F53" s="246">
        <f t="shared" si="1"/>
        <v>12850</v>
      </c>
    </row>
    <row r="54" spans="2:6" ht="15.75" x14ac:dyDescent="0.25">
      <c r="B54" s="134" t="s">
        <v>829</v>
      </c>
      <c r="C54" s="134" t="s">
        <v>841</v>
      </c>
      <c r="D54" s="245"/>
      <c r="E54" s="245">
        <v>1000</v>
      </c>
      <c r="F54" s="246">
        <f t="shared" si="1"/>
        <v>11850</v>
      </c>
    </row>
    <row r="55" spans="2:6" ht="15.75" x14ac:dyDescent="0.25">
      <c r="B55" s="134" t="s">
        <v>829</v>
      </c>
      <c r="C55" s="134" t="s">
        <v>842</v>
      </c>
      <c r="D55" s="245"/>
      <c r="E55" s="245">
        <v>1000</v>
      </c>
      <c r="F55" s="246">
        <f t="shared" si="1"/>
        <v>10850</v>
      </c>
    </row>
    <row r="56" spans="2:6" ht="15.75" x14ac:dyDescent="0.25">
      <c r="B56" s="134" t="s">
        <v>829</v>
      </c>
      <c r="C56" s="134" t="s">
        <v>845</v>
      </c>
      <c r="D56" s="245"/>
      <c r="E56" s="245">
        <v>9000</v>
      </c>
      <c r="F56" s="246">
        <f t="shared" si="1"/>
        <v>1850</v>
      </c>
    </row>
    <row r="57" spans="2:6" ht="15.75" x14ac:dyDescent="0.25">
      <c r="B57" s="134" t="s">
        <v>843</v>
      </c>
      <c r="C57" s="134" t="s">
        <v>844</v>
      </c>
      <c r="D57" s="245"/>
      <c r="E57" s="245">
        <v>50</v>
      </c>
      <c r="F57" s="246">
        <f t="shared" si="1"/>
        <v>1800</v>
      </c>
    </row>
    <row r="58" spans="2:6" ht="15.75" x14ac:dyDescent="0.25">
      <c r="B58" s="134" t="s">
        <v>843</v>
      </c>
      <c r="C58" s="134" t="s">
        <v>846</v>
      </c>
      <c r="D58" s="245"/>
      <c r="E58" s="245">
        <v>1200</v>
      </c>
      <c r="F58" s="246">
        <f t="shared" si="1"/>
        <v>600</v>
      </c>
    </row>
    <row r="59" spans="2:6" ht="15.75" x14ac:dyDescent="0.25">
      <c r="B59" s="134" t="s">
        <v>847</v>
      </c>
      <c r="C59" s="134" t="s">
        <v>840</v>
      </c>
      <c r="D59" s="245">
        <v>1000</v>
      </c>
      <c r="E59" s="245"/>
      <c r="F59" s="246">
        <f t="shared" si="1"/>
        <v>1600</v>
      </c>
    </row>
    <row r="60" spans="2:6" ht="15.75" x14ac:dyDescent="0.25">
      <c r="B60" s="134" t="s">
        <v>847</v>
      </c>
      <c r="C60" s="134" t="s">
        <v>848</v>
      </c>
      <c r="D60" s="245"/>
      <c r="E60" s="245">
        <v>700</v>
      </c>
      <c r="F60" s="246">
        <f t="shared" si="1"/>
        <v>900</v>
      </c>
    </row>
    <row r="61" spans="2:6" ht="15.75" x14ac:dyDescent="0.25">
      <c r="B61" s="134" t="s">
        <v>847</v>
      </c>
      <c r="C61" s="134" t="s">
        <v>849</v>
      </c>
      <c r="D61" s="245"/>
      <c r="E61" s="245">
        <v>100</v>
      </c>
      <c r="F61" s="246">
        <f t="shared" si="1"/>
        <v>800</v>
      </c>
    </row>
    <row r="62" spans="2:6" ht="15.75" x14ac:dyDescent="0.25">
      <c r="B62" s="134" t="s">
        <v>847</v>
      </c>
      <c r="C62" s="134" t="s">
        <v>850</v>
      </c>
      <c r="D62" s="245"/>
      <c r="E62" s="245">
        <v>200</v>
      </c>
      <c r="F62" s="246">
        <f t="shared" si="1"/>
        <v>600</v>
      </c>
    </row>
    <row r="63" spans="2:6" ht="15.75" x14ac:dyDescent="0.25">
      <c r="B63" s="134" t="s">
        <v>851</v>
      </c>
      <c r="C63" s="134" t="s">
        <v>840</v>
      </c>
      <c r="D63" s="245">
        <f>1000+5000</f>
        <v>6000</v>
      </c>
      <c r="E63" s="245"/>
      <c r="F63" s="246">
        <f t="shared" si="1"/>
        <v>6600</v>
      </c>
    </row>
    <row r="64" spans="2:6" ht="15.75" x14ac:dyDescent="0.25">
      <c r="B64" s="134" t="s">
        <v>851</v>
      </c>
      <c r="C64" s="134" t="s">
        <v>852</v>
      </c>
      <c r="D64" s="241"/>
      <c r="E64" s="241">
        <f>350*3</f>
        <v>1050</v>
      </c>
      <c r="F64" s="246">
        <f t="shared" si="1"/>
        <v>5550</v>
      </c>
    </row>
    <row r="65" spans="1:6" ht="15.75" x14ac:dyDescent="0.25">
      <c r="B65" s="134" t="s">
        <v>851</v>
      </c>
      <c r="C65" s="134" t="s">
        <v>853</v>
      </c>
      <c r="D65" s="241"/>
      <c r="E65" s="241">
        <v>300</v>
      </c>
      <c r="F65" s="246">
        <f t="shared" si="1"/>
        <v>5250</v>
      </c>
    </row>
    <row r="66" spans="1:6" ht="15.75" x14ac:dyDescent="0.25">
      <c r="B66" s="134" t="s">
        <v>851</v>
      </c>
      <c r="C66" s="134" t="s">
        <v>854</v>
      </c>
      <c r="D66" s="241"/>
      <c r="E66" s="241">
        <v>3800</v>
      </c>
      <c r="F66" s="246">
        <f t="shared" si="1"/>
        <v>1450</v>
      </c>
    </row>
    <row r="67" spans="1:6" ht="15.75" x14ac:dyDescent="0.25">
      <c r="B67" s="134" t="s">
        <v>851</v>
      </c>
      <c r="C67" s="134" t="s">
        <v>855</v>
      </c>
      <c r="D67" s="241"/>
      <c r="E67" s="241">
        <v>100</v>
      </c>
      <c r="F67" s="246">
        <f t="shared" si="1"/>
        <v>1350</v>
      </c>
    </row>
    <row r="68" spans="1:6" ht="15.75" x14ac:dyDescent="0.25">
      <c r="B68" s="134" t="s">
        <v>851</v>
      </c>
      <c r="C68" s="134" t="s">
        <v>844</v>
      </c>
      <c r="D68" s="241"/>
      <c r="E68" s="241">
        <v>50</v>
      </c>
      <c r="F68" s="246">
        <f t="shared" si="1"/>
        <v>1300</v>
      </c>
    </row>
    <row r="69" spans="1:6" ht="15.75" x14ac:dyDescent="0.25">
      <c r="B69" s="134" t="s">
        <v>856</v>
      </c>
      <c r="C69" s="134" t="s">
        <v>840</v>
      </c>
      <c r="D69" s="241">
        <v>1000</v>
      </c>
      <c r="E69" s="241">
        <v>0</v>
      </c>
      <c r="F69" s="246">
        <f t="shared" si="1"/>
        <v>2300</v>
      </c>
    </row>
    <row r="70" spans="1:6" ht="15.75" x14ac:dyDescent="0.25">
      <c r="B70" s="134" t="s">
        <v>856</v>
      </c>
      <c r="C70" s="134" t="s">
        <v>852</v>
      </c>
      <c r="E70" s="241">
        <v>1050</v>
      </c>
      <c r="F70" s="246">
        <f t="shared" si="1"/>
        <v>1250</v>
      </c>
    </row>
    <row r="71" spans="1:6" ht="15.75" x14ac:dyDescent="0.25">
      <c r="B71" s="134" t="s">
        <v>856</v>
      </c>
      <c r="C71" s="134" t="s">
        <v>840</v>
      </c>
      <c r="D71" s="241">
        <v>1000</v>
      </c>
      <c r="E71" s="241"/>
      <c r="F71" s="246">
        <f t="shared" si="1"/>
        <v>2250</v>
      </c>
    </row>
    <row r="72" spans="1:6" ht="15.75" x14ac:dyDescent="0.25">
      <c r="B72" s="134" t="s">
        <v>856</v>
      </c>
      <c r="C72" s="134" t="s">
        <v>859</v>
      </c>
      <c r="E72" s="241">
        <f>300+240+380+100</f>
        <v>1020</v>
      </c>
      <c r="F72" s="246">
        <f t="shared" si="1"/>
        <v>1230</v>
      </c>
    </row>
    <row r="73" spans="1:6" ht="15.75" x14ac:dyDescent="0.25">
      <c r="B73" s="134" t="s">
        <v>856</v>
      </c>
      <c r="C73" s="245" t="s">
        <v>860</v>
      </c>
      <c r="D73" s="241">
        <v>50000</v>
      </c>
      <c r="E73" s="241"/>
      <c r="F73" s="246">
        <f t="shared" si="1"/>
        <v>51230</v>
      </c>
    </row>
    <row r="74" spans="1:6" ht="15.75" x14ac:dyDescent="0.25">
      <c r="B74" s="134" t="s">
        <v>856</v>
      </c>
      <c r="C74" s="245" t="s">
        <v>861</v>
      </c>
      <c r="D74" s="241"/>
      <c r="E74" s="241">
        <v>10000</v>
      </c>
      <c r="F74" s="246">
        <f t="shared" si="1"/>
        <v>41230</v>
      </c>
    </row>
    <row r="75" spans="1:6" ht="15.75" x14ac:dyDescent="0.25">
      <c r="B75" s="134" t="s">
        <v>856</v>
      </c>
      <c r="C75" s="245" t="s">
        <v>862</v>
      </c>
      <c r="D75" s="241"/>
      <c r="E75" s="241">
        <v>27000</v>
      </c>
      <c r="F75" s="246">
        <f t="shared" si="1"/>
        <v>14230</v>
      </c>
    </row>
    <row r="76" spans="1:6" ht="15.75" x14ac:dyDescent="0.25">
      <c r="B76" s="245"/>
      <c r="C76" s="245"/>
      <c r="D76" s="241"/>
      <c r="E76" s="241"/>
      <c r="F76" s="246">
        <f t="shared" si="1"/>
        <v>14230</v>
      </c>
    </row>
    <row r="77" spans="1:6" ht="21" x14ac:dyDescent="0.35">
      <c r="A77" s="301" t="s">
        <v>1051</v>
      </c>
      <c r="B77" s="245"/>
      <c r="C77" s="245"/>
      <c r="D77" s="241"/>
      <c r="E77" s="241"/>
      <c r="F77" s="246"/>
    </row>
    <row r="78" spans="1:6" ht="15.75" x14ac:dyDescent="0.25">
      <c r="B78" s="245"/>
      <c r="C78" s="245"/>
      <c r="D78" s="241"/>
      <c r="E78" s="241"/>
      <c r="F78" s="246"/>
    </row>
    <row r="79" spans="1:6" ht="20.100000000000001" customHeight="1" x14ac:dyDescent="0.25">
      <c r="B79" s="171" t="s">
        <v>999</v>
      </c>
      <c r="C79" s="171" t="s">
        <v>1348</v>
      </c>
      <c r="D79" s="218">
        <v>0</v>
      </c>
      <c r="E79" s="218">
        <v>15000</v>
      </c>
      <c r="F79" s="303">
        <f>F78+D79-E79</f>
        <v>-15000</v>
      </c>
    </row>
    <row r="80" spans="1:6" ht="20.100000000000001" customHeight="1" x14ac:dyDescent="0.25">
      <c r="B80" s="171" t="s">
        <v>1018</v>
      </c>
      <c r="C80" s="171" t="s">
        <v>1019</v>
      </c>
      <c r="D80" s="218">
        <v>4700</v>
      </c>
      <c r="E80" s="248">
        <v>0</v>
      </c>
      <c r="F80" s="303">
        <f t="shared" ref="F80:F90" si="2">F79+D80-E80</f>
        <v>-10300</v>
      </c>
    </row>
    <row r="81" spans="2:6" ht="20.100000000000001" customHeight="1" x14ac:dyDescent="0.25">
      <c r="B81" s="171" t="s">
        <v>1038</v>
      </c>
      <c r="C81" s="292" t="s">
        <v>1133</v>
      </c>
      <c r="D81" s="218">
        <v>3910</v>
      </c>
      <c r="E81" s="248">
        <v>0</v>
      </c>
      <c r="F81" s="303">
        <f t="shared" si="2"/>
        <v>-6390</v>
      </c>
    </row>
    <row r="82" spans="2:6" ht="20.100000000000001" customHeight="1" x14ac:dyDescent="0.25">
      <c r="B82" s="171" t="s">
        <v>1052</v>
      </c>
      <c r="C82" s="292" t="s">
        <v>1133</v>
      </c>
      <c r="D82" s="218">
        <v>3360</v>
      </c>
      <c r="E82" s="249"/>
      <c r="F82" s="303">
        <f t="shared" si="2"/>
        <v>-3030</v>
      </c>
    </row>
    <row r="83" spans="2:6" ht="20.100000000000001" customHeight="1" x14ac:dyDescent="0.25">
      <c r="B83" s="171" t="s">
        <v>1055</v>
      </c>
      <c r="C83" s="171" t="s">
        <v>1347</v>
      </c>
      <c r="D83" s="218"/>
      <c r="E83" s="218">
        <v>20000</v>
      </c>
      <c r="F83" s="303">
        <f t="shared" si="2"/>
        <v>-23030</v>
      </c>
    </row>
    <row r="84" spans="2:6" ht="20.100000000000001" customHeight="1" x14ac:dyDescent="0.25">
      <c r="B84" s="171" t="s">
        <v>1059</v>
      </c>
      <c r="C84" s="171" t="s">
        <v>1019</v>
      </c>
      <c r="D84" s="218">
        <v>6125</v>
      </c>
      <c r="E84" s="218">
        <v>0</v>
      </c>
      <c r="F84" s="303">
        <f t="shared" si="2"/>
        <v>-16905</v>
      </c>
    </row>
    <row r="85" spans="2:6" ht="20.100000000000001" customHeight="1" x14ac:dyDescent="0.25">
      <c r="B85" s="171" t="s">
        <v>1131</v>
      </c>
      <c r="C85" s="292" t="s">
        <v>1133</v>
      </c>
      <c r="D85" s="218">
        <v>5876</v>
      </c>
      <c r="E85" s="220"/>
      <c r="F85" s="303">
        <f t="shared" si="2"/>
        <v>-11029</v>
      </c>
    </row>
    <row r="86" spans="2:6" ht="20.100000000000001" customHeight="1" x14ac:dyDescent="0.25">
      <c r="B86" s="171" t="s">
        <v>1182</v>
      </c>
      <c r="C86" s="171" t="s">
        <v>1346</v>
      </c>
      <c r="D86" s="218">
        <v>0</v>
      </c>
      <c r="E86" s="218">
        <f>30000</f>
        <v>30000</v>
      </c>
      <c r="F86" s="303">
        <f t="shared" si="2"/>
        <v>-41029</v>
      </c>
    </row>
    <row r="87" spans="2:6" ht="20.100000000000001" customHeight="1" x14ac:dyDescent="0.25">
      <c r="B87" s="171" t="s">
        <v>1179</v>
      </c>
      <c r="C87" s="292" t="s">
        <v>1183</v>
      </c>
      <c r="D87" s="218">
        <v>11060</v>
      </c>
      <c r="E87" s="218">
        <v>0</v>
      </c>
      <c r="F87" s="303">
        <f t="shared" si="2"/>
        <v>-29969</v>
      </c>
    </row>
    <row r="88" spans="2:6" ht="20.100000000000001" customHeight="1" x14ac:dyDescent="0.25">
      <c r="B88" s="171" t="s">
        <v>1296</v>
      </c>
      <c r="C88" s="171" t="s">
        <v>1345</v>
      </c>
      <c r="D88" s="218"/>
      <c r="E88" s="218">
        <v>5000</v>
      </c>
      <c r="F88" s="303">
        <f t="shared" si="2"/>
        <v>-34969</v>
      </c>
    </row>
    <row r="89" spans="2:6" ht="20.100000000000001" customHeight="1" x14ac:dyDescent="0.25">
      <c r="B89" s="171" t="s">
        <v>1302</v>
      </c>
      <c r="C89" s="292" t="s">
        <v>1326</v>
      </c>
      <c r="D89" s="218">
        <v>4950</v>
      </c>
      <c r="E89" s="218">
        <v>0</v>
      </c>
      <c r="F89" s="303">
        <f t="shared" si="2"/>
        <v>-30019</v>
      </c>
    </row>
    <row r="90" spans="2:6" ht="20.100000000000001" customHeight="1" x14ac:dyDescent="0.25">
      <c r="B90" s="171" t="s">
        <v>1317</v>
      </c>
      <c r="C90" s="292" t="s">
        <v>1327</v>
      </c>
      <c r="D90" s="218">
        <f>1970+1680+1950</f>
        <v>5600</v>
      </c>
      <c r="E90" s="218">
        <v>0</v>
      </c>
      <c r="F90" s="303">
        <f t="shared" si="2"/>
        <v>-24419</v>
      </c>
    </row>
    <row r="91" spans="2:6" ht="20.100000000000001" customHeight="1" x14ac:dyDescent="0.25">
      <c r="B91" s="171"/>
      <c r="C91" s="292"/>
      <c r="D91" s="218"/>
      <c r="E91" s="218"/>
      <c r="F91" s="303"/>
    </row>
    <row r="92" spans="2:6" ht="20.100000000000001" customHeight="1" x14ac:dyDescent="0.25">
      <c r="B92" s="171"/>
      <c r="C92" s="292"/>
      <c r="D92" s="218"/>
      <c r="E92" s="218"/>
      <c r="F92" s="303"/>
    </row>
    <row r="93" spans="2:6" ht="20.100000000000001" customHeight="1" x14ac:dyDescent="0.25">
      <c r="B93" s="171"/>
      <c r="C93" s="292"/>
      <c r="D93" s="218"/>
      <c r="E93" s="218"/>
      <c r="F93" s="303"/>
    </row>
    <row r="94" spans="2:6" ht="20.100000000000001" customHeight="1" x14ac:dyDescent="0.25">
      <c r="B94" s="220"/>
      <c r="C94" s="292"/>
      <c r="D94" s="294">
        <f>SUM(D79:D93)</f>
        <v>45581</v>
      </c>
      <c r="E94" s="294">
        <f>SUM(E79:E93)</f>
        <v>70000</v>
      </c>
      <c r="F94" s="303"/>
    </row>
    <row r="96" spans="2:6" ht="15.75" x14ac:dyDescent="0.25">
      <c r="C96" s="281" t="s">
        <v>1349</v>
      </c>
    </row>
    <row r="97" spans="3:4" ht="15.75" x14ac:dyDescent="0.25">
      <c r="C97" s="308" t="s">
        <v>1346</v>
      </c>
      <c r="D97" s="311">
        <f>30000</f>
        <v>30000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Sheet2</vt:lpstr>
      <vt:lpstr>Actual</vt:lpstr>
      <vt:lpstr>Sheet6</vt:lpstr>
      <vt:lpstr>Dasty</vt:lpstr>
      <vt:lpstr>Sheet5</vt:lpstr>
      <vt:lpstr>Sheet4</vt:lpstr>
      <vt:lpstr>Irshad SB Hisab</vt:lpstr>
      <vt:lpstr>DR.Habiba</vt:lpstr>
      <vt:lpstr>Actual!Print_Area</vt:lpstr>
      <vt:lpstr>DR.Habiba!Print_Area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 COMPUTERS</dc:creator>
  <cp:lastModifiedBy>786 COMPUTERS</cp:lastModifiedBy>
  <cp:lastPrinted>2025-06-03T08:24:47Z</cp:lastPrinted>
  <dcterms:created xsi:type="dcterms:W3CDTF">2015-06-05T18:17:20Z</dcterms:created>
  <dcterms:modified xsi:type="dcterms:W3CDTF">2025-06-05T08:32:01Z</dcterms:modified>
</cp:coreProperties>
</file>