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azmin\Documents\Proyectos\proyecto-final-ekchy\app\dataextraction\Recibos\"/>
    </mc:Choice>
  </mc:AlternateContent>
  <xr:revisionPtr revIDLastSave="0" documentId="13_ncr:1_{7F8324A3-8D95-40CD-962B-31E246CA413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lientes " sheetId="1" r:id="rId1"/>
    <sheet name="Tablas indicadores y graficos" sheetId="3" r:id="rId2"/>
    <sheet name="Clientes  Trabajar" sheetId="4" r:id="rId3"/>
    <sheet name="Tablas consulta" sheetId="7" r:id="rId4"/>
    <sheet name="chart" sheetId="5" r:id="rId5"/>
  </sheets>
  <definedNames>
    <definedName name="_xlnm._FilterDatabase" localSheetId="0" hidden="1">'Clientes '!$A$1:$I$15</definedName>
    <definedName name="_xlnm._FilterDatabase" localSheetId="2" hidden="1">'Clientes  Trabajar'!$A$159:$P$173</definedName>
  </definedNames>
  <calcPr calcId="18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7" l="1"/>
  <c r="H8" i="7" s="1"/>
  <c r="G7" i="7"/>
  <c r="H7" i="7" s="1"/>
  <c r="G6" i="7"/>
  <c r="H6" i="7" s="1"/>
  <c r="G5" i="7"/>
  <c r="H5" i="7" s="1"/>
  <c r="G4" i="7"/>
  <c r="H4" i="7" s="1"/>
  <c r="O138" i="4"/>
  <c r="P45" i="1"/>
  <c r="G45" i="1"/>
  <c r="P44" i="1"/>
  <c r="G44" i="1"/>
  <c r="P43" i="1"/>
  <c r="G43" i="1"/>
  <c r="P42" i="1"/>
  <c r="G42" i="1"/>
  <c r="P41" i="1"/>
  <c r="G41" i="1"/>
  <c r="P40" i="1"/>
  <c r="G40" i="1"/>
  <c r="P39" i="1"/>
  <c r="G39" i="1"/>
  <c r="P38" i="1"/>
  <c r="G38" i="1"/>
  <c r="P37" i="1"/>
  <c r="G37" i="1"/>
  <c r="P36" i="1"/>
  <c r="G36" i="1"/>
  <c r="P35" i="1"/>
  <c r="G35" i="1"/>
  <c r="P34" i="1"/>
  <c r="H34" i="1"/>
  <c r="G34" i="1"/>
  <c r="P33" i="1"/>
  <c r="G33" i="1"/>
  <c r="H33" i="1" s="1"/>
  <c r="P32" i="1"/>
  <c r="G32" i="1"/>
  <c r="H32" i="1" s="1"/>
  <c r="P31" i="1"/>
  <c r="G31" i="1"/>
  <c r="H31" i="1" s="1"/>
  <c r="P30" i="1"/>
  <c r="G30" i="1"/>
  <c r="H30" i="1" s="1"/>
  <c r="P29" i="1"/>
  <c r="G29" i="1"/>
  <c r="H29" i="1" s="1"/>
  <c r="P28" i="1"/>
  <c r="G28" i="1"/>
  <c r="H28" i="1" s="1"/>
  <c r="P27" i="1"/>
  <c r="G27" i="1"/>
  <c r="H27" i="1" s="1"/>
  <c r="P26" i="1"/>
  <c r="G26" i="1"/>
  <c r="H26" i="1" s="1"/>
  <c r="P25" i="1"/>
  <c r="G25" i="1"/>
  <c r="H25" i="1" s="1"/>
  <c r="P24" i="1"/>
  <c r="G24" i="1"/>
  <c r="H24" i="1" s="1"/>
  <c r="P23" i="1"/>
  <c r="G23" i="1"/>
  <c r="H23" i="1" s="1"/>
  <c r="P22" i="1"/>
  <c r="G22" i="1"/>
  <c r="H22" i="1" s="1"/>
  <c r="P21" i="1"/>
  <c r="G21" i="1"/>
  <c r="H21" i="1" s="1"/>
  <c r="P20" i="1"/>
  <c r="G20" i="1"/>
  <c r="H20" i="1" s="1"/>
  <c r="P19" i="1"/>
  <c r="G19" i="1"/>
  <c r="H19" i="1" s="1"/>
  <c r="P18" i="1"/>
  <c r="G18" i="1"/>
  <c r="H18" i="1" s="1"/>
  <c r="P17" i="1"/>
  <c r="G17" i="1"/>
  <c r="H17" i="1" s="1"/>
  <c r="P16" i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AF142" i="4"/>
  <c r="Q140" i="4"/>
  <c r="Q139" i="4"/>
  <c r="Q138" i="4"/>
  <c r="P140" i="4"/>
  <c r="P139" i="4"/>
  <c r="P138" i="4"/>
  <c r="O140" i="4"/>
  <c r="O139" i="4"/>
  <c r="R129" i="4"/>
  <c r="R130" i="4"/>
  <c r="R131" i="4"/>
  <c r="Q132" i="4"/>
  <c r="P132" i="4"/>
  <c r="O132" i="4"/>
  <c r="Q131" i="4"/>
  <c r="P131" i="4"/>
  <c r="Q130" i="4"/>
  <c r="P130" i="4"/>
  <c r="Q129" i="4"/>
  <c r="P129" i="4"/>
  <c r="O131" i="4"/>
  <c r="O130" i="4"/>
  <c r="O129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C181" i="4"/>
  <c r="C187" i="4" s="1"/>
  <c r="C196" i="4"/>
  <c r="C195" i="4"/>
  <c r="C194" i="4"/>
  <c r="F196" i="4"/>
  <c r="F195" i="4"/>
  <c r="F194" i="4"/>
  <c r="F193" i="4"/>
  <c r="E196" i="4"/>
  <c r="E195" i="4"/>
  <c r="E194" i="4"/>
  <c r="E193" i="4"/>
  <c r="D196" i="4"/>
  <c r="D195" i="4"/>
  <c r="D194" i="4"/>
  <c r="D193" i="4"/>
  <c r="C193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60" i="4"/>
  <c r="C188" i="4" s="1"/>
  <c r="L96" i="4"/>
  <c r="L107" i="4"/>
  <c r="L106" i="4"/>
  <c r="L105" i="4"/>
  <c r="L104" i="4"/>
  <c r="L103" i="4"/>
  <c r="L102" i="4"/>
  <c r="L101" i="4"/>
  <c r="L100" i="4"/>
  <c r="L99" i="4"/>
  <c r="L98" i="4"/>
  <c r="L97" i="4"/>
  <c r="L95" i="4"/>
  <c r="L94" i="4"/>
  <c r="H91" i="4"/>
  <c r="H42" i="3"/>
  <c r="H41" i="3"/>
  <c r="H40" i="3"/>
  <c r="H39" i="3"/>
  <c r="F73" i="4"/>
  <c r="F72" i="4"/>
  <c r="F71" i="4"/>
  <c r="F70" i="4"/>
  <c r="I11" i="3"/>
  <c r="I9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A13" i="3"/>
  <c r="A12" i="3"/>
  <c r="A11" i="3"/>
  <c r="G57" i="4"/>
  <c r="G56" i="4"/>
  <c r="F57" i="4"/>
  <c r="F56" i="4"/>
  <c r="F55" i="4"/>
  <c r="G55" i="4"/>
  <c r="I6" i="3"/>
  <c r="G70" i="4"/>
  <c r="G71" i="4"/>
  <c r="G73" i="4"/>
  <c r="G72" i="4"/>
  <c r="G196" i="4" l="1"/>
  <c r="G193" i="4"/>
  <c r="G195" i="4"/>
  <c r="G194" i="4"/>
  <c r="C186" i="4"/>
  <c r="C185" i="4"/>
  <c r="C184" i="4"/>
  <c r="C189" i="4" l="1"/>
</calcChain>
</file>

<file path=xl/sharedStrings.xml><?xml version="1.0" encoding="utf-8"?>
<sst xmlns="http://schemas.openxmlformats.org/spreadsheetml/2006/main" count="1288" uniqueCount="163">
  <si>
    <t>pais</t>
  </si>
  <si>
    <t>id_razonsocial</t>
  </si>
  <si>
    <t>nombre_empresa</t>
  </si>
  <si>
    <t>periodo_fiscal</t>
  </si>
  <si>
    <t>nombreFormulario</t>
  </si>
  <si>
    <t>Fecha_vencimiento</t>
  </si>
  <si>
    <t>Fecha_envio_cliente</t>
  </si>
  <si>
    <t>Fecha_revisado</t>
  </si>
  <si>
    <t>Revisor</t>
  </si>
  <si>
    <t>ARG</t>
  </si>
  <si>
    <t>30-70892838-7</t>
  </si>
  <si>
    <t>BSF SA</t>
  </si>
  <si>
    <t>IVA</t>
  </si>
  <si>
    <t>Juan Espinosa</t>
  </si>
  <si>
    <t>30-70877589-0</t>
  </si>
  <si>
    <t>IAFH GLOBAL SA</t>
  </si>
  <si>
    <t>Camilo Sarmiento</t>
  </si>
  <si>
    <t>30-69556267-1</t>
  </si>
  <si>
    <t>DECISION SUPPORT SA</t>
  </si>
  <si>
    <t>Flor Cardenas</t>
  </si>
  <si>
    <t>30-71245283-4</t>
  </si>
  <si>
    <t>DYNAFLOWS SA</t>
  </si>
  <si>
    <t>Maria Rivera</t>
  </si>
  <si>
    <t>30-70840691-7</t>
  </si>
  <si>
    <t>SISTEMAS GLOBALES SA</t>
  </si>
  <si>
    <t>COL</t>
  </si>
  <si>
    <t>SISTEMAS COLOMBIA S.A.S</t>
  </si>
  <si>
    <t>MEX</t>
  </si>
  <si>
    <t>NPI620328DP8</t>
  </si>
  <si>
    <t>NCS PEARSON, INC.</t>
  </si>
  <si>
    <t>IVA DIGITALES</t>
  </si>
  <si>
    <t>30-71509409-2</t>
  </si>
  <si>
    <t>AMDIPHARM LTD</t>
  </si>
  <si>
    <t>AIRBNB IRELAND UNLIMITED COMPANY</t>
  </si>
  <si>
    <t>VIMEO.COM, INC.</t>
  </si>
  <si>
    <t>GLOBANT COLOMBIA S.A.S</t>
  </si>
  <si>
    <t>año</t>
  </si>
  <si>
    <t>numeroFormulario</t>
  </si>
  <si>
    <t xml:space="preserve"> n_verificacion</t>
  </si>
  <si>
    <t>saldoPagado</t>
  </si>
  <si>
    <t>saldoFavor</t>
  </si>
  <si>
    <t>Nombre Impuesto</t>
  </si>
  <si>
    <t>fecha_procesado</t>
  </si>
  <si>
    <t>146752/201103</t>
  </si>
  <si>
    <t>146753/201104</t>
  </si>
  <si>
    <t>146754/201105</t>
  </si>
  <si>
    <t>146755/201106</t>
  </si>
  <si>
    <t>146756/201107</t>
  </si>
  <si>
    <t>146759/201110</t>
  </si>
  <si>
    <t>Procesado</t>
  </si>
  <si>
    <t>OK Procesado</t>
  </si>
  <si>
    <t>Pendiente</t>
  </si>
  <si>
    <t xml:space="preserve">Corrección </t>
  </si>
  <si>
    <t>No procesado</t>
  </si>
  <si>
    <t>Row Labels</t>
  </si>
  <si>
    <t>Grand Total</t>
  </si>
  <si>
    <t>Column Labels</t>
  </si>
  <si>
    <t>ene</t>
  </si>
  <si>
    <t>feb</t>
  </si>
  <si>
    <t>mar</t>
  </si>
  <si>
    <t>procesado por mes</t>
  </si>
  <si>
    <t>Count of id_razonsocial</t>
  </si>
  <si>
    <t>AIRLAS</t>
  </si>
  <si>
    <t>BELGRADNO</t>
  </si>
  <si>
    <t>POSTOBON</t>
  </si>
  <si>
    <t>Recuento totales de Impuestos</t>
  </si>
  <si>
    <t>Mes</t>
  </si>
  <si>
    <t>Gran Total</t>
  </si>
  <si>
    <t xml:space="preserve">Total Impuestos hasta hoy </t>
  </si>
  <si>
    <t>Total Impuestos Pendientes del mes en curso</t>
  </si>
  <si>
    <t>Total Impuestos Procesados del mes en curso</t>
  </si>
  <si>
    <t>ENE</t>
  </si>
  <si>
    <t>FEB</t>
  </si>
  <si>
    <t>MAR</t>
  </si>
  <si>
    <t>Estado</t>
  </si>
  <si>
    <t xml:space="preserve">Impuestos </t>
  </si>
  <si>
    <t>Estado tendecias de procesos</t>
  </si>
  <si>
    <t>Mes mas Productivo</t>
  </si>
  <si>
    <t xml:space="preserve">Nombre Empleado </t>
  </si>
  <si>
    <t xml:space="preserve">Empleados acumulado estados de impuetos </t>
  </si>
  <si>
    <t>Limite</t>
  </si>
  <si>
    <t>Hoy</t>
  </si>
  <si>
    <t>estimadas</t>
  </si>
  <si>
    <t>Fecha de vencimiento vs Fecha Revisión</t>
  </si>
  <si>
    <t>Fecha de vencimiento vs Fecha Envio Cliente</t>
  </si>
  <si>
    <t>Fecha de vencimiento vs Fecha Procesamiento (presentación / carga documento Ekchy)</t>
  </si>
  <si>
    <t>Si esta ok tiene que guardar la fecha y quedar fijo</t>
  </si>
  <si>
    <t>Observaciones en programarción</t>
  </si>
  <si>
    <t>Si falta =&lt;3 dispara alerta rojo</t>
  </si>
  <si>
    <t>Si falta 4 a 5 amarillo</t>
  </si>
  <si>
    <t>Se muestra tabla del mes</t>
  </si>
  <si>
    <t>Dia</t>
  </si>
  <si>
    <t xml:space="preserve">Organizar por pais y nombre de empresa </t>
  </si>
  <si>
    <t>Transcurrido</t>
  </si>
  <si>
    <t>Restante</t>
  </si>
  <si>
    <t>Relación porcentual de los dias transcurridos en un mes dentro de una fecha especifica y se contrasta con el dia que se especifica "vencimiento"</t>
  </si>
  <si>
    <t>Tabla para mostrar</t>
  </si>
  <si>
    <t>Pais</t>
  </si>
  <si>
    <t>Identificación</t>
  </si>
  <si>
    <t>Empresa</t>
  </si>
  <si>
    <t>Periodo fiscal</t>
  </si>
  <si>
    <t>Nombre Revisor</t>
  </si>
  <si>
    <t>Dias Faltantes</t>
  </si>
  <si>
    <t>campo calcular</t>
  </si>
  <si>
    <t>Si esta ok procesado a debe tener la fecha</t>
  </si>
  <si>
    <t>Tabla</t>
  </si>
  <si>
    <t>Fecha</t>
  </si>
  <si>
    <t>Alerta</t>
  </si>
  <si>
    <t>Topes</t>
  </si>
  <si>
    <t>Relación%</t>
  </si>
  <si>
    <t>Patrón dias</t>
  </si>
  <si>
    <t>Tope 1</t>
  </si>
  <si>
    <t>Tope 2</t>
  </si>
  <si>
    <t xml:space="preserve">Tope 3 </t>
  </si>
  <si>
    <t>Tope 4</t>
  </si>
  <si>
    <t>if</t>
  </si>
  <si>
    <t>formula</t>
  </si>
  <si>
    <t>https://www.youtube.com/watch?v=BB6GgrwY-Go</t>
  </si>
  <si>
    <t>https://www.youtube.com/watch?v=u8XKAcihywc</t>
  </si>
  <si>
    <t>Dias</t>
  </si>
  <si>
    <t>No cumplio</t>
  </si>
  <si>
    <t>Cumplio</t>
  </si>
  <si>
    <t xml:space="preserve">Tiene que ser inferior la fecha </t>
  </si>
  <si>
    <t>&lt;3 automaticamente no cumplio</t>
  </si>
  <si>
    <t>&lt;2 automaticamente no cumplio</t>
  </si>
  <si>
    <t>ObjetivoRevision</t>
  </si>
  <si>
    <t>ObjetivoRevision =3 / 4</t>
  </si>
  <si>
    <t>ObjetivoCliente = 3</t>
  </si>
  <si>
    <t>ObjetivoFinalizado &gt;2</t>
  </si>
  <si>
    <t>ObjetivoFinalizado</t>
  </si>
  <si>
    <t>ObjetivoCliente</t>
  </si>
  <si>
    <t>Matriz salidas Indicadores</t>
  </si>
  <si>
    <t>a)</t>
  </si>
  <si>
    <t>b)</t>
  </si>
  <si>
    <t>Grafico</t>
  </si>
  <si>
    <t>circulo progresivo</t>
  </si>
  <si>
    <t>Librerias posibles</t>
  </si>
  <si>
    <t>https://www.chartjs.org/docs/latest/axes/cartesian/time.html</t>
  </si>
  <si>
    <t>https://tutorial101.blogspot.com/2020/07/how-to-use-chart-js-with-django-using.html</t>
  </si>
  <si>
    <t>https://www.chartjs.org/docs/latest/samples/information.html</t>
  </si>
  <si>
    <t>Point Styling</t>
  </si>
  <si>
    <t>https://www.chartjs.org/docs/latest/samples/line/point-styling.html</t>
  </si>
  <si>
    <t>https://www.chartjs.org/docs/latest/samples/bar/floating.html</t>
  </si>
  <si>
    <t>Floating Bars</t>
  </si>
  <si>
    <t>Stacked Bar Chart</t>
  </si>
  <si>
    <t>https://www.chartjs.org/docs/latest/samples/bar/stacked.html</t>
  </si>
  <si>
    <t>Stacked Bar Chart with Groups</t>
  </si>
  <si>
    <t>#Doughnut</t>
  </si>
  <si>
    <t>https://www.chartjs.org/docs/latest/samples/other-charts/doughnut.html</t>
  </si>
  <si>
    <t>#Pie</t>
  </si>
  <si>
    <t>https://www.chartjs.org/docs/latest/samples/other-charts/pie.html</t>
  </si>
  <si>
    <t>https://www.chartjs.org/docs/latest/samples/tooltip/point-style.html</t>
  </si>
  <si>
    <t>Point Style</t>
  </si>
  <si>
    <t>https://www.youtube.com/watch?v=B4Vmm3yZPgc</t>
  </si>
  <si>
    <t xml:space="preserve">conecatr django </t>
  </si>
  <si>
    <t>elegir la de arriba porque se puede leer la q esta elegida no</t>
  </si>
  <si>
    <t>lista_procesadopdf=</t>
  </si>
  <si>
    <t>clv</t>
  </si>
  <si>
    <t>lista_extraccExcel=</t>
  </si>
  <si>
    <t>mes</t>
  </si>
  <si>
    <t>proceso</t>
  </si>
  <si>
    <t>años</t>
  </si>
  <si>
    <t>grafico1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</si>
</sst>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92F"/>
      <name val="Segoe UI"/>
      <family val="2"/>
    </font>
    <font>
      <sz val="10"/>
      <color theme="1"/>
      <name val="Calibri Light"/>
      <family val="2"/>
      <scheme val="major"/>
    </font>
    <font>
      <sz val="10"/>
      <color rgb="FF242424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scadia Code PL"/>
      <family val="3"/>
    </font>
    <font>
      <b/>
      <sz val="11"/>
      <name val="Cascadia Code PL"/>
      <family val="3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scadia Code PL"/>
      <family val="3"/>
    </font>
    <font>
      <b/>
      <sz val="18"/>
      <color rgb="FF7030A0"/>
      <name val="Cascadia Code PL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3" fillId="3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14" fontId="0" fillId="3" borderId="0" xfId="0" applyNumberFormat="1" applyFill="1"/>
    <xf numFmtId="4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0" fillId="0" borderId="0" xfId="0" applyNumberFormat="1" applyFill="1"/>
    <xf numFmtId="4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4" borderId="1" xfId="0" applyFont="1" applyFill="1" applyBorder="1"/>
    <xf numFmtId="1" fontId="1" fillId="2" borderId="0" xfId="0" applyNumberFormat="1" applyFont="1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14" fontId="0" fillId="0" borderId="2" xfId="0" applyNumberFormat="1" applyFont="1" applyBorder="1"/>
    <xf numFmtId="0" fontId="6" fillId="0" borderId="0" xfId="0" applyFont="1"/>
    <xf numFmtId="0" fontId="1" fillId="5" borderId="0" xfId="0" applyFon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6" borderId="0" xfId="0" applyFont="1" applyFill="1"/>
    <xf numFmtId="0" fontId="9" fillId="6" borderId="0" xfId="0" applyFont="1" applyFill="1" applyAlignment="1">
      <alignment horizontal="center"/>
    </xf>
    <xf numFmtId="0" fontId="9" fillId="6" borderId="0" xfId="0" applyFont="1" applyFill="1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0" fillId="8" borderId="0" xfId="0" applyNumberFormat="1" applyFill="1"/>
    <xf numFmtId="43" fontId="0" fillId="8" borderId="0" xfId="1" applyFont="1" applyFill="1"/>
    <xf numFmtId="9" fontId="0" fillId="0" borderId="0" xfId="2" applyFont="1"/>
    <xf numFmtId="9" fontId="0" fillId="0" borderId="0" xfId="0" applyNumberFormat="1"/>
    <xf numFmtId="1" fontId="1" fillId="0" borderId="0" xfId="0" applyNumberFormat="1" applyFont="1"/>
    <xf numFmtId="10" fontId="0" fillId="0" borderId="0" xfId="2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10" fontId="0" fillId="0" borderId="0" xfId="0" applyNumberFormat="1"/>
    <xf numFmtId="0" fontId="13" fillId="0" borderId="0" xfId="0" applyFont="1"/>
    <xf numFmtId="0" fontId="14" fillId="0" borderId="0" xfId="3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0" fillId="5" borderId="0" xfId="0" applyFill="1"/>
    <xf numFmtId="0" fontId="16" fillId="0" borderId="0" xfId="0" applyFont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1">
    <dxf>
      <numFmt numFmtId="19" formatCode="d/m/yyyy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1" formatCode="0"/>
    </dxf>
    <dxf>
      <numFmt numFmtId="19" formatCode="d/m/yyyy"/>
    </dxf>
    <dxf>
      <numFmt numFmtId="19" formatCode="d/m/yyyy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42424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indicadores y graficos'!$A$11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graficos'!$B$11:$E$11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4F31-9AB9-E56B4D1FAECD}"/>
            </c:ext>
          </c:extLst>
        </c:ser>
        <c:ser>
          <c:idx val="1"/>
          <c:order val="1"/>
          <c:tx>
            <c:strRef>
              <c:f>'Tablas indicadores y graficos'!$A$12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graficos'!$B$12:$E$12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4F31-9AB9-E56B4D1FAECD}"/>
            </c:ext>
          </c:extLst>
        </c:ser>
        <c:ser>
          <c:idx val="2"/>
          <c:order val="2"/>
          <c:tx>
            <c:strRef>
              <c:f>'Tablas indicadores y graficos'!$A$13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7-4F31-9AB9-E56B4D1FAECD}"/>
            </c:ext>
          </c:extLst>
        </c:ser>
        <c:ser>
          <c:idx val="3"/>
          <c:order val="3"/>
          <c:tx>
            <c:strRef>
              <c:f>'Tablas indicadores y graficos'!$A$14</c:f>
              <c:strCache>
                <c:ptCount val="1"/>
                <c:pt idx="0">
                  <c:v>Gran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indicadores y graficos'!$B$10:$E$10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'Tablas indicadores y graficos'!$B$14:$E$14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7-4F31-9AB9-E56B4D1F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420831"/>
        <c:axId val="1086425823"/>
      </c:barChart>
      <c:catAx>
        <c:axId val="10864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425823"/>
        <c:crosses val="autoZero"/>
        <c:auto val="1"/>
        <c:lblAlgn val="ctr"/>
        <c:lblOffset val="100"/>
        <c:noMultiLvlLbl val="0"/>
      </c:catAx>
      <c:valAx>
        <c:axId val="10864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4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3671553562731E-2"/>
          <c:y val="2.2379638953572725E-2"/>
          <c:w val="0.9346460219098639"/>
          <c:h val="0.858079803482099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'Tablas indicadores y graficos'!$I$38</c:f>
              <c:strCache>
                <c:ptCount val="1"/>
                <c:pt idx="0">
                  <c:v>Corrección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graficos'!$I$39:$I$42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FB1-9E8F-04DF86F90440}"/>
            </c:ext>
          </c:extLst>
        </c:ser>
        <c:ser>
          <c:idx val="1"/>
          <c:order val="1"/>
          <c:tx>
            <c:strRef>
              <c:f>'Tablas indicadores y graficos'!$J$38</c:f>
              <c:strCache>
                <c:ptCount val="1"/>
                <c:pt idx="0">
                  <c:v>No procesado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216000" rIns="108000" bIns="19050" numCol="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  <a:alpha val="9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graficos'!$J$39:$J$42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FB1-9E8F-04DF86F90440}"/>
            </c:ext>
          </c:extLst>
        </c:ser>
        <c:ser>
          <c:idx val="2"/>
          <c:order val="2"/>
          <c:tx>
            <c:strRef>
              <c:f>'Tablas indicadores y graficos'!$K$38</c:f>
              <c:strCache>
                <c:ptCount val="1"/>
                <c:pt idx="0">
                  <c:v>OK Procesado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graficos'!$K$39:$K$42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FB1-9E8F-04DF86F90440}"/>
            </c:ext>
          </c:extLst>
        </c:ser>
        <c:ser>
          <c:idx val="3"/>
          <c:order val="3"/>
          <c:tx>
            <c:strRef>
              <c:f>'Tablas indicadores y graficos'!$L$38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indicadores y graficos'!$H$39:$H$42</c:f>
              <c:strCache>
                <c:ptCount val="4"/>
                <c:pt idx="0">
                  <c:v>Camilo Sarmiento</c:v>
                </c:pt>
                <c:pt idx="1">
                  <c:v>Flor Cardenas</c:v>
                </c:pt>
                <c:pt idx="2">
                  <c:v>Juan Espinosa</c:v>
                </c:pt>
                <c:pt idx="3">
                  <c:v>Maria Rivera</c:v>
                </c:pt>
              </c:strCache>
            </c:strRef>
          </c:cat>
          <c:val>
            <c:numRef>
              <c:f>'Tablas indicadores y graficos'!$L$39:$L$42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FB1-9E8F-04DF86F9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0390479"/>
        <c:axId val="1410380079"/>
      </c:barChart>
      <c:catAx>
        <c:axId val="1410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380079"/>
        <c:crosses val="autoZero"/>
        <c:auto val="1"/>
        <c:lblAlgn val="ctr"/>
        <c:lblOffset val="100"/>
        <c:noMultiLvlLbl val="0"/>
      </c:catAx>
      <c:valAx>
        <c:axId val="14103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3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66666666666E-2"/>
                  <c:y val="-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7E-48C2-A951-47ACAA3DAA3C}"/>
                </c:ext>
              </c:extLst>
            </c:dLbl>
            <c:dLbl>
              <c:idx val="1"/>
              <c:layout>
                <c:manualLayout>
                  <c:x val="1.1460381011646635E-2"/>
                  <c:y val="-9.1425330606953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E-48C2-A951-47ACAA3DAA3C}"/>
                </c:ext>
              </c:extLst>
            </c:dLbl>
            <c:dLbl>
              <c:idx val="2"/>
              <c:layout>
                <c:manualLayout>
                  <c:x val="2.5212838225622595E-2"/>
                  <c:y val="-8.7450316232738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7E-48C2-A951-47ACAA3DA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'Clientes  Trabajar'!$F$55:$F$57</c:f>
              <c:strCache>
                <c:ptCount val="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'Clientes  Trabajar'!$G$55:$G$57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48C2-A951-47ACAA3DA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117487"/>
        <c:axId val="1102095855"/>
        <c:axId val="0"/>
      </c:bar3DChart>
      <c:catAx>
        <c:axId val="11021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095855"/>
        <c:crosses val="autoZero"/>
        <c:auto val="1"/>
        <c:lblAlgn val="ctr"/>
        <c:lblOffset val="100"/>
        <c:noMultiLvlLbl val="0"/>
      </c:catAx>
      <c:valAx>
        <c:axId val="11020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1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'Clientes  Trabajar'!$G$69</c:f>
              <c:strCache>
                <c:ptCount val="1"/>
                <c:pt idx="0">
                  <c:v>Impuestos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'Clientes  Trabajar'!$F$70:$F$73</c:f>
              <c:strCache>
                <c:ptCount val="4"/>
                <c:pt idx="0">
                  <c:v>CORRECCIÓN </c:v>
                </c:pt>
                <c:pt idx="1">
                  <c:v>NO PROCESADO</c:v>
                </c:pt>
                <c:pt idx="2">
                  <c:v>OK PROCESADO</c:v>
                </c:pt>
                <c:pt idx="3">
                  <c:v>PENDIENTE</c:v>
                </c:pt>
              </c:strCache>
            </c:strRef>
          </c:cat>
          <c:val>
            <c:numRef>
              <c:f>'Clientes  Trabajar'!$G$70:$G$73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5-4CF3-A10B-75ED0CE6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18559"/>
        <c:axId val="1083819391"/>
      </c:lineChart>
      <c:catAx>
        <c:axId val="10838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3819391"/>
        <c:crosses val="autoZero"/>
        <c:auto val="1"/>
        <c:lblAlgn val="ctr"/>
        <c:lblOffset val="100"/>
        <c:noMultiLvlLbl val="0"/>
      </c:catAx>
      <c:valAx>
        <c:axId val="1083819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38185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33814523184596E-2"/>
          <c:y val="5.0925925925925923E-2"/>
          <c:w val="0.87232174103237092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'Clientes  Trabajar'!$B$184</c:f>
              <c:strCache>
                <c:ptCount val="1"/>
                <c:pt idx="0">
                  <c:v>Tope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'Clientes  Trabajar'!$C$184</c:f>
              <c:numCache>
                <c:formatCode>0%</c:formatCode>
                <c:ptCount val="1"/>
                <c:pt idx="0">
                  <c:v>0.5161290322580645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1-4451-B3D9-4922B20C8AE2}"/>
            </c:ext>
          </c:extLst>
        </c:ser>
        <c:ser>
          <c:idx val="1"/>
          <c:order val="1"/>
          <c:tx>
            <c:strRef>
              <c:f>'Clientes  Trabajar'!$B$185</c:f>
              <c:strCache>
                <c:ptCount val="1"/>
                <c:pt idx="0">
                  <c:v>Tope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'Clientes  Trabajar'!$C$185</c:f>
              <c:numCache>
                <c:formatCode>0%</c:formatCode>
                <c:ptCount val="1"/>
                <c:pt idx="0">
                  <c:v>0.22580645161290322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1-4451-B3D9-4922B20C8AE2}"/>
            </c:ext>
          </c:extLst>
        </c:ser>
        <c:ser>
          <c:idx val="2"/>
          <c:order val="2"/>
          <c:tx>
            <c:strRef>
              <c:f>'Clientes  Trabajar'!$B$186</c:f>
              <c:strCache>
                <c:ptCount val="1"/>
                <c:pt idx="0">
                  <c:v>Tope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'Clientes  Trabajar'!$C$186</c:f>
              <c:numCache>
                <c:formatCode>0%</c:formatCode>
                <c:ptCount val="1"/>
                <c:pt idx="0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1-4451-B3D9-4922B20C8AE2}"/>
            </c:ext>
          </c:extLst>
        </c:ser>
        <c:ser>
          <c:idx val="3"/>
          <c:order val="3"/>
          <c:tx>
            <c:strRef>
              <c:f>'Clientes  Trabajar'!$B$187</c:f>
              <c:strCache>
                <c:ptCount val="1"/>
                <c:pt idx="0">
                  <c:v>Tope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'Clientes  Trabajar'!$C$187</c:f>
              <c:numCache>
                <c:formatCode>0%</c:formatCode>
                <c:ptCount val="1"/>
                <c:pt idx="0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007663"/>
        <c:axId val="1101992687"/>
      </c:barChart>
      <c:barChart>
        <c:barDir val="col"/>
        <c:grouping val="stacked"/>
        <c:varyColors val="0"/>
        <c:ser>
          <c:idx val="4"/>
          <c:order val="4"/>
          <c:tx>
            <c:strRef>
              <c:f>'Clientes  Trabajar'!$B$188</c:f>
              <c:strCache>
                <c:ptCount val="1"/>
                <c:pt idx="0">
                  <c:v>Transcurrido</c:v>
                </c:pt>
              </c:strCache>
            </c:strRef>
          </c:tx>
          <c:spPr>
            <a:pattFill prst="dkHorz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'Clientes  Trabajar'!$C$188</c:f>
              <c:numCache>
                <c:formatCode>0%</c:formatCode>
                <c:ptCount val="1"/>
                <c:pt idx="0">
                  <c:v>0.54838709677419351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1"/>
        <c:overlap val="100"/>
        <c:axId val="1102087119"/>
        <c:axId val="1102084623"/>
      </c:barChart>
      <c:lineChart>
        <c:grouping val="standard"/>
        <c:varyColors val="0"/>
        <c:ser>
          <c:idx val="5"/>
          <c:order val="5"/>
          <c:tx>
            <c:strRef>
              <c:f>'Clientes  Trabajar'!$B$189</c:f>
              <c:strCache>
                <c:ptCount val="1"/>
                <c:pt idx="0">
                  <c:v>Alerta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2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val>
            <c:numRef>
              <c:f>'Clientes  Trabajar'!$C$189</c:f>
              <c:numCache>
                <c:formatCode>0%</c:formatCode>
                <c:ptCount val="1"/>
                <c:pt idx="0">
                  <c:v>0.90322580645161288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1-4451-B3D9-4922B20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87119"/>
        <c:axId val="1102084623"/>
      </c:lineChart>
      <c:catAx>
        <c:axId val="11020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1992687"/>
        <c:crosses val="autoZero"/>
        <c:auto val="1"/>
        <c:lblAlgn val="ctr"/>
        <c:lblOffset val="100"/>
        <c:noMultiLvlLbl val="0"/>
      </c:catAx>
      <c:valAx>
        <c:axId val="11019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2007663"/>
        <c:crosses val="autoZero"/>
        <c:crossBetween val="between"/>
      </c:valAx>
      <c:valAx>
        <c:axId val="1102084623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02087119"/>
        <c:crosses val="max"/>
        <c:crossBetween val="between"/>
      </c:valAx>
      <c:catAx>
        <c:axId val="1102087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08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1153159263428"/>
          <c:y val="0.11332505288065889"/>
          <c:w val="0.47053195831743244"/>
          <c:h val="0.773349894238682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C0-4E8E-AEBE-C1A47FA028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C0-4E8E-AEBE-C1A47FA028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C0-4E8E-AEBE-C1A47FA0287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8C09E27-338E-4EA3-BC4D-35800720EB5A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13899A89-94E2-4F6F-9BAB-E8F0118D8196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C0-4E8E-AEBE-C1A47FA028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85551E-F647-4619-88C8-8A234BC3A1AF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BD2BD9D5-FAFD-4923-AC81-8233F5AF65E1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C0-4E8E-AEBE-C1A47FA028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835CEE-9BB3-4A27-B547-5826209068BD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B8968502-56BA-49F8-9F4E-38BF16AAD829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C0-4E8E-AEBE-C1A47FA02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'Clientes  Trabajar'!$O$138:$O$140</c:f>
              <c:numCache>
                <c:formatCode>0%</c:formatCode>
                <c:ptCount val="3"/>
                <c:pt idx="0">
                  <c:v>0.21428571428571427</c:v>
                </c:pt>
                <c:pt idx="1">
                  <c:v>0.7142857142857143</c:v>
                </c:pt>
                <c:pt idx="2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'Clientes  Trabajar'!$N$138:$N$140</c15:f>
                <c15:dlblRangeCache>
                  <c:ptCount val="3"/>
                  <c:pt idx="0">
                    <c:v>Cumplio</c:v>
                  </c:pt>
                  <c:pt idx="1">
                    <c:v>Pendiente</c:v>
                  </c:pt>
                  <c:pt idx="2">
                    <c:v>No cumplio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C0-4E8E-AEBE-C1A47FA028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1153159263428"/>
          <c:y val="0.11332505288065889"/>
          <c:w val="0.47053195831743244"/>
          <c:h val="0.773349894238682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C-4A0B-A943-3145B45BBD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C-4A0B-A943-3145B45BBD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8C-4A0B-A943-3145B45BBDE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435343-AC85-43AC-B9E1-243E6696F717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001D7DB2-E0E8-46EB-8DF4-92F40E99FCEF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8C-4A0B-A943-3145B45BBD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D2820D-A40E-4E14-871D-7CE18CD9E621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81814BE4-5701-4762-BDD5-734D30045414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8C-4A0B-A943-3145B45BBD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1AC11D-FF9A-49EE-AB29-25F8E8334F89}" type="CELLRANGE">
                      <a:rPr lang="es-AR"/>
                      <a:pPr/>
                      <a:t>[CELLRANGE]</a:t>
                    </a:fld>
                    <a:r>
                      <a:rPr lang="es-AR" baseline="0"/>
                      <a:t>; </a:t>
                    </a:r>
                    <a:fld id="{C8754553-48AA-4975-9B64-B5BE67CFBA6C}" type="PERCENTAGE">
                      <a:rPr lang="es-AR" baseline="0"/>
                      <a:pPr/>
                      <a:t>[PERCENTAGE]</a:t>
                    </a:fld>
                    <a:endParaRPr lang="es-AR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8C-4A0B-A943-3145B45BB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'Clientes  Trabajar'!$Q$138:$Q$140</c:f>
              <c:numCache>
                <c:formatCode>0%</c:formatCode>
                <c:ptCount val="3"/>
                <c:pt idx="0">
                  <c:v>0.21428571428571427</c:v>
                </c:pt>
                <c:pt idx="1">
                  <c:v>0.7142857142857143</c:v>
                </c:pt>
                <c:pt idx="2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'Clientes  Trabajar'!$N$138:$N$140</c15:f>
                <c15:dlblRangeCache>
                  <c:ptCount val="3"/>
                  <c:pt idx="0">
                    <c:v>Cumplio</c:v>
                  </c:pt>
                  <c:pt idx="1">
                    <c:v>Pendiente</c:v>
                  </c:pt>
                  <c:pt idx="2">
                    <c:v>No cumplio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68C-4A0B-A943-3145B45BBD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908957</xdr:colOff>
      <xdr:row>18</xdr:row>
      <xdr:rowOff>40278</xdr:rowOff>
    </xdr:from>
    <xdr:to>
      <xdr:col>5</xdr:col>
      <xdr:colOff>584562</xdr:colOff>
      <xdr:row>33</xdr:row>
      <xdr:rowOff>7621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C7760-E0E1-CA09-0865-05DD327D7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457199</xdr:colOff>
      <xdr:row>32</xdr:row>
      <xdr:rowOff>65314</xdr:rowOff>
    </xdr:from>
    <xdr:to>
      <xdr:col>23</xdr:col>
      <xdr:colOff>286871</xdr:colOff>
      <xdr:row>60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19885A-7583-3EB0-F1DD-7ECABC60D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435427</xdr:colOff>
      <xdr:row>48</xdr:row>
      <xdr:rowOff>5442</xdr:rowOff>
    </xdr:from>
    <xdr:to>
      <xdr:col>13</xdr:col>
      <xdr:colOff>87085</xdr:colOff>
      <xdr:row>65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C383F-B916-91BF-D4CA-442423DF9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859971</xdr:colOff>
      <xdr:row>68</xdr:row>
      <xdr:rowOff>16329</xdr:rowOff>
    </xdr:from>
    <xdr:to>
      <xdr:col>11</xdr:col>
      <xdr:colOff>870857</xdr:colOff>
      <xdr:row>82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71BE5-E504-A276-0309-EDA16CC08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348342</xdr:colOff>
      <xdr:row>198</xdr:row>
      <xdr:rowOff>16330</xdr:rowOff>
    </xdr:from>
    <xdr:to>
      <xdr:col>3</xdr:col>
      <xdr:colOff>1580029</xdr:colOff>
      <xdr:row>212</xdr:row>
      <xdr:rowOff>168730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A20A84-7C0F-FB9D-F16A-C5C671AC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636813</xdr:colOff>
      <xdr:row>135</xdr:row>
      <xdr:rowOff>152400</xdr:rowOff>
    </xdr:from>
    <xdr:to>
      <xdr:col>23</xdr:col>
      <xdr:colOff>386442</xdr:colOff>
      <xdr:row>149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C46B3-F44F-B0FD-8ECF-AB817F037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65315</xdr:colOff>
      <xdr:row>135</xdr:row>
      <xdr:rowOff>65314</xdr:rowOff>
    </xdr:from>
    <xdr:to>
      <xdr:col>29</xdr:col>
      <xdr:colOff>609602</xdr:colOff>
      <xdr:row>149</xdr:row>
      <xdr:rowOff>81642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D9E637-52A4-4704-B919-B43D6643C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0</xdr:colOff>
      <xdr:row>128</xdr:row>
      <xdr:rowOff>195942</xdr:rowOff>
    </xdr:from>
    <xdr:to>
      <xdr:col>32</xdr:col>
      <xdr:colOff>486876</xdr:colOff>
      <xdr:row>136</xdr:row>
      <xdr:rowOff>94655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D3F5E0-62DD-D043-2BE3-D6B62E8E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610629" y="23905028"/>
          <a:ext cx="2076190" cy="1780952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0.42771</cdr:x>
      <cdr:y>0.41584</cdr:y>
    </cdr:from>
    <cdr:to>
      <cdr:x>0.66145</cdr:x>
      <cdr:y>0.6297</cdr:y>
    </cdr:to>
    <cdr:sp macro="" textlink="'Clientes  Trabajar'!$O$1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9C23B-ACFD-CAB9-9446-9E4FCBD27830}"/>
            </a:ext>
          </a:extLst>
        </cdr:cNvPr>
        <cdr:cNvSpPr txBox="1"/>
      </cdr:nvSpPr>
      <cdr:spPr>
        <a:xfrm xmlns:a="http://schemas.openxmlformats.org/drawingml/2006/main">
          <a:off x="1932215" y="1143001"/>
          <a:ext cx="1055914" cy="587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69BB6FA-10D1-4944-AA3E-AAD61DCA63E5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21%</a:t>
          </a:fld>
          <a:endParaRPr lang="es-AR" sz="2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0.42771</cdr:x>
      <cdr:y>0.41584</cdr:y>
    </cdr:from>
    <cdr:to>
      <cdr:x>0.66145</cdr:x>
      <cdr:y>0.6297</cdr:y>
    </cdr:to>
    <cdr:sp macro="" textlink="'Clientes  Trabajar'!$P$1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9C23B-ACFD-CAB9-9446-9E4FCBD27830}"/>
            </a:ext>
          </a:extLst>
        </cdr:cNvPr>
        <cdr:cNvSpPr txBox="1"/>
      </cdr:nvSpPr>
      <cdr:spPr>
        <a:xfrm xmlns:a="http://schemas.openxmlformats.org/drawingml/2006/main">
          <a:off x="1932215" y="1143001"/>
          <a:ext cx="1055914" cy="587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DEBE6A3-6E99-4E57-89E2-6D59CDE6B6E3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7%</a:t>
          </a:fld>
          <a:endParaRPr lang="es-AR" sz="4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396128</xdr:colOff>
      <xdr:row>0</xdr:row>
      <xdr:rowOff>0</xdr:rowOff>
    </xdr:from>
    <xdr:to>
      <xdr:col>13</xdr:col>
      <xdr:colOff>565184</xdr:colOff>
      <xdr:row>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4A0D0-99C2-59D6-8E20-B0394061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1008" y="0"/>
          <a:ext cx="2607456" cy="1889760"/>
        </a:xfrm>
        <a:prstGeom prst="rect">
          <a:avLst/>
        </a:prstGeom>
      </xdr:spPr>
    </xdr:pic>
    <xdr:clientData/>
  </xdr:twoCellAnchor>
  <xdr:twoCellAnchor editAs="oneCell">
    <xdr:from>
      <xdr:col>11</xdr:col>
      <xdr:colOff>102810</xdr:colOff>
      <xdr:row>10</xdr:row>
      <xdr:rowOff>68580</xdr:rowOff>
    </xdr:from>
    <xdr:to>
      <xdr:col>16</xdr:col>
      <xdr:colOff>517511</xdr:colOff>
      <xdr:row>23</xdr:row>
      <xdr:rowOff>117650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C7ED12-12DC-33BD-6127-B8934730F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6890" y="2034540"/>
          <a:ext cx="3462701" cy="2456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303771</xdr:colOff>
      <xdr:row>28</xdr:row>
      <xdr:rowOff>98408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818BDB-8E15-6E4D-D313-92A46A13A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28571" cy="5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14</xdr:col>
      <xdr:colOff>8609</xdr:colOff>
      <xdr:row>61</xdr:row>
      <xdr:rowOff>79647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EDD605-5E91-ED4C-D36D-5830C58B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291943"/>
          <a:ext cx="7323809" cy="5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16</xdr:col>
      <xdr:colOff>265524</xdr:colOff>
      <xdr:row>93</xdr:row>
      <xdr:rowOff>93277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D98F61-DAB4-CB51-BD59-0BAB3FF4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398829"/>
          <a:ext cx="9409524" cy="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17</xdr:col>
      <xdr:colOff>217905</xdr:colOff>
      <xdr:row>106</xdr:row>
      <xdr:rowOff>133171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4DA59-7336-A8B4-7F18-68BB28DF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8320657"/>
          <a:ext cx="9361905" cy="1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16</xdr:col>
      <xdr:colOff>522819</xdr:colOff>
      <xdr:row>140</xdr:row>
      <xdr:rowOff>176200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60526A-7ED7-B123-32C9-168590485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0541343"/>
          <a:ext cx="8447619" cy="55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" refreshedDate="44816.71880023148" createdVersion="8" refreshedVersion="8" minRefreshableVersion="3" recordCount="44" xr:uid="{2B73D9EC-2D7D-4723-81E4-5D0CDBA495BA}">
  <cacheSource type="worksheet">
    <worksheetSource ref="A1:I45" sheet="Clientes "/>
  </cacheSource>
  <cacheFields count="18">
    <cacheField name="pais" numFmtId="0">
      <sharedItems count="3">
        <s v="ARG"/>
        <s v="COL"/>
        <s v="MEX"/>
      </sharedItems>
    </cacheField>
    <cacheField name="id_razonsocial" numFmtId="0">
      <sharedItems containsMixedTypes="1" containsNumber="1" containsInteger="1" minValue="9002185787" maxValue="9014115458"/>
    </cacheField>
    <cacheField name="nombre_empresa" numFmtId="0">
      <sharedItems/>
    </cacheField>
    <cacheField name="periodo_fiscal" numFmtId="0">
      <sharedItems containsSemiMixedTypes="0" containsString="0" containsNumber="1" containsInteger="1" minValue="1" maxValue="12" count="3">
        <n v="2"/>
        <n v="1"/>
        <n v="12"/>
      </sharedItems>
    </cacheField>
    <cacheField name="nombreFormulario" numFmtId="0">
      <sharedItems/>
    </cacheField>
    <cacheField name="Fecha_vencimiento" numFmtId="14">
      <sharedItems containsSemiMixedTypes="0" containsNonDate="0" containsDate="1" containsString="0" minDate="2022-01-09T00:00:00" maxDate="2022-03-20T00:00:00" count="21">
        <d v="2022-03-11T00:00:00"/>
        <d v="2022-03-15T00:00:00"/>
        <d v="2022-03-19T00:00:00"/>
        <d v="2022-03-12T00:00:00"/>
        <d v="2022-03-09T00:00:00"/>
        <d v="2022-03-16T00:00:00"/>
        <d v="2022-03-17T00:00:00"/>
        <d v="2022-02-11T00:00:00"/>
        <d v="2022-02-15T00:00:00"/>
        <d v="2022-02-09T00:00:00"/>
        <d v="2022-02-16T00:00:00"/>
        <d v="2022-02-19T00:00:00"/>
        <d v="2022-02-17T00:00:00"/>
        <d v="2022-02-12T00:00:00"/>
        <d v="2022-01-11T00:00:00"/>
        <d v="2022-01-15T00:00:00"/>
        <d v="2022-01-09T00:00:00"/>
        <d v="2022-01-16T00:00:00"/>
        <d v="2022-01-19T00:00:00"/>
        <d v="2022-01-17T00:00:00"/>
        <d v="2022-01-12T00:00:00"/>
      </sharedItems>
      <fieldGroup par="17" base="5">
        <rangePr groupBy="days" startDate="2022-01-09T00:00:00" endDate="2022-03-20T00:00:00"/>
        <groupItems count="368">
          <s v="&lt;9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3/2022"/>
        </groupItems>
      </fieldGroup>
    </cacheField>
    <cacheField name="Fecha_envio_cliente" numFmtId="14">
      <sharedItems containsSemiMixedTypes="0" containsNonDate="0" containsDate="1" containsString="0" minDate="2022-01-06T00:00:00" maxDate="2022-03-18T00:00:00"/>
    </cacheField>
    <cacheField name="Fecha_revisado" numFmtId="14">
      <sharedItems containsSemiMixedTypes="0" containsNonDate="0" containsDate="1" containsString="0" minDate="2022-02-05T00:00:00" maxDate="2022-03-17T00:00:00"/>
    </cacheField>
    <cacheField name="Revisor" numFmtId="0">
      <sharedItems count="4">
        <s v="Juan Espinosa"/>
        <s v="Camilo Sarmiento"/>
        <s v="Flor Cardenas"/>
        <s v="Maria Rivera"/>
      </sharedItems>
    </cacheField>
    <cacheField name="año" numFmtId="0">
      <sharedItems containsSemiMixedTypes="0" containsString="0" containsNumber="1" containsInteger="1" minValue="2022" maxValue="2022"/>
    </cacheField>
    <cacheField name="numeroFormulario" numFmtId="0">
      <sharedItems containsSemiMixedTypes="0" containsString="0" containsNumber="1" containsInteger="1" minValue="1" maxValue="731"/>
    </cacheField>
    <cacheField name=" n_verificacion" numFmtId="1">
      <sharedItems containsMixedTypes="1" containsNumber="1" containsInteger="1" minValue="220060080649" maxValue="3004648676660"/>
    </cacheField>
    <cacheField name="saldoPagado" numFmtId="0">
      <sharedItems containsSemiMixedTypes="0" containsString="0" containsNumber="1" minValue="0" maxValue="3002124000"/>
    </cacheField>
    <cacheField name="saldoFavor" numFmtId="0">
      <sharedItems containsString="0" containsBlank="1" containsNumber="1" containsInteger="1" minValue="0" maxValue="300000"/>
    </cacheField>
    <cacheField name="Nombre Impuesto" numFmtId="0">
      <sharedItems/>
    </cacheField>
    <cacheField name="fecha_procesado" numFmtId="14">
      <sharedItems containsSemiMixedTypes="0" containsNonDate="0" containsDate="1" containsString="0" minDate="2022-01-08T00:00:00" maxDate="2022-09-13T00:00:00"/>
    </cacheField>
    <cacheField name="Procesado" numFmtId="0">
      <sharedItems count="4">
        <s v="OK Procesado"/>
        <s v="Pendiente"/>
        <s v="Corrección "/>
        <s v="No procesado"/>
      </sharedItems>
    </cacheField>
    <cacheField name="Months" numFmtId="0" databaseField="0">
      <fieldGroup base="5">
        <rangePr groupBy="months" startDate="2022-01-09T00:00:00" endDate="2022-03-20T00:00:00"/>
        <groupItems count="14">
          <s v="&lt;9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" refreshedDate="44816.745827777777" createdVersion="8" refreshedVersion="8" minRefreshableVersion="3" recordCount="44" xr:uid="{3190BDC1-DEB5-4C10-B336-582E6F972241}">
  <cacheSource type="worksheet">
    <worksheetSource name="Vencimientos"/>
  </cacheSource>
  <cacheFields count="18">
    <cacheField name="pais" numFmtId="0">
      <sharedItems/>
    </cacheField>
    <cacheField name="id_razonsocial" numFmtId="0">
      <sharedItems containsMixedTypes="1" containsNumber="1" containsInteger="1" minValue="9002185787" maxValue="9014115458" count="14">
        <s v="30-70892838-7"/>
        <s v="30-70877589-0"/>
        <n v="9013543200"/>
        <n v="9013161451"/>
        <n v="9014115458"/>
        <s v="30-69556267-1"/>
        <s v="30-71245283-4"/>
        <s v="30-70840691-7"/>
        <n v="9002185787"/>
        <s v="NPI620328DP8"/>
        <s v="30-71509409-2"/>
        <n v="9013543905"/>
        <n v="9013161970"/>
        <n v="9014115336"/>
      </sharedItems>
    </cacheField>
    <cacheField name="nombre_empresa" numFmtId="0">
      <sharedItems/>
    </cacheField>
    <cacheField name="periodo_fiscal" numFmtId="0">
      <sharedItems containsSemiMixedTypes="0" containsString="0" containsNumber="1" containsInteger="1" minValue="1" maxValue="12" count="3">
        <n v="2"/>
        <n v="1"/>
        <n v="12"/>
      </sharedItems>
    </cacheField>
    <cacheField name="nombreFormulario" numFmtId="0">
      <sharedItems/>
    </cacheField>
    <cacheField name="Fecha_vencimiento" numFmtId="14">
      <sharedItems containsSemiMixedTypes="0" containsNonDate="0" containsDate="1" containsString="0" minDate="2022-01-09T00:00:00" maxDate="2022-03-20T00:00:00" count="21">
        <d v="2022-03-11T00:00:00"/>
        <d v="2022-03-15T00:00:00"/>
        <d v="2022-03-19T00:00:00"/>
        <d v="2022-03-12T00:00:00"/>
        <d v="2022-03-09T00:00:00"/>
        <d v="2022-03-16T00:00:00"/>
        <d v="2022-03-17T00:00:00"/>
        <d v="2022-02-11T00:00:00"/>
        <d v="2022-02-15T00:00:00"/>
        <d v="2022-02-09T00:00:00"/>
        <d v="2022-02-16T00:00:00"/>
        <d v="2022-02-19T00:00:00"/>
        <d v="2022-02-17T00:00:00"/>
        <d v="2022-02-12T00:00:00"/>
        <d v="2022-01-11T00:00:00"/>
        <d v="2022-01-15T00:00:00"/>
        <d v="2022-01-09T00:00:00"/>
        <d v="2022-01-16T00:00:00"/>
        <d v="2022-01-19T00:00:00"/>
        <d v="2022-01-17T00:00:00"/>
        <d v="2022-01-12T00:00:00"/>
      </sharedItems>
      <fieldGroup par="17" base="5">
        <rangePr groupBy="days" startDate="2022-01-09T00:00:00" endDate="2022-03-20T00:00:00"/>
        <groupItems count="368">
          <s v="&lt;9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0/3/2022"/>
        </groupItems>
      </fieldGroup>
    </cacheField>
    <cacheField name="Fecha_envio_cliente" numFmtId="14">
      <sharedItems containsSemiMixedTypes="0" containsNonDate="0" containsDate="1" containsString="0" minDate="2022-01-06T00:00:00" maxDate="2022-03-18T00:00:00"/>
    </cacheField>
    <cacheField name="Fecha_revisado" numFmtId="14">
      <sharedItems containsSemiMixedTypes="0" containsNonDate="0" containsDate="1" containsString="0" minDate="2022-02-05T00:00:00" maxDate="2022-03-17T00:00:00"/>
    </cacheField>
    <cacheField name="Revisor" numFmtId="0">
      <sharedItems/>
    </cacheField>
    <cacheField name="año" numFmtId="0">
      <sharedItems containsSemiMixedTypes="0" containsString="0" containsNumber="1" containsInteger="1" minValue="2022" maxValue="2022"/>
    </cacheField>
    <cacheField name="numeroFormulario" numFmtId="0">
      <sharedItems containsSemiMixedTypes="0" containsString="0" containsNumber="1" containsInteger="1" minValue="1" maxValue="731"/>
    </cacheField>
    <cacheField name=" n_verificacion" numFmtId="1">
      <sharedItems containsMixedTypes="1" containsNumber="1" containsInteger="1" minValue="220060080649" maxValue="3004648676660" count="10">
        <s v="146752/201103"/>
        <s v="146753/201104"/>
        <n v="3004648676658"/>
        <n v="3004648676659"/>
        <n v="3004648676660"/>
        <s v="146754/201105"/>
        <s v="146755/201106"/>
        <s v="146756/201107"/>
        <n v="220060080649"/>
        <s v="146759/201110"/>
      </sharedItems>
    </cacheField>
    <cacheField name="saldoPagado" numFmtId="0">
      <sharedItems containsSemiMixedTypes="0" containsString="0" containsNumber="1" minValue="0" maxValue="3002124000"/>
    </cacheField>
    <cacheField name="saldoFavor" numFmtId="0">
      <sharedItems containsString="0" containsBlank="1" containsNumber="1" containsInteger="1" minValue="0" maxValue="300000"/>
    </cacheField>
    <cacheField name="Nombre Impuesto" numFmtId="0">
      <sharedItems/>
    </cacheField>
    <cacheField name="fecha_procesado" numFmtId="14">
      <sharedItems containsSemiMixedTypes="0" containsNonDate="0" containsDate="1" containsString="0" minDate="2022-01-08T00:00:00" maxDate="2022-09-13T00:00:00"/>
    </cacheField>
    <cacheField name="Procesado" numFmtId="0">
      <sharedItems count="4">
        <s v="OK Procesado"/>
        <s v="Pendiente"/>
        <s v="Corrección "/>
        <s v="No procesado"/>
      </sharedItems>
    </cacheField>
    <cacheField name="Months" numFmtId="0" databaseField="0">
      <fieldGroup base="5">
        <rangePr groupBy="months" startDate="2022-01-09T00:00:00" endDate="2022-03-20T00:00:00"/>
        <groupItems count="14">
          <s v="&lt;9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30-70892838-7"/>
    <s v="BSF SA"/>
    <x v="0"/>
    <s v="IVA"/>
    <x v="0"/>
    <d v="2022-03-08T00:00:00"/>
    <d v="2022-03-07T00:00:00"/>
    <x v="0"/>
    <n v="2022"/>
    <n v="731"/>
    <s v="146752/201103"/>
    <n v="3313414.59"/>
    <n v="0"/>
    <s v="IVA"/>
    <d v="2022-09-12T00:00:00"/>
    <x v="0"/>
  </r>
  <r>
    <x v="0"/>
    <s v="30-70877589-0"/>
    <s v="IAFH GLOBAL SA"/>
    <x v="0"/>
    <s v="IVA"/>
    <x v="1"/>
    <d v="2022-03-12T00:00:00"/>
    <d v="2022-03-11T00:00:00"/>
    <x v="1"/>
    <n v="2022"/>
    <n v="731"/>
    <s v="146753/201104"/>
    <n v="0"/>
    <n v="200000"/>
    <s v="IVA"/>
    <d v="2022-09-12T00:00:00"/>
    <x v="1"/>
  </r>
  <r>
    <x v="1"/>
    <n v="9013543200"/>
    <s v="AIRLAS"/>
    <x v="0"/>
    <s v="IVA"/>
    <x v="2"/>
    <d v="2022-03-16T00:00:00"/>
    <d v="2022-03-15T00:00:00"/>
    <x v="0"/>
    <n v="2022"/>
    <n v="300"/>
    <n v="3004648676658"/>
    <n v="256200000"/>
    <n v="0"/>
    <s v="IVA"/>
    <d v="2022-09-12T00:00:00"/>
    <x v="1"/>
  </r>
  <r>
    <x v="1"/>
    <n v="9013161451"/>
    <s v="BELGRADNO"/>
    <x v="0"/>
    <s v="IVA"/>
    <x v="3"/>
    <d v="2022-03-09T00:00:00"/>
    <d v="2022-03-08T00:00:00"/>
    <x v="1"/>
    <n v="2022"/>
    <n v="300"/>
    <n v="3004648676659"/>
    <n v="102124000"/>
    <n v="0"/>
    <s v="IVA"/>
    <d v="2022-09-12T00:00:00"/>
    <x v="1"/>
  </r>
  <r>
    <x v="1"/>
    <n v="9014115458"/>
    <s v="POSTOBON"/>
    <x v="0"/>
    <s v="IVA"/>
    <x v="1"/>
    <d v="2022-03-12T00:00:00"/>
    <d v="2022-03-11T00:00:00"/>
    <x v="2"/>
    <n v="2022"/>
    <n v="300"/>
    <n v="3004648676660"/>
    <n v="4520000"/>
    <m/>
    <s v="IVA"/>
    <d v="2022-09-12T00:00:00"/>
    <x v="1"/>
  </r>
  <r>
    <x v="0"/>
    <s v="30-69556267-1"/>
    <s v="DECISION SUPPORT SA"/>
    <x v="0"/>
    <s v="IVA"/>
    <x v="4"/>
    <d v="2022-03-06T00:00:00"/>
    <d v="2022-03-05T00:00:00"/>
    <x v="2"/>
    <n v="2022"/>
    <n v="731"/>
    <s v="146754/201105"/>
    <n v="5635000"/>
    <n v="0"/>
    <s v="IVA"/>
    <d v="2022-09-12T00:00:00"/>
    <x v="1"/>
  </r>
  <r>
    <x v="0"/>
    <s v="30-71245283-4"/>
    <s v="DYNAFLOWS SA"/>
    <x v="0"/>
    <s v="IVA"/>
    <x v="1"/>
    <d v="2022-03-14T00:00:00"/>
    <d v="2022-03-13T00:00:00"/>
    <x v="3"/>
    <n v="2022"/>
    <n v="731"/>
    <s v="146755/201106"/>
    <n v="0"/>
    <n v="300000"/>
    <s v="IVA"/>
    <d v="2022-09-12T00:00:00"/>
    <x v="1"/>
  </r>
  <r>
    <x v="0"/>
    <s v="30-70840691-7"/>
    <s v="SISTEMAS GLOBALES SA"/>
    <x v="0"/>
    <s v="IVA"/>
    <x v="5"/>
    <d v="2022-03-13T00:00:00"/>
    <d v="2022-03-12T00:00:00"/>
    <x v="0"/>
    <n v="2022"/>
    <n v="731"/>
    <s v="146756/201107"/>
    <n v="5313414.59"/>
    <n v="0"/>
    <s v="IVA"/>
    <d v="2022-09-12T00:00:00"/>
    <x v="1"/>
  </r>
  <r>
    <x v="1"/>
    <n v="9002185787"/>
    <s v="SISTEMAS COLOMBIA S.A.S"/>
    <x v="0"/>
    <s v="IVA"/>
    <x v="1"/>
    <d v="2022-03-13T00:00:00"/>
    <d v="2022-03-12T00:00:00"/>
    <x v="1"/>
    <n v="2022"/>
    <n v="300"/>
    <n v="3004648676658"/>
    <n v="666868000"/>
    <n v="0"/>
    <s v="IVA"/>
    <d v="2022-09-12T00:00:00"/>
    <x v="0"/>
  </r>
  <r>
    <x v="2"/>
    <s v="NPI620328DP8"/>
    <s v="NCS PEARSON, INC."/>
    <x v="0"/>
    <s v="IVA DIGITALES"/>
    <x v="2"/>
    <d v="2022-03-17T00:00:00"/>
    <d v="2022-03-16T00:00:00"/>
    <x v="2"/>
    <n v="2022"/>
    <n v="1"/>
    <n v="220060080649"/>
    <n v="213.352"/>
    <n v="0"/>
    <s v="IVA DIGITALES"/>
    <d v="2022-09-12T00:00:00"/>
    <x v="0"/>
  </r>
  <r>
    <x v="0"/>
    <s v="30-71509409-2"/>
    <s v="AMDIPHARM LTD"/>
    <x v="0"/>
    <s v="IVA"/>
    <x v="6"/>
    <d v="2022-03-14T00:00:00"/>
    <d v="2022-03-13T00:00:00"/>
    <x v="3"/>
    <n v="2022"/>
    <n v="731"/>
    <s v="146759/201110"/>
    <n v="4313414.59"/>
    <n v="0"/>
    <s v="IVA"/>
    <d v="2022-09-12T00:00:00"/>
    <x v="1"/>
  </r>
  <r>
    <x v="1"/>
    <n v="9013543905"/>
    <s v="AIRBNB IRELAND UNLIMITED COMPANY"/>
    <x v="0"/>
    <s v="IVA"/>
    <x v="2"/>
    <d v="2022-03-16T00:00:00"/>
    <d v="2022-03-15T00:00:00"/>
    <x v="0"/>
    <n v="2022"/>
    <n v="300"/>
    <n v="3004648676658"/>
    <n v="256200000"/>
    <n v="0"/>
    <s v="IVA"/>
    <d v="2022-09-12T00:00:00"/>
    <x v="1"/>
  </r>
  <r>
    <x v="1"/>
    <n v="9013161970"/>
    <s v="VIMEO.COM, INC."/>
    <x v="0"/>
    <s v="IVA"/>
    <x v="3"/>
    <d v="2022-03-09T00:00:00"/>
    <d v="2022-03-08T00:00:00"/>
    <x v="1"/>
    <n v="2022"/>
    <n v="300"/>
    <n v="3004648676659"/>
    <n v="3002124000"/>
    <n v="0"/>
    <s v="IVA"/>
    <d v="2022-09-12T00:00:00"/>
    <x v="1"/>
  </r>
  <r>
    <x v="1"/>
    <n v="9014115336"/>
    <s v="GLOBANT COLOMBIA S.A.S"/>
    <x v="0"/>
    <s v="IVA"/>
    <x v="1"/>
    <d v="2022-03-12T00:00:00"/>
    <d v="2022-03-11T00:00:00"/>
    <x v="2"/>
    <n v="2022"/>
    <n v="300"/>
    <n v="3004648676660"/>
    <n v="4520000"/>
    <m/>
    <s v="IVA"/>
    <d v="2022-09-12T00:00:00"/>
    <x v="1"/>
  </r>
  <r>
    <x v="0"/>
    <s v="30-70892838-7"/>
    <s v="BSF SA"/>
    <x v="1"/>
    <s v="IVA"/>
    <x v="7"/>
    <d v="2022-02-08T00:00:00"/>
    <d v="2022-02-07T00:00:00"/>
    <x v="0"/>
    <n v="2022"/>
    <n v="731"/>
    <e v="#REF!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e v="#REF!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e v="#REF!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e v="#REF!"/>
    <n v="0"/>
    <n v="300000"/>
    <s v="IVA"/>
    <d v="2022-02-14T00:00:00"/>
    <x v="0"/>
  </r>
  <r>
    <x v="0"/>
    <s v="30-70892838-7"/>
    <s v="BSF SA"/>
    <x v="1"/>
    <s v="IVA"/>
    <x v="7"/>
    <d v="2022-02-08T00:00:00"/>
    <d v="2022-02-07T00:00:00"/>
    <x v="0"/>
    <n v="2022"/>
    <n v="731"/>
    <e v="#REF!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e v="#REF!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e v="#REF!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s v=" n_verificacion"/>
    <n v="0"/>
    <n v="300000"/>
    <s v="IVA"/>
    <d v="2022-02-14T00:00:00"/>
    <x v="0"/>
  </r>
  <r>
    <x v="0"/>
    <s v="30-70892838-7"/>
    <s v="BSF SA"/>
    <x v="1"/>
    <s v="IVA"/>
    <x v="7"/>
    <d v="2022-02-08T00:00:00"/>
    <d v="2022-02-07T00:00:00"/>
    <x v="0"/>
    <n v="2022"/>
    <n v="731"/>
    <s v="146752/201103"/>
    <n v="3313414.59"/>
    <n v="0"/>
    <s v="IVA"/>
    <d v="2022-02-10T00:00:00"/>
    <x v="0"/>
  </r>
  <r>
    <x v="0"/>
    <s v="30-70877589-0"/>
    <s v="IAFH GLOBAL SA"/>
    <x v="1"/>
    <s v="IVA"/>
    <x v="8"/>
    <d v="2022-02-12T00:00:00"/>
    <d v="2022-02-11T00:00:00"/>
    <x v="1"/>
    <n v="2022"/>
    <n v="731"/>
    <s v="146753/201104"/>
    <n v="0"/>
    <n v="200000"/>
    <s v="IVA"/>
    <d v="2022-02-14T00:00:00"/>
    <x v="2"/>
  </r>
  <r>
    <x v="0"/>
    <s v="30-69556267-1"/>
    <s v="DECISION SUPPORT SA"/>
    <x v="1"/>
    <s v="IVA"/>
    <x v="9"/>
    <d v="2022-02-06T00:00:00"/>
    <d v="2022-02-05T00:00:00"/>
    <x v="2"/>
    <n v="2022"/>
    <n v="731"/>
    <s v="146754/201105"/>
    <n v="5635000"/>
    <n v="0"/>
    <s v="IVA"/>
    <d v="2022-02-08T00:00:00"/>
    <x v="0"/>
  </r>
  <r>
    <x v="0"/>
    <s v="30-71245283-4"/>
    <s v="DYNAFLOWS SA"/>
    <x v="1"/>
    <s v="IVA"/>
    <x v="8"/>
    <d v="2022-02-14T00:00:00"/>
    <d v="2022-02-13T00:00:00"/>
    <x v="3"/>
    <n v="2022"/>
    <n v="731"/>
    <s v="146755/201106"/>
    <n v="0"/>
    <n v="300000"/>
    <s v="IVA"/>
    <d v="2022-02-14T00:00:00"/>
    <x v="0"/>
  </r>
  <r>
    <x v="0"/>
    <s v="30-70840691-7"/>
    <s v="SISTEMAS GLOBALES SA"/>
    <x v="1"/>
    <s v="IVA"/>
    <x v="10"/>
    <d v="2022-02-13T00:00:00"/>
    <d v="2022-02-12T00:00:00"/>
    <x v="0"/>
    <n v="2022"/>
    <n v="731"/>
    <s v="146756/201107"/>
    <n v="5313414.59"/>
    <n v="0"/>
    <s v="IVA"/>
    <d v="2022-02-15T00:00:00"/>
    <x v="0"/>
  </r>
  <r>
    <x v="1"/>
    <n v="9002185787"/>
    <s v="SISTEMAS COLOMBIA S.A.S"/>
    <x v="1"/>
    <s v="IVA"/>
    <x v="8"/>
    <d v="2022-02-13T00:00:00"/>
    <d v="2022-02-12T00:00:00"/>
    <x v="1"/>
    <n v="2022"/>
    <n v="300"/>
    <n v="3004648676658"/>
    <n v="666868000"/>
    <n v="0"/>
    <s v="IVA"/>
    <d v="2022-02-14T00:00:00"/>
    <x v="0"/>
  </r>
  <r>
    <x v="2"/>
    <s v="NPI620328DP8"/>
    <s v="NCS PEARSON, INC."/>
    <x v="1"/>
    <s v="IVA DIGITALES"/>
    <x v="11"/>
    <d v="2022-02-17T00:00:00"/>
    <d v="2022-02-16T00:00:00"/>
    <x v="2"/>
    <n v="2022"/>
    <n v="1"/>
    <n v="220060080649"/>
    <n v="213.352"/>
    <n v="0"/>
    <s v="IVA DIGITALES"/>
    <d v="2022-02-18T00:00:00"/>
    <x v="0"/>
  </r>
  <r>
    <x v="0"/>
    <s v="30-71509409-2"/>
    <s v="AMDIPHARM LTD"/>
    <x v="1"/>
    <s v="IVA"/>
    <x v="12"/>
    <d v="2022-02-14T00:00:00"/>
    <d v="2022-02-13T00:00:00"/>
    <x v="3"/>
    <n v="2022"/>
    <n v="731"/>
    <s v="146759/201110"/>
    <n v="4313414.59"/>
    <n v="0"/>
    <s v="IVA"/>
    <d v="2022-02-16T00:00:00"/>
    <x v="0"/>
  </r>
  <r>
    <x v="1"/>
    <n v="9013543905"/>
    <s v="AIRBNB IRELAND UNLIMITED COMPANY"/>
    <x v="1"/>
    <s v="IVA"/>
    <x v="11"/>
    <d v="2022-02-16T00:00:00"/>
    <d v="2022-02-15T00:00:00"/>
    <x v="0"/>
    <n v="2022"/>
    <n v="300"/>
    <n v="3004648676658"/>
    <n v="256200000"/>
    <n v="0"/>
    <s v="IVA"/>
    <d v="2022-02-18T00:00:00"/>
    <x v="0"/>
  </r>
  <r>
    <x v="1"/>
    <n v="9013161970"/>
    <s v="VIMEO.COM, INC."/>
    <x v="1"/>
    <s v="IVA"/>
    <x v="13"/>
    <d v="2022-02-09T00:00:00"/>
    <d v="2022-02-08T00:00:00"/>
    <x v="1"/>
    <n v="2022"/>
    <n v="300"/>
    <n v="3004648676659"/>
    <n v="3002124000"/>
    <n v="0"/>
    <s v="IVA"/>
    <d v="2022-02-11T00:00:00"/>
    <x v="0"/>
  </r>
  <r>
    <x v="1"/>
    <n v="9014115336"/>
    <s v="GLOBANT COLOMBIA S.A.S"/>
    <x v="1"/>
    <s v="IVA"/>
    <x v="8"/>
    <d v="2022-02-12T00:00:00"/>
    <d v="2022-02-11T00:00:00"/>
    <x v="2"/>
    <n v="2022"/>
    <n v="300"/>
    <n v="3004648676660"/>
    <n v="4520000"/>
    <m/>
    <s v="IVA"/>
    <d v="2022-02-14T00:00:00"/>
    <x v="0"/>
  </r>
  <r>
    <x v="0"/>
    <s v="30-70892838-7"/>
    <s v="BSF SA"/>
    <x v="2"/>
    <s v="IVA"/>
    <x v="14"/>
    <d v="2022-01-08T00:00:00"/>
    <d v="2022-02-07T00:00:00"/>
    <x v="0"/>
    <n v="2022"/>
    <n v="731"/>
    <s v="146752/201103"/>
    <n v="3313414.59"/>
    <n v="0"/>
    <s v="IVA"/>
    <d v="2022-01-10T00:00:00"/>
    <x v="0"/>
  </r>
  <r>
    <x v="0"/>
    <s v="30-70877589-0"/>
    <s v="IAFH GLOBAL SA"/>
    <x v="2"/>
    <s v="IVA"/>
    <x v="15"/>
    <d v="2022-01-12T00:00:00"/>
    <d v="2022-02-11T00:00:00"/>
    <x v="1"/>
    <n v="2022"/>
    <n v="731"/>
    <s v="146753/201104"/>
    <n v="0"/>
    <n v="200000"/>
    <s v="IVA"/>
    <d v="2022-01-14T00:00:00"/>
    <x v="0"/>
  </r>
  <r>
    <x v="0"/>
    <s v="30-69556267-1"/>
    <s v="DECISION SUPPORT SA"/>
    <x v="2"/>
    <s v="IVA"/>
    <x v="16"/>
    <d v="2022-01-06T00:00:00"/>
    <d v="2022-02-05T00:00:00"/>
    <x v="2"/>
    <n v="2022"/>
    <n v="731"/>
    <s v="146754/201105"/>
    <n v="5635000"/>
    <n v="0"/>
    <s v="IVA"/>
    <d v="2022-01-08T00:00:00"/>
    <x v="0"/>
  </r>
  <r>
    <x v="0"/>
    <s v="30-71245283-4"/>
    <s v="DYNAFLOWS SA"/>
    <x v="2"/>
    <s v="IVA"/>
    <x v="15"/>
    <d v="2022-01-14T00:00:00"/>
    <d v="2022-02-13T00:00:00"/>
    <x v="3"/>
    <n v="2022"/>
    <n v="731"/>
    <s v="146755/201106"/>
    <n v="0"/>
    <n v="300000"/>
    <s v="IVA"/>
    <d v="2022-01-14T00:00:00"/>
    <x v="0"/>
  </r>
  <r>
    <x v="0"/>
    <s v="30-70840691-7"/>
    <s v="SISTEMAS GLOBALES SA"/>
    <x v="2"/>
    <s v="IVA"/>
    <x v="17"/>
    <d v="2022-01-13T00:00:00"/>
    <d v="2022-02-12T00:00:00"/>
    <x v="0"/>
    <n v="2022"/>
    <n v="731"/>
    <s v="146756/201107"/>
    <n v="5313414.59"/>
    <n v="0"/>
    <s v="IVA"/>
    <d v="2022-01-15T00:00:00"/>
    <x v="0"/>
  </r>
  <r>
    <x v="1"/>
    <n v="9002185787"/>
    <s v="SISTEMAS COLOMBIA S.A.S"/>
    <x v="2"/>
    <s v="IVA"/>
    <x v="15"/>
    <d v="2022-01-13T00:00:00"/>
    <d v="2022-02-12T00:00:00"/>
    <x v="1"/>
    <n v="2022"/>
    <n v="300"/>
    <n v="3004648676658"/>
    <n v="666868000"/>
    <n v="0"/>
    <s v="IVA"/>
    <d v="2022-01-14T00:00:00"/>
    <x v="0"/>
  </r>
  <r>
    <x v="2"/>
    <s v="NPI620328DP8"/>
    <s v="NCS PEARSON, INC."/>
    <x v="2"/>
    <s v="IVA DIGITALES"/>
    <x v="18"/>
    <d v="2022-01-17T00:00:00"/>
    <d v="2022-02-16T00:00:00"/>
    <x v="2"/>
    <n v="2022"/>
    <n v="1"/>
    <n v="220060080649"/>
    <n v="213.352"/>
    <n v="0"/>
    <s v="IVA DIGITALES"/>
    <d v="2022-01-18T00:00:00"/>
    <x v="0"/>
  </r>
  <r>
    <x v="0"/>
    <s v="30-71509409-2"/>
    <s v="AMDIPHARM LTD"/>
    <x v="2"/>
    <s v="IVA"/>
    <x v="19"/>
    <d v="2022-01-14T00:00:00"/>
    <d v="2022-02-13T00:00:00"/>
    <x v="3"/>
    <n v="2022"/>
    <n v="731"/>
    <s v="146759/201110"/>
    <n v="4313414.59"/>
    <n v="0"/>
    <s v="IVA"/>
    <d v="2022-01-16T00:00:00"/>
    <x v="3"/>
  </r>
  <r>
    <x v="1"/>
    <n v="9013543905"/>
    <s v="AIRBNB IRELAND UNLIMITED COMPANY"/>
    <x v="2"/>
    <s v="IVA"/>
    <x v="18"/>
    <d v="2022-01-16T00:00:00"/>
    <d v="2022-02-15T00:00:00"/>
    <x v="0"/>
    <n v="2022"/>
    <n v="300"/>
    <n v="3004648676658"/>
    <n v="256200000"/>
    <n v="0"/>
    <s v="IVA"/>
    <d v="2022-01-18T00:00:00"/>
    <x v="3"/>
  </r>
  <r>
    <x v="1"/>
    <n v="9013161970"/>
    <s v="VIMEO.COM, INC."/>
    <x v="2"/>
    <s v="IVA"/>
    <x v="20"/>
    <d v="2022-01-09T00:00:00"/>
    <d v="2022-02-08T00:00:00"/>
    <x v="1"/>
    <n v="2022"/>
    <n v="300"/>
    <n v="3004648676659"/>
    <n v="3002124000"/>
    <n v="0"/>
    <s v="IVA"/>
    <d v="2022-01-11T00:00:00"/>
    <x v="3"/>
  </r>
  <r>
    <x v="1"/>
    <n v="9014115336"/>
    <s v="GLOBANT COLOMBIA S.A.S"/>
    <x v="2"/>
    <s v="IVA"/>
    <x v="15"/>
    <d v="2022-01-12T00:00:00"/>
    <d v="2022-02-11T00:00:00"/>
    <x v="2"/>
    <n v="2022"/>
    <n v="300"/>
    <n v="3004648676660"/>
    <n v="4520000"/>
    <m/>
    <s v="IVA"/>
    <d v="2022-01-14T00:00: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RG"/>
    <x v="0"/>
    <s v="BSF SA"/>
    <x v="0"/>
    <s v="IVA"/>
    <x v="0"/>
    <d v="2022-03-08T00:00:00"/>
    <d v="2022-03-07T00:00:00"/>
    <s v="Juan Espinosa"/>
    <n v="2022"/>
    <n v="731"/>
    <x v="0"/>
    <n v="3313414.59"/>
    <n v="0"/>
    <s v="IVA"/>
    <d v="2022-09-12T00:00:00"/>
    <x v="0"/>
  </r>
  <r>
    <s v="ARG"/>
    <x v="1"/>
    <s v="IAFH GLOBAL SA"/>
    <x v="0"/>
    <s v="IVA"/>
    <x v="1"/>
    <d v="2022-03-12T00:00:00"/>
    <d v="2022-03-11T00:00:00"/>
    <s v="Camilo Sarmiento"/>
    <n v="2022"/>
    <n v="731"/>
    <x v="1"/>
    <n v="0"/>
    <n v="200000"/>
    <s v="IVA"/>
    <d v="2022-09-12T00:00:00"/>
    <x v="1"/>
  </r>
  <r>
    <s v="COL"/>
    <x v="2"/>
    <s v="AIRLAS"/>
    <x v="0"/>
    <s v="IVA"/>
    <x v="2"/>
    <d v="2022-03-16T00:00:00"/>
    <d v="2022-03-15T00:00:00"/>
    <s v="Juan Espinosa"/>
    <n v="2022"/>
    <n v="300"/>
    <x v="2"/>
    <n v="256200000"/>
    <n v="0"/>
    <s v="IVA"/>
    <d v="2022-09-12T00:00:00"/>
    <x v="1"/>
  </r>
  <r>
    <s v="COL"/>
    <x v="3"/>
    <s v="BELGRADNO"/>
    <x v="0"/>
    <s v="IVA"/>
    <x v="3"/>
    <d v="2022-03-09T00:00:00"/>
    <d v="2022-03-08T00:00:00"/>
    <s v="Camilo Sarmiento"/>
    <n v="2022"/>
    <n v="300"/>
    <x v="3"/>
    <n v="102124000"/>
    <n v="0"/>
    <s v="IVA"/>
    <d v="2022-09-12T00:00:00"/>
    <x v="1"/>
  </r>
  <r>
    <s v="COL"/>
    <x v="4"/>
    <s v="POSTOBON"/>
    <x v="0"/>
    <s v="IVA"/>
    <x v="1"/>
    <d v="2022-03-12T00:00:00"/>
    <d v="2022-03-11T00:00:00"/>
    <s v="Flor Cardenas"/>
    <n v="2022"/>
    <n v="300"/>
    <x v="4"/>
    <n v="4520000"/>
    <m/>
    <s v="IVA"/>
    <d v="2022-09-12T00:00:00"/>
    <x v="1"/>
  </r>
  <r>
    <s v="ARG"/>
    <x v="5"/>
    <s v="DECISION SUPPORT SA"/>
    <x v="0"/>
    <s v="IVA"/>
    <x v="4"/>
    <d v="2022-03-06T00:00:00"/>
    <d v="2022-03-05T00:00:00"/>
    <s v="Flor Cardenas"/>
    <n v="2022"/>
    <n v="731"/>
    <x v="5"/>
    <n v="5635000"/>
    <n v="0"/>
    <s v="IVA"/>
    <d v="2022-09-12T00:00:00"/>
    <x v="1"/>
  </r>
  <r>
    <s v="ARG"/>
    <x v="6"/>
    <s v="DYNAFLOWS SA"/>
    <x v="0"/>
    <s v="IVA"/>
    <x v="1"/>
    <d v="2022-03-14T00:00:00"/>
    <d v="2022-03-13T00:00:00"/>
    <s v="Maria Rivera"/>
    <n v="2022"/>
    <n v="731"/>
    <x v="6"/>
    <n v="0"/>
    <n v="300000"/>
    <s v="IVA"/>
    <d v="2022-09-12T00:00:00"/>
    <x v="1"/>
  </r>
  <r>
    <s v="ARG"/>
    <x v="7"/>
    <s v="SISTEMAS GLOBALES SA"/>
    <x v="0"/>
    <s v="IVA"/>
    <x v="5"/>
    <d v="2022-03-13T00:00:00"/>
    <d v="2022-03-12T00:00:00"/>
    <s v="Juan Espinosa"/>
    <n v="2022"/>
    <n v="731"/>
    <x v="7"/>
    <n v="5313414.59"/>
    <n v="0"/>
    <s v="IVA"/>
    <d v="2022-09-12T00:00:00"/>
    <x v="1"/>
  </r>
  <r>
    <s v="COL"/>
    <x v="8"/>
    <s v="SISTEMAS COLOMBIA S.A.S"/>
    <x v="0"/>
    <s v="IVA"/>
    <x v="1"/>
    <d v="2022-03-13T00:00:00"/>
    <d v="2022-03-12T00:00:00"/>
    <s v="Camilo Sarmiento"/>
    <n v="2022"/>
    <n v="300"/>
    <x v="2"/>
    <n v="666868000"/>
    <n v="0"/>
    <s v="IVA"/>
    <d v="2022-09-12T00:00:00"/>
    <x v="0"/>
  </r>
  <r>
    <s v="MEX"/>
    <x v="9"/>
    <s v="NCS PEARSON, INC."/>
    <x v="0"/>
    <s v="IVA DIGITALES"/>
    <x v="2"/>
    <d v="2022-03-17T00:00:00"/>
    <d v="2022-03-16T00:00:00"/>
    <s v="Flor Cardenas"/>
    <n v="2022"/>
    <n v="1"/>
    <x v="8"/>
    <n v="213.352"/>
    <n v="0"/>
    <s v="IVA DIGITALES"/>
    <d v="2022-09-12T00:00:00"/>
    <x v="0"/>
  </r>
  <r>
    <s v="ARG"/>
    <x v="10"/>
    <s v="AMDIPHARM LTD"/>
    <x v="0"/>
    <s v="IVA"/>
    <x v="6"/>
    <d v="2022-03-14T00:00:00"/>
    <d v="2022-03-13T00:00:00"/>
    <s v="Maria Rivera"/>
    <n v="2022"/>
    <n v="731"/>
    <x v="9"/>
    <n v="4313414.59"/>
    <n v="0"/>
    <s v="IVA"/>
    <d v="2022-09-12T00:00:00"/>
    <x v="1"/>
  </r>
  <r>
    <s v="COL"/>
    <x v="11"/>
    <s v="AIRBNB IRELAND UNLIMITED COMPANY"/>
    <x v="0"/>
    <s v="IVA"/>
    <x v="2"/>
    <d v="2022-03-16T00:00:00"/>
    <d v="2022-03-15T00:00:00"/>
    <s v="Juan Espinosa"/>
    <n v="2022"/>
    <n v="300"/>
    <x v="2"/>
    <n v="256200000"/>
    <n v="0"/>
    <s v="IVA"/>
    <d v="2022-09-12T00:00:00"/>
    <x v="1"/>
  </r>
  <r>
    <s v="COL"/>
    <x v="12"/>
    <s v="VIMEO.COM, INC."/>
    <x v="0"/>
    <s v="IVA"/>
    <x v="3"/>
    <d v="2022-03-09T00:00:00"/>
    <d v="2022-03-08T00:00:00"/>
    <s v="Camilo Sarmiento"/>
    <n v="2022"/>
    <n v="300"/>
    <x v="3"/>
    <n v="3002124000"/>
    <n v="0"/>
    <s v="IVA"/>
    <d v="2022-09-12T00:00:00"/>
    <x v="1"/>
  </r>
  <r>
    <s v="COL"/>
    <x v="13"/>
    <s v="GLOBANT COLOMBIA S.A.S"/>
    <x v="0"/>
    <s v="IVA"/>
    <x v="1"/>
    <d v="2022-03-12T00:00:00"/>
    <d v="2022-03-11T00:00:00"/>
    <s v="Flor Cardenas"/>
    <n v="2022"/>
    <n v="300"/>
    <x v="4"/>
    <n v="4520000"/>
    <m/>
    <s v="IVA"/>
    <d v="2022-09-12T00:00:00"/>
    <x v="1"/>
  </r>
  <r>
    <s v="ARG"/>
    <x v="0"/>
    <s v="BSF SA"/>
    <x v="1"/>
    <s v="IVA"/>
    <x v="7"/>
    <d v="2022-02-08T00:00:00"/>
    <d v="2022-02-07T00:00:00"/>
    <s v="Juan Espinosa"/>
    <n v="2022"/>
    <n v="731"/>
    <x v="0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1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5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6"/>
    <n v="0"/>
    <n v="300000"/>
    <s v="IVA"/>
    <d v="2022-02-14T00:00:00"/>
    <x v="0"/>
  </r>
  <r>
    <s v="ARG"/>
    <x v="0"/>
    <s v="BSF SA"/>
    <x v="1"/>
    <s v="IVA"/>
    <x v="7"/>
    <d v="2022-02-08T00:00:00"/>
    <d v="2022-02-07T00:00:00"/>
    <s v="Juan Espinosa"/>
    <n v="2022"/>
    <n v="731"/>
    <x v="7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0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0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0"/>
    <n v="0"/>
    <n v="300000"/>
    <s v="IVA"/>
    <d v="2022-02-14T00:00:00"/>
    <x v="0"/>
  </r>
  <r>
    <s v="ARG"/>
    <x v="0"/>
    <s v="BSF SA"/>
    <x v="1"/>
    <s v="IVA"/>
    <x v="7"/>
    <d v="2022-02-08T00:00:00"/>
    <d v="2022-02-07T00:00:00"/>
    <s v="Juan Espinosa"/>
    <n v="2022"/>
    <n v="731"/>
    <x v="0"/>
    <n v="3313414.59"/>
    <n v="0"/>
    <s v="IVA"/>
    <d v="2022-02-10T00:00:00"/>
    <x v="0"/>
  </r>
  <r>
    <s v="ARG"/>
    <x v="1"/>
    <s v="IAFH GLOBAL SA"/>
    <x v="1"/>
    <s v="IVA"/>
    <x v="8"/>
    <d v="2022-02-12T00:00:00"/>
    <d v="2022-02-11T00:00:00"/>
    <s v="Camilo Sarmiento"/>
    <n v="2022"/>
    <n v="731"/>
    <x v="1"/>
    <n v="0"/>
    <n v="200000"/>
    <s v="IVA"/>
    <d v="2022-02-14T00:00:00"/>
    <x v="2"/>
  </r>
  <r>
    <s v="ARG"/>
    <x v="5"/>
    <s v="DECISION SUPPORT SA"/>
    <x v="1"/>
    <s v="IVA"/>
    <x v="9"/>
    <d v="2022-02-06T00:00:00"/>
    <d v="2022-02-05T00:00:00"/>
    <s v="Flor Cardenas"/>
    <n v="2022"/>
    <n v="731"/>
    <x v="5"/>
    <n v="5635000"/>
    <n v="0"/>
    <s v="IVA"/>
    <d v="2022-02-08T00:00:00"/>
    <x v="0"/>
  </r>
  <r>
    <s v="ARG"/>
    <x v="6"/>
    <s v="DYNAFLOWS SA"/>
    <x v="1"/>
    <s v="IVA"/>
    <x v="8"/>
    <d v="2022-02-14T00:00:00"/>
    <d v="2022-02-13T00:00:00"/>
    <s v="Maria Rivera"/>
    <n v="2022"/>
    <n v="731"/>
    <x v="6"/>
    <n v="0"/>
    <n v="300000"/>
    <s v="IVA"/>
    <d v="2022-02-14T00:00:00"/>
    <x v="0"/>
  </r>
  <r>
    <s v="ARG"/>
    <x v="7"/>
    <s v="SISTEMAS GLOBALES SA"/>
    <x v="1"/>
    <s v="IVA"/>
    <x v="10"/>
    <d v="2022-02-13T00:00:00"/>
    <d v="2022-02-12T00:00:00"/>
    <s v="Juan Espinosa"/>
    <n v="2022"/>
    <n v="731"/>
    <x v="7"/>
    <n v="5313414.59"/>
    <n v="0"/>
    <s v="IVA"/>
    <d v="2022-02-15T00:00:00"/>
    <x v="0"/>
  </r>
  <r>
    <s v="COL"/>
    <x v="8"/>
    <s v="SISTEMAS COLOMBIA S.A.S"/>
    <x v="1"/>
    <s v="IVA"/>
    <x v="8"/>
    <d v="2022-02-13T00:00:00"/>
    <d v="2022-02-12T00:00:00"/>
    <s v="Camilo Sarmiento"/>
    <n v="2022"/>
    <n v="300"/>
    <x v="2"/>
    <n v="666868000"/>
    <n v="0"/>
    <s v="IVA"/>
    <d v="2022-02-14T00:00:00"/>
    <x v="0"/>
  </r>
  <r>
    <s v="MEX"/>
    <x v="9"/>
    <s v="NCS PEARSON, INC."/>
    <x v="1"/>
    <s v="IVA DIGITALES"/>
    <x v="11"/>
    <d v="2022-02-17T00:00:00"/>
    <d v="2022-02-16T00:00:00"/>
    <s v="Flor Cardenas"/>
    <n v="2022"/>
    <n v="1"/>
    <x v="8"/>
    <n v="213.352"/>
    <n v="0"/>
    <s v="IVA DIGITALES"/>
    <d v="2022-02-18T00:00:00"/>
    <x v="0"/>
  </r>
  <r>
    <s v="ARG"/>
    <x v="10"/>
    <s v="AMDIPHARM LTD"/>
    <x v="1"/>
    <s v="IVA"/>
    <x v="12"/>
    <d v="2022-02-14T00:00:00"/>
    <d v="2022-02-13T00:00:00"/>
    <s v="Maria Rivera"/>
    <n v="2022"/>
    <n v="731"/>
    <x v="9"/>
    <n v="4313414.59"/>
    <n v="0"/>
    <s v="IVA"/>
    <d v="2022-02-16T00:00:00"/>
    <x v="0"/>
  </r>
  <r>
    <s v="COL"/>
    <x v="11"/>
    <s v="AIRBNB IRELAND UNLIMITED COMPANY"/>
    <x v="1"/>
    <s v="IVA"/>
    <x v="11"/>
    <d v="2022-02-16T00:00:00"/>
    <d v="2022-02-15T00:00:00"/>
    <s v="Juan Espinosa"/>
    <n v="2022"/>
    <n v="300"/>
    <x v="2"/>
    <n v="256200000"/>
    <n v="0"/>
    <s v="IVA"/>
    <d v="2022-02-18T00:00:00"/>
    <x v="0"/>
  </r>
  <r>
    <s v="COL"/>
    <x v="12"/>
    <s v="VIMEO.COM, INC."/>
    <x v="1"/>
    <s v="IVA"/>
    <x v="13"/>
    <d v="2022-02-09T00:00:00"/>
    <d v="2022-02-08T00:00:00"/>
    <s v="Camilo Sarmiento"/>
    <n v="2022"/>
    <n v="300"/>
    <x v="3"/>
    <n v="3002124000"/>
    <n v="0"/>
    <s v="IVA"/>
    <d v="2022-02-11T00:00:00"/>
    <x v="0"/>
  </r>
  <r>
    <s v="COL"/>
    <x v="13"/>
    <s v="GLOBANT COLOMBIA S.A.S"/>
    <x v="1"/>
    <s v="IVA"/>
    <x v="8"/>
    <d v="2022-02-12T00:00:00"/>
    <d v="2022-02-11T00:00:00"/>
    <s v="Flor Cardenas"/>
    <n v="2022"/>
    <n v="300"/>
    <x v="4"/>
    <n v="4520000"/>
    <m/>
    <s v="IVA"/>
    <d v="2022-02-14T00:00:00"/>
    <x v="0"/>
  </r>
  <r>
    <s v="ARG"/>
    <x v="0"/>
    <s v="BSF SA"/>
    <x v="2"/>
    <s v="IVA"/>
    <x v="14"/>
    <d v="2022-01-08T00:00:00"/>
    <d v="2022-02-07T00:00:00"/>
    <s v="Juan Espinosa"/>
    <n v="2022"/>
    <n v="731"/>
    <x v="0"/>
    <n v="3313414.59"/>
    <n v="0"/>
    <s v="IVA"/>
    <d v="2022-01-10T00:00:00"/>
    <x v="0"/>
  </r>
  <r>
    <s v="ARG"/>
    <x v="1"/>
    <s v="IAFH GLOBAL SA"/>
    <x v="2"/>
    <s v="IVA"/>
    <x v="15"/>
    <d v="2022-01-12T00:00:00"/>
    <d v="2022-02-11T00:00:00"/>
    <s v="Camilo Sarmiento"/>
    <n v="2022"/>
    <n v="731"/>
    <x v="1"/>
    <n v="0"/>
    <n v="200000"/>
    <s v="IVA"/>
    <d v="2022-01-14T00:00:00"/>
    <x v="0"/>
  </r>
  <r>
    <s v="ARG"/>
    <x v="5"/>
    <s v="DECISION SUPPORT SA"/>
    <x v="2"/>
    <s v="IVA"/>
    <x v="16"/>
    <d v="2022-01-06T00:00:00"/>
    <d v="2022-02-05T00:00:00"/>
    <s v="Flor Cardenas"/>
    <n v="2022"/>
    <n v="731"/>
    <x v="5"/>
    <n v="5635000"/>
    <n v="0"/>
    <s v="IVA"/>
    <d v="2022-01-08T00:00:00"/>
    <x v="0"/>
  </r>
  <r>
    <s v="ARG"/>
    <x v="6"/>
    <s v="DYNAFLOWS SA"/>
    <x v="2"/>
    <s v="IVA"/>
    <x v="15"/>
    <d v="2022-01-14T00:00:00"/>
    <d v="2022-02-13T00:00:00"/>
    <s v="Maria Rivera"/>
    <n v="2022"/>
    <n v="731"/>
    <x v="6"/>
    <n v="0"/>
    <n v="300000"/>
    <s v="IVA"/>
    <d v="2022-01-14T00:00:00"/>
    <x v="0"/>
  </r>
  <r>
    <s v="ARG"/>
    <x v="7"/>
    <s v="SISTEMAS GLOBALES SA"/>
    <x v="2"/>
    <s v="IVA"/>
    <x v="17"/>
    <d v="2022-01-13T00:00:00"/>
    <d v="2022-02-12T00:00:00"/>
    <s v="Juan Espinosa"/>
    <n v="2022"/>
    <n v="731"/>
    <x v="7"/>
    <n v="5313414.59"/>
    <n v="0"/>
    <s v="IVA"/>
    <d v="2022-01-15T00:00:00"/>
    <x v="0"/>
  </r>
  <r>
    <s v="COL"/>
    <x v="8"/>
    <s v="SISTEMAS COLOMBIA S.A.S"/>
    <x v="2"/>
    <s v="IVA"/>
    <x v="15"/>
    <d v="2022-01-13T00:00:00"/>
    <d v="2022-02-12T00:00:00"/>
    <s v="Camilo Sarmiento"/>
    <n v="2022"/>
    <n v="300"/>
    <x v="2"/>
    <n v="666868000"/>
    <n v="0"/>
    <s v="IVA"/>
    <d v="2022-01-14T00:00:00"/>
    <x v="0"/>
  </r>
  <r>
    <s v="MEX"/>
    <x v="9"/>
    <s v="NCS PEARSON, INC."/>
    <x v="2"/>
    <s v="IVA DIGITALES"/>
    <x v="18"/>
    <d v="2022-01-17T00:00:00"/>
    <d v="2022-02-16T00:00:00"/>
    <s v="Flor Cardenas"/>
    <n v="2022"/>
    <n v="1"/>
    <x v="8"/>
    <n v="213.352"/>
    <n v="0"/>
    <s v="IVA DIGITALES"/>
    <d v="2022-01-18T00:00:00"/>
    <x v="0"/>
  </r>
  <r>
    <s v="ARG"/>
    <x v="10"/>
    <s v="AMDIPHARM LTD"/>
    <x v="2"/>
    <s v="IVA"/>
    <x v="19"/>
    <d v="2022-01-14T00:00:00"/>
    <d v="2022-02-13T00:00:00"/>
    <s v="Maria Rivera"/>
    <n v="2022"/>
    <n v="731"/>
    <x v="9"/>
    <n v="4313414.59"/>
    <n v="0"/>
    <s v="IVA"/>
    <d v="2022-01-16T00:00:00"/>
    <x v="3"/>
  </r>
  <r>
    <s v="COL"/>
    <x v="11"/>
    <s v="AIRBNB IRELAND UNLIMITED COMPANY"/>
    <x v="2"/>
    <s v="IVA"/>
    <x v="18"/>
    <d v="2022-01-16T00:00:00"/>
    <d v="2022-02-15T00:00:00"/>
    <s v="Juan Espinosa"/>
    <n v="2022"/>
    <n v="300"/>
    <x v="2"/>
    <n v="256200000"/>
    <n v="0"/>
    <s v="IVA"/>
    <d v="2022-01-18T00:00:00"/>
    <x v="3"/>
  </r>
  <r>
    <s v="COL"/>
    <x v="12"/>
    <s v="VIMEO.COM, INC."/>
    <x v="2"/>
    <s v="IVA"/>
    <x v="20"/>
    <d v="2022-01-09T00:00:00"/>
    <d v="2022-02-08T00:00:00"/>
    <s v="Camilo Sarmiento"/>
    <n v="2022"/>
    <n v="300"/>
    <x v="3"/>
    <n v="3002124000"/>
    <n v="0"/>
    <s v="IVA"/>
    <d v="2022-01-11T00:00:00"/>
    <x v="3"/>
  </r>
  <r>
    <s v="COL"/>
    <x v="13"/>
    <s v="GLOBANT COLOMBIA S.A.S"/>
    <x v="2"/>
    <s v="IVA"/>
    <x v="15"/>
    <d v="2022-01-12T00:00:00"/>
    <d v="2022-02-11T00:00:00"/>
    <s v="Flor Cardenas"/>
    <n v="2022"/>
    <n v="300"/>
    <x v="4"/>
    <n v="4520000"/>
    <m/>
    <s v="IVA"/>
    <d v="2022-01-1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C4D3B-248F-424E-8534-D87541605E9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F44" firstHeaderRow="1" firstDataRow="2" firstDataCol="1"/>
  <pivotFields count="18"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>
      <items count="4">
        <item x="1"/>
        <item x="0"/>
        <item x="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axis="axisCol" showAll="0">
      <items count="5">
        <item x="2"/>
        <item x="3"/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9B5F3-BBEB-46CE-9BAF-ED97CEEED0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8" firstHeaderRow="1" firstDataRow="2" firstDataCol="1"/>
  <pivotFields count="18">
    <pivotField showAll="0"/>
    <pivotField dataField="1"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5"/>
  </rowFields>
  <rowItems count="4">
    <i>
      <x v="1"/>
    </i>
    <i>
      <x v="2"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173C4-7065-4C05-AACB-BFFCBFDEDE0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C69:D74" firstHeaderRow="1" firstDataRow="1" firstDataCol="1"/>
  <pivotFields count="18">
    <pivotField showAll="0"/>
    <pivotField dataField="1"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 defaultSubtota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9B7FA-EF62-49E8-9E4F-D05F2EBD6ED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54:D58" firstHeaderRow="1" firstDataRow="1" firstDataCol="1"/>
  <pivotFields count="18">
    <pivotField showAll="0"/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id_razonsoci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4F96E-FB9B-474D-B5F3-DBAA968B421B}" name="Vencimientos" displayName="Vencimientos" ref="A1:Q45" totalsRowShown="0" headerRowDxfId="10">
  <tableColumns count="17">
    <tableColumn id="1" xr3:uid="{A6538CF6-B507-4137-9A1A-01B551312336}" name="pais" dataDxfId="9"/>
    <tableColumn id="2" xr3:uid="{26F4A421-3427-4040-9731-31C53F9F2298}" name="id_razonsocial" dataDxfId="8"/>
    <tableColumn id="3" xr3:uid="{94F01F53-B434-439F-84E8-6F903DF73DAE}" name="nombre_empresa" dataDxfId="7"/>
    <tableColumn id="4" xr3:uid="{0917AC66-BB83-4779-892F-F1817B226150}" name="periodo_fiscal"/>
    <tableColumn id="5" xr3:uid="{A71F4048-7A78-4831-BEC7-273A0701EC79}" name="nombreFormulario"/>
    <tableColumn id="6" xr3:uid="{595444E4-0126-4244-9054-842EC41AEEC4}" name="Fecha_vencimiento" dataDxfId="6"/>
    <tableColumn id="7" xr3:uid="{CA1E5DBA-7B4C-495C-86D8-F7E8842B992A}" name="Fecha_envio_cliente" dataDxfId="5"/>
    <tableColumn id="8" xr3:uid="{B8E1850B-B76C-4D77-93B9-698603F69DA8}" name="Fecha_revisado" dataDxfId="4"/>
    <tableColumn id="9" xr3:uid="{110C75C5-8EC7-49D7-9B6C-D8CFD0B31E56}" name="Revisor"/>
    <tableColumn id="10" xr3:uid="{E7F674D9-4334-4D2F-9555-661BD4C4088A}" name="año"/>
    <tableColumn id="11" xr3:uid="{F21E2B7C-0D4A-4E85-B365-1B84D3D43C62}" name="numeroFormulario"/>
    <tableColumn id="12" xr3:uid="{4CD7C63B-778E-452F-8A91-7B29D4567424}" name=" n_verificacion" dataDxfId="3"/>
    <tableColumn id="13" xr3:uid="{CFA26ABC-BFDC-4AFF-A534-CC61844DA9CA}" name="saldoPagado" dataDxfId="2"/>
    <tableColumn id="14" xr3:uid="{0E312109-D8A2-4415-A887-9DCE625800D2}" name="saldoFavor" dataDxfId="1"/>
    <tableColumn id="15" xr3:uid="{374F5085-4C7E-43A6-B5DC-E6F907972C92}" name="Nombre Impuesto"/>
    <tableColumn id="16" xr3:uid="{6860FFFF-23A5-49F9-BADB-5E5A36C21472}" name="fecha_procesado" dataDxfId="0"/>
    <tableColumn id="17" xr3:uid="{1700BE62-D64A-4602-9334-EA74FFC567E6}" name="Proces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artjs.org/docs/latest/samples/bar/floating.html" TargetMode="Externa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hartjs.org/docs/latest/samples/other-charts/doughnut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zoomScale="70" zoomScaleNormal="70" workbookViewId="0">
      <selection activeCell="Q1" sqref="Q1"/>
    </sheetView>
  </sheetViews>
  <sheetFormatPr defaultColWidth="11.5546875" defaultRowHeight="14.4" x14ac:dyDescent="0.3"/>
  <cols>
    <col min="1" max="1" width="8.5546875" style="6" bestFit="1" customWidth="1"/>
    <col min="2" max="2" width="16.33203125" style="30" customWidth="1"/>
    <col min="3" max="3" width="20.109375" style="6" bestFit="1" customWidth="1"/>
    <col min="4" max="5" width="7.5546875" style="6" customWidth="1"/>
    <col min="6" max="6" width="20.5546875" style="6" bestFit="1" customWidth="1"/>
    <col min="7" max="7" width="20.109375" style="6" bestFit="1" customWidth="1"/>
    <col min="8" max="8" width="11.5546875" style="6"/>
    <col min="9" max="9" width="15.88671875" style="6" bestFit="1" customWidth="1"/>
    <col min="10" max="10" width="11.5546875" style="6"/>
    <col min="11" max="11" width="22.88671875" style="6" bestFit="1" customWidth="1"/>
    <col min="12" max="12" width="18.33203125" style="12" bestFit="1" customWidth="1"/>
    <col min="13" max="13" width="16.44140625" style="6" bestFit="1" customWidth="1"/>
    <col min="14" max="16384" width="11.5546875" style="6"/>
  </cols>
  <sheetData>
    <row r="1" spans="1:17" ht="16.8" x14ac:dyDescent="0.4">
      <c r="A1" s="63" t="s">
        <v>0</v>
      </c>
      <c r="B1" s="64" t="s">
        <v>1</v>
      </c>
      <c r="C1" s="5" t="s">
        <v>2</v>
      </c>
      <c r="D1" s="63" t="s">
        <v>3</v>
      </c>
      <c r="E1" s="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8" t="s">
        <v>36</v>
      </c>
      <c r="K1" s="7" t="s">
        <v>37</v>
      </c>
      <c r="L1" s="34" t="s">
        <v>38</v>
      </c>
      <c r="M1" s="8" t="s">
        <v>39</v>
      </c>
      <c r="N1" s="8" t="s">
        <v>40</v>
      </c>
      <c r="O1" s="5" t="s">
        <v>41</v>
      </c>
      <c r="P1" s="8" t="s">
        <v>42</v>
      </c>
      <c r="Q1" s="8" t="s">
        <v>49</v>
      </c>
    </row>
    <row r="2" spans="1:17" s="14" customFormat="1" x14ac:dyDescent="0.3">
      <c r="A2" s="13" t="s">
        <v>9</v>
      </c>
      <c r="B2" s="29" t="s">
        <v>10</v>
      </c>
      <c r="C2" s="15" t="s">
        <v>11</v>
      </c>
      <c r="D2" s="14">
        <v>2</v>
      </c>
      <c r="E2" s="14" t="s">
        <v>12</v>
      </c>
      <c r="F2" s="16">
        <v>44631</v>
      </c>
      <c r="G2" s="16">
        <f t="shared" ref="G2:G7" si="0">+F2-3</f>
        <v>44628</v>
      </c>
      <c r="H2" s="16">
        <f t="shared" ref="H2:H34" si="1">+G2-1</f>
        <v>44627</v>
      </c>
      <c r="I2" s="14" t="s">
        <v>13</v>
      </c>
      <c r="J2" s="14">
        <v>2022</v>
      </c>
      <c r="K2" s="14">
        <v>731</v>
      </c>
      <c r="L2" s="18" t="s">
        <v>43</v>
      </c>
      <c r="M2" s="17">
        <v>3313414.59</v>
      </c>
      <c r="N2" s="17">
        <v>0</v>
      </c>
      <c r="O2" s="14" t="s">
        <v>12</v>
      </c>
      <c r="P2" s="23">
        <v>44816</v>
      </c>
      <c r="Q2" s="14" t="s">
        <v>50</v>
      </c>
    </row>
    <row r="3" spans="1:17" x14ac:dyDescent="0.3">
      <c r="A3" s="1" t="s">
        <v>9</v>
      </c>
      <c r="B3" s="30" t="s">
        <v>14</v>
      </c>
      <c r="C3" s="2" t="s">
        <v>15</v>
      </c>
      <c r="D3" s="6">
        <v>2</v>
      </c>
      <c r="E3" s="6" t="s">
        <v>12</v>
      </c>
      <c r="F3" s="3">
        <v>44635</v>
      </c>
      <c r="G3" s="3">
        <f t="shared" si="0"/>
        <v>44632</v>
      </c>
      <c r="H3" s="3">
        <f t="shared" si="1"/>
        <v>44631</v>
      </c>
      <c r="I3" s="6" t="s">
        <v>16</v>
      </c>
      <c r="J3" s="6">
        <v>2022</v>
      </c>
      <c r="K3" s="6">
        <v>731</v>
      </c>
      <c r="L3" s="12" t="s">
        <v>44</v>
      </c>
      <c r="M3" s="10">
        <v>0</v>
      </c>
      <c r="N3" s="10">
        <v>200000</v>
      </c>
      <c r="O3" s="6" t="s">
        <v>12</v>
      </c>
      <c r="P3" s="23">
        <v>44816</v>
      </c>
      <c r="Q3" s="6" t="s">
        <v>51</v>
      </c>
    </row>
    <row r="4" spans="1:17" x14ac:dyDescent="0.3">
      <c r="A4" s="4" t="s">
        <v>25</v>
      </c>
      <c r="B4" s="30">
        <v>9013543200</v>
      </c>
      <c r="C4" s="2" t="s">
        <v>62</v>
      </c>
      <c r="D4" s="6">
        <v>2</v>
      </c>
      <c r="E4" s="6" t="s">
        <v>12</v>
      </c>
      <c r="F4" s="3">
        <v>44639</v>
      </c>
      <c r="G4" s="3">
        <f t="shared" si="0"/>
        <v>44636</v>
      </c>
      <c r="H4" s="3">
        <f t="shared" si="1"/>
        <v>44635</v>
      </c>
      <c r="I4" s="6" t="s">
        <v>13</v>
      </c>
      <c r="J4" s="6">
        <v>2022</v>
      </c>
      <c r="K4" s="6">
        <v>300</v>
      </c>
      <c r="L4" s="12">
        <v>3004648676658</v>
      </c>
      <c r="M4" s="10">
        <v>256200000</v>
      </c>
      <c r="N4" s="10">
        <v>0</v>
      </c>
      <c r="O4" s="6" t="s">
        <v>12</v>
      </c>
      <c r="P4" s="23">
        <v>44816</v>
      </c>
      <c r="Q4" s="6" t="s">
        <v>51</v>
      </c>
    </row>
    <row r="5" spans="1:17" x14ac:dyDescent="0.3">
      <c r="A5" s="4" t="s">
        <v>25</v>
      </c>
      <c r="B5" s="30">
        <v>9013161451</v>
      </c>
      <c r="C5" s="2" t="s">
        <v>63</v>
      </c>
      <c r="D5" s="6">
        <v>2</v>
      </c>
      <c r="E5" s="6" t="s">
        <v>12</v>
      </c>
      <c r="F5" s="3">
        <v>44632</v>
      </c>
      <c r="G5" s="3">
        <f t="shared" si="0"/>
        <v>44629</v>
      </c>
      <c r="H5" s="3">
        <f t="shared" si="1"/>
        <v>44628</v>
      </c>
      <c r="I5" s="6" t="s">
        <v>16</v>
      </c>
      <c r="J5" s="6">
        <v>2022</v>
      </c>
      <c r="K5" s="6">
        <v>300</v>
      </c>
      <c r="L5" s="12">
        <v>3004648676659</v>
      </c>
      <c r="M5" s="10">
        <v>102124000</v>
      </c>
      <c r="N5" s="10">
        <v>0</v>
      </c>
      <c r="O5" s="6" t="s">
        <v>12</v>
      </c>
      <c r="P5" s="23">
        <v>44816</v>
      </c>
      <c r="Q5" s="6" t="s">
        <v>51</v>
      </c>
    </row>
    <row r="6" spans="1:17" x14ac:dyDescent="0.3">
      <c r="A6" s="4" t="s">
        <v>25</v>
      </c>
      <c r="B6" s="30">
        <v>9014115458</v>
      </c>
      <c r="C6" s="2" t="s">
        <v>64</v>
      </c>
      <c r="D6" s="6">
        <v>2</v>
      </c>
      <c r="E6" s="6" t="s">
        <v>12</v>
      </c>
      <c r="F6" s="3">
        <v>44635</v>
      </c>
      <c r="G6" s="3">
        <f t="shared" si="0"/>
        <v>44632</v>
      </c>
      <c r="H6" s="3">
        <f t="shared" si="1"/>
        <v>44631</v>
      </c>
      <c r="I6" s="6" t="s">
        <v>19</v>
      </c>
      <c r="J6" s="6">
        <v>2022</v>
      </c>
      <c r="K6" s="6">
        <v>300</v>
      </c>
      <c r="L6" s="12">
        <v>3004648676660</v>
      </c>
      <c r="M6" s="10">
        <v>4520000</v>
      </c>
      <c r="N6" s="10"/>
      <c r="O6" s="6" t="s">
        <v>12</v>
      </c>
      <c r="P6" s="23">
        <v>44816</v>
      </c>
      <c r="Q6" s="6" t="s">
        <v>51</v>
      </c>
    </row>
    <row r="7" spans="1:17" x14ac:dyDescent="0.3">
      <c r="A7" s="1" t="s">
        <v>9</v>
      </c>
      <c r="B7" s="30" t="s">
        <v>17</v>
      </c>
      <c r="C7" s="2" t="s">
        <v>18</v>
      </c>
      <c r="D7" s="6">
        <v>2</v>
      </c>
      <c r="E7" s="6" t="s">
        <v>12</v>
      </c>
      <c r="F7" s="3">
        <v>44629</v>
      </c>
      <c r="G7" s="3">
        <f t="shared" si="0"/>
        <v>44626</v>
      </c>
      <c r="H7" s="3">
        <f t="shared" si="1"/>
        <v>44625</v>
      </c>
      <c r="I7" s="6" t="s">
        <v>19</v>
      </c>
      <c r="J7" s="6">
        <v>2022</v>
      </c>
      <c r="K7" s="6">
        <v>731</v>
      </c>
      <c r="L7" s="12" t="s">
        <v>45</v>
      </c>
      <c r="M7" s="10">
        <v>5635000</v>
      </c>
      <c r="N7" s="10">
        <v>0</v>
      </c>
      <c r="O7" s="6" t="s">
        <v>12</v>
      </c>
      <c r="P7" s="23">
        <v>44816</v>
      </c>
      <c r="Q7" s="6" t="s">
        <v>51</v>
      </c>
    </row>
    <row r="8" spans="1:17" x14ac:dyDescent="0.3">
      <c r="A8" s="1" t="s">
        <v>9</v>
      </c>
      <c r="B8" s="30" t="s">
        <v>20</v>
      </c>
      <c r="C8" s="2" t="s">
        <v>21</v>
      </c>
      <c r="D8" s="6">
        <v>2</v>
      </c>
      <c r="E8" s="6" t="s">
        <v>12</v>
      </c>
      <c r="F8" s="3">
        <v>44635</v>
      </c>
      <c r="G8" s="3">
        <f>+F8-1</f>
        <v>44634</v>
      </c>
      <c r="H8" s="3">
        <f t="shared" si="1"/>
        <v>44633</v>
      </c>
      <c r="I8" s="6" t="s">
        <v>22</v>
      </c>
      <c r="J8" s="6">
        <v>2022</v>
      </c>
      <c r="K8" s="6">
        <v>731</v>
      </c>
      <c r="L8" s="12" t="s">
        <v>46</v>
      </c>
      <c r="M8" s="10">
        <v>0</v>
      </c>
      <c r="N8" s="10">
        <v>300000</v>
      </c>
      <c r="O8" s="6" t="s">
        <v>12</v>
      </c>
      <c r="P8" s="23">
        <v>44816</v>
      </c>
      <c r="Q8" s="6" t="s">
        <v>51</v>
      </c>
    </row>
    <row r="9" spans="1:17" x14ac:dyDescent="0.3">
      <c r="A9" s="1" t="s">
        <v>9</v>
      </c>
      <c r="B9" s="30" t="s">
        <v>23</v>
      </c>
      <c r="C9" s="2" t="s">
        <v>24</v>
      </c>
      <c r="D9" s="6">
        <v>2</v>
      </c>
      <c r="E9" s="6" t="s">
        <v>12</v>
      </c>
      <c r="F9" s="3">
        <v>44636</v>
      </c>
      <c r="G9" s="3">
        <f>+F9-3</f>
        <v>44633</v>
      </c>
      <c r="H9" s="3">
        <f t="shared" si="1"/>
        <v>44632</v>
      </c>
      <c r="I9" s="6" t="s">
        <v>13</v>
      </c>
      <c r="J9" s="6">
        <v>2022</v>
      </c>
      <c r="K9" s="6">
        <v>731</v>
      </c>
      <c r="L9" s="12" t="s">
        <v>47</v>
      </c>
      <c r="M9" s="10">
        <v>5313414.59</v>
      </c>
      <c r="N9" s="10">
        <v>0</v>
      </c>
      <c r="O9" s="6" t="s">
        <v>12</v>
      </c>
      <c r="P9" s="23">
        <v>44816</v>
      </c>
      <c r="Q9" s="6" t="s">
        <v>51</v>
      </c>
    </row>
    <row r="10" spans="1:17" s="14" customFormat="1" x14ac:dyDescent="0.3">
      <c r="A10" s="13" t="s">
        <v>25</v>
      </c>
      <c r="B10" s="29">
        <v>9002185787</v>
      </c>
      <c r="C10" s="13" t="s">
        <v>26</v>
      </c>
      <c r="D10" s="14">
        <v>2</v>
      </c>
      <c r="E10" s="14" t="s">
        <v>12</v>
      </c>
      <c r="F10" s="16">
        <v>44635</v>
      </c>
      <c r="G10" s="16">
        <f>+F10-2</f>
        <v>44633</v>
      </c>
      <c r="H10" s="16">
        <f t="shared" si="1"/>
        <v>44632</v>
      </c>
      <c r="I10" s="14" t="s">
        <v>16</v>
      </c>
      <c r="J10" s="14">
        <v>2022</v>
      </c>
      <c r="K10" s="14">
        <v>300</v>
      </c>
      <c r="L10" s="18">
        <v>3004648676658</v>
      </c>
      <c r="M10" s="17">
        <v>666868000</v>
      </c>
      <c r="N10" s="14">
        <v>0</v>
      </c>
      <c r="O10" s="14" t="s">
        <v>12</v>
      </c>
      <c r="P10" s="23">
        <v>44816</v>
      </c>
      <c r="Q10" s="14" t="s">
        <v>50</v>
      </c>
    </row>
    <row r="11" spans="1:17" s="14" customFormat="1" x14ac:dyDescent="0.3">
      <c r="A11" s="13" t="s">
        <v>27</v>
      </c>
      <c r="B11" s="29" t="s">
        <v>28</v>
      </c>
      <c r="C11" s="13" t="s">
        <v>29</v>
      </c>
      <c r="D11" s="14">
        <v>2</v>
      </c>
      <c r="E11" s="14" t="s">
        <v>30</v>
      </c>
      <c r="F11" s="16">
        <v>44639</v>
      </c>
      <c r="G11" s="16">
        <f>+F11-2</f>
        <v>44637</v>
      </c>
      <c r="H11" s="16">
        <f t="shared" si="1"/>
        <v>44636</v>
      </c>
      <c r="I11" s="14" t="s">
        <v>19</v>
      </c>
      <c r="J11" s="14">
        <v>2022</v>
      </c>
      <c r="K11" s="14">
        <v>1</v>
      </c>
      <c r="L11" s="18">
        <v>220060080649</v>
      </c>
      <c r="M11" s="19">
        <v>213.352</v>
      </c>
      <c r="N11" s="14">
        <v>0</v>
      </c>
      <c r="O11" s="14" t="s">
        <v>30</v>
      </c>
      <c r="P11" s="23">
        <v>44816</v>
      </c>
      <c r="Q11" s="14" t="s">
        <v>50</v>
      </c>
    </row>
    <row r="12" spans="1:17" x14ac:dyDescent="0.3">
      <c r="A12" s="4" t="s">
        <v>9</v>
      </c>
      <c r="B12" s="30" t="s">
        <v>31</v>
      </c>
      <c r="C12" s="2" t="s">
        <v>32</v>
      </c>
      <c r="D12" s="6">
        <v>2</v>
      </c>
      <c r="E12" s="6" t="s">
        <v>12</v>
      </c>
      <c r="F12" s="3">
        <v>44637</v>
      </c>
      <c r="G12" s="3">
        <f t="shared" ref="G12:G18" si="2">+F12-3</f>
        <v>44634</v>
      </c>
      <c r="H12" s="3">
        <f t="shared" si="1"/>
        <v>44633</v>
      </c>
      <c r="I12" s="6" t="s">
        <v>22</v>
      </c>
      <c r="J12" s="6">
        <v>2022</v>
      </c>
      <c r="K12" s="6">
        <v>731</v>
      </c>
      <c r="L12" s="12" t="s">
        <v>48</v>
      </c>
      <c r="M12" s="10">
        <v>4313414.59</v>
      </c>
      <c r="N12" s="10">
        <v>0</v>
      </c>
      <c r="O12" s="6" t="s">
        <v>12</v>
      </c>
      <c r="P12" s="23">
        <v>44816</v>
      </c>
      <c r="Q12" s="6" t="s">
        <v>51</v>
      </c>
    </row>
    <row r="13" spans="1:17" x14ac:dyDescent="0.3">
      <c r="A13" s="4" t="s">
        <v>25</v>
      </c>
      <c r="B13" s="30">
        <v>9013543905</v>
      </c>
      <c r="C13" s="2" t="s">
        <v>33</v>
      </c>
      <c r="D13" s="6">
        <v>2</v>
      </c>
      <c r="E13" s="6" t="s">
        <v>12</v>
      </c>
      <c r="F13" s="3">
        <v>44639</v>
      </c>
      <c r="G13" s="3">
        <f t="shared" si="2"/>
        <v>44636</v>
      </c>
      <c r="H13" s="3">
        <f t="shared" si="1"/>
        <v>44635</v>
      </c>
      <c r="I13" s="6" t="s">
        <v>13</v>
      </c>
      <c r="J13" s="6">
        <v>2022</v>
      </c>
      <c r="K13" s="6">
        <v>300</v>
      </c>
      <c r="L13" s="12">
        <v>3004648676658</v>
      </c>
      <c r="M13" s="10">
        <v>256200000</v>
      </c>
      <c r="N13" s="10">
        <v>0</v>
      </c>
      <c r="O13" s="6" t="s">
        <v>12</v>
      </c>
      <c r="P13" s="23">
        <v>44816</v>
      </c>
      <c r="Q13" s="6" t="s">
        <v>51</v>
      </c>
    </row>
    <row r="14" spans="1:17" x14ac:dyDescent="0.3">
      <c r="A14" s="4" t="s">
        <v>25</v>
      </c>
      <c r="B14" s="30">
        <v>9013161970</v>
      </c>
      <c r="C14" s="2" t="s">
        <v>34</v>
      </c>
      <c r="D14" s="6">
        <v>2</v>
      </c>
      <c r="E14" s="6" t="s">
        <v>12</v>
      </c>
      <c r="F14" s="3">
        <v>44632</v>
      </c>
      <c r="G14" s="3">
        <f t="shared" si="2"/>
        <v>44629</v>
      </c>
      <c r="H14" s="3">
        <f t="shared" si="1"/>
        <v>44628</v>
      </c>
      <c r="I14" s="6" t="s">
        <v>16</v>
      </c>
      <c r="J14" s="6">
        <v>2022</v>
      </c>
      <c r="K14" s="6">
        <v>300</v>
      </c>
      <c r="L14" s="12">
        <v>3004648676659</v>
      </c>
      <c r="M14" s="10">
        <v>3002124000</v>
      </c>
      <c r="N14" s="10">
        <v>0</v>
      </c>
      <c r="O14" s="6" t="s">
        <v>12</v>
      </c>
      <c r="P14" s="23">
        <v>44816</v>
      </c>
      <c r="Q14" s="6" t="s">
        <v>51</v>
      </c>
    </row>
    <row r="15" spans="1:17" x14ac:dyDescent="0.3">
      <c r="A15" s="4" t="s">
        <v>25</v>
      </c>
      <c r="B15" s="30">
        <v>9014115336</v>
      </c>
      <c r="C15" s="2" t="s">
        <v>35</v>
      </c>
      <c r="D15" s="6">
        <v>2</v>
      </c>
      <c r="E15" s="6" t="s">
        <v>12</v>
      </c>
      <c r="F15" s="3">
        <v>44635</v>
      </c>
      <c r="G15" s="3">
        <f t="shared" si="2"/>
        <v>44632</v>
      </c>
      <c r="H15" s="3">
        <f t="shared" si="1"/>
        <v>44631</v>
      </c>
      <c r="I15" s="6" t="s">
        <v>19</v>
      </c>
      <c r="J15" s="6">
        <v>2022</v>
      </c>
      <c r="K15" s="6">
        <v>300</v>
      </c>
      <c r="L15" s="12">
        <v>3004648676660</v>
      </c>
      <c r="M15" s="10">
        <v>4520000</v>
      </c>
      <c r="N15" s="10"/>
      <c r="O15" s="6" t="s">
        <v>12</v>
      </c>
      <c r="P15" s="23">
        <v>44816</v>
      </c>
      <c r="Q15" s="6" t="s">
        <v>51</v>
      </c>
    </row>
    <row r="16" spans="1:17" x14ac:dyDescent="0.3">
      <c r="A16" s="4" t="s">
        <v>9</v>
      </c>
      <c r="B16" s="30" t="s">
        <v>10</v>
      </c>
      <c r="C16" s="2" t="s">
        <v>11</v>
      </c>
      <c r="D16" s="6">
        <v>1</v>
      </c>
      <c r="E16" s="6" t="s">
        <v>12</v>
      </c>
      <c r="F16" s="3">
        <v>44603</v>
      </c>
      <c r="G16" s="3">
        <f t="shared" si="2"/>
        <v>44600</v>
      </c>
      <c r="H16" s="3">
        <f t="shared" si="1"/>
        <v>44599</v>
      </c>
      <c r="I16" s="6" t="s">
        <v>13</v>
      </c>
      <c r="J16" s="6">
        <v>2022</v>
      </c>
      <c r="K16" s="6">
        <v>731</v>
      </c>
      <c r="L16" s="12">
        <v>3004648676661</v>
      </c>
      <c r="M16" s="10">
        <v>3313414.59</v>
      </c>
      <c r="N16" s="10">
        <v>0</v>
      </c>
      <c r="O16" s="6" t="s">
        <v>12</v>
      </c>
      <c r="P16" s="23">
        <f>+F16-1</f>
        <v>44602</v>
      </c>
      <c r="Q16" s="6" t="s">
        <v>50</v>
      </c>
    </row>
    <row r="17" spans="1:17" x14ac:dyDescent="0.3">
      <c r="A17" s="4" t="s">
        <v>9</v>
      </c>
      <c r="B17" s="30" t="s">
        <v>14</v>
      </c>
      <c r="C17" s="2" t="s">
        <v>15</v>
      </c>
      <c r="D17" s="6">
        <v>1</v>
      </c>
      <c r="E17" s="6" t="s">
        <v>12</v>
      </c>
      <c r="F17" s="3">
        <v>44607</v>
      </c>
      <c r="G17" s="3">
        <f t="shared" si="2"/>
        <v>44604</v>
      </c>
      <c r="H17" s="3">
        <f t="shared" si="1"/>
        <v>44603</v>
      </c>
      <c r="I17" s="6" t="s">
        <v>16</v>
      </c>
      <c r="J17" s="6">
        <v>2022</v>
      </c>
      <c r="K17" s="6">
        <v>731</v>
      </c>
      <c r="L17" s="12">
        <v>3004648676662</v>
      </c>
      <c r="M17" s="10">
        <v>0</v>
      </c>
      <c r="N17" s="10">
        <v>200000</v>
      </c>
      <c r="O17" s="6" t="s">
        <v>12</v>
      </c>
      <c r="P17" s="23">
        <f t="shared" ref="P17:P19" si="3">+F17-1</f>
        <v>44606</v>
      </c>
      <c r="Q17" s="6" t="s">
        <v>52</v>
      </c>
    </row>
    <row r="18" spans="1:17" x14ac:dyDescent="0.3">
      <c r="A18" s="4" t="s">
        <v>9</v>
      </c>
      <c r="B18" s="30" t="s">
        <v>17</v>
      </c>
      <c r="C18" s="2" t="s">
        <v>18</v>
      </c>
      <c r="D18" s="6">
        <v>1</v>
      </c>
      <c r="E18" s="6" t="s">
        <v>12</v>
      </c>
      <c r="F18" s="3">
        <v>44601</v>
      </c>
      <c r="G18" s="3">
        <f t="shared" si="2"/>
        <v>44598</v>
      </c>
      <c r="H18" s="3">
        <f t="shared" si="1"/>
        <v>44597</v>
      </c>
      <c r="I18" s="6" t="s">
        <v>19</v>
      </c>
      <c r="J18" s="6">
        <v>2022</v>
      </c>
      <c r="K18" s="6">
        <v>731</v>
      </c>
      <c r="L18" s="12">
        <v>3004648676663</v>
      </c>
      <c r="M18" s="10">
        <v>5635000</v>
      </c>
      <c r="N18" s="10">
        <v>0</v>
      </c>
      <c r="O18" s="6" t="s">
        <v>12</v>
      </c>
      <c r="P18" s="23">
        <f t="shared" si="3"/>
        <v>44600</v>
      </c>
      <c r="Q18" s="6" t="s">
        <v>50</v>
      </c>
    </row>
    <row r="19" spans="1:17" x14ac:dyDescent="0.3">
      <c r="A19" s="4" t="s">
        <v>9</v>
      </c>
      <c r="B19" s="30" t="s">
        <v>20</v>
      </c>
      <c r="C19" s="2" t="s">
        <v>21</v>
      </c>
      <c r="D19" s="6">
        <v>1</v>
      </c>
      <c r="E19" s="6" t="s">
        <v>12</v>
      </c>
      <c r="F19" s="3">
        <v>44607</v>
      </c>
      <c r="G19" s="3">
        <f>+F19-1</f>
        <v>44606</v>
      </c>
      <c r="H19" s="3">
        <f t="shared" si="1"/>
        <v>44605</v>
      </c>
      <c r="I19" s="6" t="s">
        <v>22</v>
      </c>
      <c r="J19" s="6">
        <v>2022</v>
      </c>
      <c r="K19" s="6">
        <v>731</v>
      </c>
      <c r="L19" s="12">
        <v>3004648676664</v>
      </c>
      <c r="M19" s="10">
        <v>0</v>
      </c>
      <c r="N19" s="10">
        <v>300000</v>
      </c>
      <c r="O19" s="6" t="s">
        <v>12</v>
      </c>
      <c r="P19" s="23">
        <f t="shared" si="3"/>
        <v>44606</v>
      </c>
      <c r="Q19" s="6" t="s">
        <v>50</v>
      </c>
    </row>
    <row r="20" spans="1:17" x14ac:dyDescent="0.3">
      <c r="A20" s="4" t="s">
        <v>9</v>
      </c>
      <c r="B20" s="30" t="s">
        <v>10</v>
      </c>
      <c r="C20" s="2" t="s">
        <v>11</v>
      </c>
      <c r="D20" s="6">
        <v>1</v>
      </c>
      <c r="E20" s="6" t="s">
        <v>12</v>
      </c>
      <c r="F20" s="3">
        <v>44603</v>
      </c>
      <c r="G20" s="3">
        <f>+F20-3</f>
        <v>44600</v>
      </c>
      <c r="H20" s="3">
        <f t="shared" si="1"/>
        <v>44599</v>
      </c>
      <c r="I20" s="6" t="s">
        <v>13</v>
      </c>
      <c r="J20" s="6">
        <v>2022</v>
      </c>
      <c r="K20" s="6">
        <v>731</v>
      </c>
      <c r="L20" s="12">
        <v>3004648676665</v>
      </c>
      <c r="M20" s="10">
        <v>3313414.59</v>
      </c>
      <c r="N20" s="10">
        <v>0</v>
      </c>
      <c r="O20" s="6" t="s">
        <v>12</v>
      </c>
      <c r="P20" s="23">
        <f>+F20-1</f>
        <v>44602</v>
      </c>
      <c r="Q20" s="6" t="s">
        <v>50</v>
      </c>
    </row>
    <row r="21" spans="1:17" x14ac:dyDescent="0.3">
      <c r="A21" s="4" t="s">
        <v>9</v>
      </c>
      <c r="B21" s="30" t="s">
        <v>14</v>
      </c>
      <c r="C21" s="2" t="s">
        <v>15</v>
      </c>
      <c r="D21" s="6">
        <v>1</v>
      </c>
      <c r="E21" s="6" t="s">
        <v>12</v>
      </c>
      <c r="F21" s="3">
        <v>44607</v>
      </c>
      <c r="G21" s="3">
        <f>+F21-3</f>
        <v>44604</v>
      </c>
      <c r="H21" s="3">
        <f t="shared" si="1"/>
        <v>44603</v>
      </c>
      <c r="I21" s="6" t="s">
        <v>16</v>
      </c>
      <c r="J21" s="6">
        <v>2022</v>
      </c>
      <c r="K21" s="6">
        <v>731</v>
      </c>
      <c r="L21" s="12">
        <v>3004648676666</v>
      </c>
      <c r="M21" s="10">
        <v>0</v>
      </c>
      <c r="N21" s="10">
        <v>200000</v>
      </c>
      <c r="O21" s="6" t="s">
        <v>12</v>
      </c>
      <c r="P21" s="23">
        <f t="shared" ref="P21:P23" si="4">+F21-1</f>
        <v>44606</v>
      </c>
      <c r="Q21" s="6" t="s">
        <v>52</v>
      </c>
    </row>
    <row r="22" spans="1:17" x14ac:dyDescent="0.3">
      <c r="A22" s="4" t="s">
        <v>9</v>
      </c>
      <c r="B22" s="30" t="s">
        <v>17</v>
      </c>
      <c r="C22" s="2" t="s">
        <v>18</v>
      </c>
      <c r="D22" s="6">
        <v>1</v>
      </c>
      <c r="E22" s="6" t="s">
        <v>12</v>
      </c>
      <c r="F22" s="3">
        <v>44601</v>
      </c>
      <c r="G22" s="3">
        <f>+F22-3</f>
        <v>44598</v>
      </c>
      <c r="H22" s="3">
        <f t="shared" si="1"/>
        <v>44597</v>
      </c>
      <c r="I22" s="6" t="s">
        <v>19</v>
      </c>
      <c r="J22" s="6">
        <v>2022</v>
      </c>
      <c r="K22" s="6">
        <v>731</v>
      </c>
      <c r="L22" s="12">
        <v>3004648676667</v>
      </c>
      <c r="M22" s="10">
        <v>5635000</v>
      </c>
      <c r="N22" s="10">
        <v>0</v>
      </c>
      <c r="O22" s="6" t="s">
        <v>12</v>
      </c>
      <c r="P22" s="23">
        <f t="shared" si="4"/>
        <v>44600</v>
      </c>
      <c r="Q22" s="6" t="s">
        <v>50</v>
      </c>
    </row>
    <row r="23" spans="1:17" x14ac:dyDescent="0.3">
      <c r="A23" s="4" t="s">
        <v>9</v>
      </c>
      <c r="B23" s="30" t="s">
        <v>20</v>
      </c>
      <c r="C23" s="2" t="s">
        <v>21</v>
      </c>
      <c r="D23" s="6">
        <v>1</v>
      </c>
      <c r="E23" s="6" t="s">
        <v>12</v>
      </c>
      <c r="F23" s="3">
        <v>44607</v>
      </c>
      <c r="G23" s="3">
        <f>+F23-1</f>
        <v>44606</v>
      </c>
      <c r="H23" s="3">
        <f t="shared" si="1"/>
        <v>44605</v>
      </c>
      <c r="I23" s="6" t="s">
        <v>22</v>
      </c>
      <c r="J23" s="6">
        <v>2022</v>
      </c>
      <c r="K23" s="6">
        <v>731</v>
      </c>
      <c r="L23" s="12" t="s">
        <v>38</v>
      </c>
      <c r="M23" s="10">
        <v>0</v>
      </c>
      <c r="N23" s="10">
        <v>300000</v>
      </c>
      <c r="O23" s="6" t="s">
        <v>12</v>
      </c>
      <c r="P23" s="23">
        <f t="shared" si="4"/>
        <v>44606</v>
      </c>
      <c r="Q23" s="6" t="s">
        <v>50</v>
      </c>
    </row>
    <row r="24" spans="1:17" x14ac:dyDescent="0.3">
      <c r="A24" s="4" t="s">
        <v>9</v>
      </c>
      <c r="B24" s="30" t="s">
        <v>10</v>
      </c>
      <c r="C24" s="2" t="s">
        <v>11</v>
      </c>
      <c r="D24" s="6">
        <v>1</v>
      </c>
      <c r="E24" s="6" t="s">
        <v>12</v>
      </c>
      <c r="F24" s="3">
        <v>44603</v>
      </c>
      <c r="G24" s="3">
        <f>+F24-3</f>
        <v>44600</v>
      </c>
      <c r="H24" s="3">
        <f t="shared" si="1"/>
        <v>44599</v>
      </c>
      <c r="I24" s="6" t="s">
        <v>13</v>
      </c>
      <c r="J24" s="6">
        <v>2022</v>
      </c>
      <c r="K24" s="6">
        <v>731</v>
      </c>
      <c r="L24" s="12" t="s">
        <v>43</v>
      </c>
      <c r="M24" s="10">
        <v>3313414.59</v>
      </c>
      <c r="N24" s="10">
        <v>0</v>
      </c>
      <c r="O24" s="6" t="s">
        <v>12</v>
      </c>
      <c r="P24" s="23">
        <f>+F24-1</f>
        <v>44602</v>
      </c>
      <c r="Q24" s="6" t="s">
        <v>50</v>
      </c>
    </row>
    <row r="25" spans="1:17" x14ac:dyDescent="0.3">
      <c r="A25" s="4" t="s">
        <v>9</v>
      </c>
      <c r="B25" s="30" t="s">
        <v>14</v>
      </c>
      <c r="C25" s="2" t="s">
        <v>15</v>
      </c>
      <c r="D25" s="6">
        <v>1</v>
      </c>
      <c r="E25" s="6" t="s">
        <v>12</v>
      </c>
      <c r="F25" s="3">
        <v>44607</v>
      </c>
      <c r="G25" s="3">
        <f>+F25-3</f>
        <v>44604</v>
      </c>
      <c r="H25" s="3">
        <f t="shared" si="1"/>
        <v>44603</v>
      </c>
      <c r="I25" s="6" t="s">
        <v>16</v>
      </c>
      <c r="J25" s="6">
        <v>2022</v>
      </c>
      <c r="K25" s="6">
        <v>731</v>
      </c>
      <c r="L25" s="12" t="s">
        <v>44</v>
      </c>
      <c r="M25" s="10">
        <v>0</v>
      </c>
      <c r="N25" s="10">
        <v>200000</v>
      </c>
      <c r="O25" s="6" t="s">
        <v>12</v>
      </c>
      <c r="P25" s="23">
        <f t="shared" ref="P25:P34" si="5">+F25-1</f>
        <v>44606</v>
      </c>
      <c r="Q25" s="6" t="s">
        <v>52</v>
      </c>
    </row>
    <row r="26" spans="1:17" x14ac:dyDescent="0.3">
      <c r="A26" s="4" t="s">
        <v>9</v>
      </c>
      <c r="B26" s="30" t="s">
        <v>17</v>
      </c>
      <c r="C26" s="2" t="s">
        <v>18</v>
      </c>
      <c r="D26" s="6">
        <v>1</v>
      </c>
      <c r="E26" s="6" t="s">
        <v>12</v>
      </c>
      <c r="F26" s="3">
        <v>44601</v>
      </c>
      <c r="G26" s="3">
        <f>+F26-3</f>
        <v>44598</v>
      </c>
      <c r="H26" s="3">
        <f t="shared" si="1"/>
        <v>44597</v>
      </c>
      <c r="I26" s="6" t="s">
        <v>19</v>
      </c>
      <c r="J26" s="6">
        <v>2022</v>
      </c>
      <c r="K26" s="6">
        <v>731</v>
      </c>
      <c r="L26" s="12" t="s">
        <v>45</v>
      </c>
      <c r="M26" s="10">
        <v>5635000</v>
      </c>
      <c r="N26" s="10">
        <v>0</v>
      </c>
      <c r="O26" s="6" t="s">
        <v>12</v>
      </c>
      <c r="P26" s="23">
        <f t="shared" si="5"/>
        <v>44600</v>
      </c>
      <c r="Q26" s="6" t="s">
        <v>50</v>
      </c>
    </row>
    <row r="27" spans="1:17" x14ac:dyDescent="0.3">
      <c r="A27" s="4" t="s">
        <v>9</v>
      </c>
      <c r="B27" s="30" t="s">
        <v>20</v>
      </c>
      <c r="C27" s="2" t="s">
        <v>21</v>
      </c>
      <c r="D27" s="6">
        <v>1</v>
      </c>
      <c r="E27" s="6" t="s">
        <v>12</v>
      </c>
      <c r="F27" s="3">
        <v>44607</v>
      </c>
      <c r="G27" s="3">
        <f>+F27-1</f>
        <v>44606</v>
      </c>
      <c r="H27" s="3">
        <f t="shared" si="1"/>
        <v>44605</v>
      </c>
      <c r="I27" s="6" t="s">
        <v>22</v>
      </c>
      <c r="J27" s="6">
        <v>2022</v>
      </c>
      <c r="K27" s="6">
        <v>731</v>
      </c>
      <c r="L27" s="12" t="s">
        <v>46</v>
      </c>
      <c r="M27" s="10">
        <v>0</v>
      </c>
      <c r="N27" s="10">
        <v>300000</v>
      </c>
      <c r="O27" s="6" t="s">
        <v>12</v>
      </c>
      <c r="P27" s="23">
        <f t="shared" si="5"/>
        <v>44606</v>
      </c>
      <c r="Q27" s="6" t="s">
        <v>50</v>
      </c>
    </row>
    <row r="28" spans="1:17" x14ac:dyDescent="0.3">
      <c r="A28" s="4" t="s">
        <v>9</v>
      </c>
      <c r="B28" s="30" t="s">
        <v>23</v>
      </c>
      <c r="C28" s="2" t="s">
        <v>24</v>
      </c>
      <c r="D28" s="6">
        <v>1</v>
      </c>
      <c r="E28" s="6" t="s">
        <v>12</v>
      </c>
      <c r="F28" s="3">
        <v>44608</v>
      </c>
      <c r="G28" s="3">
        <f>+F28-3</f>
        <v>44605</v>
      </c>
      <c r="H28" s="3">
        <f t="shared" si="1"/>
        <v>44604</v>
      </c>
      <c r="I28" s="6" t="s">
        <v>13</v>
      </c>
      <c r="J28" s="6">
        <v>2022</v>
      </c>
      <c r="K28" s="6">
        <v>731</v>
      </c>
      <c r="L28" s="12" t="s">
        <v>47</v>
      </c>
      <c r="M28" s="10">
        <v>5313414.59</v>
      </c>
      <c r="N28" s="10">
        <v>0</v>
      </c>
      <c r="O28" s="6" t="s">
        <v>12</v>
      </c>
      <c r="P28" s="23">
        <f t="shared" si="5"/>
        <v>44607</v>
      </c>
      <c r="Q28" s="6" t="s">
        <v>50</v>
      </c>
    </row>
    <row r="29" spans="1:17" x14ac:dyDescent="0.3">
      <c r="A29" s="4" t="s">
        <v>25</v>
      </c>
      <c r="B29" s="30">
        <v>9002185787</v>
      </c>
      <c r="C29" s="2" t="s">
        <v>26</v>
      </c>
      <c r="D29" s="6">
        <v>1</v>
      </c>
      <c r="E29" s="6" t="s">
        <v>12</v>
      </c>
      <c r="F29" s="3">
        <v>44607</v>
      </c>
      <c r="G29" s="3">
        <f>+F29-2</f>
        <v>44605</v>
      </c>
      <c r="H29" s="3">
        <f t="shared" si="1"/>
        <v>44604</v>
      </c>
      <c r="I29" s="6" t="s">
        <v>16</v>
      </c>
      <c r="J29" s="6">
        <v>2022</v>
      </c>
      <c r="K29" s="6">
        <v>300</v>
      </c>
      <c r="L29" s="12">
        <v>3004648676658</v>
      </c>
      <c r="M29" s="10">
        <v>666868000</v>
      </c>
      <c r="N29" s="10">
        <v>0</v>
      </c>
      <c r="O29" s="6" t="s">
        <v>12</v>
      </c>
      <c r="P29" s="23">
        <f t="shared" si="5"/>
        <v>44606</v>
      </c>
      <c r="Q29" s="6" t="s">
        <v>50</v>
      </c>
    </row>
    <row r="30" spans="1:17" x14ac:dyDescent="0.3">
      <c r="A30" s="4" t="s">
        <v>27</v>
      </c>
      <c r="B30" s="30" t="s">
        <v>28</v>
      </c>
      <c r="C30" s="2" t="s">
        <v>29</v>
      </c>
      <c r="D30" s="6">
        <v>1</v>
      </c>
      <c r="E30" s="6" t="s">
        <v>30</v>
      </c>
      <c r="F30" s="3">
        <v>44611</v>
      </c>
      <c r="G30" s="3">
        <f>+F30-2</f>
        <v>44609</v>
      </c>
      <c r="H30" s="3">
        <f t="shared" si="1"/>
        <v>44608</v>
      </c>
      <c r="I30" s="6" t="s">
        <v>19</v>
      </c>
      <c r="J30" s="6">
        <v>2022</v>
      </c>
      <c r="K30" s="6">
        <v>1</v>
      </c>
      <c r="L30" s="12">
        <v>220060080649</v>
      </c>
      <c r="M30" s="10">
        <v>213.352</v>
      </c>
      <c r="N30" s="10">
        <v>0</v>
      </c>
      <c r="O30" s="6" t="s">
        <v>30</v>
      </c>
      <c r="P30" s="23">
        <f t="shared" si="5"/>
        <v>44610</v>
      </c>
      <c r="Q30" s="6" t="s">
        <v>50</v>
      </c>
    </row>
    <row r="31" spans="1:17" x14ac:dyDescent="0.3">
      <c r="A31" s="4" t="s">
        <v>9</v>
      </c>
      <c r="B31" s="30" t="s">
        <v>31</v>
      </c>
      <c r="C31" s="2" t="s">
        <v>32</v>
      </c>
      <c r="D31" s="6">
        <v>1</v>
      </c>
      <c r="E31" s="6" t="s">
        <v>12</v>
      </c>
      <c r="F31" s="3">
        <v>44609</v>
      </c>
      <c r="G31" s="3">
        <f t="shared" ref="G31:G37" si="6">+F31-3</f>
        <v>44606</v>
      </c>
      <c r="H31" s="3">
        <f t="shared" si="1"/>
        <v>44605</v>
      </c>
      <c r="I31" s="6" t="s">
        <v>22</v>
      </c>
      <c r="J31" s="6">
        <v>2022</v>
      </c>
      <c r="K31" s="6">
        <v>731</v>
      </c>
      <c r="L31" s="12" t="s">
        <v>48</v>
      </c>
      <c r="M31" s="10">
        <v>4313414.59</v>
      </c>
      <c r="N31" s="10">
        <v>0</v>
      </c>
      <c r="O31" s="6" t="s">
        <v>12</v>
      </c>
      <c r="P31" s="23">
        <f t="shared" si="5"/>
        <v>44608</v>
      </c>
      <c r="Q31" s="6" t="s">
        <v>50</v>
      </c>
    </row>
    <row r="32" spans="1:17" x14ac:dyDescent="0.3">
      <c r="A32" s="4" t="s">
        <v>25</v>
      </c>
      <c r="B32" s="30">
        <v>9013543905</v>
      </c>
      <c r="C32" s="2" t="s">
        <v>33</v>
      </c>
      <c r="D32" s="6">
        <v>1</v>
      </c>
      <c r="E32" s="6" t="s">
        <v>12</v>
      </c>
      <c r="F32" s="3">
        <v>44611</v>
      </c>
      <c r="G32" s="3">
        <f t="shared" si="6"/>
        <v>44608</v>
      </c>
      <c r="H32" s="3">
        <f t="shared" si="1"/>
        <v>44607</v>
      </c>
      <c r="I32" s="6" t="s">
        <v>13</v>
      </c>
      <c r="J32" s="6">
        <v>2022</v>
      </c>
      <c r="K32" s="6">
        <v>300</v>
      </c>
      <c r="L32" s="12">
        <v>3004648676658</v>
      </c>
      <c r="M32" s="10">
        <v>256200000</v>
      </c>
      <c r="N32" s="10">
        <v>0</v>
      </c>
      <c r="O32" s="6" t="s">
        <v>12</v>
      </c>
      <c r="P32" s="23">
        <f t="shared" si="5"/>
        <v>44610</v>
      </c>
      <c r="Q32" s="6" t="s">
        <v>50</v>
      </c>
    </row>
    <row r="33" spans="1:17" x14ac:dyDescent="0.3">
      <c r="A33" s="4" t="s">
        <v>25</v>
      </c>
      <c r="B33" s="30">
        <v>9013161970</v>
      </c>
      <c r="C33" s="2" t="s">
        <v>34</v>
      </c>
      <c r="D33" s="6">
        <v>1</v>
      </c>
      <c r="E33" s="6" t="s">
        <v>12</v>
      </c>
      <c r="F33" s="3">
        <v>44604</v>
      </c>
      <c r="G33" s="3">
        <f t="shared" si="6"/>
        <v>44601</v>
      </c>
      <c r="H33" s="3">
        <f t="shared" si="1"/>
        <v>44600</v>
      </c>
      <c r="I33" s="6" t="s">
        <v>16</v>
      </c>
      <c r="J33" s="6">
        <v>2022</v>
      </c>
      <c r="K33" s="6">
        <v>300</v>
      </c>
      <c r="L33" s="12">
        <v>3004648676659</v>
      </c>
      <c r="M33" s="10">
        <v>3002124000</v>
      </c>
      <c r="N33" s="10">
        <v>0</v>
      </c>
      <c r="O33" s="6" t="s">
        <v>12</v>
      </c>
      <c r="P33" s="23">
        <f t="shared" si="5"/>
        <v>44603</v>
      </c>
      <c r="Q33" s="6" t="s">
        <v>50</v>
      </c>
    </row>
    <row r="34" spans="1:17" x14ac:dyDescent="0.3">
      <c r="A34" s="4" t="s">
        <v>25</v>
      </c>
      <c r="B34" s="30">
        <v>9014115336</v>
      </c>
      <c r="C34" s="2" t="s">
        <v>35</v>
      </c>
      <c r="D34" s="6">
        <v>1</v>
      </c>
      <c r="E34" s="6" t="s">
        <v>12</v>
      </c>
      <c r="F34" s="3">
        <v>44607</v>
      </c>
      <c r="G34" s="3">
        <f t="shared" si="6"/>
        <v>44604</v>
      </c>
      <c r="H34" s="3">
        <f t="shared" si="1"/>
        <v>44603</v>
      </c>
      <c r="I34" s="6" t="s">
        <v>19</v>
      </c>
      <c r="J34" s="6">
        <v>2022</v>
      </c>
      <c r="K34" s="6">
        <v>300</v>
      </c>
      <c r="L34" s="12">
        <v>3004648676660</v>
      </c>
      <c r="M34" s="10">
        <v>4520000</v>
      </c>
      <c r="N34" s="10"/>
      <c r="O34" s="6" t="s">
        <v>12</v>
      </c>
      <c r="P34" s="23">
        <f t="shared" si="5"/>
        <v>44606</v>
      </c>
      <c r="Q34" s="6" t="s">
        <v>50</v>
      </c>
    </row>
    <row r="35" spans="1:17" x14ac:dyDescent="0.3">
      <c r="A35" s="4" t="s">
        <v>9</v>
      </c>
      <c r="B35" s="30" t="s">
        <v>10</v>
      </c>
      <c r="C35" s="2" t="s">
        <v>11</v>
      </c>
      <c r="D35" s="6">
        <v>12</v>
      </c>
      <c r="E35" s="6" t="s">
        <v>12</v>
      </c>
      <c r="F35" s="3">
        <v>44572</v>
      </c>
      <c r="G35" s="3">
        <f t="shared" si="6"/>
        <v>44569</v>
      </c>
      <c r="H35" s="3">
        <v>44599</v>
      </c>
      <c r="I35" s="6" t="s">
        <v>13</v>
      </c>
      <c r="J35" s="6">
        <v>2022</v>
      </c>
      <c r="K35" s="6">
        <v>731</v>
      </c>
      <c r="L35" s="12" t="s">
        <v>43</v>
      </c>
      <c r="M35" s="10">
        <v>3313414.59</v>
      </c>
      <c r="N35" s="10">
        <v>0</v>
      </c>
      <c r="O35" s="6" t="s">
        <v>12</v>
      </c>
      <c r="P35" s="23">
        <f>+F35-1</f>
        <v>44571</v>
      </c>
      <c r="Q35" s="6" t="s">
        <v>50</v>
      </c>
    </row>
    <row r="36" spans="1:17" x14ac:dyDescent="0.3">
      <c r="A36" s="4" t="s">
        <v>9</v>
      </c>
      <c r="B36" s="30" t="s">
        <v>14</v>
      </c>
      <c r="C36" s="2" t="s">
        <v>15</v>
      </c>
      <c r="D36" s="6">
        <v>12</v>
      </c>
      <c r="E36" s="6" t="s">
        <v>12</v>
      </c>
      <c r="F36" s="3">
        <v>44576</v>
      </c>
      <c r="G36" s="3">
        <f t="shared" si="6"/>
        <v>44573</v>
      </c>
      <c r="H36" s="3">
        <v>44603</v>
      </c>
      <c r="I36" s="6" t="s">
        <v>16</v>
      </c>
      <c r="J36" s="6">
        <v>2022</v>
      </c>
      <c r="K36" s="6">
        <v>731</v>
      </c>
      <c r="L36" s="12" t="s">
        <v>44</v>
      </c>
      <c r="M36" s="10">
        <v>0</v>
      </c>
      <c r="N36" s="10">
        <v>200000</v>
      </c>
      <c r="O36" s="6" t="s">
        <v>12</v>
      </c>
      <c r="P36" s="23">
        <f t="shared" ref="P36:P45" si="7">+F36-1</f>
        <v>44575</v>
      </c>
      <c r="Q36" s="6" t="s">
        <v>50</v>
      </c>
    </row>
    <row r="37" spans="1:17" x14ac:dyDescent="0.3">
      <c r="A37" s="4" t="s">
        <v>9</v>
      </c>
      <c r="B37" s="30" t="s">
        <v>17</v>
      </c>
      <c r="C37" s="2" t="s">
        <v>18</v>
      </c>
      <c r="D37" s="6">
        <v>12</v>
      </c>
      <c r="E37" s="6" t="s">
        <v>12</v>
      </c>
      <c r="F37" s="3">
        <v>44570</v>
      </c>
      <c r="G37" s="3">
        <f t="shared" si="6"/>
        <v>44567</v>
      </c>
      <c r="H37" s="3">
        <v>44597</v>
      </c>
      <c r="I37" s="6" t="s">
        <v>19</v>
      </c>
      <c r="J37" s="6">
        <v>2022</v>
      </c>
      <c r="K37" s="6">
        <v>731</v>
      </c>
      <c r="L37" s="12" t="s">
        <v>45</v>
      </c>
      <c r="M37" s="10">
        <v>5635000</v>
      </c>
      <c r="N37" s="10">
        <v>0</v>
      </c>
      <c r="O37" s="6" t="s">
        <v>12</v>
      </c>
      <c r="P37" s="23">
        <f t="shared" si="7"/>
        <v>44569</v>
      </c>
      <c r="Q37" s="6" t="s">
        <v>50</v>
      </c>
    </row>
    <row r="38" spans="1:17" x14ac:dyDescent="0.3">
      <c r="A38" s="4" t="s">
        <v>9</v>
      </c>
      <c r="B38" s="30" t="s">
        <v>20</v>
      </c>
      <c r="C38" s="2" t="s">
        <v>21</v>
      </c>
      <c r="D38" s="6">
        <v>12</v>
      </c>
      <c r="E38" s="6" t="s">
        <v>12</v>
      </c>
      <c r="F38" s="3">
        <v>44576</v>
      </c>
      <c r="G38" s="3">
        <f>+F38-1</f>
        <v>44575</v>
      </c>
      <c r="H38" s="3">
        <v>44605</v>
      </c>
      <c r="I38" s="6" t="s">
        <v>22</v>
      </c>
      <c r="J38" s="6">
        <v>2022</v>
      </c>
      <c r="K38" s="6">
        <v>731</v>
      </c>
      <c r="L38" s="12" t="s">
        <v>46</v>
      </c>
      <c r="M38" s="10">
        <v>0</v>
      </c>
      <c r="N38" s="10">
        <v>300000</v>
      </c>
      <c r="O38" s="6" t="s">
        <v>12</v>
      </c>
      <c r="P38" s="23">
        <f t="shared" si="7"/>
        <v>44575</v>
      </c>
      <c r="Q38" s="6" t="s">
        <v>50</v>
      </c>
    </row>
    <row r="39" spans="1:17" x14ac:dyDescent="0.3">
      <c r="A39" s="4" t="s">
        <v>9</v>
      </c>
      <c r="B39" s="30" t="s">
        <v>23</v>
      </c>
      <c r="C39" s="2" t="s">
        <v>24</v>
      </c>
      <c r="D39" s="6">
        <v>12</v>
      </c>
      <c r="E39" s="6" t="s">
        <v>12</v>
      </c>
      <c r="F39" s="3">
        <v>44577</v>
      </c>
      <c r="G39" s="3">
        <f>+F39-3</f>
        <v>44574</v>
      </c>
      <c r="H39" s="3">
        <v>44604</v>
      </c>
      <c r="I39" s="6" t="s">
        <v>13</v>
      </c>
      <c r="J39" s="6">
        <v>2022</v>
      </c>
      <c r="K39" s="6">
        <v>731</v>
      </c>
      <c r="L39" s="12" t="s">
        <v>47</v>
      </c>
      <c r="M39" s="10">
        <v>5313414.59</v>
      </c>
      <c r="N39" s="10">
        <v>0</v>
      </c>
      <c r="O39" s="6" t="s">
        <v>12</v>
      </c>
      <c r="P39" s="23">
        <f t="shared" si="7"/>
        <v>44576</v>
      </c>
      <c r="Q39" s="6" t="s">
        <v>50</v>
      </c>
    </row>
    <row r="40" spans="1:17" x14ac:dyDescent="0.3">
      <c r="A40" s="4" t="s">
        <v>25</v>
      </c>
      <c r="B40" s="30">
        <v>9002185787</v>
      </c>
      <c r="C40" s="2" t="s">
        <v>26</v>
      </c>
      <c r="D40" s="6">
        <v>12</v>
      </c>
      <c r="E40" s="6" t="s">
        <v>12</v>
      </c>
      <c r="F40" s="3">
        <v>44576</v>
      </c>
      <c r="G40" s="3">
        <f>+F40-2</f>
        <v>44574</v>
      </c>
      <c r="H40" s="3">
        <v>44604</v>
      </c>
      <c r="I40" s="6" t="s">
        <v>16</v>
      </c>
      <c r="J40" s="6">
        <v>2022</v>
      </c>
      <c r="K40" s="6">
        <v>300</v>
      </c>
      <c r="L40" s="12">
        <v>3004648676658</v>
      </c>
      <c r="M40" s="10">
        <v>666868000</v>
      </c>
      <c r="N40" s="10">
        <v>0</v>
      </c>
      <c r="O40" s="6" t="s">
        <v>12</v>
      </c>
      <c r="P40" s="23">
        <f t="shared" si="7"/>
        <v>44575</v>
      </c>
      <c r="Q40" s="6" t="s">
        <v>50</v>
      </c>
    </row>
    <row r="41" spans="1:17" x14ac:dyDescent="0.3">
      <c r="A41" s="4" t="s">
        <v>27</v>
      </c>
      <c r="B41" s="30" t="s">
        <v>28</v>
      </c>
      <c r="C41" s="2" t="s">
        <v>29</v>
      </c>
      <c r="D41" s="6">
        <v>12</v>
      </c>
      <c r="E41" s="6" t="s">
        <v>30</v>
      </c>
      <c r="F41" s="3">
        <v>44580</v>
      </c>
      <c r="G41" s="3">
        <f>+F41-2</f>
        <v>44578</v>
      </c>
      <c r="H41" s="3">
        <v>44608</v>
      </c>
      <c r="I41" s="6" t="s">
        <v>19</v>
      </c>
      <c r="J41" s="6">
        <v>2022</v>
      </c>
      <c r="K41" s="6">
        <v>1</v>
      </c>
      <c r="L41" s="12">
        <v>220060080649</v>
      </c>
      <c r="M41" s="10">
        <v>213.352</v>
      </c>
      <c r="N41" s="10">
        <v>0</v>
      </c>
      <c r="O41" s="6" t="s">
        <v>30</v>
      </c>
      <c r="P41" s="23">
        <f t="shared" si="7"/>
        <v>44579</v>
      </c>
      <c r="Q41" s="6" t="s">
        <v>50</v>
      </c>
    </row>
    <row r="42" spans="1:17" x14ac:dyDescent="0.3">
      <c r="A42" s="4" t="s">
        <v>9</v>
      </c>
      <c r="B42" s="30" t="s">
        <v>31</v>
      </c>
      <c r="C42" s="2" t="s">
        <v>32</v>
      </c>
      <c r="D42" s="6">
        <v>12</v>
      </c>
      <c r="E42" s="6" t="s">
        <v>12</v>
      </c>
      <c r="F42" s="3">
        <v>44578</v>
      </c>
      <c r="G42" s="3">
        <f>+F42-3</f>
        <v>44575</v>
      </c>
      <c r="H42" s="3">
        <v>44605</v>
      </c>
      <c r="I42" s="6" t="s">
        <v>22</v>
      </c>
      <c r="J42" s="6">
        <v>2022</v>
      </c>
      <c r="K42" s="6">
        <v>731</v>
      </c>
      <c r="L42" s="12" t="s">
        <v>48</v>
      </c>
      <c r="M42" s="10">
        <v>4313414.59</v>
      </c>
      <c r="N42" s="10">
        <v>0</v>
      </c>
      <c r="O42" s="6" t="s">
        <v>12</v>
      </c>
      <c r="P42" s="23">
        <f t="shared" si="7"/>
        <v>44577</v>
      </c>
      <c r="Q42" s="6" t="s">
        <v>53</v>
      </c>
    </row>
    <row r="43" spans="1:17" x14ac:dyDescent="0.3">
      <c r="A43" s="4" t="s">
        <v>25</v>
      </c>
      <c r="B43" s="30">
        <v>9013543905</v>
      </c>
      <c r="C43" s="2" t="s">
        <v>33</v>
      </c>
      <c r="D43" s="6">
        <v>12</v>
      </c>
      <c r="E43" s="6" t="s">
        <v>12</v>
      </c>
      <c r="F43" s="3">
        <v>44580</v>
      </c>
      <c r="G43" s="3">
        <f>+F43-3</f>
        <v>44577</v>
      </c>
      <c r="H43" s="3">
        <v>44607</v>
      </c>
      <c r="I43" s="6" t="s">
        <v>13</v>
      </c>
      <c r="J43" s="6">
        <v>2022</v>
      </c>
      <c r="K43" s="6">
        <v>300</v>
      </c>
      <c r="L43" s="12">
        <v>3004648676658</v>
      </c>
      <c r="M43" s="10">
        <v>256200000</v>
      </c>
      <c r="N43" s="10">
        <v>0</v>
      </c>
      <c r="O43" s="6" t="s">
        <v>12</v>
      </c>
      <c r="P43" s="23">
        <f t="shared" si="7"/>
        <v>44579</v>
      </c>
      <c r="Q43" s="6" t="s">
        <v>53</v>
      </c>
    </row>
    <row r="44" spans="1:17" x14ac:dyDescent="0.3">
      <c r="A44" s="4" t="s">
        <v>25</v>
      </c>
      <c r="B44" s="30">
        <v>9013161970</v>
      </c>
      <c r="C44" s="2" t="s">
        <v>34</v>
      </c>
      <c r="D44" s="6">
        <v>12</v>
      </c>
      <c r="E44" s="6" t="s">
        <v>12</v>
      </c>
      <c r="F44" s="3">
        <v>44573</v>
      </c>
      <c r="G44" s="3">
        <f>+F44-3</f>
        <v>44570</v>
      </c>
      <c r="H44" s="3">
        <v>44600</v>
      </c>
      <c r="I44" s="6" t="s">
        <v>16</v>
      </c>
      <c r="J44" s="6">
        <v>2022</v>
      </c>
      <c r="K44" s="6">
        <v>300</v>
      </c>
      <c r="L44" s="12">
        <v>3004648676659</v>
      </c>
      <c r="M44" s="10">
        <v>3002124000</v>
      </c>
      <c r="N44" s="10">
        <v>0</v>
      </c>
      <c r="O44" s="6" t="s">
        <v>12</v>
      </c>
      <c r="P44" s="23">
        <f t="shared" si="7"/>
        <v>44572</v>
      </c>
      <c r="Q44" s="6" t="s">
        <v>53</v>
      </c>
    </row>
    <row r="45" spans="1:17" x14ac:dyDescent="0.3">
      <c r="A45" s="4" t="s">
        <v>25</v>
      </c>
      <c r="B45" s="30">
        <v>9014115336</v>
      </c>
      <c r="C45" s="2" t="s">
        <v>35</v>
      </c>
      <c r="D45" s="6">
        <v>12</v>
      </c>
      <c r="E45" s="6" t="s">
        <v>12</v>
      </c>
      <c r="F45" s="3">
        <v>44576</v>
      </c>
      <c r="G45" s="3">
        <f>+F45-3</f>
        <v>44573</v>
      </c>
      <c r="H45" s="3">
        <v>44603</v>
      </c>
      <c r="I45" s="6" t="s">
        <v>19</v>
      </c>
      <c r="J45" s="6">
        <v>2022</v>
      </c>
      <c r="K45" s="6">
        <v>300</v>
      </c>
      <c r="L45" s="12">
        <v>3004648676660</v>
      </c>
      <c r="M45" s="10">
        <v>4520000</v>
      </c>
      <c r="N45" s="10"/>
      <c r="O45" s="6" t="s">
        <v>12</v>
      </c>
      <c r="P45" s="23">
        <f t="shared" si="7"/>
        <v>44575</v>
      </c>
      <c r="Q45" s="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0402-D799-4BFF-9E29-635AB75B75C8}">
  <dimension ref="A2:P64"/>
  <sheetViews>
    <sheetView topLeftCell="A13" zoomScale="70" zoomScaleNormal="70" workbookViewId="0">
      <selection activeCell="M8" sqref="M8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4" width="12.6640625" bestFit="1" customWidth="1"/>
    <col min="5" max="5" width="9.5546875" bestFit="1" customWidth="1"/>
    <col min="6" max="6" width="10.77734375" bestFit="1" customWidth="1"/>
    <col min="7" max="7" width="8.44140625" bestFit="1" customWidth="1"/>
    <col min="8" max="8" width="12.6640625" bestFit="1" customWidth="1"/>
    <col min="9" max="9" width="9.5546875" bestFit="1" customWidth="1"/>
    <col min="10" max="10" width="9" bestFit="1" customWidth="1"/>
    <col min="11" max="11" width="10.77734375" bestFit="1" customWidth="1"/>
    <col min="12" max="12" width="12.6640625" bestFit="1" customWidth="1"/>
    <col min="13" max="13" width="16.33203125" bestFit="1" customWidth="1"/>
    <col min="14" max="14" width="8.77734375" bestFit="1" customWidth="1"/>
    <col min="15" max="15" width="18" bestFit="1" customWidth="1"/>
    <col min="16" max="16" width="12.6640625" bestFit="1" customWidth="1"/>
    <col min="17" max="17" width="20.77734375" bestFit="1" customWidth="1"/>
    <col min="18" max="18" width="14.33203125" bestFit="1" customWidth="1"/>
    <col min="19" max="19" width="17.21875" bestFit="1" customWidth="1"/>
    <col min="20" max="20" width="14.6640625" bestFit="1" customWidth="1"/>
    <col min="21" max="21" width="17.5546875" bestFit="1" customWidth="1"/>
    <col min="22" max="22" width="13.5546875" bestFit="1" customWidth="1"/>
    <col min="23" max="23" width="16.33203125" bestFit="1" customWidth="1"/>
    <col min="24" max="24" width="8.44140625" bestFit="1" customWidth="1"/>
    <col min="25" max="25" width="18" bestFit="1" customWidth="1"/>
    <col min="26" max="26" width="9.5546875" bestFit="1" customWidth="1"/>
    <col min="27" max="27" width="20.77734375" bestFit="1" customWidth="1"/>
    <col min="28" max="28" width="14.33203125" bestFit="1" customWidth="1"/>
    <col min="29" max="29" width="9.5546875" bestFit="1" customWidth="1"/>
    <col min="30" max="30" width="17.21875" bestFit="1" customWidth="1"/>
    <col min="31" max="31" width="14.6640625" bestFit="1" customWidth="1"/>
    <col min="32" max="32" width="9.5546875" bestFit="1" customWidth="1"/>
    <col min="33" max="33" width="17.5546875" bestFit="1" customWidth="1"/>
    <col min="34" max="34" width="13.5546875" bestFit="1" customWidth="1"/>
    <col min="35" max="35" width="16.33203125" bestFit="1" customWidth="1"/>
    <col min="36" max="36" width="9" bestFit="1" customWidth="1"/>
    <col min="37" max="37" width="10.77734375" bestFit="1" customWidth="1"/>
    <col min="38" max="38" width="11.6640625" bestFit="1" customWidth="1"/>
    <col min="39" max="39" width="9.5546875" bestFit="1" customWidth="1"/>
    <col min="40" max="40" width="11.6640625" bestFit="1" customWidth="1"/>
    <col min="41" max="41" width="12.6640625" bestFit="1" customWidth="1"/>
    <col min="42" max="42" width="9.5546875" bestFit="1" customWidth="1"/>
    <col min="43" max="43" width="11.6640625" bestFit="1" customWidth="1"/>
    <col min="44" max="44" width="9.5546875" bestFit="1" customWidth="1"/>
    <col min="45" max="45" width="11.6640625" bestFit="1" customWidth="1"/>
    <col min="46" max="46" width="9.5546875" bestFit="1" customWidth="1"/>
    <col min="47" max="47" width="11.6640625" bestFit="1" customWidth="1"/>
    <col min="48" max="48" width="12.6640625" bestFit="1" customWidth="1"/>
    <col min="49" max="49" width="9.5546875" bestFit="1" customWidth="1"/>
    <col min="50" max="50" width="11.6640625" bestFit="1" customWidth="1"/>
    <col min="51" max="51" width="9" bestFit="1" customWidth="1"/>
    <col min="52" max="52" width="10.77734375" bestFit="1" customWidth="1"/>
  </cols>
  <sheetData>
    <row r="2" spans="1:9" x14ac:dyDescent="0.3">
      <c r="B2" t="s">
        <v>60</v>
      </c>
      <c r="H2" s="5" t="s">
        <v>68</v>
      </c>
    </row>
    <row r="3" spans="1:9" x14ac:dyDescent="0.3">
      <c r="A3" s="31" t="s">
        <v>61</v>
      </c>
      <c r="B3" s="31" t="s">
        <v>56</v>
      </c>
      <c r="I3">
        <v>44</v>
      </c>
    </row>
    <row r="4" spans="1:9" x14ac:dyDescent="0.3">
      <c r="A4" s="31" t="s">
        <v>54</v>
      </c>
      <c r="B4" s="6" t="s">
        <v>52</v>
      </c>
      <c r="C4" s="6" t="s">
        <v>53</v>
      </c>
      <c r="D4" s="6" t="s">
        <v>50</v>
      </c>
      <c r="E4" s="6" t="s">
        <v>51</v>
      </c>
      <c r="F4" s="6" t="s">
        <v>55</v>
      </c>
    </row>
    <row r="5" spans="1:9" x14ac:dyDescent="0.3">
      <c r="A5" s="11" t="s">
        <v>57</v>
      </c>
      <c r="B5" s="32"/>
      <c r="C5" s="32">
        <v>4</v>
      </c>
      <c r="D5" s="32">
        <v>7</v>
      </c>
      <c r="E5" s="32"/>
      <c r="F5" s="32">
        <v>11</v>
      </c>
      <c r="H5" s="5" t="s">
        <v>70</v>
      </c>
    </row>
    <row r="6" spans="1:9" x14ac:dyDescent="0.3">
      <c r="A6" s="11" t="s">
        <v>58</v>
      </c>
      <c r="B6" s="32">
        <v>3</v>
      </c>
      <c r="C6" s="32"/>
      <c r="D6" s="32">
        <v>16</v>
      </c>
      <c r="E6" s="32"/>
      <c r="F6" s="32">
        <v>19</v>
      </c>
      <c r="I6">
        <f>+GETPIVOTDATA("id_razonsocial",$A$3,"Procesado","OK Procesado","Months",3)</f>
        <v>3</v>
      </c>
    </row>
    <row r="7" spans="1:9" x14ac:dyDescent="0.3">
      <c r="A7" s="11" t="s">
        <v>59</v>
      </c>
      <c r="B7" s="32"/>
      <c r="C7" s="32"/>
      <c r="D7" s="32">
        <v>3</v>
      </c>
      <c r="E7" s="32">
        <v>11</v>
      </c>
      <c r="F7" s="32">
        <v>14</v>
      </c>
    </row>
    <row r="8" spans="1:9" x14ac:dyDescent="0.3">
      <c r="A8" s="11" t="s">
        <v>55</v>
      </c>
      <c r="B8" s="32">
        <v>3</v>
      </c>
      <c r="C8" s="32">
        <v>4</v>
      </c>
      <c r="D8" s="32">
        <v>26</v>
      </c>
      <c r="E8" s="32">
        <v>11</v>
      </c>
      <c r="F8" s="32">
        <v>44</v>
      </c>
      <c r="H8" s="5" t="s">
        <v>69</v>
      </c>
    </row>
    <row r="9" spans="1:9" x14ac:dyDescent="0.3">
      <c r="I9">
        <f>+E13</f>
        <v>11</v>
      </c>
    </row>
    <row r="10" spans="1:9" x14ac:dyDescent="0.3">
      <c r="A10" s="36" t="s">
        <v>66</v>
      </c>
      <c r="B10" s="33" t="s">
        <v>52</v>
      </c>
      <c r="C10" s="33" t="s">
        <v>53</v>
      </c>
      <c r="D10" s="33" t="s">
        <v>50</v>
      </c>
      <c r="E10" s="33" t="s">
        <v>51</v>
      </c>
      <c r="F10" s="33" t="s">
        <v>55</v>
      </c>
    </row>
    <row r="11" spans="1:9" x14ac:dyDescent="0.3">
      <c r="A11" t="str">
        <f>+UPPER(A5)</f>
        <v>ENE</v>
      </c>
      <c r="B11">
        <f>+B5</f>
        <v>0</v>
      </c>
      <c r="C11" s="6">
        <f t="shared" ref="C11:F11" si="0">+C5</f>
        <v>4</v>
      </c>
      <c r="D11" s="6">
        <f t="shared" si="0"/>
        <v>7</v>
      </c>
      <c r="E11" s="6">
        <f t="shared" si="0"/>
        <v>0</v>
      </c>
      <c r="F11" s="6">
        <f t="shared" si="0"/>
        <v>11</v>
      </c>
      <c r="H11" s="5" t="s">
        <v>77</v>
      </c>
      <c r="I11" s="5" t="str">
        <f>INDEX(H14:H16,MATCH(MAX(I14:I16),I14:I16))</f>
        <v>FEB</v>
      </c>
    </row>
    <row r="12" spans="1:9" x14ac:dyDescent="0.3">
      <c r="A12" s="6" t="str">
        <f t="shared" ref="A12:A13" si="1">+UPPER(A6)</f>
        <v>FEB</v>
      </c>
      <c r="B12" s="6">
        <f t="shared" ref="B12:F12" si="2">+B6</f>
        <v>3</v>
      </c>
      <c r="C12" s="6">
        <f t="shared" si="2"/>
        <v>0</v>
      </c>
      <c r="D12" s="6">
        <f t="shared" si="2"/>
        <v>16</v>
      </c>
      <c r="E12" s="6">
        <f t="shared" si="2"/>
        <v>0</v>
      </c>
      <c r="F12" s="6">
        <f t="shared" si="2"/>
        <v>19</v>
      </c>
    </row>
    <row r="13" spans="1:9" x14ac:dyDescent="0.3">
      <c r="A13" s="6" t="str">
        <f t="shared" si="1"/>
        <v>MAR</v>
      </c>
      <c r="B13" s="6">
        <f t="shared" ref="B13:F13" si="3">+B7</f>
        <v>0</v>
      </c>
      <c r="C13" s="6">
        <f t="shared" si="3"/>
        <v>0</v>
      </c>
      <c r="D13" s="6">
        <f t="shared" si="3"/>
        <v>3</v>
      </c>
      <c r="E13" s="6">
        <f t="shared" si="3"/>
        <v>11</v>
      </c>
      <c r="F13" s="6">
        <f t="shared" si="3"/>
        <v>14</v>
      </c>
      <c r="H13" s="36" t="s">
        <v>66</v>
      </c>
      <c r="I13" s="33" t="s">
        <v>55</v>
      </c>
    </row>
    <row r="14" spans="1:9" s="5" customFormat="1" x14ac:dyDescent="0.3">
      <c r="A14" s="5" t="s">
        <v>67</v>
      </c>
      <c r="B14" s="5">
        <f>SUM(B11:B13)</f>
        <v>3</v>
      </c>
      <c r="C14" s="5">
        <f t="shared" ref="C14:F14" si="4">SUM(C11:C13)</f>
        <v>4</v>
      </c>
      <c r="D14" s="5">
        <f t="shared" si="4"/>
        <v>26</v>
      </c>
      <c r="E14" s="5">
        <f t="shared" si="4"/>
        <v>11</v>
      </c>
      <c r="F14" s="5">
        <f t="shared" si="4"/>
        <v>44</v>
      </c>
      <c r="H14" s="6" t="s">
        <v>71</v>
      </c>
      <c r="I14" s="6">
        <v>7</v>
      </c>
    </row>
    <row r="15" spans="1:9" x14ac:dyDescent="0.3">
      <c r="A15" s="11"/>
      <c r="B15" s="32"/>
      <c r="H15" s="6" t="s">
        <v>72</v>
      </c>
      <c r="I15" s="6">
        <v>16</v>
      </c>
    </row>
    <row r="16" spans="1:9" x14ac:dyDescent="0.3">
      <c r="A16" s="11"/>
      <c r="B16" s="32"/>
      <c r="H16" s="6" t="s">
        <v>73</v>
      </c>
      <c r="I16" s="6">
        <v>3</v>
      </c>
    </row>
    <row r="17" spans="1:16" x14ac:dyDescent="0.3">
      <c r="A17" s="6"/>
      <c r="B17" s="6"/>
      <c r="C17" s="6"/>
      <c r="H17" s="5" t="s">
        <v>67</v>
      </c>
      <c r="I17" s="5">
        <v>44</v>
      </c>
    </row>
    <row r="18" spans="1:16" x14ac:dyDescent="0.3">
      <c r="A18" s="6"/>
      <c r="B18" s="6"/>
      <c r="C18" s="6"/>
    </row>
    <row r="19" spans="1:16" x14ac:dyDescent="0.3">
      <c r="A19" s="6"/>
      <c r="B19" s="6"/>
      <c r="C19" s="6"/>
    </row>
    <row r="20" spans="1:16" x14ac:dyDescent="0.3">
      <c r="A20" s="6"/>
      <c r="B20" s="6"/>
      <c r="C20" s="6"/>
    </row>
    <row r="23" spans="1:16" ht="25.8" x14ac:dyDescent="0.5">
      <c r="H23" s="61" t="s">
        <v>146</v>
      </c>
    </row>
    <row r="25" spans="1:16" ht="25.8" x14ac:dyDescent="0.5">
      <c r="H25" s="62" t="s">
        <v>145</v>
      </c>
      <c r="P25" s="61" t="s">
        <v>144</v>
      </c>
    </row>
    <row r="26" spans="1:16" x14ac:dyDescent="0.3">
      <c r="A26" s="5"/>
      <c r="P26" t="s">
        <v>145</v>
      </c>
    </row>
    <row r="28" spans="1:16" ht="25.8" x14ac:dyDescent="0.5">
      <c r="P28" s="61" t="s">
        <v>152</v>
      </c>
    </row>
    <row r="29" spans="1:16" x14ac:dyDescent="0.3">
      <c r="P29" t="s">
        <v>151</v>
      </c>
    </row>
    <row r="36" spans="1:13" x14ac:dyDescent="0.3">
      <c r="H36" t="s">
        <v>79</v>
      </c>
    </row>
    <row r="38" spans="1:13" x14ac:dyDescent="0.3">
      <c r="A38" s="31" t="s">
        <v>61</v>
      </c>
      <c r="B38" s="31" t="s">
        <v>56</v>
      </c>
      <c r="H38" t="s">
        <v>78</v>
      </c>
      <c r="I38" s="33" t="s">
        <v>52</v>
      </c>
      <c r="J38" s="33" t="s">
        <v>53</v>
      </c>
      <c r="K38" s="33" t="s">
        <v>50</v>
      </c>
      <c r="L38" s="33" t="s">
        <v>51</v>
      </c>
      <c r="M38" s="33" t="s">
        <v>55</v>
      </c>
    </row>
    <row r="39" spans="1:13" x14ac:dyDescent="0.3">
      <c r="A39" s="31" t="s">
        <v>54</v>
      </c>
      <c r="B39" s="6" t="s">
        <v>52</v>
      </c>
      <c r="C39" s="6" t="s">
        <v>53</v>
      </c>
      <c r="D39" s="6" t="s">
        <v>50</v>
      </c>
      <c r="E39" s="6" t="s">
        <v>51</v>
      </c>
      <c r="F39" s="6" t="s">
        <v>55</v>
      </c>
      <c r="H39" s="6" t="str">
        <f>+A40</f>
        <v>Camilo Sarmiento</v>
      </c>
      <c r="I39" s="6">
        <v>3</v>
      </c>
      <c r="J39" s="6">
        <v>1</v>
      </c>
      <c r="K39" s="32">
        <v>5</v>
      </c>
      <c r="L39" s="32">
        <v>3</v>
      </c>
      <c r="M39" s="32">
        <v>12</v>
      </c>
    </row>
    <row r="40" spans="1:13" x14ac:dyDescent="0.3">
      <c r="A40" s="11" t="s">
        <v>16</v>
      </c>
      <c r="B40" s="32">
        <v>3</v>
      </c>
      <c r="C40" s="32">
        <v>1</v>
      </c>
      <c r="D40" s="32">
        <v>5</v>
      </c>
      <c r="E40" s="32">
        <v>3</v>
      </c>
      <c r="F40" s="32">
        <v>12</v>
      </c>
      <c r="H40" s="6" t="str">
        <f t="shared" ref="H40:H42" si="5">+A41</f>
        <v>Flor Cardenas</v>
      </c>
      <c r="I40" s="6"/>
      <c r="J40" s="6">
        <v>1</v>
      </c>
      <c r="K40" s="32">
        <v>8</v>
      </c>
      <c r="L40" s="32">
        <v>3</v>
      </c>
      <c r="M40" s="32">
        <v>12</v>
      </c>
    </row>
    <row r="41" spans="1:13" x14ac:dyDescent="0.3">
      <c r="A41" s="11" t="s">
        <v>19</v>
      </c>
      <c r="B41" s="32"/>
      <c r="C41" s="32">
        <v>1</v>
      </c>
      <c r="D41" s="32">
        <v>8</v>
      </c>
      <c r="E41" s="32">
        <v>3</v>
      </c>
      <c r="F41" s="32">
        <v>12</v>
      </c>
      <c r="H41" s="6" t="str">
        <f t="shared" si="5"/>
        <v>Juan Espinosa</v>
      </c>
      <c r="I41" s="6"/>
      <c r="J41" s="6">
        <v>1</v>
      </c>
      <c r="K41" s="32">
        <v>8</v>
      </c>
      <c r="L41" s="32">
        <v>3</v>
      </c>
      <c r="M41" s="32">
        <v>12</v>
      </c>
    </row>
    <row r="42" spans="1:13" x14ac:dyDescent="0.3">
      <c r="A42" s="11" t="s">
        <v>13</v>
      </c>
      <c r="B42" s="32"/>
      <c r="C42" s="32">
        <v>1</v>
      </c>
      <c r="D42" s="32">
        <v>8</v>
      </c>
      <c r="E42" s="32">
        <v>3</v>
      </c>
      <c r="F42" s="32">
        <v>12</v>
      </c>
      <c r="H42" s="6" t="str">
        <f t="shared" si="5"/>
        <v>Maria Rivera</v>
      </c>
      <c r="J42">
        <v>1</v>
      </c>
      <c r="K42" s="32">
        <v>5</v>
      </c>
      <c r="L42" s="32">
        <v>2</v>
      </c>
      <c r="M42" s="32">
        <v>8</v>
      </c>
    </row>
    <row r="43" spans="1:13" x14ac:dyDescent="0.3">
      <c r="A43" s="11" t="s">
        <v>22</v>
      </c>
      <c r="B43" s="32"/>
      <c r="C43" s="32">
        <v>1</v>
      </c>
      <c r="D43" s="32">
        <v>5</v>
      </c>
      <c r="E43" s="32">
        <v>2</v>
      </c>
      <c r="F43" s="32">
        <v>8</v>
      </c>
      <c r="I43">
        <v>3</v>
      </c>
      <c r="J43">
        <v>4</v>
      </c>
      <c r="K43">
        <v>26</v>
      </c>
      <c r="L43">
        <v>11</v>
      </c>
      <c r="M43">
        <v>44</v>
      </c>
    </row>
    <row r="44" spans="1:13" x14ac:dyDescent="0.3">
      <c r="A44" s="11" t="s">
        <v>55</v>
      </c>
      <c r="B44" s="32">
        <v>3</v>
      </c>
      <c r="C44" s="32">
        <v>4</v>
      </c>
      <c r="D44" s="32">
        <v>26</v>
      </c>
      <c r="E44" s="32">
        <v>11</v>
      </c>
      <c r="F44" s="32">
        <v>44</v>
      </c>
    </row>
    <row r="47" spans="1:13" x14ac:dyDescent="0.3">
      <c r="D47" s="6"/>
      <c r="E47" s="6"/>
      <c r="F47" s="6"/>
      <c r="G47" s="6"/>
      <c r="H47" s="6"/>
      <c r="I47" s="6"/>
    </row>
    <row r="48" spans="1:13" x14ac:dyDescent="0.3">
      <c r="D48" s="6"/>
      <c r="E48" s="6"/>
      <c r="F48" s="6"/>
      <c r="G48" s="6"/>
      <c r="H48" s="6"/>
      <c r="I48" s="6"/>
    </row>
    <row r="49" spans="4:15" x14ac:dyDescent="0.3">
      <c r="D49" s="6"/>
      <c r="E49" s="6"/>
      <c r="F49" s="6"/>
      <c r="G49" s="6"/>
      <c r="H49" s="6"/>
      <c r="I49" s="6"/>
    </row>
    <row r="50" spans="4:15" x14ac:dyDescent="0.3">
      <c r="I50" s="32"/>
    </row>
    <row r="51" spans="4:15" x14ac:dyDescent="0.3">
      <c r="I51" s="32"/>
    </row>
    <row r="52" spans="4:15" x14ac:dyDescent="0.3">
      <c r="I52" s="32"/>
    </row>
    <row r="64" spans="4:15" x14ac:dyDescent="0.3">
      <c r="O64" t="s">
        <v>153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182A-4FB5-4415-8AA7-37C1E232FE20}">
  <dimension ref="A1:AF203"/>
  <sheetViews>
    <sheetView tabSelected="1" topLeftCell="A55" zoomScale="70" zoomScaleNormal="70" workbookViewId="0">
      <selection activeCell="F69" sqref="F69"/>
    </sheetView>
  </sheetViews>
  <sheetFormatPr defaultColWidth="11.5546875" defaultRowHeight="14.4" x14ac:dyDescent="0.3"/>
  <cols>
    <col min="1" max="1" width="8.5546875" style="6" bestFit="1" customWidth="1"/>
    <col min="2" max="2" width="16.33203125" style="30" customWidth="1"/>
    <col min="3" max="3" width="14.6640625" style="6" bestFit="1" customWidth="1"/>
    <col min="4" max="4" width="26.109375" style="6" bestFit="1" customWidth="1"/>
    <col min="5" max="5" width="26.88671875" style="6" bestFit="1" customWidth="1"/>
    <col min="6" max="6" width="20.5546875" style="6" bestFit="1" customWidth="1"/>
    <col min="7" max="7" width="20.44140625" style="6" customWidth="1"/>
    <col min="8" max="8" width="16.21875" style="6" customWidth="1"/>
    <col min="9" max="9" width="15.88671875" style="6" bestFit="1" customWidth="1"/>
    <col min="10" max="10" width="11.5546875" style="6"/>
    <col min="11" max="11" width="22.88671875" style="6" bestFit="1" customWidth="1"/>
    <col min="12" max="12" width="18.33203125" style="12" bestFit="1" customWidth="1"/>
    <col min="13" max="13" width="16.44140625" style="6" bestFit="1" customWidth="1"/>
    <col min="14" max="14" width="12.21875" style="6" customWidth="1"/>
    <col min="15" max="15" width="19" style="6" customWidth="1"/>
    <col min="16" max="16" width="17.44140625" style="6" customWidth="1"/>
    <col min="17" max="17" width="11.88671875" style="6" customWidth="1"/>
    <col min="18" max="16384" width="11.5546875" style="6"/>
  </cols>
  <sheetData>
    <row r="1" spans="1:17" x14ac:dyDescent="0.3">
      <c r="A1" s="5" t="s">
        <v>0</v>
      </c>
      <c r="B1" s="2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49</v>
      </c>
    </row>
    <row r="2" spans="1:17" s="21" customFormat="1" x14ac:dyDescent="0.3">
      <c r="A2" s="20" t="s">
        <v>9</v>
      </c>
      <c r="B2" s="35" t="s">
        <v>10</v>
      </c>
      <c r="C2" s="22" t="s">
        <v>11</v>
      </c>
      <c r="D2" s="21">
        <v>2</v>
      </c>
      <c r="E2" s="21" t="s">
        <v>12</v>
      </c>
      <c r="F2" s="23">
        <v>44631</v>
      </c>
      <c r="G2" s="23">
        <v>44628</v>
      </c>
      <c r="H2" s="23">
        <v>44627</v>
      </c>
      <c r="I2" s="21" t="s">
        <v>13</v>
      </c>
      <c r="J2" s="21">
        <v>2022</v>
      </c>
      <c r="K2" s="21">
        <v>731</v>
      </c>
      <c r="L2" s="25" t="s">
        <v>43</v>
      </c>
      <c r="M2" s="24">
        <v>3313414.59</v>
      </c>
      <c r="N2" s="24">
        <v>0</v>
      </c>
      <c r="O2" s="21" t="s">
        <v>12</v>
      </c>
      <c r="P2" s="23">
        <v>44816</v>
      </c>
      <c r="Q2" s="21" t="s">
        <v>50</v>
      </c>
    </row>
    <row r="3" spans="1:17" s="21" customFormat="1" x14ac:dyDescent="0.3">
      <c r="A3" s="20" t="s">
        <v>9</v>
      </c>
      <c r="B3" s="35" t="s">
        <v>14</v>
      </c>
      <c r="C3" s="22" t="s">
        <v>15</v>
      </c>
      <c r="D3" s="21">
        <v>2</v>
      </c>
      <c r="E3" s="21" t="s">
        <v>12</v>
      </c>
      <c r="F3" s="23">
        <v>44635</v>
      </c>
      <c r="G3" s="23">
        <v>44632</v>
      </c>
      <c r="H3" s="23">
        <v>44631</v>
      </c>
      <c r="I3" s="21" t="s">
        <v>16</v>
      </c>
      <c r="J3" s="21">
        <v>2022</v>
      </c>
      <c r="K3" s="21">
        <v>731</v>
      </c>
      <c r="L3" s="25" t="s">
        <v>44</v>
      </c>
      <c r="M3" s="24">
        <v>0</v>
      </c>
      <c r="N3" s="24">
        <v>200000</v>
      </c>
      <c r="O3" s="21" t="s">
        <v>12</v>
      </c>
      <c r="P3" s="23">
        <v>44816</v>
      </c>
      <c r="Q3" s="21" t="s">
        <v>51</v>
      </c>
    </row>
    <row r="4" spans="1:17" s="21" customFormat="1" x14ac:dyDescent="0.3">
      <c r="A4" s="27" t="s">
        <v>25</v>
      </c>
      <c r="B4" s="35">
        <v>9013543200</v>
      </c>
      <c r="C4" s="22" t="s">
        <v>62</v>
      </c>
      <c r="D4" s="21">
        <v>2</v>
      </c>
      <c r="E4" s="21" t="s">
        <v>12</v>
      </c>
      <c r="F4" s="23">
        <v>44639</v>
      </c>
      <c r="G4" s="23">
        <v>44636</v>
      </c>
      <c r="H4" s="23">
        <v>44635</v>
      </c>
      <c r="I4" s="21" t="s">
        <v>13</v>
      </c>
      <c r="J4" s="21">
        <v>2022</v>
      </c>
      <c r="K4" s="21">
        <v>300</v>
      </c>
      <c r="L4" s="25">
        <v>3004648676658</v>
      </c>
      <c r="M4" s="24">
        <v>256200000</v>
      </c>
      <c r="N4" s="24">
        <v>0</v>
      </c>
      <c r="O4" s="21" t="s">
        <v>12</v>
      </c>
      <c r="P4" s="23">
        <v>44816</v>
      </c>
      <c r="Q4" s="21" t="s">
        <v>51</v>
      </c>
    </row>
    <row r="5" spans="1:17" s="21" customFormat="1" x14ac:dyDescent="0.3">
      <c r="A5" s="27" t="s">
        <v>25</v>
      </c>
      <c r="B5" s="35">
        <v>9013161451</v>
      </c>
      <c r="C5" s="22" t="s">
        <v>63</v>
      </c>
      <c r="D5" s="21">
        <v>2</v>
      </c>
      <c r="E5" s="21" t="s">
        <v>12</v>
      </c>
      <c r="F5" s="23">
        <v>44632</v>
      </c>
      <c r="G5" s="23">
        <v>44629</v>
      </c>
      <c r="H5" s="23">
        <v>44628</v>
      </c>
      <c r="I5" s="21" t="s">
        <v>16</v>
      </c>
      <c r="J5" s="21">
        <v>2022</v>
      </c>
      <c r="K5" s="21">
        <v>300</v>
      </c>
      <c r="L5" s="25">
        <v>3004648676659</v>
      </c>
      <c r="M5" s="24">
        <v>102124000</v>
      </c>
      <c r="N5" s="24">
        <v>0</v>
      </c>
      <c r="O5" s="21" t="s">
        <v>12</v>
      </c>
      <c r="P5" s="23">
        <v>44816</v>
      </c>
      <c r="Q5" s="21" t="s">
        <v>51</v>
      </c>
    </row>
    <row r="6" spans="1:17" s="21" customFormat="1" x14ac:dyDescent="0.3">
      <c r="A6" s="27" t="s">
        <v>25</v>
      </c>
      <c r="B6" s="35">
        <v>9014115458</v>
      </c>
      <c r="C6" s="22" t="s">
        <v>64</v>
      </c>
      <c r="D6" s="21">
        <v>2</v>
      </c>
      <c r="E6" s="21" t="s">
        <v>12</v>
      </c>
      <c r="F6" s="23">
        <v>44635</v>
      </c>
      <c r="G6" s="23">
        <v>44632</v>
      </c>
      <c r="H6" s="23">
        <v>44631</v>
      </c>
      <c r="I6" s="21" t="s">
        <v>19</v>
      </c>
      <c r="J6" s="21">
        <v>2022</v>
      </c>
      <c r="K6" s="21">
        <v>300</v>
      </c>
      <c r="L6" s="25">
        <v>3004648676660</v>
      </c>
      <c r="M6" s="24">
        <v>4520000</v>
      </c>
      <c r="N6" s="24"/>
      <c r="O6" s="21" t="s">
        <v>12</v>
      </c>
      <c r="P6" s="23">
        <v>44816</v>
      </c>
      <c r="Q6" s="21" t="s">
        <v>51</v>
      </c>
    </row>
    <row r="7" spans="1:17" s="21" customFormat="1" x14ac:dyDescent="0.3">
      <c r="A7" s="20" t="s">
        <v>9</v>
      </c>
      <c r="B7" s="35" t="s">
        <v>17</v>
      </c>
      <c r="C7" s="22" t="s">
        <v>18</v>
      </c>
      <c r="D7" s="21">
        <v>2</v>
      </c>
      <c r="E7" s="21" t="s">
        <v>12</v>
      </c>
      <c r="F7" s="23">
        <v>44629</v>
      </c>
      <c r="G7" s="23">
        <v>44626</v>
      </c>
      <c r="H7" s="23">
        <v>44625</v>
      </c>
      <c r="I7" s="21" t="s">
        <v>19</v>
      </c>
      <c r="J7" s="21">
        <v>2022</v>
      </c>
      <c r="K7" s="21">
        <v>731</v>
      </c>
      <c r="L7" s="25" t="s">
        <v>45</v>
      </c>
      <c r="M7" s="24">
        <v>5635000</v>
      </c>
      <c r="N7" s="24">
        <v>0</v>
      </c>
      <c r="O7" s="21" t="s">
        <v>12</v>
      </c>
      <c r="P7" s="23">
        <v>44816</v>
      </c>
      <c r="Q7" s="21" t="s">
        <v>51</v>
      </c>
    </row>
    <row r="8" spans="1:17" s="21" customFormat="1" x14ac:dyDescent="0.3">
      <c r="A8" s="20" t="s">
        <v>9</v>
      </c>
      <c r="B8" s="35" t="s">
        <v>20</v>
      </c>
      <c r="C8" s="22" t="s">
        <v>21</v>
      </c>
      <c r="D8" s="21">
        <v>2</v>
      </c>
      <c r="E8" s="21" t="s">
        <v>12</v>
      </c>
      <c r="F8" s="23">
        <v>44635</v>
      </c>
      <c r="G8" s="23">
        <v>44634</v>
      </c>
      <c r="H8" s="23">
        <v>44633</v>
      </c>
      <c r="I8" s="21" t="s">
        <v>22</v>
      </c>
      <c r="J8" s="21">
        <v>2022</v>
      </c>
      <c r="K8" s="21">
        <v>731</v>
      </c>
      <c r="L8" s="25" t="s">
        <v>46</v>
      </c>
      <c r="M8" s="24">
        <v>0</v>
      </c>
      <c r="N8" s="24">
        <v>300000</v>
      </c>
      <c r="O8" s="21" t="s">
        <v>12</v>
      </c>
      <c r="P8" s="23">
        <v>44816</v>
      </c>
      <c r="Q8" s="21" t="s">
        <v>51</v>
      </c>
    </row>
    <row r="9" spans="1:17" s="21" customFormat="1" x14ac:dyDescent="0.3">
      <c r="A9" s="20" t="s">
        <v>9</v>
      </c>
      <c r="B9" s="35" t="s">
        <v>23</v>
      </c>
      <c r="C9" s="22" t="s">
        <v>24</v>
      </c>
      <c r="D9" s="21">
        <v>2</v>
      </c>
      <c r="E9" s="21" t="s">
        <v>12</v>
      </c>
      <c r="F9" s="23">
        <v>44636</v>
      </c>
      <c r="G9" s="23">
        <v>44633</v>
      </c>
      <c r="H9" s="23">
        <v>44632</v>
      </c>
      <c r="I9" s="21" t="s">
        <v>13</v>
      </c>
      <c r="J9" s="21">
        <v>2022</v>
      </c>
      <c r="K9" s="21">
        <v>731</v>
      </c>
      <c r="L9" s="25" t="s">
        <v>47</v>
      </c>
      <c r="M9" s="24">
        <v>5313414.59</v>
      </c>
      <c r="N9" s="24">
        <v>0</v>
      </c>
      <c r="O9" s="21" t="s">
        <v>12</v>
      </c>
      <c r="P9" s="23">
        <v>44816</v>
      </c>
      <c r="Q9" s="21" t="s">
        <v>51</v>
      </c>
    </row>
    <row r="10" spans="1:17" s="21" customFormat="1" x14ac:dyDescent="0.3">
      <c r="A10" s="20" t="s">
        <v>25</v>
      </c>
      <c r="B10" s="35">
        <v>9002185787</v>
      </c>
      <c r="C10" s="20" t="s">
        <v>26</v>
      </c>
      <c r="D10" s="21">
        <v>2</v>
      </c>
      <c r="E10" s="21" t="s">
        <v>12</v>
      </c>
      <c r="F10" s="23">
        <v>44635</v>
      </c>
      <c r="G10" s="23">
        <v>44633</v>
      </c>
      <c r="H10" s="23">
        <v>44632</v>
      </c>
      <c r="I10" s="21" t="s">
        <v>16</v>
      </c>
      <c r="J10" s="21">
        <v>2022</v>
      </c>
      <c r="K10" s="21">
        <v>300</v>
      </c>
      <c r="L10" s="25">
        <v>3004648676658</v>
      </c>
      <c r="M10" s="24">
        <v>666868000</v>
      </c>
      <c r="N10" s="21">
        <v>0</v>
      </c>
      <c r="O10" s="21" t="s">
        <v>12</v>
      </c>
      <c r="P10" s="23">
        <v>44816</v>
      </c>
      <c r="Q10" s="21" t="s">
        <v>50</v>
      </c>
    </row>
    <row r="11" spans="1:17" s="21" customFormat="1" x14ac:dyDescent="0.3">
      <c r="A11" s="20" t="s">
        <v>27</v>
      </c>
      <c r="B11" s="35" t="s">
        <v>28</v>
      </c>
      <c r="C11" s="20" t="s">
        <v>29</v>
      </c>
      <c r="D11" s="21">
        <v>2</v>
      </c>
      <c r="E11" s="21" t="s">
        <v>30</v>
      </c>
      <c r="F11" s="23">
        <v>44639</v>
      </c>
      <c r="G11" s="23">
        <v>44637</v>
      </c>
      <c r="H11" s="23">
        <v>44636</v>
      </c>
      <c r="I11" s="21" t="s">
        <v>19</v>
      </c>
      <c r="J11" s="21">
        <v>2022</v>
      </c>
      <c r="K11" s="21">
        <v>1</v>
      </c>
      <c r="L11" s="25">
        <v>220060080649</v>
      </c>
      <c r="M11" s="26">
        <v>213.352</v>
      </c>
      <c r="N11" s="21">
        <v>0</v>
      </c>
      <c r="O11" s="21" t="s">
        <v>30</v>
      </c>
      <c r="P11" s="23">
        <v>44816</v>
      </c>
      <c r="Q11" s="21" t="s">
        <v>50</v>
      </c>
    </row>
    <row r="12" spans="1:17" s="21" customFormat="1" x14ac:dyDescent="0.3">
      <c r="A12" s="27" t="s">
        <v>9</v>
      </c>
      <c r="B12" s="35" t="s">
        <v>31</v>
      </c>
      <c r="C12" s="22" t="s">
        <v>32</v>
      </c>
      <c r="D12" s="21">
        <v>2</v>
      </c>
      <c r="E12" s="21" t="s">
        <v>12</v>
      </c>
      <c r="F12" s="23">
        <v>44637</v>
      </c>
      <c r="G12" s="23">
        <v>44634</v>
      </c>
      <c r="H12" s="23">
        <v>44633</v>
      </c>
      <c r="I12" s="21" t="s">
        <v>22</v>
      </c>
      <c r="J12" s="21">
        <v>2022</v>
      </c>
      <c r="K12" s="21">
        <v>731</v>
      </c>
      <c r="L12" s="25" t="s">
        <v>48</v>
      </c>
      <c r="M12" s="24">
        <v>4313414.59</v>
      </c>
      <c r="N12" s="24">
        <v>0</v>
      </c>
      <c r="O12" s="21" t="s">
        <v>12</v>
      </c>
      <c r="P12" s="23">
        <v>44816</v>
      </c>
      <c r="Q12" s="21" t="s">
        <v>51</v>
      </c>
    </row>
    <row r="13" spans="1:17" s="21" customFormat="1" x14ac:dyDescent="0.3">
      <c r="A13" s="27" t="s">
        <v>25</v>
      </c>
      <c r="B13" s="35">
        <v>9013543905</v>
      </c>
      <c r="C13" s="22" t="s">
        <v>33</v>
      </c>
      <c r="D13" s="21">
        <v>2</v>
      </c>
      <c r="E13" s="21" t="s">
        <v>12</v>
      </c>
      <c r="F13" s="23">
        <v>44639</v>
      </c>
      <c r="G13" s="23">
        <v>44636</v>
      </c>
      <c r="H13" s="23">
        <v>44635</v>
      </c>
      <c r="I13" s="21" t="s">
        <v>13</v>
      </c>
      <c r="J13" s="21">
        <v>2022</v>
      </c>
      <c r="K13" s="21">
        <v>300</v>
      </c>
      <c r="L13" s="25">
        <v>3004648676658</v>
      </c>
      <c r="M13" s="24">
        <v>256200000</v>
      </c>
      <c r="N13" s="24">
        <v>0</v>
      </c>
      <c r="O13" s="21" t="s">
        <v>12</v>
      </c>
      <c r="P13" s="23">
        <v>44816</v>
      </c>
      <c r="Q13" s="21" t="s">
        <v>51</v>
      </c>
    </row>
    <row r="14" spans="1:17" x14ac:dyDescent="0.3">
      <c r="A14" s="4" t="s">
        <v>25</v>
      </c>
      <c r="B14" s="30">
        <v>9013161970</v>
      </c>
      <c r="C14" s="2" t="s">
        <v>34</v>
      </c>
      <c r="D14" s="6">
        <v>2</v>
      </c>
      <c r="E14" s="6" t="s">
        <v>12</v>
      </c>
      <c r="F14" s="3">
        <v>44632</v>
      </c>
      <c r="G14" s="3">
        <v>44629</v>
      </c>
      <c r="H14" s="3">
        <v>44628</v>
      </c>
      <c r="I14" s="6" t="s">
        <v>16</v>
      </c>
      <c r="J14" s="6">
        <v>2022</v>
      </c>
      <c r="K14" s="6">
        <v>300</v>
      </c>
      <c r="L14" s="12">
        <v>3004648676659</v>
      </c>
      <c r="M14" s="10">
        <v>3002124000</v>
      </c>
      <c r="N14" s="10">
        <v>0</v>
      </c>
      <c r="O14" s="6" t="s">
        <v>12</v>
      </c>
      <c r="P14" s="23">
        <v>44816</v>
      </c>
      <c r="Q14" s="6" t="s">
        <v>51</v>
      </c>
    </row>
    <row r="15" spans="1:17" x14ac:dyDescent="0.3">
      <c r="A15" s="4" t="s">
        <v>25</v>
      </c>
      <c r="B15" s="30">
        <v>9014115336</v>
      </c>
      <c r="C15" s="2" t="s">
        <v>35</v>
      </c>
      <c r="D15" s="6">
        <v>2</v>
      </c>
      <c r="E15" s="6" t="s">
        <v>12</v>
      </c>
      <c r="F15" s="3">
        <v>44635</v>
      </c>
      <c r="G15" s="3">
        <v>44632</v>
      </c>
      <c r="H15" s="3">
        <v>44631</v>
      </c>
      <c r="I15" s="6" t="s">
        <v>19</v>
      </c>
      <c r="J15" s="6">
        <v>2022</v>
      </c>
      <c r="K15" s="6">
        <v>300</v>
      </c>
      <c r="L15" s="12">
        <v>3004648676660</v>
      </c>
      <c r="M15" s="10">
        <v>4520000</v>
      </c>
      <c r="N15" s="10"/>
      <c r="O15" s="6" t="s">
        <v>12</v>
      </c>
      <c r="P15" s="23">
        <v>44816</v>
      </c>
      <c r="Q15" s="6" t="s">
        <v>51</v>
      </c>
    </row>
    <row r="16" spans="1:17" x14ac:dyDescent="0.3">
      <c r="A16" s="4" t="s">
        <v>9</v>
      </c>
      <c r="B16" s="30" t="s">
        <v>10</v>
      </c>
      <c r="C16" s="2" t="s">
        <v>11</v>
      </c>
      <c r="D16" s="6">
        <v>1</v>
      </c>
      <c r="E16" s="6" t="s">
        <v>12</v>
      </c>
      <c r="F16" s="3">
        <v>44603</v>
      </c>
      <c r="G16" s="3">
        <v>44600</v>
      </c>
      <c r="H16" s="3">
        <v>44599</v>
      </c>
      <c r="I16" s="6" t="s">
        <v>13</v>
      </c>
      <c r="J16" s="6">
        <v>2022</v>
      </c>
      <c r="K16" s="6">
        <v>731</v>
      </c>
      <c r="L16" s="12" t="s">
        <v>43</v>
      </c>
      <c r="M16" s="10">
        <v>3313414.59</v>
      </c>
      <c r="N16" s="10">
        <v>0</v>
      </c>
      <c r="O16" s="6" t="s">
        <v>12</v>
      </c>
      <c r="P16" s="23">
        <v>44602</v>
      </c>
      <c r="Q16" s="6" t="s">
        <v>50</v>
      </c>
    </row>
    <row r="17" spans="1:17" x14ac:dyDescent="0.3">
      <c r="A17" s="4" t="s">
        <v>9</v>
      </c>
      <c r="B17" s="30" t="s">
        <v>14</v>
      </c>
      <c r="C17" s="2" t="s">
        <v>15</v>
      </c>
      <c r="D17" s="6">
        <v>1</v>
      </c>
      <c r="E17" s="6" t="s">
        <v>12</v>
      </c>
      <c r="F17" s="3">
        <v>44607</v>
      </c>
      <c r="G17" s="3">
        <v>44604</v>
      </c>
      <c r="H17" s="3">
        <v>44603</v>
      </c>
      <c r="I17" s="6" t="s">
        <v>16</v>
      </c>
      <c r="J17" s="6">
        <v>2022</v>
      </c>
      <c r="K17" s="6">
        <v>731</v>
      </c>
      <c r="L17" s="12" t="s">
        <v>44</v>
      </c>
      <c r="M17" s="10">
        <v>0</v>
      </c>
      <c r="N17" s="10">
        <v>200000</v>
      </c>
      <c r="O17" s="6" t="s">
        <v>12</v>
      </c>
      <c r="P17" s="23">
        <v>44606</v>
      </c>
      <c r="Q17" s="6" t="s">
        <v>52</v>
      </c>
    </row>
    <row r="18" spans="1:17" x14ac:dyDescent="0.3">
      <c r="A18" s="4" t="s">
        <v>9</v>
      </c>
      <c r="B18" s="30" t="s">
        <v>17</v>
      </c>
      <c r="C18" s="2" t="s">
        <v>18</v>
      </c>
      <c r="D18" s="6">
        <v>1</v>
      </c>
      <c r="E18" s="6" t="s">
        <v>12</v>
      </c>
      <c r="F18" s="3">
        <v>44601</v>
      </c>
      <c r="G18" s="3">
        <v>44598</v>
      </c>
      <c r="H18" s="3">
        <v>44597</v>
      </c>
      <c r="I18" s="6" t="s">
        <v>19</v>
      </c>
      <c r="J18" s="6">
        <v>2022</v>
      </c>
      <c r="K18" s="6">
        <v>731</v>
      </c>
      <c r="L18" s="12" t="s">
        <v>45</v>
      </c>
      <c r="M18" s="10">
        <v>5635000</v>
      </c>
      <c r="N18" s="10">
        <v>0</v>
      </c>
      <c r="O18" s="6" t="s">
        <v>12</v>
      </c>
      <c r="P18" s="23">
        <v>44600</v>
      </c>
      <c r="Q18" s="6" t="s">
        <v>50</v>
      </c>
    </row>
    <row r="19" spans="1:17" x14ac:dyDescent="0.3">
      <c r="A19" s="4" t="s">
        <v>9</v>
      </c>
      <c r="B19" s="30" t="s">
        <v>20</v>
      </c>
      <c r="C19" s="2" t="s">
        <v>21</v>
      </c>
      <c r="D19" s="6">
        <v>1</v>
      </c>
      <c r="E19" s="6" t="s">
        <v>12</v>
      </c>
      <c r="F19" s="3">
        <v>44607</v>
      </c>
      <c r="G19" s="3">
        <v>44606</v>
      </c>
      <c r="H19" s="3">
        <v>44605</v>
      </c>
      <c r="I19" s="6" t="s">
        <v>22</v>
      </c>
      <c r="J19" s="6">
        <v>2022</v>
      </c>
      <c r="K19" s="6">
        <v>731</v>
      </c>
      <c r="L19" s="12" t="s">
        <v>46</v>
      </c>
      <c r="M19" s="10">
        <v>0</v>
      </c>
      <c r="N19" s="10">
        <v>300000</v>
      </c>
      <c r="O19" s="6" t="s">
        <v>12</v>
      </c>
      <c r="P19" s="23">
        <v>44606</v>
      </c>
      <c r="Q19" s="6" t="s">
        <v>50</v>
      </c>
    </row>
    <row r="20" spans="1:17" x14ac:dyDescent="0.3">
      <c r="A20" s="4" t="s">
        <v>9</v>
      </c>
      <c r="B20" s="30" t="s">
        <v>10</v>
      </c>
      <c r="C20" s="2" t="s">
        <v>11</v>
      </c>
      <c r="D20" s="6">
        <v>1</v>
      </c>
      <c r="E20" s="6" t="s">
        <v>12</v>
      </c>
      <c r="F20" s="3">
        <v>44603</v>
      </c>
      <c r="G20" s="3">
        <v>44600</v>
      </c>
      <c r="H20" s="3">
        <v>44599</v>
      </c>
      <c r="I20" s="6" t="s">
        <v>13</v>
      </c>
      <c r="J20" s="6">
        <v>2022</v>
      </c>
      <c r="K20" s="6">
        <v>731</v>
      </c>
      <c r="L20" s="12" t="s">
        <v>47</v>
      </c>
      <c r="M20" s="10">
        <v>3313414.59</v>
      </c>
      <c r="N20" s="10">
        <v>0</v>
      </c>
      <c r="O20" s="6" t="s">
        <v>12</v>
      </c>
      <c r="P20" s="23">
        <v>44602</v>
      </c>
      <c r="Q20" s="6" t="s">
        <v>50</v>
      </c>
    </row>
    <row r="21" spans="1:17" x14ac:dyDescent="0.3">
      <c r="A21" s="4" t="s">
        <v>9</v>
      </c>
      <c r="B21" s="30" t="s">
        <v>14</v>
      </c>
      <c r="C21" s="2" t="s">
        <v>15</v>
      </c>
      <c r="D21" s="6">
        <v>1</v>
      </c>
      <c r="E21" s="6" t="s">
        <v>12</v>
      </c>
      <c r="F21" s="3">
        <v>44607</v>
      </c>
      <c r="G21" s="3">
        <v>44604</v>
      </c>
      <c r="H21" s="3">
        <v>44603</v>
      </c>
      <c r="I21" s="6" t="s">
        <v>16</v>
      </c>
      <c r="J21" s="6">
        <v>2022</v>
      </c>
      <c r="K21" s="6">
        <v>731</v>
      </c>
      <c r="L21" s="12" t="s">
        <v>43</v>
      </c>
      <c r="M21" s="10">
        <v>0</v>
      </c>
      <c r="N21" s="10">
        <v>200000</v>
      </c>
      <c r="O21" s="6" t="s">
        <v>12</v>
      </c>
      <c r="P21" s="23">
        <v>44606</v>
      </c>
      <c r="Q21" s="6" t="s">
        <v>52</v>
      </c>
    </row>
    <row r="22" spans="1:17" x14ac:dyDescent="0.3">
      <c r="A22" s="4" t="s">
        <v>9</v>
      </c>
      <c r="B22" s="30" t="s">
        <v>17</v>
      </c>
      <c r="C22" s="2" t="s">
        <v>18</v>
      </c>
      <c r="D22" s="6">
        <v>1</v>
      </c>
      <c r="E22" s="6" t="s">
        <v>12</v>
      </c>
      <c r="F22" s="3">
        <v>44601</v>
      </c>
      <c r="G22" s="3">
        <v>44598</v>
      </c>
      <c r="H22" s="3">
        <v>44597</v>
      </c>
      <c r="I22" s="6" t="s">
        <v>19</v>
      </c>
      <c r="J22" s="6">
        <v>2022</v>
      </c>
      <c r="K22" s="6">
        <v>731</v>
      </c>
      <c r="L22" s="12" t="s">
        <v>43</v>
      </c>
      <c r="M22" s="10">
        <v>5635000</v>
      </c>
      <c r="N22" s="10">
        <v>0</v>
      </c>
      <c r="O22" s="6" t="s">
        <v>12</v>
      </c>
      <c r="P22" s="23">
        <v>44600</v>
      </c>
      <c r="Q22" s="6" t="s">
        <v>50</v>
      </c>
    </row>
    <row r="23" spans="1:17" x14ac:dyDescent="0.3">
      <c r="A23" s="4" t="s">
        <v>9</v>
      </c>
      <c r="B23" s="30" t="s">
        <v>20</v>
      </c>
      <c r="C23" s="2" t="s">
        <v>21</v>
      </c>
      <c r="D23" s="6">
        <v>1</v>
      </c>
      <c r="E23" s="6" t="s">
        <v>12</v>
      </c>
      <c r="F23" s="3">
        <v>44607</v>
      </c>
      <c r="G23" s="3">
        <v>44606</v>
      </c>
      <c r="H23" s="3">
        <v>44605</v>
      </c>
      <c r="I23" s="6" t="s">
        <v>22</v>
      </c>
      <c r="J23" s="6">
        <v>2022</v>
      </c>
      <c r="K23" s="6">
        <v>731</v>
      </c>
      <c r="L23" s="12" t="s">
        <v>43</v>
      </c>
      <c r="M23" s="10">
        <v>0</v>
      </c>
      <c r="N23" s="10">
        <v>300000</v>
      </c>
      <c r="O23" s="6" t="s">
        <v>12</v>
      </c>
      <c r="P23" s="23">
        <v>44606</v>
      </c>
      <c r="Q23" s="6" t="s">
        <v>50</v>
      </c>
    </row>
    <row r="24" spans="1:17" x14ac:dyDescent="0.3">
      <c r="A24" s="4" t="s">
        <v>9</v>
      </c>
      <c r="B24" s="30" t="s">
        <v>10</v>
      </c>
      <c r="C24" s="2" t="s">
        <v>11</v>
      </c>
      <c r="D24" s="6">
        <v>1</v>
      </c>
      <c r="E24" s="6" t="s">
        <v>12</v>
      </c>
      <c r="F24" s="3">
        <v>44603</v>
      </c>
      <c r="G24" s="3">
        <v>44600</v>
      </c>
      <c r="H24" s="3">
        <v>44599</v>
      </c>
      <c r="I24" s="6" t="s">
        <v>13</v>
      </c>
      <c r="J24" s="6">
        <v>2022</v>
      </c>
      <c r="K24" s="6">
        <v>731</v>
      </c>
      <c r="L24" s="12" t="s">
        <v>43</v>
      </c>
      <c r="M24" s="10">
        <v>3313414.59</v>
      </c>
      <c r="N24" s="10">
        <v>0</v>
      </c>
      <c r="O24" s="6" t="s">
        <v>12</v>
      </c>
      <c r="P24" s="23">
        <v>44602</v>
      </c>
      <c r="Q24" s="6" t="s">
        <v>50</v>
      </c>
    </row>
    <row r="25" spans="1:17" x14ac:dyDescent="0.3">
      <c r="A25" s="4" t="s">
        <v>9</v>
      </c>
      <c r="B25" s="30" t="s">
        <v>14</v>
      </c>
      <c r="C25" s="2" t="s">
        <v>15</v>
      </c>
      <c r="D25" s="6">
        <v>1</v>
      </c>
      <c r="E25" s="6" t="s">
        <v>12</v>
      </c>
      <c r="F25" s="3">
        <v>44607</v>
      </c>
      <c r="G25" s="3">
        <v>44604</v>
      </c>
      <c r="H25" s="3">
        <v>44603</v>
      </c>
      <c r="I25" s="6" t="s">
        <v>16</v>
      </c>
      <c r="J25" s="6">
        <v>2022</v>
      </c>
      <c r="K25" s="6">
        <v>731</v>
      </c>
      <c r="L25" s="12" t="s">
        <v>44</v>
      </c>
      <c r="M25" s="10">
        <v>0</v>
      </c>
      <c r="N25" s="10">
        <v>200000</v>
      </c>
      <c r="O25" s="6" t="s">
        <v>12</v>
      </c>
      <c r="P25" s="23">
        <v>44606</v>
      </c>
      <c r="Q25" s="6" t="s">
        <v>52</v>
      </c>
    </row>
    <row r="26" spans="1:17" x14ac:dyDescent="0.3">
      <c r="A26" s="4" t="s">
        <v>9</v>
      </c>
      <c r="B26" s="30" t="s">
        <v>17</v>
      </c>
      <c r="C26" s="2" t="s">
        <v>18</v>
      </c>
      <c r="D26" s="6">
        <v>1</v>
      </c>
      <c r="E26" s="6" t="s">
        <v>12</v>
      </c>
      <c r="F26" s="3">
        <v>44601</v>
      </c>
      <c r="G26" s="3">
        <v>44598</v>
      </c>
      <c r="H26" s="3">
        <v>44597</v>
      </c>
      <c r="I26" s="6" t="s">
        <v>19</v>
      </c>
      <c r="J26" s="6">
        <v>2022</v>
      </c>
      <c r="K26" s="6">
        <v>731</v>
      </c>
      <c r="L26" s="12" t="s">
        <v>45</v>
      </c>
      <c r="M26" s="10">
        <v>5635000</v>
      </c>
      <c r="N26" s="10">
        <v>0</v>
      </c>
      <c r="O26" s="6" t="s">
        <v>12</v>
      </c>
      <c r="P26" s="23">
        <v>44600</v>
      </c>
      <c r="Q26" s="6" t="s">
        <v>50</v>
      </c>
    </row>
    <row r="27" spans="1:17" x14ac:dyDescent="0.3">
      <c r="A27" s="4" t="s">
        <v>9</v>
      </c>
      <c r="B27" s="30" t="s">
        <v>20</v>
      </c>
      <c r="C27" s="2" t="s">
        <v>21</v>
      </c>
      <c r="D27" s="6">
        <v>1</v>
      </c>
      <c r="E27" s="6" t="s">
        <v>12</v>
      </c>
      <c r="F27" s="3">
        <v>44607</v>
      </c>
      <c r="G27" s="3">
        <v>44606</v>
      </c>
      <c r="H27" s="3">
        <v>44605</v>
      </c>
      <c r="I27" s="6" t="s">
        <v>22</v>
      </c>
      <c r="J27" s="6">
        <v>2022</v>
      </c>
      <c r="K27" s="6">
        <v>731</v>
      </c>
      <c r="L27" s="12" t="s">
        <v>46</v>
      </c>
      <c r="M27" s="10">
        <v>0</v>
      </c>
      <c r="N27" s="10">
        <v>300000</v>
      </c>
      <c r="O27" s="6" t="s">
        <v>12</v>
      </c>
      <c r="P27" s="23">
        <v>44606</v>
      </c>
      <c r="Q27" s="6" t="s">
        <v>50</v>
      </c>
    </row>
    <row r="28" spans="1:17" x14ac:dyDescent="0.3">
      <c r="A28" s="4" t="s">
        <v>9</v>
      </c>
      <c r="B28" s="30" t="s">
        <v>23</v>
      </c>
      <c r="C28" s="2" t="s">
        <v>24</v>
      </c>
      <c r="D28" s="6">
        <v>1</v>
      </c>
      <c r="E28" s="6" t="s">
        <v>12</v>
      </c>
      <c r="F28" s="3">
        <v>44608</v>
      </c>
      <c r="G28" s="3">
        <v>44605</v>
      </c>
      <c r="H28" s="3">
        <v>44604</v>
      </c>
      <c r="I28" s="6" t="s">
        <v>13</v>
      </c>
      <c r="J28" s="6">
        <v>2022</v>
      </c>
      <c r="K28" s="6">
        <v>731</v>
      </c>
      <c r="L28" s="12" t="s">
        <v>47</v>
      </c>
      <c r="M28" s="10">
        <v>5313414.59</v>
      </c>
      <c r="N28" s="10">
        <v>0</v>
      </c>
      <c r="O28" s="6" t="s">
        <v>12</v>
      </c>
      <c r="P28" s="23">
        <v>44607</v>
      </c>
      <c r="Q28" s="6" t="s">
        <v>50</v>
      </c>
    </row>
    <row r="29" spans="1:17" x14ac:dyDescent="0.3">
      <c r="A29" s="4" t="s">
        <v>25</v>
      </c>
      <c r="B29" s="30">
        <v>9002185787</v>
      </c>
      <c r="C29" s="2" t="s">
        <v>26</v>
      </c>
      <c r="D29" s="6">
        <v>1</v>
      </c>
      <c r="E29" s="6" t="s">
        <v>12</v>
      </c>
      <c r="F29" s="3">
        <v>44607</v>
      </c>
      <c r="G29" s="3">
        <v>44605</v>
      </c>
      <c r="H29" s="3">
        <v>44604</v>
      </c>
      <c r="I29" s="6" t="s">
        <v>16</v>
      </c>
      <c r="J29" s="6">
        <v>2022</v>
      </c>
      <c r="K29" s="6">
        <v>300</v>
      </c>
      <c r="L29" s="12">
        <v>3004648676658</v>
      </c>
      <c r="M29" s="10">
        <v>666868000</v>
      </c>
      <c r="N29" s="10">
        <v>0</v>
      </c>
      <c r="O29" s="6" t="s">
        <v>12</v>
      </c>
      <c r="P29" s="23">
        <v>44606</v>
      </c>
      <c r="Q29" s="6" t="s">
        <v>50</v>
      </c>
    </row>
    <row r="30" spans="1:17" x14ac:dyDescent="0.3">
      <c r="A30" s="4" t="s">
        <v>27</v>
      </c>
      <c r="B30" s="30" t="s">
        <v>28</v>
      </c>
      <c r="C30" s="2" t="s">
        <v>29</v>
      </c>
      <c r="D30" s="6">
        <v>1</v>
      </c>
      <c r="E30" s="6" t="s">
        <v>30</v>
      </c>
      <c r="F30" s="3">
        <v>44611</v>
      </c>
      <c r="G30" s="3">
        <v>44609</v>
      </c>
      <c r="H30" s="3">
        <v>44608</v>
      </c>
      <c r="I30" s="6" t="s">
        <v>19</v>
      </c>
      <c r="J30" s="6">
        <v>2022</v>
      </c>
      <c r="K30" s="6">
        <v>1</v>
      </c>
      <c r="L30" s="12">
        <v>220060080649</v>
      </c>
      <c r="M30" s="10">
        <v>213.352</v>
      </c>
      <c r="N30" s="10">
        <v>0</v>
      </c>
      <c r="O30" s="6" t="s">
        <v>30</v>
      </c>
      <c r="P30" s="23">
        <v>44610</v>
      </c>
      <c r="Q30" s="6" t="s">
        <v>50</v>
      </c>
    </row>
    <row r="31" spans="1:17" x14ac:dyDescent="0.3">
      <c r="A31" s="4" t="s">
        <v>9</v>
      </c>
      <c r="B31" s="30" t="s">
        <v>31</v>
      </c>
      <c r="C31" s="2" t="s">
        <v>32</v>
      </c>
      <c r="D31" s="6">
        <v>1</v>
      </c>
      <c r="E31" s="6" t="s">
        <v>12</v>
      </c>
      <c r="F31" s="3">
        <v>44609</v>
      </c>
      <c r="G31" s="3">
        <v>44606</v>
      </c>
      <c r="H31" s="3">
        <v>44605</v>
      </c>
      <c r="I31" s="6" t="s">
        <v>22</v>
      </c>
      <c r="J31" s="6">
        <v>2022</v>
      </c>
      <c r="K31" s="6">
        <v>731</v>
      </c>
      <c r="L31" s="12" t="s">
        <v>48</v>
      </c>
      <c r="M31" s="10">
        <v>4313414.59</v>
      </c>
      <c r="N31" s="10">
        <v>0</v>
      </c>
      <c r="O31" s="6" t="s">
        <v>12</v>
      </c>
      <c r="P31" s="23">
        <v>44608</v>
      </c>
      <c r="Q31" s="6" t="s">
        <v>50</v>
      </c>
    </row>
    <row r="32" spans="1:17" x14ac:dyDescent="0.3">
      <c r="A32" s="4" t="s">
        <v>25</v>
      </c>
      <c r="B32" s="30">
        <v>9013543905</v>
      </c>
      <c r="C32" s="2" t="s">
        <v>33</v>
      </c>
      <c r="D32" s="6">
        <v>1</v>
      </c>
      <c r="E32" s="6" t="s">
        <v>12</v>
      </c>
      <c r="F32" s="3">
        <v>44611</v>
      </c>
      <c r="G32" s="3">
        <v>44608</v>
      </c>
      <c r="H32" s="3">
        <v>44607</v>
      </c>
      <c r="I32" s="6" t="s">
        <v>13</v>
      </c>
      <c r="J32" s="6">
        <v>2022</v>
      </c>
      <c r="K32" s="6">
        <v>300</v>
      </c>
      <c r="L32" s="12">
        <v>3004648676658</v>
      </c>
      <c r="M32" s="10">
        <v>256200000</v>
      </c>
      <c r="N32" s="10">
        <v>0</v>
      </c>
      <c r="O32" s="6" t="s">
        <v>12</v>
      </c>
      <c r="P32" s="23">
        <v>44610</v>
      </c>
      <c r="Q32" s="6" t="s">
        <v>50</v>
      </c>
    </row>
    <row r="33" spans="1:17" x14ac:dyDescent="0.3">
      <c r="A33" s="4" t="s">
        <v>25</v>
      </c>
      <c r="B33" s="30">
        <v>9013161970</v>
      </c>
      <c r="C33" s="2" t="s">
        <v>34</v>
      </c>
      <c r="D33" s="6">
        <v>1</v>
      </c>
      <c r="E33" s="6" t="s">
        <v>12</v>
      </c>
      <c r="F33" s="3">
        <v>44604</v>
      </c>
      <c r="G33" s="3">
        <v>44601</v>
      </c>
      <c r="H33" s="3">
        <v>44600</v>
      </c>
      <c r="I33" s="6" t="s">
        <v>16</v>
      </c>
      <c r="J33" s="6">
        <v>2022</v>
      </c>
      <c r="K33" s="6">
        <v>300</v>
      </c>
      <c r="L33" s="12">
        <v>3004648676659</v>
      </c>
      <c r="M33" s="10">
        <v>3002124000</v>
      </c>
      <c r="N33" s="10">
        <v>0</v>
      </c>
      <c r="O33" s="6" t="s">
        <v>12</v>
      </c>
      <c r="P33" s="23">
        <v>44603</v>
      </c>
      <c r="Q33" s="6" t="s">
        <v>50</v>
      </c>
    </row>
    <row r="34" spans="1:17" x14ac:dyDescent="0.3">
      <c r="A34" s="4" t="s">
        <v>25</v>
      </c>
      <c r="B34" s="30">
        <v>9014115336</v>
      </c>
      <c r="C34" s="2" t="s">
        <v>35</v>
      </c>
      <c r="D34" s="6">
        <v>1</v>
      </c>
      <c r="E34" s="6" t="s">
        <v>12</v>
      </c>
      <c r="F34" s="3">
        <v>44607</v>
      </c>
      <c r="G34" s="3">
        <v>44604</v>
      </c>
      <c r="H34" s="3">
        <v>44603</v>
      </c>
      <c r="I34" s="6" t="s">
        <v>19</v>
      </c>
      <c r="J34" s="6">
        <v>2022</v>
      </c>
      <c r="K34" s="6">
        <v>300</v>
      </c>
      <c r="L34" s="12">
        <v>3004648676660</v>
      </c>
      <c r="M34" s="10">
        <v>4520000</v>
      </c>
      <c r="N34" s="10"/>
      <c r="O34" s="6" t="s">
        <v>12</v>
      </c>
      <c r="P34" s="23">
        <v>44606</v>
      </c>
      <c r="Q34" s="6" t="s">
        <v>50</v>
      </c>
    </row>
    <row r="35" spans="1:17" x14ac:dyDescent="0.3">
      <c r="A35" s="4" t="s">
        <v>9</v>
      </c>
      <c r="B35" s="30" t="s">
        <v>10</v>
      </c>
      <c r="C35" s="2" t="s">
        <v>11</v>
      </c>
      <c r="D35" s="6">
        <v>12</v>
      </c>
      <c r="E35" s="6" t="s">
        <v>12</v>
      </c>
      <c r="F35" s="3">
        <v>44572</v>
      </c>
      <c r="G35" s="3">
        <v>44569</v>
      </c>
      <c r="H35" s="3">
        <v>44599</v>
      </c>
      <c r="I35" s="6" t="s">
        <v>13</v>
      </c>
      <c r="J35" s="6">
        <v>2022</v>
      </c>
      <c r="K35" s="6">
        <v>731</v>
      </c>
      <c r="L35" s="12" t="s">
        <v>43</v>
      </c>
      <c r="M35" s="10">
        <v>3313414.59</v>
      </c>
      <c r="N35" s="10">
        <v>0</v>
      </c>
      <c r="O35" s="6" t="s">
        <v>12</v>
      </c>
      <c r="P35" s="23">
        <v>44571</v>
      </c>
      <c r="Q35" s="6" t="s">
        <v>50</v>
      </c>
    </row>
    <row r="36" spans="1:17" x14ac:dyDescent="0.3">
      <c r="A36" s="4" t="s">
        <v>9</v>
      </c>
      <c r="B36" s="30" t="s">
        <v>14</v>
      </c>
      <c r="C36" s="2" t="s">
        <v>15</v>
      </c>
      <c r="D36" s="6">
        <v>12</v>
      </c>
      <c r="E36" s="6" t="s">
        <v>12</v>
      </c>
      <c r="F36" s="3">
        <v>44576</v>
      </c>
      <c r="G36" s="3">
        <v>44573</v>
      </c>
      <c r="H36" s="3">
        <v>44603</v>
      </c>
      <c r="I36" s="6" t="s">
        <v>16</v>
      </c>
      <c r="J36" s="6">
        <v>2022</v>
      </c>
      <c r="K36" s="6">
        <v>731</v>
      </c>
      <c r="L36" s="12" t="s">
        <v>44</v>
      </c>
      <c r="M36" s="10">
        <v>0</v>
      </c>
      <c r="N36" s="10">
        <v>200000</v>
      </c>
      <c r="O36" s="6" t="s">
        <v>12</v>
      </c>
      <c r="P36" s="23">
        <v>44575</v>
      </c>
      <c r="Q36" s="6" t="s">
        <v>50</v>
      </c>
    </row>
    <row r="37" spans="1:17" x14ac:dyDescent="0.3">
      <c r="A37" s="4" t="s">
        <v>9</v>
      </c>
      <c r="B37" s="30" t="s">
        <v>17</v>
      </c>
      <c r="C37" s="2" t="s">
        <v>18</v>
      </c>
      <c r="D37" s="6">
        <v>12</v>
      </c>
      <c r="E37" s="6" t="s">
        <v>12</v>
      </c>
      <c r="F37" s="3">
        <v>44570</v>
      </c>
      <c r="G37" s="3">
        <v>44567</v>
      </c>
      <c r="H37" s="3">
        <v>44597</v>
      </c>
      <c r="I37" s="6" t="s">
        <v>19</v>
      </c>
      <c r="J37" s="6">
        <v>2022</v>
      </c>
      <c r="K37" s="6">
        <v>731</v>
      </c>
      <c r="L37" s="12" t="s">
        <v>45</v>
      </c>
      <c r="M37" s="10">
        <v>5635000</v>
      </c>
      <c r="N37" s="10">
        <v>0</v>
      </c>
      <c r="O37" s="6" t="s">
        <v>12</v>
      </c>
      <c r="P37" s="23">
        <v>44569</v>
      </c>
      <c r="Q37" s="6" t="s">
        <v>50</v>
      </c>
    </row>
    <row r="38" spans="1:17" x14ac:dyDescent="0.3">
      <c r="A38" s="4" t="s">
        <v>9</v>
      </c>
      <c r="B38" s="30" t="s">
        <v>20</v>
      </c>
      <c r="C38" s="2" t="s">
        <v>21</v>
      </c>
      <c r="D38" s="6">
        <v>12</v>
      </c>
      <c r="E38" s="6" t="s">
        <v>12</v>
      </c>
      <c r="F38" s="3">
        <v>44576</v>
      </c>
      <c r="G38" s="3">
        <v>44575</v>
      </c>
      <c r="H38" s="3">
        <v>44605</v>
      </c>
      <c r="I38" s="6" t="s">
        <v>22</v>
      </c>
      <c r="J38" s="6">
        <v>2022</v>
      </c>
      <c r="K38" s="6">
        <v>731</v>
      </c>
      <c r="L38" s="12" t="s">
        <v>46</v>
      </c>
      <c r="M38" s="10">
        <v>0</v>
      </c>
      <c r="N38" s="10">
        <v>300000</v>
      </c>
      <c r="O38" s="6" t="s">
        <v>12</v>
      </c>
      <c r="P38" s="23">
        <v>44575</v>
      </c>
      <c r="Q38" s="6" t="s">
        <v>50</v>
      </c>
    </row>
    <row r="39" spans="1:17" x14ac:dyDescent="0.3">
      <c r="A39" s="4" t="s">
        <v>9</v>
      </c>
      <c r="B39" s="30" t="s">
        <v>23</v>
      </c>
      <c r="C39" s="2" t="s">
        <v>24</v>
      </c>
      <c r="D39" s="6">
        <v>12</v>
      </c>
      <c r="E39" s="6" t="s">
        <v>12</v>
      </c>
      <c r="F39" s="3">
        <v>44577</v>
      </c>
      <c r="G39" s="3">
        <v>44574</v>
      </c>
      <c r="H39" s="3">
        <v>44604</v>
      </c>
      <c r="I39" s="6" t="s">
        <v>13</v>
      </c>
      <c r="J39" s="6">
        <v>2022</v>
      </c>
      <c r="K39" s="6">
        <v>731</v>
      </c>
      <c r="L39" s="12" t="s">
        <v>47</v>
      </c>
      <c r="M39" s="10">
        <v>5313414.59</v>
      </c>
      <c r="N39" s="10">
        <v>0</v>
      </c>
      <c r="O39" s="6" t="s">
        <v>12</v>
      </c>
      <c r="P39" s="23">
        <v>44576</v>
      </c>
      <c r="Q39" s="6" t="s">
        <v>50</v>
      </c>
    </row>
    <row r="40" spans="1:17" x14ac:dyDescent="0.3">
      <c r="A40" s="4" t="s">
        <v>25</v>
      </c>
      <c r="B40" s="30">
        <v>9002185787</v>
      </c>
      <c r="C40" s="2" t="s">
        <v>26</v>
      </c>
      <c r="D40" s="6">
        <v>12</v>
      </c>
      <c r="E40" s="6" t="s">
        <v>12</v>
      </c>
      <c r="F40" s="3">
        <v>44576</v>
      </c>
      <c r="G40" s="3">
        <v>44574</v>
      </c>
      <c r="H40" s="3">
        <v>44604</v>
      </c>
      <c r="I40" s="6" t="s">
        <v>16</v>
      </c>
      <c r="J40" s="6">
        <v>2022</v>
      </c>
      <c r="K40" s="6">
        <v>300</v>
      </c>
      <c r="L40" s="12">
        <v>3004648676658</v>
      </c>
      <c r="M40" s="10">
        <v>666868000</v>
      </c>
      <c r="N40" s="10">
        <v>0</v>
      </c>
      <c r="O40" s="6" t="s">
        <v>12</v>
      </c>
      <c r="P40" s="23">
        <v>44575</v>
      </c>
      <c r="Q40" s="6" t="s">
        <v>50</v>
      </c>
    </row>
    <row r="41" spans="1:17" x14ac:dyDescent="0.3">
      <c r="A41" s="4" t="s">
        <v>27</v>
      </c>
      <c r="B41" s="30" t="s">
        <v>28</v>
      </c>
      <c r="C41" s="2" t="s">
        <v>29</v>
      </c>
      <c r="D41" s="6">
        <v>12</v>
      </c>
      <c r="E41" s="6" t="s">
        <v>30</v>
      </c>
      <c r="F41" s="3">
        <v>44580</v>
      </c>
      <c r="G41" s="3">
        <v>44578</v>
      </c>
      <c r="H41" s="3">
        <v>44608</v>
      </c>
      <c r="I41" s="6" t="s">
        <v>19</v>
      </c>
      <c r="J41" s="6">
        <v>2022</v>
      </c>
      <c r="K41" s="6">
        <v>1</v>
      </c>
      <c r="L41" s="12">
        <v>220060080649</v>
      </c>
      <c r="M41" s="10">
        <v>213.352</v>
      </c>
      <c r="N41" s="10">
        <v>0</v>
      </c>
      <c r="O41" s="6" t="s">
        <v>30</v>
      </c>
      <c r="P41" s="23">
        <v>44579</v>
      </c>
      <c r="Q41" s="6" t="s">
        <v>50</v>
      </c>
    </row>
    <row r="42" spans="1:17" x14ac:dyDescent="0.3">
      <c r="A42" s="4" t="s">
        <v>9</v>
      </c>
      <c r="B42" s="30" t="s">
        <v>31</v>
      </c>
      <c r="C42" s="2" t="s">
        <v>32</v>
      </c>
      <c r="D42" s="6">
        <v>12</v>
      </c>
      <c r="E42" s="6" t="s">
        <v>12</v>
      </c>
      <c r="F42" s="3">
        <v>44578</v>
      </c>
      <c r="G42" s="3">
        <v>44575</v>
      </c>
      <c r="H42" s="3">
        <v>44605</v>
      </c>
      <c r="I42" s="6" t="s">
        <v>22</v>
      </c>
      <c r="J42" s="6">
        <v>2022</v>
      </c>
      <c r="K42" s="6">
        <v>731</v>
      </c>
      <c r="L42" s="12" t="s">
        <v>48</v>
      </c>
      <c r="M42" s="10">
        <v>4313414.59</v>
      </c>
      <c r="N42" s="10">
        <v>0</v>
      </c>
      <c r="O42" s="6" t="s">
        <v>12</v>
      </c>
      <c r="P42" s="23">
        <v>44577</v>
      </c>
      <c r="Q42" s="6" t="s">
        <v>53</v>
      </c>
    </row>
    <row r="43" spans="1:17" x14ac:dyDescent="0.3">
      <c r="A43" s="4" t="s">
        <v>25</v>
      </c>
      <c r="B43" s="30">
        <v>9013543905</v>
      </c>
      <c r="C43" s="2" t="s">
        <v>33</v>
      </c>
      <c r="D43" s="6">
        <v>12</v>
      </c>
      <c r="E43" s="6" t="s">
        <v>12</v>
      </c>
      <c r="F43" s="3">
        <v>44580</v>
      </c>
      <c r="G43" s="3">
        <v>44577</v>
      </c>
      <c r="H43" s="3">
        <v>44607</v>
      </c>
      <c r="I43" s="6" t="s">
        <v>13</v>
      </c>
      <c r="J43" s="6">
        <v>2022</v>
      </c>
      <c r="K43" s="6">
        <v>300</v>
      </c>
      <c r="L43" s="12">
        <v>3004648676658</v>
      </c>
      <c r="M43" s="10">
        <v>256200000</v>
      </c>
      <c r="N43" s="10">
        <v>0</v>
      </c>
      <c r="O43" s="6" t="s">
        <v>12</v>
      </c>
      <c r="P43" s="23">
        <v>44579</v>
      </c>
      <c r="Q43" s="6" t="s">
        <v>53</v>
      </c>
    </row>
    <row r="44" spans="1:17" x14ac:dyDescent="0.3">
      <c r="A44" s="4" t="s">
        <v>25</v>
      </c>
      <c r="B44" s="30">
        <v>9013161970</v>
      </c>
      <c r="C44" s="2" t="s">
        <v>34</v>
      </c>
      <c r="D44" s="6">
        <v>12</v>
      </c>
      <c r="E44" s="6" t="s">
        <v>12</v>
      </c>
      <c r="F44" s="3">
        <v>44573</v>
      </c>
      <c r="G44" s="3">
        <v>44570</v>
      </c>
      <c r="H44" s="3">
        <v>44600</v>
      </c>
      <c r="I44" s="6" t="s">
        <v>16</v>
      </c>
      <c r="J44" s="6">
        <v>2022</v>
      </c>
      <c r="K44" s="6">
        <v>300</v>
      </c>
      <c r="L44" s="12">
        <v>3004648676659</v>
      </c>
      <c r="M44" s="10">
        <v>3002124000</v>
      </c>
      <c r="N44" s="10">
        <v>0</v>
      </c>
      <c r="O44" s="6" t="s">
        <v>12</v>
      </c>
      <c r="P44" s="23">
        <v>44572</v>
      </c>
      <c r="Q44" s="6" t="s">
        <v>53</v>
      </c>
    </row>
    <row r="45" spans="1:17" x14ac:dyDescent="0.3">
      <c r="A45" s="4" t="s">
        <v>25</v>
      </c>
      <c r="B45" s="30">
        <v>9014115336</v>
      </c>
      <c r="C45" s="2" t="s">
        <v>35</v>
      </c>
      <c r="D45" s="6">
        <v>12</v>
      </c>
      <c r="E45" s="6" t="s">
        <v>12</v>
      </c>
      <c r="F45" s="3">
        <v>44576</v>
      </c>
      <c r="G45" s="3">
        <v>44573</v>
      </c>
      <c r="H45" s="3">
        <v>44603</v>
      </c>
      <c r="I45" s="6" t="s">
        <v>19</v>
      </c>
      <c r="J45" s="6">
        <v>2022</v>
      </c>
      <c r="K45" s="6">
        <v>300</v>
      </c>
      <c r="L45" s="12">
        <v>3004648676660</v>
      </c>
      <c r="M45" s="10">
        <v>4520000</v>
      </c>
      <c r="N45" s="10"/>
      <c r="O45" s="6" t="s">
        <v>12</v>
      </c>
      <c r="P45" s="23">
        <v>44575</v>
      </c>
      <c r="Q45" s="6" t="s">
        <v>53</v>
      </c>
    </row>
    <row r="46" spans="1:17" x14ac:dyDescent="0.3">
      <c r="F46" s="23"/>
      <c r="G46" s="23"/>
      <c r="H46" s="23"/>
      <c r="P46" s="23"/>
    </row>
    <row r="47" spans="1:17" x14ac:dyDescent="0.3">
      <c r="F47" s="23"/>
      <c r="G47" s="23"/>
      <c r="H47" s="23"/>
      <c r="P47" s="23"/>
    </row>
    <row r="48" spans="1:17" x14ac:dyDescent="0.3">
      <c r="F48" s="23"/>
      <c r="G48" s="23"/>
      <c r="H48" s="23"/>
      <c r="P48" s="23"/>
    </row>
    <row r="49" spans="3:16" x14ac:dyDescent="0.3">
      <c r="H49" s="23"/>
      <c r="P49" s="23"/>
    </row>
    <row r="50" spans="3:16" x14ac:dyDescent="0.3">
      <c r="H50" s="23"/>
      <c r="P50" s="23"/>
    </row>
    <row r="52" spans="3:16" x14ac:dyDescent="0.3">
      <c r="C52" s="6" t="s">
        <v>65</v>
      </c>
    </row>
    <row r="54" spans="3:16" x14ac:dyDescent="0.3">
      <c r="C54" s="31" t="s">
        <v>54</v>
      </c>
      <c r="D54" t="s">
        <v>61</v>
      </c>
      <c r="E54"/>
    </row>
    <row r="55" spans="3:16" ht="25.8" x14ac:dyDescent="0.5">
      <c r="C55" s="11" t="s">
        <v>57</v>
      </c>
      <c r="D55" s="32">
        <v>11</v>
      </c>
      <c r="E55"/>
      <c r="F55" s="6" t="str">
        <f>+UPPER(C55)</f>
        <v>ENE</v>
      </c>
      <c r="G55" s="6">
        <f>+D55</f>
        <v>11</v>
      </c>
      <c r="O55" s="61" t="s">
        <v>143</v>
      </c>
    </row>
    <row r="56" spans="3:16" x14ac:dyDescent="0.3">
      <c r="C56" s="11" t="s">
        <v>58</v>
      </c>
      <c r="D56" s="32">
        <v>19</v>
      </c>
      <c r="E56"/>
      <c r="F56" s="6" t="str">
        <f t="shared" ref="F56:F57" si="0">+UPPER(C56)</f>
        <v>FEB</v>
      </c>
      <c r="G56" s="6">
        <f t="shared" ref="G56:G57" si="1">+D56</f>
        <v>19</v>
      </c>
      <c r="O56" s="62" t="s">
        <v>142</v>
      </c>
    </row>
    <row r="57" spans="3:16" x14ac:dyDescent="0.3">
      <c r="C57" s="11" t="s">
        <v>59</v>
      </c>
      <c r="D57" s="32">
        <v>14</v>
      </c>
      <c r="E57"/>
      <c r="F57" s="6" t="str">
        <f t="shared" si="0"/>
        <v>MAR</v>
      </c>
      <c r="G57" s="6">
        <f t="shared" si="1"/>
        <v>14</v>
      </c>
    </row>
    <row r="58" spans="3:16" x14ac:dyDescent="0.3">
      <c r="C58" s="11" t="s">
        <v>55</v>
      </c>
      <c r="D58" s="32">
        <v>44</v>
      </c>
      <c r="E58"/>
    </row>
    <row r="59" spans="3:16" x14ac:dyDescent="0.3">
      <c r="C59"/>
      <c r="D59"/>
      <c r="E59"/>
    </row>
    <row r="60" spans="3:16" ht="26.4" x14ac:dyDescent="0.3">
      <c r="C60" s="67" t="s">
        <v>162</v>
      </c>
      <c r="D60"/>
      <c r="E60"/>
    </row>
    <row r="61" spans="3:16" x14ac:dyDescent="0.3">
      <c r="C61"/>
      <c r="D61"/>
      <c r="E61"/>
    </row>
    <row r="62" spans="3:16" x14ac:dyDescent="0.3">
      <c r="C62"/>
      <c r="D62"/>
      <c r="E62"/>
    </row>
    <row r="63" spans="3:16" x14ac:dyDescent="0.3">
      <c r="C63"/>
      <c r="D63"/>
      <c r="E63"/>
    </row>
    <row r="64" spans="3:16" x14ac:dyDescent="0.3">
      <c r="C64"/>
      <c r="D64"/>
      <c r="E64"/>
    </row>
    <row r="65" spans="3:13" x14ac:dyDescent="0.3">
      <c r="C65"/>
      <c r="D65"/>
      <c r="E65"/>
    </row>
    <row r="66" spans="3:13" x14ac:dyDescent="0.3">
      <c r="C66"/>
      <c r="D66"/>
      <c r="E66"/>
    </row>
    <row r="67" spans="3:13" x14ac:dyDescent="0.3">
      <c r="C67"/>
      <c r="D67"/>
      <c r="E67"/>
    </row>
    <row r="68" spans="3:13" x14ac:dyDescent="0.3">
      <c r="C68"/>
      <c r="D68"/>
      <c r="E68"/>
    </row>
    <row r="69" spans="3:13" x14ac:dyDescent="0.3">
      <c r="C69" s="31" t="s">
        <v>54</v>
      </c>
      <c r="D69" t="s">
        <v>61</v>
      </c>
      <c r="E69"/>
      <c r="F69" s="6" t="s">
        <v>74</v>
      </c>
      <c r="G69" s="6" t="s">
        <v>75</v>
      </c>
    </row>
    <row r="70" spans="3:13" x14ac:dyDescent="0.3">
      <c r="C70" s="11" t="s">
        <v>52</v>
      </c>
      <c r="D70" s="32">
        <v>3</v>
      </c>
      <c r="E70"/>
      <c r="F70" s="6" t="str">
        <f>+UPPER(C70)</f>
        <v xml:space="preserve">CORRECCIÓN </v>
      </c>
      <c r="G70" s="6">
        <f>+GETPIVOTDATA("id_razonsocial",$C$69,"Procesado","Corrección ")</f>
        <v>3</v>
      </c>
    </row>
    <row r="71" spans="3:13" x14ac:dyDescent="0.3">
      <c r="C71" s="11" t="s">
        <v>53</v>
      </c>
      <c r="D71" s="32">
        <v>4</v>
      </c>
      <c r="E71"/>
      <c r="F71" s="6" t="str">
        <f t="shared" ref="F71:F73" si="2">+UPPER(C71)</f>
        <v>NO PROCESADO</v>
      </c>
      <c r="G71" s="6">
        <f>+GETPIVOTDATA("id_razonsocial",$C$69,"Procesado",F71)</f>
        <v>4</v>
      </c>
    </row>
    <row r="72" spans="3:13" x14ac:dyDescent="0.3">
      <c r="C72" s="11" t="s">
        <v>50</v>
      </c>
      <c r="D72" s="32">
        <v>26</v>
      </c>
      <c r="E72"/>
      <c r="F72" s="6" t="str">
        <f t="shared" si="2"/>
        <v>OK PROCESADO</v>
      </c>
      <c r="G72" s="6">
        <f>+GETPIVOTDATA("id_razonsocial",$C$69,"Procesado",F72)</f>
        <v>26</v>
      </c>
    </row>
    <row r="73" spans="3:13" x14ac:dyDescent="0.3">
      <c r="C73" s="11" t="s">
        <v>51</v>
      </c>
      <c r="D73" s="32">
        <v>11</v>
      </c>
      <c r="E73"/>
      <c r="F73" s="6" t="str">
        <f t="shared" si="2"/>
        <v>PENDIENTE</v>
      </c>
      <c r="G73" s="6">
        <f>+GETPIVOTDATA("id_razonsocial",$C$69,"Procesado",F73)</f>
        <v>11</v>
      </c>
    </row>
    <row r="74" spans="3:13" ht="25.8" x14ac:dyDescent="0.5">
      <c r="C74" s="11" t="s">
        <v>55</v>
      </c>
      <c r="D74" s="32">
        <v>44</v>
      </c>
      <c r="E74"/>
      <c r="M74" s="61" t="s">
        <v>140</v>
      </c>
    </row>
    <row r="75" spans="3:13" x14ac:dyDescent="0.3">
      <c r="C75"/>
      <c r="D75"/>
      <c r="E75"/>
      <c r="M75" s="6" t="s">
        <v>141</v>
      </c>
    </row>
    <row r="76" spans="3:13" x14ac:dyDescent="0.3">
      <c r="C76"/>
      <c r="D76"/>
      <c r="E76"/>
    </row>
    <row r="77" spans="3:13" x14ac:dyDescent="0.3">
      <c r="C77"/>
      <c r="D77"/>
      <c r="E77"/>
      <c r="F77" s="6" t="s">
        <v>76</v>
      </c>
    </row>
    <row r="78" spans="3:13" x14ac:dyDescent="0.3">
      <c r="C78"/>
      <c r="D78"/>
      <c r="E78"/>
    </row>
    <row r="79" spans="3:13" x14ac:dyDescent="0.3">
      <c r="C79"/>
      <c r="D79"/>
      <c r="E79"/>
    </row>
    <row r="80" spans="3:13" x14ac:dyDescent="0.3">
      <c r="C80"/>
      <c r="D80"/>
      <c r="E80"/>
    </row>
    <row r="81" spans="2:12" x14ac:dyDescent="0.3">
      <c r="C81"/>
      <c r="D81"/>
      <c r="E81"/>
      <c r="F81"/>
    </row>
    <row r="82" spans="2:12" x14ac:dyDescent="0.3">
      <c r="C82"/>
      <c r="D82"/>
    </row>
    <row r="83" spans="2:12" x14ac:dyDescent="0.3">
      <c r="C83"/>
      <c r="D83"/>
      <c r="E83"/>
    </row>
    <row r="84" spans="2:12" x14ac:dyDescent="0.3">
      <c r="C84"/>
      <c r="D84"/>
      <c r="E84"/>
    </row>
    <row r="85" spans="2:12" x14ac:dyDescent="0.3">
      <c r="C85"/>
      <c r="D85"/>
      <c r="E85"/>
    </row>
    <row r="86" spans="2:12" x14ac:dyDescent="0.3">
      <c r="C86"/>
      <c r="D86"/>
      <c r="E86"/>
    </row>
    <row r="89" spans="2:12" x14ac:dyDescent="0.3">
      <c r="C89"/>
      <c r="D89"/>
      <c r="E89"/>
    </row>
    <row r="90" spans="2:12" x14ac:dyDescent="0.3">
      <c r="C90"/>
      <c r="D90"/>
      <c r="E90"/>
      <c r="G90" s="6" t="s">
        <v>82</v>
      </c>
      <c r="H90" s="6" t="s">
        <v>82</v>
      </c>
    </row>
    <row r="91" spans="2:12" x14ac:dyDescent="0.3">
      <c r="C91"/>
      <c r="D91"/>
      <c r="E91"/>
      <c r="H91" s="10">
        <f>+F94-G94</f>
        <v>3</v>
      </c>
      <c r="L91" s="37">
        <v>44629</v>
      </c>
    </row>
    <row r="92" spans="2:12" x14ac:dyDescent="0.3">
      <c r="C92"/>
      <c r="D92"/>
      <c r="E92"/>
      <c r="F92" s="6" t="s">
        <v>80</v>
      </c>
      <c r="H92" s="6">
        <v>5</v>
      </c>
      <c r="L92" s="12" t="s">
        <v>81</v>
      </c>
    </row>
    <row r="93" spans="2:12" s="5" customFormat="1" x14ac:dyDescent="0.3">
      <c r="B93" s="28" t="s">
        <v>0</v>
      </c>
      <c r="C93" s="38" t="s">
        <v>1</v>
      </c>
      <c r="D93" s="5" t="s">
        <v>2</v>
      </c>
      <c r="E93" s="39" t="s">
        <v>3</v>
      </c>
      <c r="F93" s="5" t="s">
        <v>5</v>
      </c>
      <c r="G93" s="5" t="s">
        <v>6</v>
      </c>
      <c r="H93" s="5" t="s">
        <v>7</v>
      </c>
      <c r="I93" s="5" t="s">
        <v>8</v>
      </c>
      <c r="J93" s="36" t="s">
        <v>38</v>
      </c>
      <c r="K93" s="5" t="s">
        <v>49</v>
      </c>
    </row>
    <row r="94" spans="2:12" x14ac:dyDescent="0.3">
      <c r="B94" s="30" t="s">
        <v>9</v>
      </c>
      <c r="C94" t="s">
        <v>10</v>
      </c>
      <c r="D94" t="s">
        <v>11</v>
      </c>
      <c r="E94">
        <v>2</v>
      </c>
      <c r="F94" s="37">
        <v>44631</v>
      </c>
      <c r="G94" s="37">
        <v>44628</v>
      </c>
      <c r="H94" s="37">
        <v>44627</v>
      </c>
      <c r="I94" s="6" t="s">
        <v>13</v>
      </c>
      <c r="J94" s="11" t="s">
        <v>43</v>
      </c>
      <c r="K94" s="6" t="s">
        <v>50</v>
      </c>
      <c r="L94" s="12">
        <f>+F94-$L$91</f>
        <v>2</v>
      </c>
    </row>
    <row r="95" spans="2:12" x14ac:dyDescent="0.3">
      <c r="B95" s="30" t="s">
        <v>9</v>
      </c>
      <c r="C95" t="s">
        <v>14</v>
      </c>
      <c r="D95" t="s">
        <v>15</v>
      </c>
      <c r="E95">
        <v>2</v>
      </c>
      <c r="F95" s="37">
        <v>44635</v>
      </c>
      <c r="G95" s="37">
        <v>44632</v>
      </c>
      <c r="H95" s="37">
        <v>44631</v>
      </c>
      <c r="I95" s="6" t="s">
        <v>16</v>
      </c>
      <c r="J95" s="11" t="s">
        <v>44</v>
      </c>
      <c r="K95" s="6" t="s">
        <v>51</v>
      </c>
      <c r="L95" s="12">
        <f t="shared" ref="L95:L107" si="3">+F95-$L$91</f>
        <v>6</v>
      </c>
    </row>
    <row r="96" spans="2:12" x14ac:dyDescent="0.3">
      <c r="B96" s="30" t="s">
        <v>25</v>
      </c>
      <c r="C96">
        <v>9013543200</v>
      </c>
      <c r="D96" t="s">
        <v>62</v>
      </c>
      <c r="E96">
        <v>2</v>
      </c>
      <c r="F96" s="37">
        <v>44639</v>
      </c>
      <c r="G96" s="37">
        <v>44636</v>
      </c>
      <c r="H96" s="37">
        <v>44635</v>
      </c>
      <c r="I96" s="6" t="s">
        <v>13</v>
      </c>
      <c r="J96" s="11">
        <v>3004648676658</v>
      </c>
      <c r="K96" s="6" t="s">
        <v>51</v>
      </c>
      <c r="L96" s="12">
        <f>+F96-$L$91</f>
        <v>10</v>
      </c>
    </row>
    <row r="97" spans="2:17" x14ac:dyDescent="0.3">
      <c r="B97" s="30" t="s">
        <v>25</v>
      </c>
      <c r="C97">
        <v>9013161451</v>
      </c>
      <c r="D97" t="s">
        <v>63</v>
      </c>
      <c r="E97">
        <v>2</v>
      </c>
      <c r="F97" s="37">
        <v>44632</v>
      </c>
      <c r="G97" s="37">
        <v>44629</v>
      </c>
      <c r="H97" s="37">
        <v>44628</v>
      </c>
      <c r="I97" s="6" t="s">
        <v>16</v>
      </c>
      <c r="J97" s="11">
        <v>3004648676659</v>
      </c>
      <c r="K97" s="6" t="s">
        <v>51</v>
      </c>
      <c r="L97" s="12">
        <f t="shared" si="3"/>
        <v>3</v>
      </c>
    </row>
    <row r="98" spans="2:17" x14ac:dyDescent="0.3">
      <c r="B98" s="30" t="s">
        <v>25</v>
      </c>
      <c r="C98">
        <v>9014115458</v>
      </c>
      <c r="D98" t="s">
        <v>64</v>
      </c>
      <c r="E98">
        <v>2</v>
      </c>
      <c r="F98" s="37">
        <v>44635</v>
      </c>
      <c r="G98" s="37">
        <v>44632</v>
      </c>
      <c r="H98" s="37">
        <v>44631</v>
      </c>
      <c r="I98" s="6" t="s">
        <v>19</v>
      </c>
      <c r="J98" s="11">
        <v>3004648676660</v>
      </c>
      <c r="K98" s="6" t="s">
        <v>51</v>
      </c>
      <c r="L98" s="12">
        <f t="shared" si="3"/>
        <v>6</v>
      </c>
    </row>
    <row r="99" spans="2:17" x14ac:dyDescent="0.3">
      <c r="B99" s="30" t="s">
        <v>9</v>
      </c>
      <c r="C99" t="s">
        <v>17</v>
      </c>
      <c r="D99" t="s">
        <v>18</v>
      </c>
      <c r="E99">
        <v>2</v>
      </c>
      <c r="F99" s="37">
        <v>44629</v>
      </c>
      <c r="G99" s="37">
        <v>44626</v>
      </c>
      <c r="H99" s="37">
        <v>44625</v>
      </c>
      <c r="I99" s="6" t="s">
        <v>19</v>
      </c>
      <c r="J99" s="11" t="s">
        <v>45</v>
      </c>
      <c r="K99" s="6" t="s">
        <v>51</v>
      </c>
      <c r="L99" s="12">
        <f t="shared" si="3"/>
        <v>0</v>
      </c>
    </row>
    <row r="100" spans="2:17" x14ac:dyDescent="0.3">
      <c r="B100" s="30" t="s">
        <v>9</v>
      </c>
      <c r="C100" t="s">
        <v>20</v>
      </c>
      <c r="D100" t="s">
        <v>21</v>
      </c>
      <c r="E100">
        <v>2</v>
      </c>
      <c r="F100" s="37">
        <v>44635</v>
      </c>
      <c r="G100" s="37">
        <v>44634</v>
      </c>
      <c r="H100" s="37">
        <v>44633</v>
      </c>
      <c r="I100" s="6" t="s">
        <v>22</v>
      </c>
      <c r="J100" s="11" t="s">
        <v>46</v>
      </c>
      <c r="K100" s="6" t="s">
        <v>51</v>
      </c>
      <c r="L100" s="12">
        <f t="shared" si="3"/>
        <v>6</v>
      </c>
    </row>
    <row r="101" spans="2:17" x14ac:dyDescent="0.3">
      <c r="B101" s="30" t="s">
        <v>9</v>
      </c>
      <c r="C101" t="s">
        <v>23</v>
      </c>
      <c r="D101" t="s">
        <v>24</v>
      </c>
      <c r="E101">
        <v>2</v>
      </c>
      <c r="F101" s="37">
        <v>44636</v>
      </c>
      <c r="G101" s="37">
        <v>44633</v>
      </c>
      <c r="H101" s="37">
        <v>44632</v>
      </c>
      <c r="I101" s="6" t="s">
        <v>13</v>
      </c>
      <c r="J101" s="11" t="s">
        <v>47</v>
      </c>
      <c r="K101" s="6" t="s">
        <v>51</v>
      </c>
      <c r="L101" s="12">
        <f t="shared" si="3"/>
        <v>7</v>
      </c>
    </row>
    <row r="102" spans="2:17" x14ac:dyDescent="0.3">
      <c r="B102" s="30" t="s">
        <v>25</v>
      </c>
      <c r="C102">
        <v>9002185787</v>
      </c>
      <c r="D102" t="s">
        <v>26</v>
      </c>
      <c r="E102">
        <v>2</v>
      </c>
      <c r="F102" s="37">
        <v>44635</v>
      </c>
      <c r="G102" s="37">
        <v>44633</v>
      </c>
      <c r="H102" s="37">
        <v>44632</v>
      </c>
      <c r="I102" s="6" t="s">
        <v>16</v>
      </c>
      <c r="J102" s="11">
        <v>3004648676658</v>
      </c>
      <c r="K102" s="6" t="s">
        <v>50</v>
      </c>
      <c r="L102" s="12">
        <f t="shared" si="3"/>
        <v>6</v>
      </c>
    </row>
    <row r="103" spans="2:17" x14ac:dyDescent="0.3">
      <c r="B103" s="30" t="s">
        <v>27</v>
      </c>
      <c r="C103" t="s">
        <v>28</v>
      </c>
      <c r="D103" t="s">
        <v>29</v>
      </c>
      <c r="E103">
        <v>2</v>
      </c>
      <c r="F103" s="37">
        <v>44639</v>
      </c>
      <c r="G103" s="37">
        <v>44637</v>
      </c>
      <c r="H103" s="37">
        <v>44636</v>
      </c>
      <c r="I103" s="6" t="s">
        <v>19</v>
      </c>
      <c r="J103" s="11">
        <v>220060080649</v>
      </c>
      <c r="K103" s="6" t="s">
        <v>50</v>
      </c>
      <c r="L103" s="12">
        <f t="shared" si="3"/>
        <v>10</v>
      </c>
    </row>
    <row r="104" spans="2:17" x14ac:dyDescent="0.3">
      <c r="B104" s="30" t="s">
        <v>9</v>
      </c>
      <c r="C104" t="s">
        <v>31</v>
      </c>
      <c r="D104" t="s">
        <v>32</v>
      </c>
      <c r="E104">
        <v>2</v>
      </c>
      <c r="F104" s="37">
        <v>44637</v>
      </c>
      <c r="G104" s="37">
        <v>44634</v>
      </c>
      <c r="H104" s="37">
        <v>44633</v>
      </c>
      <c r="I104" s="6" t="s">
        <v>22</v>
      </c>
      <c r="J104" s="11" t="s">
        <v>48</v>
      </c>
      <c r="K104" s="6" t="s">
        <v>51</v>
      </c>
      <c r="L104" s="12">
        <f t="shared" si="3"/>
        <v>8</v>
      </c>
    </row>
    <row r="105" spans="2:17" x14ac:dyDescent="0.3">
      <c r="B105" s="30" t="s">
        <v>25</v>
      </c>
      <c r="C105">
        <v>9013543905</v>
      </c>
      <c r="D105" t="s">
        <v>33</v>
      </c>
      <c r="E105">
        <v>2</v>
      </c>
      <c r="F105" s="37">
        <v>44639</v>
      </c>
      <c r="G105" s="37">
        <v>44636</v>
      </c>
      <c r="H105" s="37">
        <v>44635</v>
      </c>
      <c r="I105" s="6" t="s">
        <v>13</v>
      </c>
      <c r="J105" s="11">
        <v>3004648676658</v>
      </c>
      <c r="K105" s="6" t="s">
        <v>51</v>
      </c>
      <c r="L105" s="12">
        <f t="shared" si="3"/>
        <v>10</v>
      </c>
    </row>
    <row r="106" spans="2:17" x14ac:dyDescent="0.3">
      <c r="B106" s="30" t="s">
        <v>25</v>
      </c>
      <c r="C106">
        <v>9013161970</v>
      </c>
      <c r="D106" t="s">
        <v>34</v>
      </c>
      <c r="E106">
        <v>2</v>
      </c>
      <c r="F106" s="37">
        <v>44632</v>
      </c>
      <c r="G106" s="37">
        <v>44629</v>
      </c>
      <c r="H106" s="37">
        <v>44628</v>
      </c>
      <c r="I106" s="6" t="s">
        <v>16</v>
      </c>
      <c r="J106" s="11">
        <v>3004648676659</v>
      </c>
      <c r="K106" s="6" t="s">
        <v>51</v>
      </c>
      <c r="L106" s="12">
        <f t="shared" si="3"/>
        <v>3</v>
      </c>
    </row>
    <row r="107" spans="2:17" x14ac:dyDescent="0.3">
      <c r="B107" s="30" t="s">
        <v>25</v>
      </c>
      <c r="C107" s="6">
        <v>9014115336</v>
      </c>
      <c r="D107" s="6" t="s">
        <v>35</v>
      </c>
      <c r="E107" s="6">
        <v>2</v>
      </c>
      <c r="F107" s="37">
        <v>44635</v>
      </c>
      <c r="G107" s="37">
        <v>44632</v>
      </c>
      <c r="H107" s="37">
        <v>44631</v>
      </c>
      <c r="I107" s="6" t="s">
        <v>19</v>
      </c>
      <c r="J107" s="11">
        <v>3004648676660</v>
      </c>
      <c r="K107" s="6" t="s">
        <v>51</v>
      </c>
      <c r="L107" s="12">
        <f t="shared" si="3"/>
        <v>6</v>
      </c>
    </row>
    <row r="110" spans="2:17" ht="16.2" x14ac:dyDescent="0.3">
      <c r="C110" s="41" t="s">
        <v>83</v>
      </c>
      <c r="L110" s="37"/>
    </row>
    <row r="112" spans="2:17" x14ac:dyDescent="0.3">
      <c r="B112" s="28" t="s">
        <v>0</v>
      </c>
      <c r="C112" s="38" t="s">
        <v>1</v>
      </c>
      <c r="D112" s="5" t="s">
        <v>2</v>
      </c>
      <c r="E112" s="39" t="s">
        <v>3</v>
      </c>
      <c r="F112" s="5" t="s">
        <v>5</v>
      </c>
      <c r="G112" s="5" t="s">
        <v>7</v>
      </c>
      <c r="H112" s="5" t="s">
        <v>119</v>
      </c>
      <c r="I112" s="5" t="s">
        <v>49</v>
      </c>
      <c r="J112" s="8" t="s">
        <v>126</v>
      </c>
      <c r="L112" s="5"/>
      <c r="M112" s="5" t="s">
        <v>8</v>
      </c>
      <c r="N112" s="38" t="s">
        <v>1</v>
      </c>
      <c r="O112" s="5" t="s">
        <v>125</v>
      </c>
      <c r="P112" s="5" t="s">
        <v>130</v>
      </c>
      <c r="Q112" s="5" t="s">
        <v>129</v>
      </c>
    </row>
    <row r="113" spans="2:26" x14ac:dyDescent="0.3">
      <c r="B113" s="30" t="s">
        <v>9</v>
      </c>
      <c r="C113" s="6" t="s">
        <v>10</v>
      </c>
      <c r="D113" s="6" t="s">
        <v>11</v>
      </c>
      <c r="E113" s="6">
        <v>2</v>
      </c>
      <c r="F113" s="37">
        <v>44631</v>
      </c>
      <c r="G113" s="37">
        <v>44627</v>
      </c>
      <c r="H113" s="9">
        <f>+F113-G113</f>
        <v>4</v>
      </c>
      <c r="I113" s="6" t="s">
        <v>50</v>
      </c>
      <c r="J113" s="6" t="s">
        <v>121</v>
      </c>
      <c r="L113" s="6" t="s">
        <v>122</v>
      </c>
      <c r="M113" s="6" t="s">
        <v>13</v>
      </c>
      <c r="N113" s="6" t="s">
        <v>10</v>
      </c>
      <c r="O113" s="6" t="s">
        <v>121</v>
      </c>
      <c r="P113" s="6" t="s">
        <v>121</v>
      </c>
      <c r="Q113" s="6" t="s">
        <v>51</v>
      </c>
    </row>
    <row r="114" spans="2:26" x14ac:dyDescent="0.3">
      <c r="B114" s="30" t="s">
        <v>9</v>
      </c>
      <c r="C114" s="6" t="s">
        <v>14</v>
      </c>
      <c r="D114" s="6" t="s">
        <v>15</v>
      </c>
      <c r="E114" s="6">
        <v>2</v>
      </c>
      <c r="F114" s="37">
        <v>44635</v>
      </c>
      <c r="G114" s="37">
        <v>44631</v>
      </c>
      <c r="H114" s="9">
        <f t="shared" ref="H114:H126" si="4">+F114-G114</f>
        <v>4</v>
      </c>
      <c r="I114" s="6" t="s">
        <v>51</v>
      </c>
      <c r="J114" s="6" t="s">
        <v>51</v>
      </c>
      <c r="L114" s="12" t="s">
        <v>123</v>
      </c>
      <c r="M114" s="6" t="s">
        <v>16</v>
      </c>
      <c r="N114" s="6" t="s">
        <v>14</v>
      </c>
      <c r="O114" s="6" t="s">
        <v>51</v>
      </c>
      <c r="P114" s="6" t="s">
        <v>51</v>
      </c>
      <c r="Q114" s="6" t="s">
        <v>121</v>
      </c>
    </row>
    <row r="115" spans="2:26" x14ac:dyDescent="0.3">
      <c r="B115" s="30" t="s">
        <v>25</v>
      </c>
      <c r="C115" s="6">
        <v>9013543200</v>
      </c>
      <c r="D115" s="6" t="s">
        <v>62</v>
      </c>
      <c r="E115" s="6">
        <v>2</v>
      </c>
      <c r="F115" s="37">
        <v>44639</v>
      </c>
      <c r="G115" s="37">
        <v>44635</v>
      </c>
      <c r="H115" s="9">
        <f t="shared" si="4"/>
        <v>4</v>
      </c>
      <c r="I115" s="6" t="s">
        <v>51</v>
      </c>
      <c r="J115" s="6" t="s">
        <v>51</v>
      </c>
      <c r="M115" s="6" t="s">
        <v>13</v>
      </c>
      <c r="N115" s="6">
        <v>9013543200</v>
      </c>
      <c r="O115" s="6" t="s">
        <v>51</v>
      </c>
      <c r="P115" s="6" t="s">
        <v>51</v>
      </c>
      <c r="Q115" s="6" t="s">
        <v>120</v>
      </c>
    </row>
    <row r="116" spans="2:26" x14ac:dyDescent="0.3">
      <c r="B116" s="30" t="s">
        <v>25</v>
      </c>
      <c r="C116" s="6">
        <v>9013161451</v>
      </c>
      <c r="D116" s="6" t="s">
        <v>63</v>
      </c>
      <c r="E116" s="6">
        <v>2</v>
      </c>
      <c r="F116" s="37">
        <v>44632</v>
      </c>
      <c r="G116" s="37">
        <v>44628</v>
      </c>
      <c r="H116" s="9">
        <f t="shared" si="4"/>
        <v>4</v>
      </c>
      <c r="I116" s="6" t="s">
        <v>51</v>
      </c>
      <c r="J116" s="6" t="s">
        <v>51</v>
      </c>
      <c r="M116" s="6" t="s">
        <v>16</v>
      </c>
      <c r="N116" s="6">
        <v>9013161451</v>
      </c>
      <c r="O116" s="6" t="s">
        <v>51</v>
      </c>
      <c r="P116" s="6" t="s">
        <v>51</v>
      </c>
      <c r="Q116" s="6" t="s">
        <v>51</v>
      </c>
    </row>
    <row r="117" spans="2:26" x14ac:dyDescent="0.3">
      <c r="B117" s="30" t="s">
        <v>25</v>
      </c>
      <c r="C117" s="6">
        <v>9014115458</v>
      </c>
      <c r="D117" s="6" t="s">
        <v>64</v>
      </c>
      <c r="E117" s="6">
        <v>2</v>
      </c>
      <c r="F117" s="37">
        <v>44635</v>
      </c>
      <c r="G117" s="37">
        <v>44631</v>
      </c>
      <c r="H117" s="9">
        <f t="shared" si="4"/>
        <v>4</v>
      </c>
      <c r="I117" s="6" t="s">
        <v>51</v>
      </c>
      <c r="J117" s="6" t="s">
        <v>51</v>
      </c>
      <c r="M117" s="6" t="s">
        <v>19</v>
      </c>
      <c r="N117" s="6">
        <v>9014115458</v>
      </c>
      <c r="O117" s="6" t="s">
        <v>51</v>
      </c>
      <c r="P117" s="6" t="s">
        <v>51</v>
      </c>
      <c r="Q117" s="6" t="s">
        <v>51</v>
      </c>
    </row>
    <row r="118" spans="2:26" x14ac:dyDescent="0.3">
      <c r="B118" s="30" t="s">
        <v>9</v>
      </c>
      <c r="C118" s="6" t="s">
        <v>17</v>
      </c>
      <c r="D118" s="6" t="s">
        <v>18</v>
      </c>
      <c r="E118" s="6">
        <v>2</v>
      </c>
      <c r="F118" s="37">
        <v>44629</v>
      </c>
      <c r="G118" s="37">
        <v>44625</v>
      </c>
      <c r="H118" s="9">
        <f t="shared" si="4"/>
        <v>4</v>
      </c>
      <c r="I118" s="6" t="s">
        <v>51</v>
      </c>
      <c r="J118" s="6" t="s">
        <v>51</v>
      </c>
      <c r="M118" s="6" t="s">
        <v>19</v>
      </c>
      <c r="N118" s="6" t="s">
        <v>17</v>
      </c>
      <c r="O118" s="6" t="s">
        <v>51</v>
      </c>
      <c r="P118" s="6" t="s">
        <v>51</v>
      </c>
      <c r="Q118" s="6" t="s">
        <v>51</v>
      </c>
    </row>
    <row r="119" spans="2:26" x14ac:dyDescent="0.3">
      <c r="B119" s="30" t="s">
        <v>9</v>
      </c>
      <c r="C119" s="6" t="s">
        <v>20</v>
      </c>
      <c r="D119" s="6" t="s">
        <v>21</v>
      </c>
      <c r="E119" s="6">
        <v>2</v>
      </c>
      <c r="F119" s="37">
        <v>44635</v>
      </c>
      <c r="G119" s="37">
        <v>44633</v>
      </c>
      <c r="H119" s="9">
        <f t="shared" si="4"/>
        <v>2</v>
      </c>
      <c r="I119" s="6" t="s">
        <v>51</v>
      </c>
      <c r="J119" s="6" t="s">
        <v>120</v>
      </c>
      <c r="M119" s="6" t="s">
        <v>22</v>
      </c>
      <c r="N119" s="6" t="s">
        <v>20</v>
      </c>
      <c r="O119" s="6" t="s">
        <v>120</v>
      </c>
      <c r="P119" s="6" t="s">
        <v>120</v>
      </c>
      <c r="Q119" s="6" t="s">
        <v>51</v>
      </c>
    </row>
    <row r="120" spans="2:26" x14ac:dyDescent="0.3">
      <c r="B120" s="30" t="s">
        <v>9</v>
      </c>
      <c r="C120" s="6" t="s">
        <v>23</v>
      </c>
      <c r="D120" s="6" t="s">
        <v>24</v>
      </c>
      <c r="E120" s="6">
        <v>2</v>
      </c>
      <c r="F120" s="37">
        <v>44636</v>
      </c>
      <c r="G120" s="37">
        <v>44632</v>
      </c>
      <c r="H120" s="9">
        <f t="shared" si="4"/>
        <v>4</v>
      </c>
      <c r="I120" s="6" t="s">
        <v>51</v>
      </c>
      <c r="J120" s="6" t="s">
        <v>51</v>
      </c>
      <c r="M120" s="6" t="s">
        <v>13</v>
      </c>
      <c r="N120" s="6" t="s">
        <v>23</v>
      </c>
      <c r="O120" s="6" t="s">
        <v>51</v>
      </c>
      <c r="P120" s="6" t="s">
        <v>51</v>
      </c>
      <c r="Q120" s="6" t="s">
        <v>51</v>
      </c>
    </row>
    <row r="121" spans="2:26" x14ac:dyDescent="0.3">
      <c r="B121" s="30" t="s">
        <v>25</v>
      </c>
      <c r="C121" s="6">
        <v>9002185787</v>
      </c>
      <c r="D121" s="6" t="s">
        <v>26</v>
      </c>
      <c r="E121" s="6">
        <v>2</v>
      </c>
      <c r="F121" s="37">
        <v>44635</v>
      </c>
      <c r="G121" s="37">
        <v>44632</v>
      </c>
      <c r="H121" s="9">
        <f t="shared" si="4"/>
        <v>3</v>
      </c>
      <c r="I121" s="6" t="s">
        <v>50</v>
      </c>
      <c r="J121" s="6" t="s">
        <v>121</v>
      </c>
      <c r="M121" s="6" t="s">
        <v>16</v>
      </c>
      <c r="N121" s="6">
        <v>9002185787</v>
      </c>
      <c r="O121" s="6" t="s">
        <v>121</v>
      </c>
      <c r="P121" s="6" t="s">
        <v>120</v>
      </c>
      <c r="Q121" s="6" t="s">
        <v>51</v>
      </c>
    </row>
    <row r="122" spans="2:26" x14ac:dyDescent="0.3">
      <c r="B122" s="30" t="s">
        <v>27</v>
      </c>
      <c r="C122" s="6" t="s">
        <v>28</v>
      </c>
      <c r="D122" s="6" t="s">
        <v>29</v>
      </c>
      <c r="E122" s="6">
        <v>2</v>
      </c>
      <c r="F122" s="37">
        <v>44639</v>
      </c>
      <c r="G122" s="37">
        <v>44636</v>
      </c>
      <c r="H122" s="9">
        <f t="shared" si="4"/>
        <v>3</v>
      </c>
      <c r="I122" s="6" t="s">
        <v>50</v>
      </c>
      <c r="J122" s="6" t="s">
        <v>121</v>
      </c>
      <c r="M122" s="6" t="s">
        <v>19</v>
      </c>
      <c r="N122" s="6" t="s">
        <v>28</v>
      </c>
      <c r="O122" s="6" t="s">
        <v>121</v>
      </c>
      <c r="P122" s="6" t="s">
        <v>120</v>
      </c>
      <c r="Q122" s="6" t="s">
        <v>51</v>
      </c>
    </row>
    <row r="123" spans="2:26" x14ac:dyDescent="0.3">
      <c r="B123" s="30" t="s">
        <v>9</v>
      </c>
      <c r="C123" s="6" t="s">
        <v>31</v>
      </c>
      <c r="D123" s="6" t="s">
        <v>32</v>
      </c>
      <c r="E123" s="6">
        <v>2</v>
      </c>
      <c r="F123" s="37">
        <v>44637</v>
      </c>
      <c r="G123" s="37">
        <v>44633</v>
      </c>
      <c r="H123" s="9">
        <f t="shared" si="4"/>
        <v>4</v>
      </c>
      <c r="I123" s="6" t="s">
        <v>51</v>
      </c>
      <c r="J123" s="6" t="s">
        <v>51</v>
      </c>
      <c r="M123" s="6" t="s">
        <v>22</v>
      </c>
      <c r="N123" s="6" t="s">
        <v>31</v>
      </c>
      <c r="O123" s="6" t="s">
        <v>51</v>
      </c>
      <c r="P123" s="6" t="s">
        <v>51</v>
      </c>
      <c r="Q123" s="6" t="s">
        <v>51</v>
      </c>
    </row>
    <row r="124" spans="2:26" x14ac:dyDescent="0.3">
      <c r="B124" s="30" t="s">
        <v>25</v>
      </c>
      <c r="C124" s="6">
        <v>9013543905</v>
      </c>
      <c r="D124" s="6" t="s">
        <v>33</v>
      </c>
      <c r="E124" s="6">
        <v>2</v>
      </c>
      <c r="F124" s="37">
        <v>44639</v>
      </c>
      <c r="G124" s="37">
        <v>44635</v>
      </c>
      <c r="H124" s="9">
        <f t="shared" si="4"/>
        <v>4</v>
      </c>
      <c r="I124" s="6" t="s">
        <v>51</v>
      </c>
      <c r="J124" s="6" t="s">
        <v>51</v>
      </c>
      <c r="M124" s="6" t="s">
        <v>13</v>
      </c>
      <c r="N124" s="6">
        <v>9013543905</v>
      </c>
      <c r="O124" s="6" t="s">
        <v>51</v>
      </c>
      <c r="P124" s="6" t="s">
        <v>51</v>
      </c>
      <c r="Q124" s="6" t="s">
        <v>121</v>
      </c>
    </row>
    <row r="125" spans="2:26" x14ac:dyDescent="0.3">
      <c r="B125" s="30" t="s">
        <v>25</v>
      </c>
      <c r="C125" s="6">
        <v>9013161970</v>
      </c>
      <c r="D125" s="6" t="s">
        <v>34</v>
      </c>
      <c r="E125" s="6">
        <v>2</v>
      </c>
      <c r="F125" s="37">
        <v>44632</v>
      </c>
      <c r="G125" s="37">
        <v>44628</v>
      </c>
      <c r="H125" s="9">
        <f t="shared" si="4"/>
        <v>4</v>
      </c>
      <c r="I125" s="6" t="s">
        <v>51</v>
      </c>
      <c r="J125" s="6" t="s">
        <v>51</v>
      </c>
      <c r="M125" s="6" t="s">
        <v>16</v>
      </c>
      <c r="N125" s="6">
        <v>9013161970</v>
      </c>
      <c r="O125" s="6" t="s">
        <v>51</v>
      </c>
      <c r="P125" s="6" t="s">
        <v>51</v>
      </c>
      <c r="Q125" s="6" t="s">
        <v>51</v>
      </c>
    </row>
    <row r="126" spans="2:26" x14ac:dyDescent="0.3">
      <c r="B126" s="30" t="s">
        <v>25</v>
      </c>
      <c r="C126" s="6">
        <v>9014115336</v>
      </c>
      <c r="D126" s="6" t="s">
        <v>35</v>
      </c>
      <c r="E126" s="6">
        <v>2</v>
      </c>
      <c r="F126" s="37">
        <v>44635</v>
      </c>
      <c r="G126" s="37">
        <v>44631</v>
      </c>
      <c r="H126" s="9">
        <f t="shared" si="4"/>
        <v>4</v>
      </c>
      <c r="I126" s="6" t="s">
        <v>51</v>
      </c>
      <c r="J126" s="6" t="s">
        <v>51</v>
      </c>
      <c r="M126" s="6" t="s">
        <v>19</v>
      </c>
      <c r="N126" s="6">
        <v>9014115336</v>
      </c>
      <c r="O126" s="6" t="s">
        <v>51</v>
      </c>
      <c r="P126" s="6" t="s">
        <v>51</v>
      </c>
      <c r="Q126" s="6" t="s">
        <v>121</v>
      </c>
    </row>
    <row r="127" spans="2:26" ht="25.8" x14ac:dyDescent="0.5">
      <c r="Z127" s="61" t="s">
        <v>147</v>
      </c>
    </row>
    <row r="128" spans="2:26" x14ac:dyDescent="0.3">
      <c r="C128" s="40"/>
      <c r="O128" s="5" t="s">
        <v>125</v>
      </c>
      <c r="P128" s="5" t="s">
        <v>130</v>
      </c>
      <c r="Q128" s="5" t="s">
        <v>129</v>
      </c>
      <c r="R128" s="5"/>
      <c r="Z128" s="62" t="s">
        <v>148</v>
      </c>
    </row>
    <row r="129" spans="2:32" ht="25.8" x14ac:dyDescent="0.5">
      <c r="C129" s="41" t="s">
        <v>84</v>
      </c>
      <c r="N129" s="6" t="s">
        <v>121</v>
      </c>
      <c r="O129" s="6">
        <f>+COUNTIF($O$113:$O$126,N129)</f>
        <v>3</v>
      </c>
      <c r="P129" s="6">
        <f>+COUNTIF($P$113:$P$126,N129)</f>
        <v>1</v>
      </c>
      <c r="Q129" s="6">
        <f>+COUNTIF($Q$113:$Q$126,N129)</f>
        <v>3</v>
      </c>
      <c r="R129" s="6">
        <f>SUM(O129:Q129)</f>
        <v>7</v>
      </c>
      <c r="Z129" s="61" t="s">
        <v>149</v>
      </c>
    </row>
    <row r="130" spans="2:32" x14ac:dyDescent="0.3">
      <c r="N130" s="6" t="s">
        <v>51</v>
      </c>
      <c r="O130" s="6">
        <f>+COUNTIF($O$113:$O$126,N130)</f>
        <v>10</v>
      </c>
      <c r="P130" s="6">
        <f t="shared" ref="P130:P131" si="5">+COUNTIF($P$113:$P$126,N130)</f>
        <v>10</v>
      </c>
      <c r="Q130" s="6">
        <f t="shared" ref="Q130:Q131" si="6">+COUNTIF($Q$113:$Q$126,N130)</f>
        <v>10</v>
      </c>
      <c r="R130" s="6">
        <f t="shared" ref="R130:R131" si="7">SUM(O130:Q130)</f>
        <v>30</v>
      </c>
      <c r="Z130" s="6" t="s">
        <v>150</v>
      </c>
    </row>
    <row r="131" spans="2:32" x14ac:dyDescent="0.3">
      <c r="B131" s="28" t="s">
        <v>0</v>
      </c>
      <c r="C131" s="38" t="s">
        <v>1</v>
      </c>
      <c r="D131" s="5" t="s">
        <v>2</v>
      </c>
      <c r="E131" s="39" t="s">
        <v>3</v>
      </c>
      <c r="F131" s="5" t="s">
        <v>5</v>
      </c>
      <c r="G131" s="5" t="s">
        <v>6</v>
      </c>
      <c r="H131" s="5" t="s">
        <v>119</v>
      </c>
      <c r="I131" s="5" t="s">
        <v>49</v>
      </c>
      <c r="J131" s="8" t="s">
        <v>127</v>
      </c>
      <c r="N131" s="6" t="s">
        <v>120</v>
      </c>
      <c r="O131" s="6">
        <f>+COUNTIF($O$113:$O$126,N131)</f>
        <v>1</v>
      </c>
      <c r="P131" s="6">
        <f t="shared" si="5"/>
        <v>3</v>
      </c>
      <c r="Q131" s="6">
        <f t="shared" si="6"/>
        <v>1</v>
      </c>
      <c r="R131" s="6">
        <f t="shared" si="7"/>
        <v>5</v>
      </c>
    </row>
    <row r="132" spans="2:32" x14ac:dyDescent="0.3">
      <c r="B132" s="30" t="s">
        <v>9</v>
      </c>
      <c r="C132" s="6" t="s">
        <v>10</v>
      </c>
      <c r="D132" s="6" t="s">
        <v>11</v>
      </c>
      <c r="E132" s="6">
        <v>2</v>
      </c>
      <c r="F132" s="37">
        <v>44631</v>
      </c>
      <c r="G132" s="37">
        <v>44628</v>
      </c>
      <c r="H132" s="9">
        <f>+F132-G132</f>
        <v>3</v>
      </c>
      <c r="I132" s="6" t="s">
        <v>50</v>
      </c>
      <c r="J132" s="6" t="s">
        <v>121</v>
      </c>
      <c r="O132" s="6">
        <f>SUM(O129:O131)</f>
        <v>14</v>
      </c>
      <c r="P132" s="6">
        <f t="shared" ref="P132:Q132" si="8">SUM(P129:P131)</f>
        <v>14</v>
      </c>
      <c r="Q132" s="6">
        <f t="shared" si="8"/>
        <v>14</v>
      </c>
    </row>
    <row r="133" spans="2:32" x14ac:dyDescent="0.3">
      <c r="B133" s="30" t="s">
        <v>9</v>
      </c>
      <c r="C133" s="6" t="s">
        <v>14</v>
      </c>
      <c r="D133" s="6" t="s">
        <v>15</v>
      </c>
      <c r="E133" s="6">
        <v>2</v>
      </c>
      <c r="F133" s="37">
        <v>44635</v>
      </c>
      <c r="G133" s="37">
        <v>44632</v>
      </c>
      <c r="H133" s="9">
        <f t="shared" ref="H133:H145" si="9">+F133-G133</f>
        <v>3</v>
      </c>
      <c r="I133" s="6" t="s">
        <v>51</v>
      </c>
      <c r="J133" s="6" t="s">
        <v>51</v>
      </c>
      <c r="N133" s="6" t="s">
        <v>131</v>
      </c>
    </row>
    <row r="134" spans="2:32" x14ac:dyDescent="0.3">
      <c r="B134" s="30" t="s">
        <v>25</v>
      </c>
      <c r="C134" s="6">
        <v>9013543200</v>
      </c>
      <c r="D134" s="6" t="s">
        <v>62</v>
      </c>
      <c r="E134" s="6">
        <v>2</v>
      </c>
      <c r="F134" s="37">
        <v>44639</v>
      </c>
      <c r="G134" s="37">
        <v>44636</v>
      </c>
      <c r="H134" s="9">
        <f t="shared" si="9"/>
        <v>3</v>
      </c>
      <c r="I134" s="6" t="s">
        <v>51</v>
      </c>
      <c r="J134" s="6" t="s">
        <v>51</v>
      </c>
      <c r="L134" s="6" t="s">
        <v>122</v>
      </c>
    </row>
    <row r="135" spans="2:32" ht="23.4" x14ac:dyDescent="0.45">
      <c r="B135" s="30" t="s">
        <v>25</v>
      </c>
      <c r="C135" s="6">
        <v>9013161451</v>
      </c>
      <c r="D135" s="6" t="s">
        <v>63</v>
      </c>
      <c r="E135" s="6">
        <v>2</v>
      </c>
      <c r="F135" s="37">
        <v>44632</v>
      </c>
      <c r="G135" s="37">
        <v>44629</v>
      </c>
      <c r="H135" s="9">
        <f t="shared" si="9"/>
        <v>3</v>
      </c>
      <c r="I135" s="6" t="s">
        <v>51</v>
      </c>
      <c r="J135" s="6" t="s">
        <v>51</v>
      </c>
      <c r="L135" s="12" t="s">
        <v>124</v>
      </c>
      <c r="T135" s="59" t="s">
        <v>125</v>
      </c>
      <c r="U135" s="59"/>
      <c r="V135" s="59"/>
      <c r="Z135" s="5" t="s">
        <v>130</v>
      </c>
    </row>
    <row r="136" spans="2:32" ht="25.8" x14ac:dyDescent="0.5">
      <c r="B136" s="30" t="s">
        <v>25</v>
      </c>
      <c r="C136" s="6">
        <v>9014115458</v>
      </c>
      <c r="D136" s="6" t="s">
        <v>64</v>
      </c>
      <c r="E136" s="6">
        <v>2</v>
      </c>
      <c r="F136" s="37">
        <v>44635</v>
      </c>
      <c r="G136" s="37">
        <v>44632</v>
      </c>
      <c r="H136" s="9">
        <f t="shared" si="9"/>
        <v>3</v>
      </c>
      <c r="I136" s="6" t="s">
        <v>51</v>
      </c>
      <c r="J136" s="6" t="s">
        <v>51</v>
      </c>
      <c r="M136" s="58" t="s">
        <v>133</v>
      </c>
      <c r="N136" s="57" t="s">
        <v>96</v>
      </c>
    </row>
    <row r="137" spans="2:32" x14ac:dyDescent="0.3">
      <c r="B137" s="30" t="s">
        <v>9</v>
      </c>
      <c r="C137" s="6" t="s">
        <v>17</v>
      </c>
      <c r="D137" s="6" t="s">
        <v>18</v>
      </c>
      <c r="E137" s="6">
        <v>2</v>
      </c>
      <c r="F137" s="37">
        <v>44629</v>
      </c>
      <c r="G137" s="37">
        <v>44626</v>
      </c>
      <c r="H137" s="9">
        <f t="shared" si="9"/>
        <v>3</v>
      </c>
      <c r="I137" s="6" t="s">
        <v>51</v>
      </c>
      <c r="J137" s="6" t="s">
        <v>51</v>
      </c>
      <c r="O137" s="5" t="s">
        <v>125</v>
      </c>
      <c r="P137" s="5" t="s">
        <v>130</v>
      </c>
      <c r="Q137" s="5" t="s">
        <v>129</v>
      </c>
    </row>
    <row r="138" spans="2:32" x14ac:dyDescent="0.3">
      <c r="B138" s="30" t="s">
        <v>9</v>
      </c>
      <c r="C138" s="6" t="s">
        <v>20</v>
      </c>
      <c r="D138" s="6" t="s">
        <v>21</v>
      </c>
      <c r="E138" s="6">
        <v>2</v>
      </c>
      <c r="F138" s="37">
        <v>44635</v>
      </c>
      <c r="G138" s="37">
        <v>44634</v>
      </c>
      <c r="H138" s="9">
        <f t="shared" si="9"/>
        <v>1</v>
      </c>
      <c r="I138" s="6" t="s">
        <v>51</v>
      </c>
      <c r="J138" s="6" t="s">
        <v>120</v>
      </c>
      <c r="N138" s="6" t="s">
        <v>121</v>
      </c>
      <c r="O138" s="50">
        <f>+O129/$O$132</f>
        <v>0.21428571428571427</v>
      </c>
      <c r="P138" s="50">
        <f>+P129/$P$132</f>
        <v>7.1428571428571425E-2</v>
      </c>
      <c r="Q138" s="50">
        <f>+Q129/$Q$132</f>
        <v>0.21428571428571427</v>
      </c>
    </row>
    <row r="139" spans="2:32" x14ac:dyDescent="0.3">
      <c r="B139" s="30" t="s">
        <v>9</v>
      </c>
      <c r="C139" s="6" t="s">
        <v>23</v>
      </c>
      <c r="D139" s="6" t="s">
        <v>24</v>
      </c>
      <c r="E139" s="6">
        <v>2</v>
      </c>
      <c r="F139" s="37">
        <v>44636</v>
      </c>
      <c r="G139" s="37">
        <v>44633</v>
      </c>
      <c r="H139" s="9">
        <f t="shared" si="9"/>
        <v>3</v>
      </c>
      <c r="I139" s="6" t="s">
        <v>51</v>
      </c>
      <c r="J139" s="6" t="s">
        <v>51</v>
      </c>
      <c r="N139" s="6" t="s">
        <v>51</v>
      </c>
      <c r="O139" s="50">
        <f>+O130/$O$132</f>
        <v>0.7142857142857143</v>
      </c>
      <c r="P139" s="50">
        <f>+P130/$P$132</f>
        <v>0.7142857142857143</v>
      </c>
      <c r="Q139" s="50">
        <f>+Q130/$Q$132</f>
        <v>0.7142857142857143</v>
      </c>
    </row>
    <row r="140" spans="2:32" x14ac:dyDescent="0.3">
      <c r="B140" s="30" t="s">
        <v>25</v>
      </c>
      <c r="C140" s="6">
        <v>9002185787</v>
      </c>
      <c r="D140" s="6" t="s">
        <v>26</v>
      </c>
      <c r="E140" s="6">
        <v>2</v>
      </c>
      <c r="F140" s="37">
        <v>44635</v>
      </c>
      <c r="G140" s="37">
        <v>44633</v>
      </c>
      <c r="H140" s="9">
        <f t="shared" si="9"/>
        <v>2</v>
      </c>
      <c r="I140" s="6" t="s">
        <v>50</v>
      </c>
      <c r="J140" s="6" t="s">
        <v>120</v>
      </c>
      <c r="N140" s="6" t="s">
        <v>120</v>
      </c>
      <c r="O140" s="50">
        <f>+O131/$O$132</f>
        <v>7.1428571428571425E-2</v>
      </c>
      <c r="P140" s="50">
        <f>+P131/$P$132</f>
        <v>0.21428571428571427</v>
      </c>
      <c r="Q140" s="50">
        <f>+Q131/$Q$132</f>
        <v>7.1428571428571425E-2</v>
      </c>
      <c r="AF140" s="5" t="s">
        <v>129</v>
      </c>
    </row>
    <row r="141" spans="2:32" x14ac:dyDescent="0.3">
      <c r="B141" s="30" t="s">
        <v>27</v>
      </c>
      <c r="C141" s="6" t="s">
        <v>28</v>
      </c>
      <c r="D141" s="6" t="s">
        <v>29</v>
      </c>
      <c r="E141" s="6">
        <v>2</v>
      </c>
      <c r="F141" s="37">
        <v>44639</v>
      </c>
      <c r="G141" s="37">
        <v>44637</v>
      </c>
      <c r="H141" s="9">
        <f t="shared" si="9"/>
        <v>2</v>
      </c>
      <c r="I141" s="6" t="s">
        <v>50</v>
      </c>
      <c r="J141" s="6" t="s">
        <v>120</v>
      </c>
      <c r="AE141" s="6" t="s">
        <v>121</v>
      </c>
      <c r="AF141" s="50">
        <v>0.21428571428571427</v>
      </c>
    </row>
    <row r="142" spans="2:32" x14ac:dyDescent="0.3">
      <c r="B142" s="30" t="s">
        <v>9</v>
      </c>
      <c r="C142" s="6" t="s">
        <v>31</v>
      </c>
      <c r="D142" s="6" t="s">
        <v>32</v>
      </c>
      <c r="E142" s="6">
        <v>2</v>
      </c>
      <c r="F142" s="37">
        <v>44637</v>
      </c>
      <c r="G142" s="37">
        <v>44634</v>
      </c>
      <c r="H142" s="9">
        <f t="shared" si="9"/>
        <v>3</v>
      </c>
      <c r="I142" s="6" t="s">
        <v>51</v>
      </c>
      <c r="J142" s="6" t="s">
        <v>51</v>
      </c>
      <c r="N142" s="5" t="s">
        <v>134</v>
      </c>
      <c r="AE142" s="6" t="s">
        <v>51</v>
      </c>
      <c r="AF142" s="60">
        <f>100%-AF141</f>
        <v>0.7857142857142857</v>
      </c>
    </row>
    <row r="143" spans="2:32" x14ac:dyDescent="0.3">
      <c r="B143" s="30" t="s">
        <v>25</v>
      </c>
      <c r="C143" s="6">
        <v>9013543905</v>
      </c>
      <c r="D143" s="6" t="s">
        <v>33</v>
      </c>
      <c r="E143" s="6">
        <v>2</v>
      </c>
      <c r="F143" s="37">
        <v>44639</v>
      </c>
      <c r="G143" s="37">
        <v>44636</v>
      </c>
      <c r="H143" s="9">
        <f t="shared" si="9"/>
        <v>3</v>
      </c>
      <c r="I143" s="6" t="s">
        <v>51</v>
      </c>
      <c r="J143" s="6" t="s">
        <v>51</v>
      </c>
    </row>
    <row r="144" spans="2:32" x14ac:dyDescent="0.3">
      <c r="B144" s="30" t="s">
        <v>25</v>
      </c>
      <c r="C144" s="6">
        <v>9013161970</v>
      </c>
      <c r="D144" s="6" t="s">
        <v>34</v>
      </c>
      <c r="E144" s="6">
        <v>2</v>
      </c>
      <c r="F144" s="37">
        <v>44632</v>
      </c>
      <c r="G144" s="37">
        <v>44629</v>
      </c>
      <c r="H144" s="9">
        <f t="shared" si="9"/>
        <v>3</v>
      </c>
      <c r="I144" s="6" t="s">
        <v>51</v>
      </c>
      <c r="J144" s="6" t="s">
        <v>51</v>
      </c>
      <c r="AE144" s="6" t="s">
        <v>135</v>
      </c>
    </row>
    <row r="145" spans="2:25" x14ac:dyDescent="0.3">
      <c r="B145" s="30" t="s">
        <v>25</v>
      </c>
      <c r="C145" s="6">
        <v>9014115336</v>
      </c>
      <c r="D145" s="6" t="s">
        <v>35</v>
      </c>
      <c r="E145" s="6">
        <v>2</v>
      </c>
      <c r="F145" s="37">
        <v>44635</v>
      </c>
      <c r="G145" s="37">
        <v>44632</v>
      </c>
      <c r="H145" s="9">
        <f t="shared" si="9"/>
        <v>3</v>
      </c>
      <c r="I145" s="6" t="s">
        <v>51</v>
      </c>
      <c r="J145" s="6" t="s">
        <v>51</v>
      </c>
    </row>
    <row r="155" spans="2:25" ht="16.2" x14ac:dyDescent="0.3">
      <c r="C155" s="41" t="s">
        <v>85</v>
      </c>
      <c r="K155" s="6" t="s">
        <v>95</v>
      </c>
    </row>
    <row r="156" spans="2:25" ht="25.8" x14ac:dyDescent="0.5">
      <c r="B156" s="58" t="s">
        <v>132</v>
      </c>
      <c r="C156" s="57" t="s">
        <v>96</v>
      </c>
      <c r="J156" s="37">
        <v>44629</v>
      </c>
      <c r="L156" s="6"/>
      <c r="M156" s="12"/>
    </row>
    <row r="157" spans="2:25" x14ac:dyDescent="0.3">
      <c r="H157" s="46" t="s">
        <v>103</v>
      </c>
      <c r="J157" s="45" t="s">
        <v>81</v>
      </c>
      <c r="L157" s="6"/>
      <c r="M157" s="12"/>
    </row>
    <row r="158" spans="2:25" x14ac:dyDescent="0.3">
      <c r="B158" s="28" t="s">
        <v>0</v>
      </c>
      <c r="C158" s="38" t="s">
        <v>1</v>
      </c>
      <c r="D158" s="5" t="s">
        <v>2</v>
      </c>
      <c r="E158" s="39" t="s">
        <v>3</v>
      </c>
      <c r="F158" s="5" t="s">
        <v>8</v>
      </c>
      <c r="G158" s="5" t="s">
        <v>49</v>
      </c>
      <c r="H158" s="5" t="s">
        <v>91</v>
      </c>
      <c r="I158" s="5" t="s">
        <v>5</v>
      </c>
      <c r="J158" s="5" t="s">
        <v>49</v>
      </c>
      <c r="K158" s="5" t="s">
        <v>128</v>
      </c>
      <c r="M158" s="5" t="s">
        <v>87</v>
      </c>
      <c r="Q158" s="5" t="s">
        <v>93</v>
      </c>
      <c r="R158" s="48" t="s">
        <v>94</v>
      </c>
    </row>
    <row r="159" spans="2:25" x14ac:dyDescent="0.3">
      <c r="B159" s="43" t="s">
        <v>97</v>
      </c>
      <c r="C159" s="44" t="s">
        <v>98</v>
      </c>
      <c r="D159" s="44" t="s">
        <v>99</v>
      </c>
      <c r="E159" s="44" t="s">
        <v>100</v>
      </c>
      <c r="F159" s="44" t="s">
        <v>101</v>
      </c>
      <c r="G159" s="42" t="s">
        <v>49</v>
      </c>
      <c r="H159" s="44" t="s">
        <v>102</v>
      </c>
      <c r="I159" s="5"/>
      <c r="J159" s="5"/>
      <c r="M159" s="5"/>
      <c r="Q159" s="5"/>
      <c r="R159" s="48"/>
      <c r="Y159" s="6" t="s">
        <v>136</v>
      </c>
    </row>
    <row r="160" spans="2:25" x14ac:dyDescent="0.3">
      <c r="B160" s="30" t="s">
        <v>9</v>
      </c>
      <c r="C160" s="6" t="s">
        <v>31</v>
      </c>
      <c r="D160" s="6" t="s">
        <v>32</v>
      </c>
      <c r="E160" s="6">
        <v>2</v>
      </c>
      <c r="F160" s="6" t="s">
        <v>22</v>
      </c>
      <c r="G160" s="6" t="s">
        <v>51</v>
      </c>
      <c r="H160" s="12">
        <v>8</v>
      </c>
      <c r="I160" s="37">
        <v>44637</v>
      </c>
      <c r="K160" s="6" t="s">
        <v>51</v>
      </c>
      <c r="M160" s="6" t="s">
        <v>86</v>
      </c>
      <c r="Q160" s="9">
        <f t="shared" ref="Q160:Q173" si="10">+DAY(I160)/DAY(EOMONTH(I160,0))</f>
        <v>0.54838709677419351</v>
      </c>
      <c r="R160" s="49">
        <f t="shared" ref="R160:R173" si="11">1-DAY(I160)/DAY(EOMONTH(I160,0))</f>
        <v>0.45161290322580649</v>
      </c>
      <c r="Y160" s="6" t="s">
        <v>137</v>
      </c>
    </row>
    <row r="161" spans="2:25" x14ac:dyDescent="0.3">
      <c r="B161" s="30" t="s">
        <v>9</v>
      </c>
      <c r="C161" s="6" t="s">
        <v>10</v>
      </c>
      <c r="D161" s="6" t="s">
        <v>11</v>
      </c>
      <c r="E161" s="6">
        <v>2</v>
      </c>
      <c r="F161" s="6" t="s">
        <v>13</v>
      </c>
      <c r="G161" s="46" t="s">
        <v>50</v>
      </c>
      <c r="H161" s="12">
        <v>3</v>
      </c>
      <c r="I161" s="37">
        <v>44631</v>
      </c>
      <c r="J161" s="47">
        <v>44628</v>
      </c>
      <c r="K161" s="6" t="s">
        <v>121</v>
      </c>
      <c r="M161" s="6" t="s">
        <v>88</v>
      </c>
      <c r="Q161" s="9">
        <f t="shared" si="10"/>
        <v>0.35483870967741937</v>
      </c>
      <c r="R161" s="49">
        <f t="shared" si="11"/>
        <v>0.64516129032258063</v>
      </c>
      <c r="Y161" s="6" t="s">
        <v>138</v>
      </c>
    </row>
    <row r="162" spans="2:25" x14ac:dyDescent="0.3">
      <c r="B162" s="30" t="s">
        <v>9</v>
      </c>
      <c r="C162" s="6" t="s">
        <v>17</v>
      </c>
      <c r="D162" s="6" t="s">
        <v>18</v>
      </c>
      <c r="E162" s="6">
        <v>2</v>
      </c>
      <c r="F162" s="6" t="s">
        <v>19</v>
      </c>
      <c r="G162" s="6" t="s">
        <v>51</v>
      </c>
      <c r="H162" s="12">
        <v>0</v>
      </c>
      <c r="I162" s="37">
        <v>44629</v>
      </c>
      <c r="K162" s="6" t="s">
        <v>120</v>
      </c>
      <c r="M162" s="6" t="s">
        <v>89</v>
      </c>
      <c r="Q162" s="9">
        <f t="shared" si="10"/>
        <v>0.29032258064516131</v>
      </c>
      <c r="R162" s="49">
        <f t="shared" si="11"/>
        <v>0.70967741935483875</v>
      </c>
    </row>
    <row r="163" spans="2:25" x14ac:dyDescent="0.3">
      <c r="B163" s="30" t="s">
        <v>9</v>
      </c>
      <c r="C163" s="6" t="s">
        <v>20</v>
      </c>
      <c r="D163" s="6" t="s">
        <v>21</v>
      </c>
      <c r="E163" s="6">
        <v>2</v>
      </c>
      <c r="F163" s="6" t="s">
        <v>22</v>
      </c>
      <c r="G163" s="6" t="s">
        <v>51</v>
      </c>
      <c r="H163" s="12">
        <v>6</v>
      </c>
      <c r="I163" s="37">
        <v>44635</v>
      </c>
      <c r="K163" s="6" t="s">
        <v>51</v>
      </c>
      <c r="M163" s="6" t="s">
        <v>90</v>
      </c>
      <c r="Q163" s="9">
        <f t="shared" si="10"/>
        <v>0.4838709677419355</v>
      </c>
      <c r="R163" s="49">
        <f t="shared" si="11"/>
        <v>0.5161290322580645</v>
      </c>
      <c r="Y163" s="6" t="s">
        <v>139</v>
      </c>
    </row>
    <row r="164" spans="2:25" x14ac:dyDescent="0.3">
      <c r="B164" s="30" t="s">
        <v>9</v>
      </c>
      <c r="C164" s="6" t="s">
        <v>14</v>
      </c>
      <c r="D164" s="6" t="s">
        <v>15</v>
      </c>
      <c r="E164" s="6">
        <v>2</v>
      </c>
      <c r="F164" s="6" t="s">
        <v>16</v>
      </c>
      <c r="G164" s="6" t="s">
        <v>51</v>
      </c>
      <c r="H164" s="12">
        <v>6</v>
      </c>
      <c r="I164" s="37">
        <v>44635</v>
      </c>
      <c r="K164" s="6" t="s">
        <v>51</v>
      </c>
      <c r="M164" s="6" t="s">
        <v>92</v>
      </c>
      <c r="Q164" s="9">
        <f t="shared" si="10"/>
        <v>0.4838709677419355</v>
      </c>
      <c r="R164" s="49">
        <f t="shared" si="11"/>
        <v>0.5161290322580645</v>
      </c>
    </row>
    <row r="165" spans="2:25" x14ac:dyDescent="0.3">
      <c r="B165" s="30" t="s">
        <v>9</v>
      </c>
      <c r="C165" s="6" t="s">
        <v>23</v>
      </c>
      <c r="D165" s="6" t="s">
        <v>24</v>
      </c>
      <c r="E165" s="6">
        <v>2</v>
      </c>
      <c r="F165" s="6" t="s">
        <v>13</v>
      </c>
      <c r="G165" s="6" t="s">
        <v>51</v>
      </c>
      <c r="H165" s="12">
        <v>7</v>
      </c>
      <c r="I165" s="37">
        <v>44636</v>
      </c>
      <c r="K165" s="6" t="s">
        <v>51</v>
      </c>
      <c r="M165" s="12"/>
      <c r="Q165" s="9">
        <f t="shared" si="10"/>
        <v>0.5161290322580645</v>
      </c>
      <c r="R165" s="49">
        <f t="shared" si="11"/>
        <v>0.4838709677419355</v>
      </c>
    </row>
    <row r="166" spans="2:25" x14ac:dyDescent="0.3">
      <c r="B166" s="30" t="s">
        <v>25</v>
      </c>
      <c r="C166" s="6">
        <v>9013543905</v>
      </c>
      <c r="D166" s="6" t="s">
        <v>33</v>
      </c>
      <c r="E166" s="6">
        <v>2</v>
      </c>
      <c r="F166" s="6" t="s">
        <v>13</v>
      </c>
      <c r="G166" s="6" t="s">
        <v>51</v>
      </c>
      <c r="H166" s="12">
        <v>10</v>
      </c>
      <c r="I166" s="37">
        <v>44639</v>
      </c>
      <c r="K166" s="6" t="s">
        <v>51</v>
      </c>
      <c r="M166" s="12" t="s">
        <v>104</v>
      </c>
      <c r="Q166" s="9">
        <f t="shared" si="10"/>
        <v>0.61290322580645162</v>
      </c>
      <c r="R166" s="49">
        <f t="shared" si="11"/>
        <v>0.38709677419354838</v>
      </c>
    </row>
    <row r="167" spans="2:25" x14ac:dyDescent="0.3">
      <c r="B167" s="30" t="s">
        <v>25</v>
      </c>
      <c r="C167" s="6">
        <v>9013543200</v>
      </c>
      <c r="D167" s="6" t="s">
        <v>62</v>
      </c>
      <c r="E167" s="6">
        <v>2</v>
      </c>
      <c r="F167" s="6" t="s">
        <v>13</v>
      </c>
      <c r="G167" s="6" t="s">
        <v>51</v>
      </c>
      <c r="H167" s="12">
        <v>10</v>
      </c>
      <c r="I167" s="37">
        <v>44639</v>
      </c>
      <c r="K167" s="6" t="s">
        <v>51</v>
      </c>
      <c r="N167" s="12"/>
      <c r="Q167" s="9">
        <f t="shared" si="10"/>
        <v>0.61290322580645162</v>
      </c>
      <c r="R167" s="49">
        <f t="shared" si="11"/>
        <v>0.38709677419354838</v>
      </c>
    </row>
    <row r="168" spans="2:25" x14ac:dyDescent="0.3">
      <c r="B168" s="30" t="s">
        <v>25</v>
      </c>
      <c r="C168" s="6">
        <v>9013161451</v>
      </c>
      <c r="D168" s="6" t="s">
        <v>63</v>
      </c>
      <c r="E168" s="6">
        <v>2</v>
      </c>
      <c r="F168" s="6" t="s">
        <v>16</v>
      </c>
      <c r="G168" s="6" t="s">
        <v>51</v>
      </c>
      <c r="H168" s="12">
        <v>3</v>
      </c>
      <c r="I168" s="37">
        <v>44632</v>
      </c>
      <c r="K168" s="6" t="s">
        <v>51</v>
      </c>
      <c r="N168" s="12"/>
      <c r="Q168" s="9">
        <f t="shared" si="10"/>
        <v>0.38709677419354838</v>
      </c>
      <c r="R168" s="49">
        <f t="shared" si="11"/>
        <v>0.61290322580645162</v>
      </c>
    </row>
    <row r="169" spans="2:25" x14ac:dyDescent="0.3">
      <c r="B169" s="30" t="s">
        <v>25</v>
      </c>
      <c r="C169" s="6">
        <v>9014115336</v>
      </c>
      <c r="D169" s="6" t="s">
        <v>35</v>
      </c>
      <c r="E169" s="6">
        <v>2</v>
      </c>
      <c r="F169" s="6" t="s">
        <v>19</v>
      </c>
      <c r="G169" s="6" t="s">
        <v>51</v>
      </c>
      <c r="H169" s="12">
        <v>6</v>
      </c>
      <c r="I169" s="37">
        <v>44635</v>
      </c>
      <c r="K169" s="6" t="s">
        <v>51</v>
      </c>
      <c r="N169" s="12"/>
      <c r="Q169" s="9">
        <f t="shared" si="10"/>
        <v>0.4838709677419355</v>
      </c>
      <c r="R169" s="49">
        <f t="shared" si="11"/>
        <v>0.5161290322580645</v>
      </c>
    </row>
    <row r="170" spans="2:25" x14ac:dyDescent="0.3">
      <c r="B170" s="30" t="s">
        <v>25</v>
      </c>
      <c r="C170" s="6">
        <v>9014115458</v>
      </c>
      <c r="D170" s="6" t="s">
        <v>64</v>
      </c>
      <c r="E170" s="6">
        <v>2</v>
      </c>
      <c r="F170" s="6" t="s">
        <v>19</v>
      </c>
      <c r="G170" s="6" t="s">
        <v>51</v>
      </c>
      <c r="H170" s="12">
        <v>6</v>
      </c>
      <c r="I170" s="37">
        <v>44635</v>
      </c>
      <c r="K170" s="6" t="s">
        <v>51</v>
      </c>
      <c r="N170" s="12"/>
      <c r="Q170" s="9">
        <f t="shared" si="10"/>
        <v>0.4838709677419355</v>
      </c>
      <c r="R170" s="49">
        <f t="shared" si="11"/>
        <v>0.5161290322580645</v>
      </c>
    </row>
    <row r="171" spans="2:25" x14ac:dyDescent="0.3">
      <c r="B171" s="30" t="s">
        <v>25</v>
      </c>
      <c r="C171" s="6">
        <v>9002185787</v>
      </c>
      <c r="D171" s="6" t="s">
        <v>26</v>
      </c>
      <c r="E171" s="6">
        <v>2</v>
      </c>
      <c r="F171" s="6" t="s">
        <v>16</v>
      </c>
      <c r="G171" s="46" t="s">
        <v>50</v>
      </c>
      <c r="H171" s="12">
        <v>7</v>
      </c>
      <c r="I171" s="37">
        <v>44635</v>
      </c>
      <c r="J171" s="47">
        <v>44628</v>
      </c>
      <c r="K171" s="6" t="s">
        <v>121</v>
      </c>
      <c r="N171" s="12"/>
      <c r="Q171" s="9">
        <f t="shared" si="10"/>
        <v>0.4838709677419355</v>
      </c>
      <c r="R171" s="49">
        <f t="shared" si="11"/>
        <v>0.5161290322580645</v>
      </c>
    </row>
    <row r="172" spans="2:25" x14ac:dyDescent="0.3">
      <c r="B172" s="30" t="s">
        <v>25</v>
      </c>
      <c r="C172" s="6">
        <v>9013161970</v>
      </c>
      <c r="D172" s="6" t="s">
        <v>34</v>
      </c>
      <c r="E172" s="6">
        <v>2</v>
      </c>
      <c r="F172" s="6" t="s">
        <v>16</v>
      </c>
      <c r="G172" s="6" t="s">
        <v>51</v>
      </c>
      <c r="H172" s="12">
        <v>3</v>
      </c>
      <c r="I172" s="37">
        <v>44632</v>
      </c>
      <c r="K172" s="6" t="s">
        <v>51</v>
      </c>
      <c r="N172" s="12"/>
      <c r="Q172" s="9">
        <f t="shared" si="10"/>
        <v>0.38709677419354838</v>
      </c>
      <c r="R172" s="49">
        <f t="shared" si="11"/>
        <v>0.61290322580645162</v>
      </c>
    </row>
    <row r="173" spans="2:25" x14ac:dyDescent="0.3">
      <c r="B173" s="30" t="s">
        <v>27</v>
      </c>
      <c r="C173" s="6" t="s">
        <v>28</v>
      </c>
      <c r="D173" s="6" t="s">
        <v>29</v>
      </c>
      <c r="E173" s="6">
        <v>2</v>
      </c>
      <c r="F173" s="6" t="s">
        <v>19</v>
      </c>
      <c r="G173" s="46" t="s">
        <v>50</v>
      </c>
      <c r="H173" s="12">
        <v>11</v>
      </c>
      <c r="I173" s="37">
        <v>44639</v>
      </c>
      <c r="J173" s="47">
        <v>44628</v>
      </c>
      <c r="K173" s="6" t="s">
        <v>121</v>
      </c>
      <c r="N173" s="12"/>
      <c r="Q173" s="9">
        <f t="shared" si="10"/>
        <v>0.61290322580645162</v>
      </c>
      <c r="R173" s="49">
        <f t="shared" si="11"/>
        <v>0.38709677419354838</v>
      </c>
    </row>
    <row r="174" spans="2:25" x14ac:dyDescent="0.3">
      <c r="L174" s="6"/>
      <c r="R174" s="12"/>
    </row>
    <row r="175" spans="2:25" x14ac:dyDescent="0.3">
      <c r="L175" s="6"/>
      <c r="M175" s="12"/>
    </row>
    <row r="176" spans="2:25" x14ac:dyDescent="0.3">
      <c r="L176" s="6"/>
      <c r="M176" s="12"/>
    </row>
    <row r="177" spans="2:13" x14ac:dyDescent="0.3">
      <c r="L177" s="6"/>
      <c r="M177" s="12"/>
    </row>
    <row r="178" spans="2:13" s="55" customFormat="1" x14ac:dyDescent="0.3">
      <c r="B178" s="54"/>
      <c r="M178" s="56"/>
    </row>
    <row r="179" spans="2:13" x14ac:dyDescent="0.3">
      <c r="B179" s="30" t="s">
        <v>105</v>
      </c>
    </row>
    <row r="181" spans="2:13" x14ac:dyDescent="0.3">
      <c r="B181" s="30" t="s">
        <v>106</v>
      </c>
      <c r="C181" s="3">
        <f>+I160</f>
        <v>44637</v>
      </c>
    </row>
    <row r="182" spans="2:13" x14ac:dyDescent="0.3">
      <c r="C182" s="6" t="s">
        <v>116</v>
      </c>
    </row>
    <row r="183" spans="2:13" x14ac:dyDescent="0.3">
      <c r="B183" s="28" t="s">
        <v>108</v>
      </c>
      <c r="C183" s="5" t="s">
        <v>109</v>
      </c>
    </row>
    <row r="184" spans="2:13" x14ac:dyDescent="0.3">
      <c r="B184" s="30" t="s">
        <v>111</v>
      </c>
      <c r="C184" s="50">
        <f>VLOOKUP(DAY(EOMONTH($C$181,0)),$B$192:$F$196,ROWS($C$193:C193)+1,FALSE)</f>
        <v>0.5161290322580645</v>
      </c>
    </row>
    <row r="185" spans="2:13" x14ac:dyDescent="0.3">
      <c r="B185" s="30" t="s">
        <v>112</v>
      </c>
      <c r="C185" s="50">
        <f>VLOOKUP(DAY(EOMONTH($C$181,0)),$B$192:$F$196,ROWS($C$193:C194)+1,FALSE)</f>
        <v>0.22580645161290322</v>
      </c>
      <c r="F185" s="6" t="s">
        <v>118</v>
      </c>
    </row>
    <row r="186" spans="2:13" x14ac:dyDescent="0.3">
      <c r="B186" s="30" t="s">
        <v>113</v>
      </c>
      <c r="C186" s="50">
        <f>VLOOKUP(DAY(EOMONTH($C$181,0)),$B$192:$F$196,ROWS($C$193:C195)+1,FALSE)</f>
        <v>0.16129032258064516</v>
      </c>
    </row>
    <row r="187" spans="2:13" x14ac:dyDescent="0.3">
      <c r="B187" s="30" t="s">
        <v>114</v>
      </c>
      <c r="C187" s="50">
        <f>VLOOKUP(DAY(EOMONTH($C$181,0)),$B$192:$F$196,ROWS($C$193:C196)+1,FALSE)</f>
        <v>9.6774193548387094E-2</v>
      </c>
    </row>
    <row r="188" spans="2:13" x14ac:dyDescent="0.3">
      <c r="B188" s="30" t="s">
        <v>93</v>
      </c>
      <c r="C188" s="50">
        <f>+Q160</f>
        <v>0.54838709677419351</v>
      </c>
    </row>
    <row r="189" spans="2:13" x14ac:dyDescent="0.3">
      <c r="B189" s="30" t="s">
        <v>107</v>
      </c>
      <c r="C189" s="51">
        <f>+C184+C185+C186</f>
        <v>0.90322580645161288</v>
      </c>
    </row>
    <row r="191" spans="2:13" x14ac:dyDescent="0.3">
      <c r="C191" s="6">
        <v>13</v>
      </c>
      <c r="D191" s="6">
        <v>7</v>
      </c>
      <c r="E191" s="6">
        <v>5</v>
      </c>
      <c r="F191" s="6">
        <v>3</v>
      </c>
    </row>
    <row r="192" spans="2:13" s="5" customFormat="1" x14ac:dyDescent="0.3">
      <c r="B192" s="28" t="s">
        <v>110</v>
      </c>
      <c r="C192" s="28" t="s">
        <v>111</v>
      </c>
      <c r="D192" s="28" t="s">
        <v>112</v>
      </c>
      <c r="E192" s="28" t="s">
        <v>113</v>
      </c>
      <c r="F192" s="28" t="s">
        <v>114</v>
      </c>
      <c r="L192" s="52"/>
    </row>
    <row r="193" spans="1:7" x14ac:dyDescent="0.3">
      <c r="A193" s="6" t="s">
        <v>115</v>
      </c>
      <c r="B193" s="30">
        <v>28</v>
      </c>
      <c r="C193" s="53">
        <f>+$C$191/B193</f>
        <v>0.4642857142857143</v>
      </c>
      <c r="D193" s="53">
        <f>+$D$191/B193</f>
        <v>0.25</v>
      </c>
      <c r="E193" s="53">
        <f>+$E$191/B193</f>
        <v>0.17857142857142858</v>
      </c>
      <c r="F193" s="53">
        <f>+$F$191/B193</f>
        <v>0.10714285714285714</v>
      </c>
      <c r="G193" s="51">
        <f>SUM(C193:F193)</f>
        <v>1</v>
      </c>
    </row>
    <row r="194" spans="1:7" x14ac:dyDescent="0.3">
      <c r="A194" s="6" t="s">
        <v>115</v>
      </c>
      <c r="B194" s="30">
        <v>29</v>
      </c>
      <c r="C194" s="53">
        <f>14/B194</f>
        <v>0.48275862068965519</v>
      </c>
      <c r="D194" s="53">
        <f t="shared" ref="D194:D196" si="12">+$D$191/B194</f>
        <v>0.2413793103448276</v>
      </c>
      <c r="E194" s="53">
        <f t="shared" ref="E194:E196" si="13">+$E$191/B194</f>
        <v>0.17241379310344829</v>
      </c>
      <c r="F194" s="53">
        <f t="shared" ref="F194:F196" si="14">+$F$191/B194</f>
        <v>0.10344827586206896</v>
      </c>
      <c r="G194" s="51">
        <f t="shared" ref="G194:G196" si="15">SUM(C194:F194)</f>
        <v>1</v>
      </c>
    </row>
    <row r="195" spans="1:7" x14ac:dyDescent="0.3">
      <c r="A195" s="6" t="s">
        <v>115</v>
      </c>
      <c r="B195" s="30">
        <v>30</v>
      </c>
      <c r="C195" s="53">
        <f>15/B195</f>
        <v>0.5</v>
      </c>
      <c r="D195" s="53">
        <f t="shared" si="12"/>
        <v>0.23333333333333334</v>
      </c>
      <c r="E195" s="53">
        <f t="shared" si="13"/>
        <v>0.16666666666666666</v>
      </c>
      <c r="F195" s="53">
        <f t="shared" si="14"/>
        <v>0.1</v>
      </c>
      <c r="G195" s="51">
        <f t="shared" si="15"/>
        <v>1</v>
      </c>
    </row>
    <row r="196" spans="1:7" x14ac:dyDescent="0.3">
      <c r="A196" s="6" t="s">
        <v>115</v>
      </c>
      <c r="B196" s="30">
        <v>31</v>
      </c>
      <c r="C196" s="53">
        <f>16/B196</f>
        <v>0.5161290322580645</v>
      </c>
      <c r="D196" s="53">
        <f t="shared" si="12"/>
        <v>0.22580645161290322</v>
      </c>
      <c r="E196" s="53">
        <f t="shared" si="13"/>
        <v>0.16129032258064516</v>
      </c>
      <c r="F196" s="53">
        <f t="shared" si="14"/>
        <v>9.6774193548387094E-2</v>
      </c>
      <c r="G196" s="51">
        <f t="shared" si="15"/>
        <v>1</v>
      </c>
    </row>
    <row r="203" spans="1:7" x14ac:dyDescent="0.3">
      <c r="E203" s="6" t="s">
        <v>117</v>
      </c>
    </row>
  </sheetData>
  <sortState xmlns:xlrd2="http://schemas.microsoft.com/office/spreadsheetml/2017/richdata2" ref="B159:J173">
    <sortCondition ref="B160:B173"/>
    <sortCondition ref="D160:D173"/>
  </sortState>
  <hyperlinks>
    <hyperlink ref="O56" r:id="rId3" xr:uid="{CBBA5C19-55EB-4AAD-8B35-D8DE63533ECE}"/>
    <hyperlink ref="Z128" r:id="rId4" xr:uid="{C2C8F4D2-8E4C-4534-8FDC-7CC0BFD621AB}"/>
  </hyperlink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A6F8-391D-47CE-A511-E488A5F39536}">
  <dimension ref="A1:O18"/>
  <sheetViews>
    <sheetView workbookViewId="0">
      <selection activeCell="D29" sqref="D29"/>
    </sheetView>
  </sheetViews>
  <sheetFormatPr defaultRowHeight="14.4" x14ac:dyDescent="0.3"/>
  <cols>
    <col min="2" max="2" width="13.44140625" bestFit="1" customWidth="1"/>
    <col min="5" max="5" width="16.88671875" bestFit="1" customWidth="1"/>
    <col min="6" max="6" width="17.5546875" bestFit="1" customWidth="1"/>
    <col min="7" max="7" width="18.33203125" bestFit="1" customWidth="1"/>
    <col min="8" max="8" width="16.44140625" bestFit="1" customWidth="1"/>
    <col min="9" max="9" width="15.5546875" bestFit="1" customWidth="1"/>
  </cols>
  <sheetData>
    <row r="1" spans="1:15" ht="18" x14ac:dyDescent="0.3">
      <c r="A1" s="65" t="s">
        <v>158</v>
      </c>
    </row>
    <row r="2" spans="1:15" s="6" customFormat="1" ht="18" x14ac:dyDescent="0.3">
      <c r="A2" s="65"/>
      <c r="B2" s="66" t="s">
        <v>157</v>
      </c>
    </row>
    <row r="3" spans="1:15" x14ac:dyDescent="0.3">
      <c r="A3" s="63" t="s">
        <v>0</v>
      </c>
      <c r="B3" s="64" t="s">
        <v>1</v>
      </c>
      <c r="C3" s="5" t="s">
        <v>2</v>
      </c>
      <c r="D3" s="63" t="s">
        <v>3</v>
      </c>
      <c r="E3" s="5" t="s">
        <v>4</v>
      </c>
      <c r="F3" s="63" t="s">
        <v>5</v>
      </c>
      <c r="G3" s="63" t="s">
        <v>6</v>
      </c>
      <c r="H3" s="63" t="s">
        <v>7</v>
      </c>
      <c r="I3" s="63" t="s">
        <v>8</v>
      </c>
    </row>
    <row r="4" spans="1:15" x14ac:dyDescent="0.3">
      <c r="A4" s="13" t="s">
        <v>9</v>
      </c>
      <c r="B4" s="29" t="s">
        <v>10</v>
      </c>
      <c r="C4" s="15" t="s">
        <v>11</v>
      </c>
      <c r="D4" s="14">
        <v>2</v>
      </c>
      <c r="E4" s="14" t="s">
        <v>12</v>
      </c>
      <c r="F4" s="16">
        <v>44631</v>
      </c>
      <c r="G4" s="16">
        <f t="shared" ref="G4:G8" si="0">+F4-3</f>
        <v>44628</v>
      </c>
      <c r="H4" s="16">
        <f t="shared" ref="H4:H8" si="1">+G4-1</f>
        <v>44627</v>
      </c>
      <c r="I4" s="14" t="s">
        <v>13</v>
      </c>
    </row>
    <row r="5" spans="1:15" x14ac:dyDescent="0.3">
      <c r="A5" s="1" t="s">
        <v>9</v>
      </c>
      <c r="B5" s="30" t="s">
        <v>14</v>
      </c>
      <c r="C5" s="2" t="s">
        <v>15</v>
      </c>
      <c r="D5" s="6">
        <v>2</v>
      </c>
      <c r="E5" s="6" t="s">
        <v>12</v>
      </c>
      <c r="F5" s="3">
        <v>44635</v>
      </c>
      <c r="G5" s="3">
        <f t="shared" si="0"/>
        <v>44632</v>
      </c>
      <c r="H5" s="3">
        <f t="shared" si="1"/>
        <v>44631</v>
      </c>
      <c r="I5" s="6" t="s">
        <v>16</v>
      </c>
      <c r="O5" t="s">
        <v>159</v>
      </c>
    </row>
    <row r="6" spans="1:15" x14ac:dyDescent="0.3">
      <c r="A6" s="4" t="s">
        <v>25</v>
      </c>
      <c r="B6" s="30">
        <v>9013543200</v>
      </c>
      <c r="C6" s="2" t="s">
        <v>62</v>
      </c>
      <c r="D6" s="6">
        <v>2</v>
      </c>
      <c r="E6" s="6" t="s">
        <v>12</v>
      </c>
      <c r="F6" s="3">
        <v>44639</v>
      </c>
      <c r="G6" s="3">
        <f t="shared" si="0"/>
        <v>44636</v>
      </c>
      <c r="H6" s="3">
        <f t="shared" si="1"/>
        <v>44635</v>
      </c>
      <c r="I6" s="6" t="s">
        <v>13</v>
      </c>
      <c r="O6" t="s">
        <v>160</v>
      </c>
    </row>
    <row r="7" spans="1:15" x14ac:dyDescent="0.3">
      <c r="A7" s="4" t="s">
        <v>25</v>
      </c>
      <c r="B7" s="30">
        <v>9013161451</v>
      </c>
      <c r="C7" s="2" t="s">
        <v>63</v>
      </c>
      <c r="D7" s="6">
        <v>2</v>
      </c>
      <c r="E7" s="6" t="s">
        <v>12</v>
      </c>
      <c r="F7" s="3">
        <v>44632</v>
      </c>
      <c r="G7" s="3">
        <f t="shared" si="0"/>
        <v>44629</v>
      </c>
      <c r="H7" s="3">
        <f t="shared" si="1"/>
        <v>44628</v>
      </c>
      <c r="I7" s="6" t="s">
        <v>16</v>
      </c>
      <c r="O7" t="s">
        <v>161</v>
      </c>
    </row>
    <row r="8" spans="1:15" x14ac:dyDescent="0.3">
      <c r="A8" s="4" t="s">
        <v>25</v>
      </c>
      <c r="B8" s="30">
        <v>9014115458</v>
      </c>
      <c r="C8" s="2" t="s">
        <v>64</v>
      </c>
      <c r="D8" s="6">
        <v>2</v>
      </c>
      <c r="E8" s="6" t="s">
        <v>12</v>
      </c>
      <c r="F8" s="3">
        <v>44635</v>
      </c>
      <c r="G8" s="3">
        <f t="shared" si="0"/>
        <v>44632</v>
      </c>
      <c r="H8" s="3">
        <f t="shared" si="1"/>
        <v>44631</v>
      </c>
      <c r="I8" s="6" t="s">
        <v>19</v>
      </c>
    </row>
    <row r="9" spans="1:15" s="6" customFormat="1" x14ac:dyDescent="0.3">
      <c r="A9" s="4"/>
      <c r="B9" s="30"/>
      <c r="C9" s="2"/>
      <c r="F9" s="3"/>
      <c r="G9" s="3"/>
      <c r="H9" s="3"/>
    </row>
    <row r="10" spans="1:15" s="6" customFormat="1" ht="18" x14ac:dyDescent="0.3">
      <c r="A10" s="65" t="s">
        <v>156</v>
      </c>
      <c r="B10" s="30"/>
      <c r="C10" s="2"/>
      <c r="F10" s="3"/>
      <c r="G10" s="3"/>
      <c r="H10" s="3"/>
    </row>
    <row r="11" spans="1:15" x14ac:dyDescent="0.3">
      <c r="B11" s="66" t="s">
        <v>157</v>
      </c>
    </row>
    <row r="12" spans="1:15" ht="16.8" x14ac:dyDescent="0.4">
      <c r="A12" s="63" t="s">
        <v>0</v>
      </c>
      <c r="B12" s="64" t="s">
        <v>1</v>
      </c>
      <c r="C12" s="8" t="s">
        <v>36</v>
      </c>
      <c r="D12" s="7" t="s">
        <v>37</v>
      </c>
      <c r="E12" s="34" t="s">
        <v>38</v>
      </c>
      <c r="F12" s="8" t="s">
        <v>39</v>
      </c>
      <c r="G12" s="8" t="s">
        <v>40</v>
      </c>
      <c r="H12" s="5" t="s">
        <v>41</v>
      </c>
      <c r="I12" s="8" t="s">
        <v>42</v>
      </c>
      <c r="J12" s="8" t="s">
        <v>49</v>
      </c>
      <c r="K12" s="6" t="s">
        <v>8</v>
      </c>
    </row>
    <row r="13" spans="1:15" x14ac:dyDescent="0.3">
      <c r="A13" s="13" t="s">
        <v>9</v>
      </c>
      <c r="B13" s="29" t="s">
        <v>10</v>
      </c>
      <c r="C13" s="14">
        <v>2022</v>
      </c>
      <c r="D13" s="14">
        <v>731</v>
      </c>
      <c r="E13" s="18" t="s">
        <v>43</v>
      </c>
      <c r="F13" s="17">
        <v>3313414.59</v>
      </c>
      <c r="G13" s="17">
        <v>0</v>
      </c>
      <c r="H13" s="14" t="s">
        <v>12</v>
      </c>
      <c r="I13" s="3">
        <v>44816</v>
      </c>
      <c r="J13" s="14" t="s">
        <v>50</v>
      </c>
      <c r="K13" s="6" t="s">
        <v>13</v>
      </c>
    </row>
    <row r="14" spans="1:15" x14ac:dyDescent="0.3">
      <c r="A14" s="1" t="s">
        <v>9</v>
      </c>
      <c r="B14" s="30" t="s">
        <v>14</v>
      </c>
      <c r="C14" s="6">
        <v>2022</v>
      </c>
      <c r="D14" s="6">
        <v>731</v>
      </c>
      <c r="E14" s="12" t="s">
        <v>44</v>
      </c>
      <c r="F14" s="10">
        <v>0</v>
      </c>
      <c r="G14" s="10">
        <v>200000</v>
      </c>
      <c r="H14" s="6" t="s">
        <v>12</v>
      </c>
      <c r="I14" s="3">
        <v>44816</v>
      </c>
      <c r="J14" s="6" t="s">
        <v>51</v>
      </c>
      <c r="K14" s="6" t="s">
        <v>16</v>
      </c>
    </row>
    <row r="15" spans="1:15" x14ac:dyDescent="0.3">
      <c r="A15" s="4" t="s">
        <v>25</v>
      </c>
      <c r="B15" s="30">
        <v>9013543200</v>
      </c>
      <c r="C15" s="6">
        <v>2022</v>
      </c>
      <c r="D15" s="6">
        <v>300</v>
      </c>
      <c r="E15" s="12">
        <v>3004648676658</v>
      </c>
      <c r="F15" s="10">
        <v>256200000</v>
      </c>
      <c r="G15" s="10">
        <v>0</v>
      </c>
      <c r="H15" s="6" t="s">
        <v>12</v>
      </c>
      <c r="I15" s="3">
        <v>44816</v>
      </c>
      <c r="J15" s="6" t="s">
        <v>51</v>
      </c>
      <c r="K15" s="6" t="s">
        <v>13</v>
      </c>
    </row>
    <row r="16" spans="1:15" x14ac:dyDescent="0.3">
      <c r="A16" s="4" t="s">
        <v>25</v>
      </c>
      <c r="B16" s="30">
        <v>9013161451</v>
      </c>
      <c r="C16" s="6">
        <v>2022</v>
      </c>
      <c r="D16" s="6">
        <v>300</v>
      </c>
      <c r="E16" s="12">
        <v>3004648676659</v>
      </c>
      <c r="F16" s="10">
        <v>102124000</v>
      </c>
      <c r="G16" s="10">
        <v>0</v>
      </c>
      <c r="H16" s="6" t="s">
        <v>12</v>
      </c>
      <c r="I16" s="3">
        <v>44816</v>
      </c>
      <c r="J16" s="6" t="s">
        <v>51</v>
      </c>
      <c r="K16" s="6" t="s">
        <v>16</v>
      </c>
    </row>
    <row r="17" spans="1:11" x14ac:dyDescent="0.3">
      <c r="A17" s="4" t="s">
        <v>25</v>
      </c>
      <c r="B17" s="30">
        <v>9014115458</v>
      </c>
      <c r="C17" s="6">
        <v>2022</v>
      </c>
      <c r="D17" s="6">
        <v>300</v>
      </c>
      <c r="E17" s="12">
        <v>3004648676660</v>
      </c>
      <c r="F17" s="10">
        <v>4520000</v>
      </c>
      <c r="G17" s="10"/>
      <c r="H17" s="6" t="s">
        <v>12</v>
      </c>
      <c r="I17" s="3">
        <v>44816</v>
      </c>
      <c r="J17" s="6" t="s">
        <v>51</v>
      </c>
      <c r="K17" s="6" t="s">
        <v>19</v>
      </c>
    </row>
    <row r="18" spans="1:11" x14ac:dyDescent="0.3">
      <c r="A18" s="1" t="s">
        <v>9</v>
      </c>
      <c r="B18" s="30" t="s">
        <v>17</v>
      </c>
      <c r="C18" s="6">
        <v>2022</v>
      </c>
      <c r="D18" s="6">
        <v>731</v>
      </c>
      <c r="E18" s="12" t="s">
        <v>45</v>
      </c>
      <c r="F18" s="10">
        <v>5635000</v>
      </c>
      <c r="G18" s="10">
        <v>0</v>
      </c>
      <c r="H18" s="6" t="s">
        <v>12</v>
      </c>
      <c r="I18" s="3">
        <v>44816</v>
      </c>
      <c r="J18" s="6" t="s">
        <v>51</v>
      </c>
      <c r="K18" s="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D8A5-2E03-4C44-ACB2-E1D98A876909}">
  <dimension ref="B5:P110"/>
  <sheetViews>
    <sheetView zoomScale="70" zoomScaleNormal="70" workbookViewId="0">
      <selection activeCell="B122" sqref="B122"/>
    </sheetView>
  </sheetViews>
  <sheetFormatPr defaultRowHeight="14.4" x14ac:dyDescent="0.3"/>
  <sheetData>
    <row r="5" spans="16:16" x14ac:dyDescent="0.3">
      <c r="P5" t="s">
        <v>153</v>
      </c>
    </row>
    <row r="66" spans="2:5" x14ac:dyDescent="0.3">
      <c r="B66" t="s">
        <v>154</v>
      </c>
      <c r="E66">
        <v>10.48</v>
      </c>
    </row>
    <row r="110" spans="4:4" x14ac:dyDescent="0.3">
      <c r="D110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Clientes </vt:lpstr>
      <vt:lpstr>Tablas indicadores y graficos</vt:lpstr>
      <vt:lpstr>Clientes  Trabajar</vt:lpstr>
      <vt:lpstr>Tablas consulta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</dc:creator>
  <cp:lastModifiedBy>jazmin</cp:lastModifiedBy>
  <dcterms:created xsi:type="dcterms:W3CDTF">2022-06-25T21:52:34Z</dcterms:created>
  <dcterms:modified xsi:type="dcterms:W3CDTF">2022-09-14T21:17:36Z</dcterms:modified>
</cp:coreProperties>
</file>