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3837A613-AE5B-4252-8504-DF752288DADB}" xr6:coauthVersionLast="47" xr6:coauthVersionMax="47" xr10:uidLastSave="{00000000-0000-0000-0000-000000000000}"/>
  <bookViews>
    <workbookView xWindow="-120" yWindow="-120" windowWidth="29040" windowHeight="15840" xr2:uid="{A2BD583C-945B-4D91-AF8C-C9EBFD65983D}"/>
  </bookViews>
  <sheets>
    <sheet name="Sheet1" sheetId="1" r:id="rId1"/>
    <sheet name="Sheet2" sheetId="2" r:id="rId2"/>
  </sheets>
  <definedNames>
    <definedName name="_xlcn.WorksheetConnection_Game.xlsxTable11" hidden="1">Table1[]</definedName>
    <definedName name="_xlcn.WorksheetConnection_Game.xlsxTable1openPrice1" hidden="1">Table1[[open]:[Price]]</definedName>
    <definedName name="_xlcn.WorksheetConnection_Game.xlsxTable21" hidden="1">Table2[]</definedName>
    <definedName name="open">Table1[open]</definedName>
    <definedName name="price">Table1[Price]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  open   Price" name="Table1  open   Price" connection="WorksheetConnection_Game.xlsx!Table1[[open]:[Price]]"/>
          <x15:modelTable id="Table1" name="Table1" connection="WorksheetConnection_Game.xlsx!Table1"/>
          <x15:modelTable id="Table2" name="Table2" connection="WorksheetConnection_Game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1" l="1"/>
  <c r="B43" i="1"/>
  <c r="B44" i="1"/>
  <c r="B45" i="1"/>
  <c r="B46" i="1"/>
  <c r="B47" i="1"/>
  <c r="C42" i="1"/>
  <c r="C43" i="1"/>
  <c r="C44" i="1"/>
  <c r="C45" i="1"/>
  <c r="C46" i="1"/>
  <c r="C47" i="1"/>
  <c r="D42" i="1"/>
  <c r="D43" i="1"/>
  <c r="D44" i="1"/>
  <c r="D45" i="1"/>
  <c r="D46" i="1"/>
  <c r="D47" i="1"/>
  <c r="E42" i="1"/>
  <c r="E43" i="1"/>
  <c r="E44" i="1"/>
  <c r="E45" i="1"/>
  <c r="E46" i="1"/>
  <c r="E47" i="1"/>
  <c r="F42" i="1"/>
  <c r="F43" i="1"/>
  <c r="F44" i="1"/>
  <c r="F45" i="1"/>
  <c r="F46" i="1"/>
  <c r="F47" i="1"/>
  <c r="G42" i="1"/>
  <c r="G43" i="1"/>
  <c r="G44" i="1"/>
  <c r="G45" i="1"/>
  <c r="G46" i="1"/>
  <c r="G47" i="1"/>
  <c r="H42" i="1"/>
  <c r="H43" i="1"/>
  <c r="H44" i="1"/>
  <c r="H45" i="1"/>
  <c r="H46" i="1"/>
  <c r="H47" i="1"/>
  <c r="I42" i="1"/>
  <c r="I43" i="1"/>
  <c r="I44" i="1"/>
  <c r="I45" i="1"/>
  <c r="I46" i="1"/>
  <c r="I47" i="1"/>
  <c r="J42" i="1"/>
  <c r="J43" i="1"/>
  <c r="J44" i="1"/>
  <c r="J45" i="1"/>
  <c r="J46" i="1"/>
  <c r="J47" i="1"/>
  <c r="K42" i="1"/>
  <c r="K43" i="1"/>
  <c r="K44" i="1"/>
  <c r="K45" i="1"/>
  <c r="K46" i="1"/>
  <c r="K47" i="1"/>
  <c r="L42" i="1"/>
  <c r="L43" i="1"/>
  <c r="L44" i="1"/>
  <c r="L45" i="1"/>
  <c r="L46" i="1"/>
  <c r="L47" i="1"/>
  <c r="M42" i="1"/>
  <c r="M43" i="1"/>
  <c r="M44" i="1"/>
  <c r="M45" i="1"/>
  <c r="M46" i="1"/>
  <c r="M47" i="1"/>
  <c r="N42" i="1"/>
  <c r="N43" i="1"/>
  <c r="N44" i="1"/>
  <c r="N45" i="1"/>
  <c r="N46" i="1"/>
  <c r="N47" i="1"/>
  <c r="O42" i="1"/>
  <c r="O43" i="1"/>
  <c r="O44" i="1"/>
  <c r="O45" i="1"/>
  <c r="O46" i="1"/>
  <c r="O47" i="1"/>
  <c r="P42" i="1"/>
  <c r="P43" i="1"/>
  <c r="P44" i="1"/>
  <c r="P45" i="1"/>
  <c r="P46" i="1"/>
  <c r="P47" i="1"/>
  <c r="Q42" i="1"/>
  <c r="Q43" i="1"/>
  <c r="Q44" i="1"/>
  <c r="Q45" i="1"/>
  <c r="Q46" i="1"/>
  <c r="Q47" i="1"/>
  <c r="R42" i="1"/>
  <c r="R43" i="1"/>
  <c r="R44" i="1"/>
  <c r="R45" i="1"/>
  <c r="R46" i="1"/>
  <c r="R47" i="1"/>
  <c r="S42" i="1"/>
  <c r="S43" i="1"/>
  <c r="S44" i="1"/>
  <c r="S45" i="1"/>
  <c r="S46" i="1"/>
  <c r="S47" i="1"/>
  <c r="T42" i="1"/>
  <c r="T43" i="1"/>
  <c r="T44" i="1"/>
  <c r="T45" i="1"/>
  <c r="T46" i="1"/>
  <c r="T47" i="1"/>
  <c r="U42" i="1"/>
  <c r="U43" i="1"/>
  <c r="U44" i="1"/>
  <c r="U45" i="1"/>
  <c r="U46" i="1"/>
  <c r="U47" i="1"/>
  <c r="B36" i="1"/>
  <c r="B37" i="1"/>
  <c r="B38" i="1"/>
  <c r="B39" i="1"/>
  <c r="B40" i="1"/>
  <c r="B41" i="1"/>
  <c r="C36" i="1"/>
  <c r="C37" i="1"/>
  <c r="C38" i="1"/>
  <c r="C39" i="1"/>
  <c r="C40" i="1"/>
  <c r="C41" i="1"/>
  <c r="D36" i="1"/>
  <c r="D37" i="1"/>
  <c r="D38" i="1"/>
  <c r="D39" i="1"/>
  <c r="D40" i="1"/>
  <c r="D41" i="1"/>
  <c r="E36" i="1"/>
  <c r="E37" i="1"/>
  <c r="E38" i="1"/>
  <c r="E39" i="1"/>
  <c r="E40" i="1"/>
  <c r="E41" i="1"/>
  <c r="F36" i="1"/>
  <c r="F37" i="1"/>
  <c r="F38" i="1"/>
  <c r="F39" i="1"/>
  <c r="F40" i="1"/>
  <c r="F41" i="1"/>
  <c r="G36" i="1"/>
  <c r="G37" i="1"/>
  <c r="G38" i="1"/>
  <c r="G39" i="1"/>
  <c r="G40" i="1"/>
  <c r="G41" i="1"/>
  <c r="H36" i="1"/>
  <c r="H37" i="1"/>
  <c r="H38" i="1"/>
  <c r="H39" i="1"/>
  <c r="H40" i="1"/>
  <c r="H41" i="1"/>
  <c r="I36" i="1"/>
  <c r="I37" i="1"/>
  <c r="I38" i="1"/>
  <c r="I39" i="1"/>
  <c r="I40" i="1"/>
  <c r="I41" i="1"/>
  <c r="J36" i="1"/>
  <c r="J37" i="1"/>
  <c r="J38" i="1"/>
  <c r="J39" i="1"/>
  <c r="J40" i="1"/>
  <c r="J41" i="1"/>
  <c r="K36" i="1"/>
  <c r="K37" i="1"/>
  <c r="K38" i="1"/>
  <c r="K39" i="1"/>
  <c r="K40" i="1"/>
  <c r="K41" i="1"/>
  <c r="L36" i="1"/>
  <c r="L37" i="1"/>
  <c r="L38" i="1"/>
  <c r="L39" i="1"/>
  <c r="L40" i="1"/>
  <c r="L41" i="1"/>
  <c r="M36" i="1"/>
  <c r="M37" i="1"/>
  <c r="M38" i="1"/>
  <c r="M39" i="1"/>
  <c r="M40" i="1"/>
  <c r="M41" i="1"/>
  <c r="N36" i="1"/>
  <c r="N37" i="1"/>
  <c r="N38" i="1"/>
  <c r="N39" i="1"/>
  <c r="N40" i="1"/>
  <c r="N41" i="1"/>
  <c r="O36" i="1"/>
  <c r="O37" i="1"/>
  <c r="O38" i="1"/>
  <c r="O39" i="1"/>
  <c r="O40" i="1"/>
  <c r="O41" i="1"/>
  <c r="P36" i="1"/>
  <c r="P37" i="1"/>
  <c r="P38" i="1"/>
  <c r="P39" i="1"/>
  <c r="P40" i="1"/>
  <c r="P41" i="1"/>
  <c r="Q36" i="1"/>
  <c r="Q37" i="1"/>
  <c r="Q38" i="1"/>
  <c r="Q39" i="1"/>
  <c r="Q40" i="1"/>
  <c r="Q41" i="1"/>
  <c r="R36" i="1"/>
  <c r="R37" i="1"/>
  <c r="R38" i="1"/>
  <c r="R39" i="1"/>
  <c r="R40" i="1"/>
  <c r="R41" i="1"/>
  <c r="S36" i="1"/>
  <c r="S37" i="1"/>
  <c r="S38" i="1"/>
  <c r="S39" i="1"/>
  <c r="S40" i="1"/>
  <c r="S41" i="1"/>
  <c r="T36" i="1"/>
  <c r="T37" i="1"/>
  <c r="T38" i="1"/>
  <c r="T39" i="1"/>
  <c r="T40" i="1"/>
  <c r="T41" i="1"/>
  <c r="U36" i="1"/>
  <c r="U37" i="1"/>
  <c r="U38" i="1"/>
  <c r="U39" i="1"/>
  <c r="U40" i="1"/>
  <c r="U41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4" i="1"/>
  <c r="L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30" i="1"/>
  <c r="B31" i="1"/>
  <c r="B32" i="1"/>
  <c r="B33" i="1"/>
  <c r="B34" i="1"/>
  <c r="B35" i="1"/>
  <c r="D30" i="1"/>
  <c r="D31" i="1"/>
  <c r="D32" i="1"/>
  <c r="D33" i="1"/>
  <c r="D34" i="1"/>
  <c r="D35" i="1"/>
  <c r="F30" i="1"/>
  <c r="F31" i="1"/>
  <c r="F32" i="1"/>
  <c r="F33" i="1"/>
  <c r="F34" i="1"/>
  <c r="F35" i="1"/>
  <c r="H30" i="1"/>
  <c r="H31" i="1"/>
  <c r="H32" i="1"/>
  <c r="H33" i="1"/>
  <c r="H34" i="1"/>
  <c r="H35" i="1"/>
  <c r="J30" i="1"/>
  <c r="J31" i="1"/>
  <c r="J32" i="1"/>
  <c r="J33" i="1"/>
  <c r="J34" i="1"/>
  <c r="J35" i="1"/>
  <c r="K30" i="1"/>
  <c r="K31" i="1"/>
  <c r="K32" i="1"/>
  <c r="K33" i="1"/>
  <c r="K34" i="1"/>
  <c r="K35" i="1"/>
  <c r="L30" i="1"/>
  <c r="L31" i="1"/>
  <c r="L32" i="1"/>
  <c r="L33" i="1"/>
  <c r="L34" i="1"/>
  <c r="L35" i="1"/>
  <c r="M30" i="1"/>
  <c r="M31" i="1"/>
  <c r="M32" i="1"/>
  <c r="M33" i="1"/>
  <c r="M34" i="1"/>
  <c r="M35" i="1"/>
  <c r="N30" i="1"/>
  <c r="N31" i="1"/>
  <c r="N32" i="1"/>
  <c r="N33" i="1"/>
  <c r="N34" i="1"/>
  <c r="N35" i="1"/>
  <c r="O30" i="1"/>
  <c r="O31" i="1"/>
  <c r="O32" i="1"/>
  <c r="O33" i="1"/>
  <c r="O34" i="1"/>
  <c r="O35" i="1"/>
  <c r="P30" i="1"/>
  <c r="P31" i="1"/>
  <c r="P32" i="1"/>
  <c r="P33" i="1"/>
  <c r="P34" i="1"/>
  <c r="P35" i="1"/>
  <c r="Q30" i="1"/>
  <c r="Q31" i="1"/>
  <c r="Q32" i="1"/>
  <c r="Q33" i="1"/>
  <c r="Q34" i="1"/>
  <c r="Q35" i="1"/>
  <c r="R30" i="1"/>
  <c r="R31" i="1"/>
  <c r="R32" i="1"/>
  <c r="R33" i="1"/>
  <c r="R34" i="1"/>
  <c r="R35" i="1"/>
  <c r="S30" i="1"/>
  <c r="S31" i="1"/>
  <c r="S32" i="1"/>
  <c r="S33" i="1"/>
  <c r="S34" i="1"/>
  <c r="S35" i="1"/>
  <c r="T30" i="1"/>
  <c r="T31" i="1"/>
  <c r="T32" i="1"/>
  <c r="T33" i="1"/>
  <c r="T34" i="1"/>
  <c r="T35" i="1"/>
  <c r="U30" i="1"/>
  <c r="U31" i="1"/>
  <c r="U32" i="1"/>
  <c r="U33" i="1"/>
  <c r="U34" i="1"/>
  <c r="U35" i="1"/>
  <c r="B27" i="1"/>
  <c r="B28" i="1"/>
  <c r="B29" i="1"/>
  <c r="D27" i="1"/>
  <c r="D28" i="1"/>
  <c r="D29" i="1"/>
  <c r="F27" i="1"/>
  <c r="F28" i="1"/>
  <c r="F29" i="1"/>
  <c r="H27" i="1"/>
  <c r="H28" i="1"/>
  <c r="H29" i="1"/>
  <c r="J27" i="1"/>
  <c r="J28" i="1"/>
  <c r="J29" i="1"/>
  <c r="K27" i="1"/>
  <c r="K28" i="1"/>
  <c r="K29" i="1"/>
  <c r="L27" i="1"/>
  <c r="L28" i="1"/>
  <c r="L29" i="1"/>
  <c r="M27" i="1"/>
  <c r="M28" i="1"/>
  <c r="M29" i="1"/>
  <c r="N27" i="1"/>
  <c r="N28" i="1"/>
  <c r="N29" i="1"/>
  <c r="O27" i="1"/>
  <c r="O28" i="1"/>
  <c r="O29" i="1"/>
  <c r="P27" i="1"/>
  <c r="P28" i="1"/>
  <c r="P29" i="1"/>
  <c r="Q27" i="1"/>
  <c r="Q28" i="1"/>
  <c r="Q29" i="1"/>
  <c r="R27" i="1"/>
  <c r="R28" i="1"/>
  <c r="R29" i="1"/>
  <c r="S27" i="1"/>
  <c r="S28" i="1"/>
  <c r="S29" i="1"/>
  <c r="T27" i="1"/>
  <c r="T28" i="1"/>
  <c r="T29" i="1"/>
  <c r="U27" i="1"/>
  <c r="U28" i="1"/>
  <c r="U29" i="1"/>
  <c r="B17" i="1"/>
  <c r="B1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U4" i="1"/>
  <c r="T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Q4" i="1"/>
  <c r="R4" i="1"/>
  <c r="S4" i="1"/>
  <c r="P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L4" i="1"/>
  <c r="M4" i="1"/>
  <c r="N4" i="1"/>
  <c r="O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B5" i="1"/>
  <c r="D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D14" i="1"/>
  <c r="F14" i="1"/>
  <c r="B15" i="1"/>
  <c r="D15" i="1"/>
  <c r="F15" i="1"/>
  <c r="B16" i="1"/>
  <c r="D16" i="1"/>
  <c r="F16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D4" i="1"/>
  <c r="F4" i="1"/>
  <c r="H4" i="1"/>
  <c r="B4" i="1"/>
  <c r="C4" i="2" l="1"/>
  <c r="B2" i="1"/>
  <c r="AK36" i="2"/>
  <c r="V10" i="2"/>
  <c r="R4" i="2"/>
  <c r="V6" i="2"/>
  <c r="Z8" i="2"/>
  <c r="R12" i="2"/>
  <c r="AE4" i="2"/>
  <c r="AI4" i="2"/>
  <c r="AM4" i="2"/>
  <c r="AE6" i="2"/>
  <c r="AI6" i="2"/>
  <c r="AM6" i="2"/>
  <c r="AE8" i="2"/>
  <c r="AI8" i="2"/>
  <c r="AM8" i="2"/>
  <c r="AE10" i="2"/>
  <c r="AI10" i="2"/>
  <c r="AM10" i="2"/>
  <c r="AE12" i="2"/>
  <c r="AI12" i="2"/>
  <c r="AM12" i="2"/>
  <c r="AE14" i="2"/>
  <c r="AI14" i="2"/>
  <c r="AM14" i="2"/>
  <c r="AE16" i="2"/>
  <c r="AI16" i="2"/>
  <c r="AM16" i="2"/>
  <c r="AE18" i="2"/>
  <c r="AI18" i="2"/>
  <c r="AM18" i="2"/>
  <c r="AE20" i="2"/>
  <c r="AI20" i="2"/>
  <c r="AM20" i="2"/>
  <c r="AE22" i="2"/>
  <c r="AI22" i="2"/>
  <c r="AM22" i="2"/>
  <c r="AE24" i="2"/>
  <c r="AI24" i="2"/>
  <c r="AM24" i="2"/>
  <c r="AE26" i="2"/>
  <c r="AI26" i="2"/>
  <c r="AM26" i="2"/>
  <c r="AE28" i="2"/>
  <c r="AI28" i="2"/>
  <c r="AM28" i="2"/>
  <c r="AE30" i="2"/>
  <c r="AI30" i="2"/>
  <c r="AM30" i="2"/>
  <c r="AE32" i="2"/>
  <c r="AI32" i="2"/>
  <c r="AC34" i="2"/>
  <c r="AG34" i="2"/>
  <c r="AK34" i="2"/>
  <c r="AE36" i="2"/>
  <c r="AI36" i="2"/>
  <c r="Z4" i="2"/>
  <c r="R8" i="2"/>
  <c r="AC4" i="2"/>
  <c r="AG4" i="2"/>
  <c r="AK4" i="2"/>
  <c r="AC6" i="2"/>
  <c r="AG6" i="2"/>
  <c r="AK6" i="2"/>
  <c r="AC8" i="2"/>
  <c r="AG8" i="2"/>
  <c r="AK8" i="2"/>
  <c r="AC10" i="2"/>
  <c r="AG10" i="2"/>
  <c r="AK10" i="2"/>
  <c r="AC12" i="2"/>
  <c r="AG12" i="2"/>
  <c r="AK12" i="2"/>
  <c r="AC14" i="2"/>
  <c r="AG14" i="2"/>
  <c r="AK14" i="2"/>
  <c r="AC16" i="2"/>
  <c r="AG16" i="2"/>
  <c r="AK16" i="2"/>
  <c r="AC18" i="2"/>
  <c r="AG18" i="2"/>
  <c r="AK18" i="2"/>
  <c r="AC20" i="2"/>
  <c r="AG20" i="2"/>
  <c r="AK20" i="2"/>
  <c r="AC22" i="2"/>
  <c r="AG22" i="2"/>
  <c r="AK22" i="2"/>
  <c r="AC24" i="2"/>
  <c r="AG24" i="2"/>
  <c r="AK24" i="2"/>
  <c r="AC26" i="2"/>
  <c r="AG26" i="2"/>
  <c r="AK26" i="2"/>
  <c r="AC28" i="2"/>
  <c r="AG28" i="2"/>
  <c r="AK28" i="2"/>
  <c r="AC30" i="2"/>
  <c r="AG30" i="2"/>
  <c r="AK30" i="2"/>
  <c r="AC32" i="2"/>
  <c r="AG32" i="2"/>
  <c r="AK32" i="2"/>
  <c r="AE34" i="2"/>
  <c r="AI34" i="2"/>
  <c r="AC36" i="2"/>
  <c r="AG36" i="2"/>
  <c r="X36" i="2"/>
  <c r="T36" i="2"/>
  <c r="P36" i="2"/>
  <c r="V34" i="2"/>
  <c r="R34" i="2"/>
  <c r="X32" i="2"/>
  <c r="T32" i="2"/>
  <c r="P32" i="2"/>
  <c r="X30" i="2"/>
  <c r="T30" i="2"/>
  <c r="P30" i="2"/>
  <c r="X28" i="2"/>
  <c r="T28" i="2"/>
  <c r="P28" i="2"/>
  <c r="X26" i="2"/>
  <c r="T26" i="2"/>
  <c r="P26" i="2"/>
  <c r="X24" i="2"/>
  <c r="T24" i="2"/>
  <c r="P24" i="2"/>
  <c r="X22" i="2"/>
  <c r="T22" i="2"/>
  <c r="P22" i="2"/>
  <c r="X20" i="2"/>
  <c r="T20" i="2"/>
  <c r="P20" i="2"/>
  <c r="X18" i="2"/>
  <c r="T18" i="2"/>
  <c r="P18" i="2"/>
  <c r="X16" i="2"/>
  <c r="T16" i="2"/>
  <c r="P16" i="2"/>
  <c r="X14" i="2"/>
  <c r="T14" i="2"/>
  <c r="P14" i="2"/>
  <c r="X12" i="2"/>
  <c r="T12" i="2"/>
  <c r="P12" i="2"/>
  <c r="X10" i="2"/>
  <c r="T10" i="2"/>
  <c r="P10" i="2"/>
  <c r="X8" i="2"/>
  <c r="T8" i="2"/>
  <c r="P8" i="2"/>
  <c r="X6" i="2"/>
  <c r="T6" i="2"/>
  <c r="P6" i="2"/>
  <c r="X4" i="2"/>
  <c r="T4" i="2"/>
  <c r="P4" i="2"/>
  <c r="V36" i="2"/>
  <c r="R36" i="2"/>
  <c r="X34" i="2"/>
  <c r="T34" i="2"/>
  <c r="P34" i="2"/>
  <c r="V32" i="2"/>
  <c r="R32" i="2"/>
  <c r="Z30" i="2"/>
  <c r="V30" i="2"/>
  <c r="R30" i="2"/>
  <c r="Z28" i="2"/>
  <c r="V28" i="2"/>
  <c r="R28" i="2"/>
  <c r="Z26" i="2"/>
  <c r="V26" i="2"/>
  <c r="R26" i="2"/>
  <c r="Z24" i="2"/>
  <c r="V24" i="2"/>
  <c r="R24" i="2"/>
  <c r="Z22" i="2"/>
  <c r="V22" i="2"/>
  <c r="R22" i="2"/>
  <c r="Z20" i="2"/>
  <c r="V20" i="2"/>
  <c r="R20" i="2"/>
  <c r="Z18" i="2"/>
  <c r="V18" i="2"/>
  <c r="R18" i="2"/>
  <c r="Z16" i="2"/>
  <c r="V16" i="2"/>
  <c r="R16" i="2"/>
  <c r="Z14" i="2"/>
  <c r="V14" i="2"/>
  <c r="R14" i="2"/>
  <c r="Z12" i="2"/>
  <c r="V4" i="2"/>
  <c r="R6" i="2"/>
  <c r="Z6" i="2"/>
  <c r="V8" i="2"/>
  <c r="R10" i="2"/>
  <c r="Z10" i="2"/>
  <c r="V12" i="2"/>
  <c r="M30" i="2"/>
  <c r="M26" i="2"/>
  <c r="M28" i="2"/>
  <c r="M22" i="2"/>
  <c r="M24" i="2"/>
  <c r="M18" i="2"/>
  <c r="M20" i="2"/>
  <c r="M14" i="2"/>
  <c r="M16" i="2"/>
  <c r="M10" i="2"/>
  <c r="M12" i="2"/>
  <c r="M6" i="2"/>
  <c r="M8" i="2"/>
  <c r="M4" i="2"/>
  <c r="K36" i="2"/>
  <c r="K32" i="2"/>
  <c r="K34" i="2"/>
  <c r="K28" i="2"/>
  <c r="K30" i="2"/>
  <c r="K26" i="2"/>
  <c r="K24" i="2"/>
  <c r="K20" i="2"/>
  <c r="K22" i="2"/>
  <c r="K16" i="2"/>
  <c r="K18" i="2"/>
  <c r="K12" i="2"/>
  <c r="K14" i="2"/>
  <c r="K8" i="2"/>
  <c r="K10" i="2"/>
  <c r="K6" i="2"/>
  <c r="K4" i="2"/>
  <c r="I36" i="2"/>
  <c r="I32" i="2"/>
  <c r="I34" i="2"/>
  <c r="I28" i="2"/>
  <c r="I30" i="2"/>
  <c r="I24" i="2"/>
  <c r="I26" i="2"/>
  <c r="I20" i="2"/>
  <c r="I22" i="2"/>
  <c r="I16" i="2"/>
  <c r="I18" i="2"/>
  <c r="I12" i="2"/>
  <c r="I14" i="2"/>
  <c r="I8" i="2"/>
  <c r="I10" i="2"/>
  <c r="G36" i="2"/>
  <c r="I6" i="2"/>
  <c r="G32" i="2"/>
  <c r="G34" i="2"/>
  <c r="I4" i="2"/>
  <c r="G30" i="2"/>
  <c r="G26" i="2"/>
  <c r="G28" i="2"/>
  <c r="G22" i="2"/>
  <c r="G24" i="2"/>
  <c r="G18" i="2"/>
  <c r="G20" i="2"/>
  <c r="G16" i="2"/>
  <c r="G14" i="2"/>
  <c r="G12" i="2"/>
  <c r="G8" i="2"/>
  <c r="G10" i="2"/>
  <c r="G4" i="2"/>
  <c r="G6" i="2"/>
  <c r="E36" i="2"/>
  <c r="E32" i="2"/>
  <c r="E34" i="2"/>
  <c r="E28" i="2"/>
  <c r="E30" i="2"/>
  <c r="E24" i="2"/>
  <c r="E26" i="2"/>
  <c r="E20" i="2"/>
  <c r="E22" i="2"/>
  <c r="E16" i="2"/>
  <c r="E18" i="2"/>
  <c r="E12" i="2"/>
  <c r="E14" i="2"/>
  <c r="E10" i="2"/>
  <c r="E8" i="2"/>
  <c r="E6" i="2"/>
  <c r="E4" i="2"/>
  <c r="C36" i="2"/>
  <c r="C32" i="2"/>
  <c r="C34" i="2"/>
  <c r="C28" i="2"/>
  <c r="C30" i="2"/>
  <c r="C26" i="2"/>
  <c r="C24" i="2"/>
  <c r="C22" i="2"/>
  <c r="C18" i="2"/>
  <c r="C20" i="2"/>
  <c r="C14" i="2"/>
  <c r="C16" i="2"/>
  <c r="C10" i="2"/>
  <c r="C12" i="2"/>
  <c r="C6" i="2"/>
  <c r="C8" i="2"/>
  <c r="F2" i="1"/>
  <c r="D2" i="1"/>
  <c r="I2" i="1"/>
  <c r="O2" i="1"/>
  <c r="M2" i="1"/>
  <c r="K2" i="1"/>
  <c r="S2" i="1"/>
  <c r="Q2" i="1"/>
  <c r="U2" i="1"/>
  <c r="G2" i="1"/>
  <c r="E2" i="1"/>
  <c r="C2" i="1"/>
  <c r="N2" i="1"/>
  <c r="L2" i="1"/>
  <c r="J2" i="1"/>
  <c r="R2" i="1"/>
  <c r="P2" i="1"/>
  <c r="T2" i="1"/>
  <c r="H2" i="1"/>
  <c r="AA4" i="1" s="1"/>
  <c r="X5" i="1"/>
  <c r="AA13" i="1"/>
  <c r="X13" i="1"/>
  <c r="X12" i="1" l="1"/>
  <c r="Z13" i="1"/>
  <c r="Y11" i="1"/>
  <c r="X4" i="1"/>
  <c r="X6" i="1"/>
  <c r="X9" i="1"/>
  <c r="X8" i="1"/>
  <c r="X7" i="1"/>
  <c r="X11" i="1"/>
  <c r="X10" i="1"/>
  <c r="Z7" i="1"/>
  <c r="Z10" i="1"/>
  <c r="Z5" i="1"/>
  <c r="Z9" i="1"/>
  <c r="Z11" i="1"/>
  <c r="Y10" i="1"/>
  <c r="Y6" i="1"/>
  <c r="Y13" i="1"/>
  <c r="Z4" i="1"/>
  <c r="Z6" i="1"/>
  <c r="Z8" i="1"/>
  <c r="Z12" i="1"/>
  <c r="Y8" i="1"/>
  <c r="Y12" i="1"/>
  <c r="Y5" i="1"/>
  <c r="Y4" i="1"/>
  <c r="Y7" i="1"/>
  <c r="Y9" i="1"/>
  <c r="AA9" i="1"/>
  <c r="AA7" i="1"/>
  <c r="AA11" i="1"/>
  <c r="AA5" i="1"/>
  <c r="AA6" i="1"/>
  <c r="AA8" i="1"/>
  <c r="AA10" i="1"/>
  <c r="AA12" i="1"/>
  <c r="AA1" i="1" l="1"/>
  <c r="Y1" i="1"/>
  <c r="X1" i="1"/>
  <c r="Z1" i="1"/>
  <c r="AA14" i="1"/>
  <c r="AA2" i="1" s="1"/>
  <c r="Z14" i="1"/>
  <c r="Z2" i="1" s="1"/>
  <c r="Y14" i="1"/>
  <c r="Y2" i="1" s="1"/>
  <c r="X14" i="1"/>
  <c r="X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08CC8-3D5D-4567-AD11-964128D3A1C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064B24-2619-4BBB-840D-BEE1297ACC5A}" name="WorksheetConnection_Game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Game.xlsxTable11"/>
        </x15:connection>
      </ext>
    </extLst>
  </connection>
  <connection id="3" xr16:uid="{D8CC3483-DC2D-405B-9F88-7FB8E6B33D77}" name="WorksheetConnection_Game.xlsx!Table1[[open]:[Price]]" type="102" refreshedVersion="7" minRefreshableVersion="5">
    <extLst>
      <ext xmlns:x15="http://schemas.microsoft.com/office/spreadsheetml/2010/11/main" uri="{DE250136-89BD-433C-8126-D09CA5730AF9}">
        <x15:connection id="Table1  open   Price" autoDelete="1">
          <x15:rangePr sourceName="_xlcn.WorksheetConnection_Game.xlsxTable1openPrice1"/>
        </x15:connection>
      </ext>
    </extLst>
  </connection>
  <connection id="4" xr16:uid="{AFCE6EF9-F267-44EC-9841-CE629EB59623}" name="WorksheetConnection_Game.xlsx!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Game.xlsxTable21"/>
        </x15:connection>
      </ext>
    </extLst>
  </connection>
</connections>
</file>

<file path=xl/sharedStrings.xml><?xml version="1.0" encoding="utf-8"?>
<sst xmlns="http://schemas.openxmlformats.org/spreadsheetml/2006/main" count="95" uniqueCount="51">
  <si>
    <t>open</t>
  </si>
  <si>
    <t>close</t>
  </si>
  <si>
    <t>center</t>
  </si>
  <si>
    <t>back</t>
  </si>
  <si>
    <t>Front-Ring</t>
  </si>
  <si>
    <t>Back-Ring</t>
  </si>
  <si>
    <t>Price</t>
  </si>
  <si>
    <t>Fourcast</t>
  </si>
  <si>
    <t>Open</t>
  </si>
  <si>
    <t>Close</t>
  </si>
  <si>
    <t>Center</t>
  </si>
  <si>
    <t>Back</t>
  </si>
  <si>
    <t>Figures</t>
  </si>
  <si>
    <t>Price2</t>
  </si>
  <si>
    <t>Price3</t>
  </si>
  <si>
    <t>Price4</t>
  </si>
  <si>
    <t>Price5</t>
  </si>
  <si>
    <t>Price6</t>
  </si>
  <si>
    <t>Price7</t>
  </si>
  <si>
    <t>Price8</t>
  </si>
  <si>
    <t>Price9</t>
  </si>
  <si>
    <t>Price10</t>
  </si>
  <si>
    <t>Total</t>
  </si>
  <si>
    <t>Total :</t>
  </si>
  <si>
    <t>Avg.price</t>
  </si>
  <si>
    <t>Minimum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</si>
  <si>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</si>
  <si>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</si>
  <si>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</si>
  <si>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</si>
  <si>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</si>
  <si>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</si>
  <si>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</si>
  <si>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</si>
  <si>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</si>
  <si>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Figure</t>
  </si>
  <si>
    <t>Quanitiy</t>
  </si>
  <si>
    <t>Figure2</t>
  </si>
  <si>
    <t>Quanitiy3</t>
  </si>
  <si>
    <t>Figure4</t>
  </si>
  <si>
    <t>Quanitiy5</t>
  </si>
  <si>
    <t>Figure6</t>
  </si>
  <si>
    <t>Quanitiy7</t>
  </si>
  <si>
    <t>Figure8</t>
  </si>
  <si>
    <t>Quanitiy9</t>
  </si>
  <si>
    <t>Figure10</t>
  </si>
  <si>
    <t>Quanitiy11</t>
  </si>
  <si>
    <t>Front</t>
  </si>
  <si>
    <t>Front-A</t>
  </si>
  <si>
    <t>Center-A</t>
  </si>
  <si>
    <t>Back-A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</si>
</sst>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35B76-75CF-4198-BC9D-BA4075C5FADD}" name="Table1" displayName="Table1" ref="B3:U47" totalsRowShown="0" headerRowDxfId="52" dataDxfId="51">
  <autoFilter ref="B3:U47" xr:uid="{71F35B76-75CF-4198-BC9D-BA4075C5FADD}"/>
  <tableColumns count="20">
    <tableColumn id="1" xr3:uid="{8ECEED49-4D7D-4AD4-A84F-87585C869CC4}" name="open" dataDxfId="50">
      <calculatedColumnFormula>RANDBETWEEN(0,9)</calculatedColumnFormula>
    </tableColumn>
    <tableColumn id="2" xr3:uid="{32E7AC8F-9315-439B-870F-A59D85934E2F}" name="Price" dataDxfId="49">
      <calculatedColumnFormula>RANDBETWEEN(50,100)</calculatedColumnFormula>
    </tableColumn>
    <tableColumn id="3" xr3:uid="{ABF6B7E1-A3F3-4FEA-9963-278368C1A0B3}" name="close" dataDxfId="48">
      <calculatedColumnFormula>RANDBETWEEN(0,9)</calculatedColumnFormula>
    </tableColumn>
    <tableColumn id="4" xr3:uid="{20AF2134-0EEF-49C1-A7DD-A21B1F4F8675}" name="Price2" dataDxfId="47">
      <calculatedColumnFormula>RANDBETWEEN(10,99)</calculatedColumnFormula>
    </tableColumn>
    <tableColumn id="5" xr3:uid="{145FD7D0-9D3D-46F9-AEE9-826E87CDB780}" name="center" dataDxfId="46">
      <calculatedColumnFormula>RANDBETWEEN(0,9)</calculatedColumnFormula>
    </tableColumn>
    <tableColumn id="6" xr3:uid="{AADD9101-2589-40CD-A12B-A1AE95AE8552}" name="Price3" dataDxfId="45">
      <calculatedColumnFormula>RANDBETWEEN(10,99)</calculatedColumnFormula>
    </tableColumn>
    <tableColumn id="7" xr3:uid="{1FBC5B43-4C44-47D1-8104-5DAF26A85213}" name="back" dataDxfId="44">
      <calculatedColumnFormula>RANDBETWEEN(0,9)</calculatedColumnFormula>
    </tableColumn>
    <tableColumn id="8" xr3:uid="{ECCECE12-9123-4DA4-8595-C241296B13F3}" name="Price4" dataDxfId="43">
      <calculatedColumnFormula>RANDBETWEEN(10,99)</calculatedColumnFormula>
    </tableColumn>
    <tableColumn id="9" xr3:uid="{30D0BF7E-FB5F-44DD-8D18-130450C32ECF}" name="Front-A" dataDxfId="42">
      <calculatedColumnFormula>RANDBETWEEN(10,99)</calculatedColumnFormula>
    </tableColumn>
    <tableColumn id="10" xr3:uid="{AA7EBE2A-086C-4626-86AB-921BF81A980C}" name="Price5" dataDxfId="41">
      <calculatedColumnFormula>RANDBETWEEN(10,99)</calculatedColumnFormula>
    </tableColumn>
    <tableColumn id="11" xr3:uid="{617A9BBD-408D-4221-8E62-A4A8F5E6DD2E}" name="Center-A" dataDxfId="40">
      <calculatedColumnFormula>RANDBETWEEN(10,99)</calculatedColumnFormula>
    </tableColumn>
    <tableColumn id="12" xr3:uid="{120AFCDC-74EA-4E1E-AA06-B63C2E92302D}" name="Price6" dataDxfId="39">
      <calculatedColumnFormula>RANDBETWEEN(10,99)</calculatedColumnFormula>
    </tableColumn>
    <tableColumn id="13" xr3:uid="{ECAB39CD-F01B-4166-B91C-1DA1118AA876}" name="Back-A" dataDxfId="38">
      <calculatedColumnFormula>RANDBETWEEN(10,99)</calculatedColumnFormula>
    </tableColumn>
    <tableColumn id="14" xr3:uid="{3CA78A0F-BA87-4FF9-9217-33AEA00E223C}" name="Price7" dataDxfId="37">
      <calculatedColumnFormula>RANDBETWEEN(10,99)</calculatedColumnFormula>
    </tableColumn>
    <tableColumn id="15" xr3:uid="{AB04CF4F-215B-4D39-BE0A-36B493CFA306}" name="Front-Ring" dataDxfId="36">
      <calculatedColumnFormula>RANDBETWEEN(100,1000)</calculatedColumnFormula>
    </tableColumn>
    <tableColumn id="16" xr3:uid="{BC67736A-B4E3-414A-94A1-F891A6494CB5}" name="Price8" dataDxfId="35">
      <calculatedColumnFormula>RANDBETWEEN(100,1000)</calculatedColumnFormula>
    </tableColumn>
    <tableColumn id="17" xr3:uid="{EB129927-9D9D-4157-9837-FC62846F3E8A}" name="Back-Ring" dataDxfId="34">
      <calculatedColumnFormula>RANDBETWEEN(100,1000)</calculatedColumnFormula>
    </tableColumn>
    <tableColumn id="18" xr3:uid="{47361387-C49A-4974-921F-9C5059B8B179}" name="Price9" dataDxfId="33">
      <calculatedColumnFormula>RANDBETWEEN(100,1000)</calculatedColumnFormula>
    </tableColumn>
    <tableColumn id="19" xr3:uid="{98C45250-BB8A-4E7A-A00C-163C418D9B4C}" name="Fourcast" dataDxfId="32">
      <calculatedColumnFormula>RANDBETWEEN(1001,9999)</calculatedColumnFormula>
    </tableColumn>
    <tableColumn id="20" xr3:uid="{184A0AA4-5445-40B1-93AB-BA20EBE24FD1}" name="Price10" dataDxfId="31">
      <calculatedColumnFormula>RANDBETWEEN(1001,9999)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12CBE2-B037-41B8-9325-7924BE1A5F57}" name="Table5" displayName="Table5" ref="W3:AA13" totalsRowShown="0" headerRowDxfId="30" dataDxfId="29">
  <autoFilter ref="W3:AA13" xr:uid="{EC12CBE2-B037-41B8-9325-7924BE1A5F57}"/>
  <tableColumns count="5">
    <tableColumn id="1" xr3:uid="{B7821D10-BC5B-49D7-BB44-59717E263002}" name="Figures" dataDxfId="28"/>
    <tableColumn id="2" xr3:uid="{B0CD8A98-6728-44BB-86DB-CAF17DB57E42}" name="Open" dataDxfId="27"/>
    <tableColumn id="3" xr3:uid="{F7E60A69-AD81-4192-B93A-904B1CC02A5F}" name="Close" dataDxfId="26"/>
    <tableColumn id="4" xr3:uid="{676050BF-688C-4E5C-87A4-AFDE7C3FEB6F}" name="Center" dataDxfId="25"/>
    <tableColumn id="5" xr3:uid="{428E0F0E-78A0-4BD7-8B81-1E6E33DBA18D}" name="Back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9691C3-D394-4999-9D79-E50F7D44EBE8}" name="Table2" displayName="Table2" ref="B3:M37" totalsRowShown="0">
  <autoFilter ref="B3:M37" xr:uid="{C59691C3-D394-4999-9D79-E50F7D44EBE8}"/>
  <tableColumns count="12">
    <tableColumn id="1" xr3:uid="{8921B2A6-CD45-4686-9938-06529790C83E}" name="Figure" dataDxfId="23"/>
    <tableColumn id="2" xr3:uid="{CD8A90D7-B4EE-4AB6-B935-05EFF29E56D5}" name="Quanitiy"/>
    <tableColumn id="3" xr3:uid="{55076CFB-8C04-4EAE-A1FF-583072946470}" name="Figure2"/>
    <tableColumn id="4" xr3:uid="{562BB6C9-5AA6-4654-B2BD-F7148B912750}" name="Quanitiy3"/>
    <tableColumn id="5" xr3:uid="{8BFC0241-1C63-49A6-ADFD-622D8D395C48}" name="Figure4"/>
    <tableColumn id="6" xr3:uid="{5185CAE5-C437-4814-A8D8-61FAB8C29EDF}" name="Quanitiy5"/>
    <tableColumn id="7" xr3:uid="{5E7A9DC9-384E-4D3A-9A3F-3460CD6AF46E}" name="Figure6"/>
    <tableColumn id="8" xr3:uid="{E6901C2C-1654-4ADB-9734-4DAA4052AAA9}" name="Quanitiy7"/>
    <tableColumn id="9" xr3:uid="{9E70C3B7-AED1-4A18-B0E6-D42E35F52D5A}" name="Figure8"/>
    <tableColumn id="10" xr3:uid="{02A75B98-D34B-4E15-901D-3307A34B63F1}" name="Quanitiy9"/>
    <tableColumn id="11" xr3:uid="{5ADF3DBC-31F4-4113-9B16-B6AB803D5E94}" name="Figure10"/>
    <tableColumn id="12" xr3:uid="{0E1A1207-1D9F-4F04-9823-C4E8ACA100EC}" name="Quanitiy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3E307-4745-4A9A-8296-53ACD3F36586}" name="Table3" displayName="Table3" ref="O3:Z37" totalsRowShown="0">
  <autoFilter ref="O3:Z37" xr:uid="{0383E307-4745-4A9A-8296-53ACD3F36586}"/>
  <tableColumns count="12">
    <tableColumn id="1" xr3:uid="{7E7838FA-4C6A-4E68-8F76-EFDBC1740874}" name="Figure" dataDxfId="22"/>
    <tableColumn id="2" xr3:uid="{B72FCFCB-B507-42F3-9D61-10813FCFC00E}" name="Quanitiy"/>
    <tableColumn id="3" xr3:uid="{FBE8B7A0-E039-4336-AF4A-66820A5F476C}" name="Figure2"/>
    <tableColumn id="4" xr3:uid="{E705549C-752B-4B08-9C60-97F1FDAB53A8}" name="Quanitiy3"/>
    <tableColumn id="5" xr3:uid="{E19C079D-B151-44BB-A2AE-39A24BAD04C8}" name="Figure4"/>
    <tableColumn id="6" xr3:uid="{712A4CEC-C494-41C2-87D1-26B14EE6C2E6}" name="Quanitiy5"/>
    <tableColumn id="7" xr3:uid="{043A941D-8F85-424F-8A99-0BBF097D4787}" name="Figure6"/>
    <tableColumn id="8" xr3:uid="{7085FBDF-89CA-40E0-8055-300A003D2208}" name="Quanitiy7"/>
    <tableColumn id="9" xr3:uid="{E1159DAE-E573-4980-B82E-6AD126641473}" name="Figure8"/>
    <tableColumn id="10" xr3:uid="{E4E8EF13-9C32-4B3D-9522-5D89127B8A34}" name="Quanitiy9"/>
    <tableColumn id="11" xr3:uid="{031817E8-F634-4A39-8528-5CB153000B52}" name="Figure10"/>
    <tableColumn id="12" xr3:uid="{3CFEC4FA-D72D-475E-A26A-36673C35DF06}" name="Quanitiy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F12660-BAC0-40E4-937E-8C287B9B5C71}" name="Table4" displayName="Table4" ref="AB3:AM37" totalsRowShown="0">
  <autoFilter ref="AB3:AM37" xr:uid="{4FF12660-BAC0-40E4-937E-8C287B9B5C71}"/>
  <tableColumns count="12">
    <tableColumn id="1" xr3:uid="{7FCD684A-B6B5-43BE-A5BD-C3500F7F29E8}" name="Figure" dataDxfId="21"/>
    <tableColumn id="2" xr3:uid="{B0E7C5DB-E75B-4C68-A154-8F2B26CC4E6C}" name="Quanitiy"/>
    <tableColumn id="3" xr3:uid="{BF358DB6-BD6F-4687-9326-217082A0FAA5}" name="Figure2"/>
    <tableColumn id="4" xr3:uid="{EE6775DE-3310-4051-BD00-22D2F8B8C911}" name="Quanitiy3"/>
    <tableColumn id="5" xr3:uid="{2F1F36A0-ADF1-4501-A51E-0CE26BD6131F}" name="Figure4"/>
    <tableColumn id="6" xr3:uid="{61FEE947-473E-414F-BE6F-40B9B54B0585}" name="Quanitiy5"/>
    <tableColumn id="7" xr3:uid="{F9BAFEBA-DEBD-4887-900A-F21A117F81B4}" name="Figure6"/>
    <tableColumn id="8" xr3:uid="{874BA1B6-D907-4B59-BE26-42A12061A959}" name="Quanitiy7"/>
    <tableColumn id="9" xr3:uid="{C7E9F1E3-BC50-4FF2-986D-83DAC312A2A0}" name="Figure8"/>
    <tableColumn id="10" xr3:uid="{7D98A3B7-FD69-43A4-919C-6F6DFBB021BC}" name="Quanitiy9"/>
    <tableColumn id="11" xr3:uid="{CDBAF18F-8B69-43C6-B414-07D075AC05E2}" name="Figure10"/>
    <tableColumn id="12" xr3:uid="{4F9646C5-54B2-454F-9F72-707B0B81D2AA}" name="Quanitiy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F1A1-E595-4635-9032-EFC8043694ED}">
  <dimension ref="A1:AB47"/>
  <sheetViews>
    <sheetView tabSelected="1" workbookViewId="0">
      <selection activeCell="W16" sqref="W16"/>
    </sheetView>
  </sheetViews>
  <sheetFormatPr defaultRowHeight="15" x14ac:dyDescent="0.25"/>
  <cols>
    <col min="1" max="4" width="9.140625" style="2"/>
    <col min="5" max="5" width="9.140625" style="2" customWidth="1"/>
    <col min="6" max="9" width="9.140625" style="2"/>
    <col min="10" max="10" width="12.5703125" style="2" customWidth="1"/>
    <col min="11" max="11" width="9.140625" style="2"/>
    <col min="12" max="12" width="13.85546875" style="2" customWidth="1"/>
    <col min="13" max="13" width="9.140625" style="2"/>
    <col min="14" max="14" width="11.85546875" style="2" customWidth="1"/>
    <col min="15" max="15" width="9.140625" style="2"/>
    <col min="16" max="16" width="12.42578125" style="2" customWidth="1"/>
    <col min="17" max="17" width="9.140625" style="2"/>
    <col min="18" max="18" width="11.7109375" style="2" customWidth="1"/>
    <col min="19" max="19" width="12.28515625" style="2" customWidth="1"/>
    <col min="20" max="20" width="10.5703125" style="2" customWidth="1"/>
    <col min="21" max="21" width="9.5703125" style="2" customWidth="1"/>
    <col min="22" max="22" width="9.140625" style="2"/>
    <col min="23" max="23" width="9.5703125" style="2" customWidth="1"/>
    <col min="24" max="16384" width="9.140625" style="2"/>
  </cols>
  <sheetData>
    <row r="1" spans="1:28" x14ac:dyDescent="0.25">
      <c r="W1" s="3" t="s">
        <v>25</v>
      </c>
      <c r="X1" s="3">
        <f ca="1">MIN(X4:X13)</f>
        <v>1</v>
      </c>
      <c r="Y1" s="3">
        <f ca="1">MIN(Y4:Y13)</f>
        <v>1</v>
      </c>
      <c r="Z1" s="3">
        <f t="shared" ref="Z1:AA1" ca="1" si="0">MIN(Z4:Z13)</f>
        <v>0</v>
      </c>
      <c r="AA1" s="3">
        <f t="shared" ca="1" si="0"/>
        <v>1</v>
      </c>
      <c r="AB1" s="3"/>
    </row>
    <row r="2" spans="1:28" x14ac:dyDescent="0.25">
      <c r="A2" s="2" t="s">
        <v>22</v>
      </c>
      <c r="B2" s="2">
        <f ca="1">COUNT(Table1[open])</f>
        <v>44</v>
      </c>
      <c r="C2" s="2">
        <f ca="1">SUM(Table1[Price])</f>
        <v>3426</v>
      </c>
      <c r="D2" s="2">
        <f ca="1">SUM(Table1[close])</f>
        <v>239</v>
      </c>
      <c r="E2" s="2">
        <f ca="1">SUM(Table1[Price2])</f>
        <v>2238</v>
      </c>
      <c r="F2" s="2">
        <f ca="1">SUM(Table1[center])</f>
        <v>189</v>
      </c>
      <c r="G2" s="2">
        <f ca="1">SUM(Table1[Price3])</f>
        <v>2253</v>
      </c>
      <c r="H2" s="2">
        <f ca="1">SUM(Table1[back])</f>
        <v>176</v>
      </c>
      <c r="I2" s="2">
        <f ca="1">SUM(Table1[Price4])</f>
        <v>2343</v>
      </c>
      <c r="J2" s="2">
        <f ca="1">SUM(Table1[Front-A])</f>
        <v>2385</v>
      </c>
      <c r="K2" s="2">
        <f ca="1">SUM(Table1[Price5])</f>
        <v>2240</v>
      </c>
      <c r="L2" s="2">
        <f ca="1">SUM(Table1[Center-A])</f>
        <v>2460</v>
      </c>
      <c r="M2" s="2">
        <f ca="1">SUM(Table1[Price6])</f>
        <v>2308</v>
      </c>
      <c r="N2" s="2">
        <f ca="1">SUM(Table1[Back-A])</f>
        <v>2571</v>
      </c>
      <c r="O2" s="2">
        <f ca="1">SUM(Table1[Price7])</f>
        <v>2548</v>
      </c>
      <c r="P2" s="2">
        <f ca="1">SUM(Table1[Front-Ring])</f>
        <v>26631</v>
      </c>
      <c r="Q2" s="2">
        <f ca="1">SUM(Table1[Price8])</f>
        <v>26122</v>
      </c>
      <c r="R2" s="2">
        <f ca="1">SUM(Table1[Back-Ring])</f>
        <v>23605</v>
      </c>
      <c r="S2" s="2">
        <f ca="1">SUM(Table1[Price9])</f>
        <v>23125</v>
      </c>
      <c r="T2" s="2">
        <f ca="1">SUM(Table1[Fourcast])</f>
        <v>254548</v>
      </c>
      <c r="U2" s="2">
        <f ca="1">SUM(Table1[Price10])</f>
        <v>290665</v>
      </c>
      <c r="W2" s="3" t="s">
        <v>24</v>
      </c>
      <c r="X2" s="3">
        <f ca="1">C2/X14</f>
        <v>77.86363636363636</v>
      </c>
      <c r="Y2" s="3">
        <f ca="1">D2/Y14</f>
        <v>5.4318181818181817</v>
      </c>
      <c r="Z2" s="3">
        <f ca="1">E2/Z14</f>
        <v>55.95</v>
      </c>
      <c r="AA2" s="3">
        <f ca="1">F2/AA14</f>
        <v>4.2954545454545459</v>
      </c>
      <c r="AB2" s="3"/>
    </row>
    <row r="3" spans="1:28" x14ac:dyDescent="0.25">
      <c r="B3" s="2" t="s">
        <v>0</v>
      </c>
      <c r="C3" s="2" t="s">
        <v>6</v>
      </c>
      <c r="D3" s="2" t="s">
        <v>1</v>
      </c>
      <c r="E3" s="2" t="s">
        <v>13</v>
      </c>
      <c r="F3" s="2" t="s">
        <v>2</v>
      </c>
      <c r="G3" s="2" t="s">
        <v>14</v>
      </c>
      <c r="H3" s="2" t="s">
        <v>3</v>
      </c>
      <c r="I3" s="2" t="s">
        <v>15</v>
      </c>
      <c r="J3" s="2" t="s">
        <v>48</v>
      </c>
      <c r="K3" s="2" t="s">
        <v>16</v>
      </c>
      <c r="L3" s="2" t="s">
        <v>49</v>
      </c>
      <c r="M3" s="2" t="s">
        <v>17</v>
      </c>
      <c r="N3" s="2" t="s">
        <v>50</v>
      </c>
      <c r="O3" s="2" t="s">
        <v>18</v>
      </c>
      <c r="P3" s="2" t="s">
        <v>4</v>
      </c>
      <c r="Q3" s="2" t="s">
        <v>19</v>
      </c>
      <c r="R3" s="2" t="s">
        <v>5</v>
      </c>
      <c r="S3" s="2" t="s">
        <v>20</v>
      </c>
      <c r="T3" s="2" t="s">
        <v>7</v>
      </c>
      <c r="U3" s="2" t="s">
        <v>21</v>
      </c>
      <c r="W3" s="3" t="s">
        <v>12</v>
      </c>
      <c r="X3" s="3" t="s">
        <v>8</v>
      </c>
      <c r="Y3" s="3" t="s">
        <v>9</v>
      </c>
      <c r="Z3" s="3" t="s">
        <v>10</v>
      </c>
      <c r="AA3" s="3" t="s">
        <v>11</v>
      </c>
      <c r="AB3" s="3"/>
    </row>
    <row r="4" spans="1:28" x14ac:dyDescent="0.25">
      <c r="B4" s="2">
        <f ca="1">RANDBETWEEN(0,9)</f>
        <v>0</v>
      </c>
      <c r="C4" s="2">
        <f t="shared" ref="C4:C35" ca="1" si="1">RANDBETWEEN(50,100)</f>
        <v>98</v>
      </c>
      <c r="D4" s="2">
        <f t="shared" ref="D4:H19" ca="1" si="2">RANDBETWEEN(0,9)</f>
        <v>3</v>
      </c>
      <c r="E4" s="2">
        <f t="shared" ref="E4:E35" ca="1" si="3">RANDBETWEEN(10,99)</f>
        <v>75</v>
      </c>
      <c r="F4" s="2">
        <f t="shared" ca="1" si="2"/>
        <v>2</v>
      </c>
      <c r="G4" s="2">
        <f t="shared" ref="G4:G35" ca="1" si="4">RANDBETWEEN(10,99)</f>
        <v>55</v>
      </c>
      <c r="H4" s="2">
        <f t="shared" ca="1" si="2"/>
        <v>2</v>
      </c>
      <c r="I4" s="2">
        <f t="shared" ref="I4:I35" ca="1" si="5">RANDBETWEEN(10,99)</f>
        <v>99</v>
      </c>
      <c r="J4" s="2">
        <f ca="1">RANDBETWEEN(10,99)</f>
        <v>71</v>
      </c>
      <c r="K4" s="2">
        <f t="shared" ref="K4:O19" ca="1" si="6">RANDBETWEEN(10,99)</f>
        <v>36</v>
      </c>
      <c r="L4" s="2">
        <f t="shared" ca="1" si="6"/>
        <v>95</v>
      </c>
      <c r="M4" s="2">
        <f t="shared" ca="1" si="6"/>
        <v>92</v>
      </c>
      <c r="N4" s="2">
        <f t="shared" ca="1" si="6"/>
        <v>87</v>
      </c>
      <c r="O4" s="2">
        <f t="shared" ca="1" si="6"/>
        <v>64</v>
      </c>
      <c r="P4" s="2">
        <f ca="1">RANDBETWEEN(100,1000)</f>
        <v>702</v>
      </c>
      <c r="Q4" s="2">
        <f t="shared" ref="Q4:S19" ca="1" si="7">RANDBETWEEN(100,1000)</f>
        <v>578</v>
      </c>
      <c r="R4" s="2">
        <f t="shared" ca="1" si="7"/>
        <v>452</v>
      </c>
      <c r="S4" s="2">
        <f t="shared" ca="1" si="7"/>
        <v>111</v>
      </c>
      <c r="T4" s="2">
        <f ca="1">RANDBETWEEN(1001,9999)</f>
        <v>9012</v>
      </c>
      <c r="U4" s="2">
        <f ca="1">RANDBETWEEN(1001,9999)</f>
        <v>7076</v>
      </c>
      <c r="W4" s="3">
        <v>0</v>
      </c>
      <c r="X4" s="3">
        <f ca="1">COUNTIF(B:B,"=0")</f>
        <v>4</v>
      </c>
      <c r="Y4" s="3">
        <f ca="1">COUNTIF(D:D,"=0")</f>
        <v>2</v>
      </c>
      <c r="Z4" s="3">
        <f ca="1">COUNTIF(F:F,"=0")</f>
        <v>4</v>
      </c>
      <c r="AA4" s="3">
        <f ca="1">COUNTIF(H:H,"=0")</f>
        <v>3</v>
      </c>
      <c r="AB4" s="3"/>
    </row>
    <row r="5" spans="1:28" x14ac:dyDescent="0.25">
      <c r="B5" s="2">
        <f t="shared" ref="B5:H26" ca="1" si="8">RANDBETWEEN(0,9)</f>
        <v>7</v>
      </c>
      <c r="C5" s="2">
        <f t="shared" ca="1" si="1"/>
        <v>61</v>
      </c>
      <c r="D5" s="2">
        <f t="shared" ca="1" si="2"/>
        <v>7</v>
      </c>
      <c r="E5" s="2">
        <f t="shared" ca="1" si="3"/>
        <v>20</v>
      </c>
      <c r="F5" s="2">
        <f t="shared" ca="1" si="2"/>
        <v>6</v>
      </c>
      <c r="G5" s="2">
        <f t="shared" ca="1" si="4"/>
        <v>19</v>
      </c>
      <c r="H5" s="2">
        <f t="shared" ca="1" si="2"/>
        <v>1</v>
      </c>
      <c r="I5" s="2">
        <f t="shared" ca="1" si="5"/>
        <v>19</v>
      </c>
      <c r="J5" s="2">
        <f t="shared" ref="J5:O26" ca="1" si="9">RANDBETWEEN(10,99)</f>
        <v>64</v>
      </c>
      <c r="K5" s="2">
        <f t="shared" ca="1" si="6"/>
        <v>33</v>
      </c>
      <c r="L5" s="2">
        <f t="shared" ca="1" si="6"/>
        <v>53</v>
      </c>
      <c r="M5" s="2">
        <f t="shared" ca="1" si="6"/>
        <v>36</v>
      </c>
      <c r="N5" s="2">
        <f t="shared" ca="1" si="6"/>
        <v>81</v>
      </c>
      <c r="O5" s="2">
        <f t="shared" ca="1" si="6"/>
        <v>45</v>
      </c>
      <c r="P5" s="2">
        <f t="shared" ref="P5:S26" ca="1" si="10">RANDBETWEEN(100,1000)</f>
        <v>615</v>
      </c>
      <c r="Q5" s="2">
        <f t="shared" ca="1" si="7"/>
        <v>163</v>
      </c>
      <c r="R5" s="2">
        <f t="shared" ca="1" si="7"/>
        <v>647</v>
      </c>
      <c r="S5" s="2">
        <f t="shared" ca="1" si="7"/>
        <v>213</v>
      </c>
      <c r="T5" s="2">
        <f t="shared" ref="T5:U26" ca="1" si="11">RANDBETWEEN(1001,9999)</f>
        <v>6914</v>
      </c>
      <c r="U5" s="2">
        <f t="shared" ca="1" si="11"/>
        <v>1198</v>
      </c>
      <c r="W5" s="3">
        <v>1</v>
      </c>
      <c r="X5" s="3">
        <f ca="1">COUNTIF(B:B,"=1")</f>
        <v>3</v>
      </c>
      <c r="Y5" s="3">
        <f ca="1">COUNTIF(D:D,"=1")</f>
        <v>4</v>
      </c>
      <c r="Z5" s="3">
        <f ca="1">COUNTIF(F:F,"=1")</f>
        <v>2</v>
      </c>
      <c r="AA5" s="3">
        <f ca="1">COUNTIF(H:H,"=1")</f>
        <v>6</v>
      </c>
      <c r="AB5" s="3"/>
    </row>
    <row r="6" spans="1:28" x14ac:dyDescent="0.25">
      <c r="B6" s="2">
        <f t="shared" ca="1" si="8"/>
        <v>3</v>
      </c>
      <c r="C6" s="2">
        <f t="shared" ca="1" si="1"/>
        <v>59</v>
      </c>
      <c r="D6" s="2">
        <f t="shared" ca="1" si="2"/>
        <v>1</v>
      </c>
      <c r="E6" s="2">
        <f t="shared" ca="1" si="3"/>
        <v>23</v>
      </c>
      <c r="F6" s="2">
        <f t="shared" ca="1" si="2"/>
        <v>2</v>
      </c>
      <c r="G6" s="2">
        <f t="shared" ca="1" si="4"/>
        <v>41</v>
      </c>
      <c r="H6" s="2">
        <f t="shared" ca="1" si="2"/>
        <v>1</v>
      </c>
      <c r="I6" s="2">
        <f t="shared" ca="1" si="5"/>
        <v>58</v>
      </c>
      <c r="J6" s="2">
        <f t="shared" ca="1" si="9"/>
        <v>39</v>
      </c>
      <c r="K6" s="2">
        <f t="shared" ca="1" si="6"/>
        <v>31</v>
      </c>
      <c r="L6" s="2">
        <f t="shared" ca="1" si="6"/>
        <v>44</v>
      </c>
      <c r="M6" s="2">
        <f t="shared" ca="1" si="6"/>
        <v>68</v>
      </c>
      <c r="N6" s="2">
        <f t="shared" ca="1" si="6"/>
        <v>98</v>
      </c>
      <c r="O6" s="2">
        <f t="shared" ca="1" si="6"/>
        <v>66</v>
      </c>
      <c r="P6" s="2">
        <f t="shared" ca="1" si="10"/>
        <v>273</v>
      </c>
      <c r="Q6" s="2">
        <f t="shared" ca="1" si="7"/>
        <v>757</v>
      </c>
      <c r="R6" s="2">
        <f t="shared" ca="1" si="7"/>
        <v>868</v>
      </c>
      <c r="S6" s="2">
        <f t="shared" ca="1" si="7"/>
        <v>308</v>
      </c>
      <c r="T6" s="2">
        <f t="shared" ca="1" si="11"/>
        <v>9914</v>
      </c>
      <c r="U6" s="2">
        <f t="shared" ca="1" si="11"/>
        <v>5053</v>
      </c>
      <c r="W6" s="3">
        <v>2</v>
      </c>
      <c r="X6" s="3">
        <f ca="1">COUNTIF(B:B,"=2")</f>
        <v>4</v>
      </c>
      <c r="Y6" s="3">
        <f ca="1">COUNTIF(D:D,"=2")</f>
        <v>4</v>
      </c>
      <c r="Z6" s="3">
        <f ca="1">COUNTIF(F:F,"=2")</f>
        <v>9</v>
      </c>
      <c r="AA6" s="3">
        <f ca="1">COUNTIF(H:H,"=2")</f>
        <v>8</v>
      </c>
      <c r="AB6" s="3"/>
    </row>
    <row r="7" spans="1:28" x14ac:dyDescent="0.25">
      <c r="B7" s="2">
        <f t="shared" ca="1" si="8"/>
        <v>7</v>
      </c>
      <c r="C7" s="2">
        <f t="shared" ca="1" si="1"/>
        <v>75</v>
      </c>
      <c r="D7" s="2">
        <f t="shared" ca="1" si="2"/>
        <v>6</v>
      </c>
      <c r="E7" s="2">
        <f t="shared" ca="1" si="3"/>
        <v>14</v>
      </c>
      <c r="F7" s="2">
        <f t="shared" ca="1" si="2"/>
        <v>8</v>
      </c>
      <c r="G7" s="2">
        <f t="shared" ca="1" si="4"/>
        <v>57</v>
      </c>
      <c r="H7" s="2">
        <f t="shared" ca="1" si="2"/>
        <v>2</v>
      </c>
      <c r="I7" s="2">
        <f t="shared" ca="1" si="5"/>
        <v>11</v>
      </c>
      <c r="J7" s="2">
        <f t="shared" ca="1" si="9"/>
        <v>85</v>
      </c>
      <c r="K7" s="2">
        <f t="shared" ca="1" si="6"/>
        <v>39</v>
      </c>
      <c r="L7" s="2">
        <f t="shared" ca="1" si="6"/>
        <v>72</v>
      </c>
      <c r="M7" s="2">
        <f t="shared" ca="1" si="6"/>
        <v>31</v>
      </c>
      <c r="N7" s="2">
        <f t="shared" ca="1" si="6"/>
        <v>49</v>
      </c>
      <c r="O7" s="2">
        <f t="shared" ca="1" si="6"/>
        <v>93</v>
      </c>
      <c r="P7" s="2">
        <f t="shared" ca="1" si="10"/>
        <v>754</v>
      </c>
      <c r="Q7" s="2">
        <f t="shared" ca="1" si="7"/>
        <v>555</v>
      </c>
      <c r="R7" s="2">
        <f t="shared" ca="1" si="7"/>
        <v>294</v>
      </c>
      <c r="S7" s="2">
        <f t="shared" ca="1" si="7"/>
        <v>187</v>
      </c>
      <c r="T7" s="2">
        <f t="shared" ca="1" si="11"/>
        <v>9836</v>
      </c>
      <c r="U7" s="2">
        <f t="shared" ca="1" si="11"/>
        <v>4114</v>
      </c>
      <c r="W7" s="3">
        <v>3</v>
      </c>
      <c r="X7" s="3">
        <f ca="1">COUNTIF(B:B,"=3")</f>
        <v>8</v>
      </c>
      <c r="Y7" s="3">
        <f ca="1">COUNTIF(D:D,"=3")</f>
        <v>3</v>
      </c>
      <c r="Z7" s="3">
        <f ca="1">COUNTIF(F:F,"=3")</f>
        <v>8</v>
      </c>
      <c r="AA7" s="3">
        <f ca="1">COUNTIF(H:H,"=3")</f>
        <v>6</v>
      </c>
      <c r="AB7" s="3"/>
    </row>
    <row r="8" spans="1:28" x14ac:dyDescent="0.25">
      <c r="B8" s="2">
        <f t="shared" ca="1" si="8"/>
        <v>9</v>
      </c>
      <c r="C8" s="2">
        <f t="shared" ca="1" si="1"/>
        <v>85</v>
      </c>
      <c r="D8" s="2">
        <f t="shared" ca="1" si="2"/>
        <v>0</v>
      </c>
      <c r="E8" s="2">
        <f t="shared" ca="1" si="3"/>
        <v>48</v>
      </c>
      <c r="F8" s="2">
        <f t="shared" ca="1" si="2"/>
        <v>2</v>
      </c>
      <c r="G8" s="2">
        <f t="shared" ca="1" si="4"/>
        <v>63</v>
      </c>
      <c r="H8" s="2">
        <f t="shared" ca="1" si="2"/>
        <v>3</v>
      </c>
      <c r="I8" s="2">
        <f t="shared" ca="1" si="5"/>
        <v>50</v>
      </c>
      <c r="J8" s="2">
        <f t="shared" ca="1" si="9"/>
        <v>30</v>
      </c>
      <c r="K8" s="2">
        <f t="shared" ca="1" si="6"/>
        <v>86</v>
      </c>
      <c r="L8" s="2">
        <f t="shared" ca="1" si="6"/>
        <v>75</v>
      </c>
      <c r="M8" s="2">
        <f t="shared" ca="1" si="6"/>
        <v>47</v>
      </c>
      <c r="N8" s="2">
        <f t="shared" ca="1" si="6"/>
        <v>73</v>
      </c>
      <c r="O8" s="2">
        <f t="shared" ca="1" si="6"/>
        <v>64</v>
      </c>
      <c r="P8" s="2">
        <f t="shared" ca="1" si="10"/>
        <v>796</v>
      </c>
      <c r="Q8" s="2">
        <f t="shared" ca="1" si="7"/>
        <v>806</v>
      </c>
      <c r="R8" s="2">
        <f t="shared" ca="1" si="7"/>
        <v>865</v>
      </c>
      <c r="S8" s="2">
        <f t="shared" ca="1" si="7"/>
        <v>195</v>
      </c>
      <c r="T8" s="2">
        <f t="shared" ca="1" si="11"/>
        <v>8332</v>
      </c>
      <c r="U8" s="2">
        <f t="shared" ca="1" si="11"/>
        <v>5769</v>
      </c>
      <c r="W8" s="3">
        <v>4</v>
      </c>
      <c r="X8" s="3">
        <f ca="1">COUNTIF(B:B,"=4")</f>
        <v>6</v>
      </c>
      <c r="Y8" s="3">
        <f ca="1">COUNTIF(D:D,"=4")</f>
        <v>4</v>
      </c>
      <c r="Z8" s="3">
        <f ca="1">COUNTIF(F:F,"=4")</f>
        <v>1</v>
      </c>
      <c r="AA8" s="3">
        <f ca="1">COUNTIF(H:H,"=4")</f>
        <v>4</v>
      </c>
      <c r="AB8" s="3"/>
    </row>
    <row r="9" spans="1:28" x14ac:dyDescent="0.25">
      <c r="B9" s="2">
        <f t="shared" ca="1" si="8"/>
        <v>1</v>
      </c>
      <c r="C9" s="2">
        <f t="shared" ca="1" si="1"/>
        <v>82</v>
      </c>
      <c r="D9" s="2">
        <f t="shared" ca="1" si="2"/>
        <v>5</v>
      </c>
      <c r="E9" s="2">
        <f t="shared" ca="1" si="3"/>
        <v>18</v>
      </c>
      <c r="F9" s="2">
        <f t="shared" ca="1" si="2"/>
        <v>7</v>
      </c>
      <c r="G9" s="2">
        <f t="shared" ca="1" si="4"/>
        <v>99</v>
      </c>
      <c r="H9" s="2">
        <f t="shared" ca="1" si="2"/>
        <v>3</v>
      </c>
      <c r="I9" s="2">
        <f t="shared" ca="1" si="5"/>
        <v>18</v>
      </c>
      <c r="J9" s="2">
        <f t="shared" ca="1" si="9"/>
        <v>44</v>
      </c>
      <c r="K9" s="2">
        <f t="shared" ca="1" si="6"/>
        <v>84</v>
      </c>
      <c r="L9" s="2">
        <f t="shared" ca="1" si="6"/>
        <v>28</v>
      </c>
      <c r="M9" s="2">
        <f t="shared" ca="1" si="6"/>
        <v>29</v>
      </c>
      <c r="N9" s="2">
        <f t="shared" ca="1" si="6"/>
        <v>95</v>
      </c>
      <c r="O9" s="2">
        <f t="shared" ca="1" si="6"/>
        <v>79</v>
      </c>
      <c r="P9" s="2">
        <f t="shared" ca="1" si="10"/>
        <v>665</v>
      </c>
      <c r="Q9" s="2">
        <f t="shared" ca="1" si="7"/>
        <v>273</v>
      </c>
      <c r="R9" s="2">
        <f t="shared" ca="1" si="7"/>
        <v>258</v>
      </c>
      <c r="S9" s="2">
        <f t="shared" ca="1" si="7"/>
        <v>911</v>
      </c>
      <c r="T9" s="2">
        <f t="shared" ca="1" si="11"/>
        <v>5306</v>
      </c>
      <c r="U9" s="2">
        <f t="shared" ca="1" si="11"/>
        <v>6903</v>
      </c>
      <c r="W9" s="3">
        <v>5</v>
      </c>
      <c r="X9" s="3">
        <f ca="1">COUNTIF(B:B,"=5")</f>
        <v>1</v>
      </c>
      <c r="Y9" s="3">
        <f ca="1">COUNTIF(D:D,"=5")</f>
        <v>4</v>
      </c>
      <c r="Z9" s="3">
        <f ca="1">COUNTIF(F:F,"=5")</f>
        <v>3</v>
      </c>
      <c r="AA9" s="3">
        <f ca="1">COUNTIF(H:H,"=5")</f>
        <v>4</v>
      </c>
      <c r="AB9" s="3"/>
    </row>
    <row r="10" spans="1:28" x14ac:dyDescent="0.25">
      <c r="B10" s="2">
        <f t="shared" ca="1" si="8"/>
        <v>3</v>
      </c>
      <c r="C10" s="2">
        <f t="shared" ca="1" si="1"/>
        <v>60</v>
      </c>
      <c r="D10" s="2">
        <f t="shared" ca="1" si="2"/>
        <v>4</v>
      </c>
      <c r="E10" s="2">
        <f t="shared" ca="1" si="3"/>
        <v>29</v>
      </c>
      <c r="F10" s="2">
        <f t="shared" ca="1" si="2"/>
        <v>8</v>
      </c>
      <c r="G10" s="2">
        <f t="shared" ca="1" si="4"/>
        <v>66</v>
      </c>
      <c r="H10" s="2">
        <f t="shared" ca="1" si="2"/>
        <v>9</v>
      </c>
      <c r="I10" s="2">
        <f t="shared" ca="1" si="5"/>
        <v>54</v>
      </c>
      <c r="J10" s="2">
        <f t="shared" ca="1" si="9"/>
        <v>82</v>
      </c>
      <c r="K10" s="2">
        <f t="shared" ca="1" si="6"/>
        <v>10</v>
      </c>
      <c r="L10" s="2">
        <f t="shared" ca="1" si="6"/>
        <v>62</v>
      </c>
      <c r="M10" s="2">
        <f t="shared" ca="1" si="6"/>
        <v>75</v>
      </c>
      <c r="N10" s="2">
        <f t="shared" ca="1" si="6"/>
        <v>21</v>
      </c>
      <c r="O10" s="2">
        <f t="shared" ca="1" si="6"/>
        <v>75</v>
      </c>
      <c r="P10" s="2">
        <f t="shared" ca="1" si="10"/>
        <v>447</v>
      </c>
      <c r="Q10" s="2">
        <f t="shared" ca="1" si="7"/>
        <v>418</v>
      </c>
      <c r="R10" s="2">
        <f t="shared" ca="1" si="7"/>
        <v>986</v>
      </c>
      <c r="S10" s="2">
        <f t="shared" ca="1" si="7"/>
        <v>473</v>
      </c>
      <c r="T10" s="2">
        <f t="shared" ca="1" si="11"/>
        <v>5577</v>
      </c>
      <c r="U10" s="2">
        <f t="shared" ca="1" si="11"/>
        <v>6762</v>
      </c>
      <c r="W10" s="3">
        <v>6</v>
      </c>
      <c r="X10" s="3">
        <f ca="1">COUNTIF(B:B,"=6")</f>
        <v>5</v>
      </c>
      <c r="Y10" s="3">
        <f ca="1">COUNTIF(D:D,"=6")</f>
        <v>1</v>
      </c>
      <c r="Z10" s="3">
        <f ca="1">COUNTIF(F:F," =6")</f>
        <v>0</v>
      </c>
      <c r="AA10" s="3">
        <f ca="1">COUNTIF(H:H,"=6")</f>
        <v>1</v>
      </c>
      <c r="AB10" s="3"/>
    </row>
    <row r="11" spans="1:28" x14ac:dyDescent="0.25">
      <c r="B11" s="2">
        <f t="shared" ca="1" si="8"/>
        <v>6</v>
      </c>
      <c r="C11" s="2">
        <f t="shared" ca="1" si="1"/>
        <v>82</v>
      </c>
      <c r="D11" s="2">
        <f t="shared" ca="1" si="2"/>
        <v>9</v>
      </c>
      <c r="E11" s="2">
        <f t="shared" ca="1" si="3"/>
        <v>36</v>
      </c>
      <c r="F11" s="2">
        <f t="shared" ca="1" si="2"/>
        <v>4</v>
      </c>
      <c r="G11" s="2">
        <f t="shared" ca="1" si="4"/>
        <v>61</v>
      </c>
      <c r="H11" s="2">
        <f t="shared" ca="1" si="2"/>
        <v>9</v>
      </c>
      <c r="I11" s="2">
        <f t="shared" ca="1" si="5"/>
        <v>87</v>
      </c>
      <c r="J11" s="2">
        <f t="shared" ca="1" si="9"/>
        <v>21</v>
      </c>
      <c r="K11" s="2">
        <f t="shared" ca="1" si="6"/>
        <v>30</v>
      </c>
      <c r="L11" s="2">
        <f t="shared" ca="1" si="6"/>
        <v>35</v>
      </c>
      <c r="M11" s="2">
        <f t="shared" ca="1" si="6"/>
        <v>70</v>
      </c>
      <c r="N11" s="2">
        <f t="shared" ca="1" si="6"/>
        <v>60</v>
      </c>
      <c r="O11" s="2">
        <f t="shared" ca="1" si="6"/>
        <v>17</v>
      </c>
      <c r="P11" s="2">
        <f t="shared" ca="1" si="10"/>
        <v>266</v>
      </c>
      <c r="Q11" s="2">
        <f t="shared" ca="1" si="7"/>
        <v>721</v>
      </c>
      <c r="R11" s="2">
        <f t="shared" ca="1" si="7"/>
        <v>273</v>
      </c>
      <c r="S11" s="2">
        <f t="shared" ca="1" si="7"/>
        <v>447</v>
      </c>
      <c r="T11" s="2">
        <f t="shared" ca="1" si="11"/>
        <v>4877</v>
      </c>
      <c r="U11" s="2">
        <f t="shared" ca="1" si="11"/>
        <v>7251</v>
      </c>
      <c r="W11" s="3">
        <v>7</v>
      </c>
      <c r="X11" s="3">
        <f ca="1">COUNTIF(B:B,"=7")</f>
        <v>8</v>
      </c>
      <c r="Y11" s="3">
        <f ca="1">COUNTIF(D:D,"=7")</f>
        <v>8</v>
      </c>
      <c r="Z11" s="3">
        <f ca="1">COUNTIF(F:F,"=7")</f>
        <v>4</v>
      </c>
      <c r="AA11" s="3">
        <f ca="1">COUNTIF(H:H,"=7")</f>
        <v>6</v>
      </c>
      <c r="AB11" s="3"/>
    </row>
    <row r="12" spans="1:28" x14ac:dyDescent="0.25">
      <c r="B12" s="2">
        <f t="shared" ca="1" si="8"/>
        <v>0</v>
      </c>
      <c r="C12" s="2">
        <f t="shared" ca="1" si="1"/>
        <v>85</v>
      </c>
      <c r="D12" s="2">
        <f t="shared" ca="1" si="2"/>
        <v>4</v>
      </c>
      <c r="E12" s="2">
        <f t="shared" ca="1" si="3"/>
        <v>47</v>
      </c>
      <c r="F12" s="2">
        <f t="shared" ca="1" si="2"/>
        <v>8</v>
      </c>
      <c r="G12" s="2">
        <f t="shared" ca="1" si="4"/>
        <v>19</v>
      </c>
      <c r="H12" s="2">
        <f t="shared" ca="1" si="2"/>
        <v>2</v>
      </c>
      <c r="I12" s="2">
        <f t="shared" ca="1" si="5"/>
        <v>55</v>
      </c>
      <c r="J12" s="2">
        <f t="shared" ca="1" si="9"/>
        <v>90</v>
      </c>
      <c r="K12" s="2">
        <f t="shared" ca="1" si="6"/>
        <v>22</v>
      </c>
      <c r="L12" s="2">
        <f t="shared" ca="1" si="6"/>
        <v>63</v>
      </c>
      <c r="M12" s="2">
        <f t="shared" ca="1" si="6"/>
        <v>49</v>
      </c>
      <c r="N12" s="2">
        <f t="shared" ca="1" si="6"/>
        <v>54</v>
      </c>
      <c r="O12" s="2">
        <f t="shared" ca="1" si="6"/>
        <v>74</v>
      </c>
      <c r="P12" s="2">
        <f t="shared" ca="1" si="10"/>
        <v>881</v>
      </c>
      <c r="Q12" s="2">
        <f t="shared" ca="1" si="7"/>
        <v>240</v>
      </c>
      <c r="R12" s="2">
        <f t="shared" ca="1" si="7"/>
        <v>454</v>
      </c>
      <c r="S12" s="2">
        <f t="shared" ca="1" si="7"/>
        <v>339</v>
      </c>
      <c r="T12" s="2">
        <f t="shared" ca="1" si="11"/>
        <v>6385</v>
      </c>
      <c r="U12" s="2">
        <f t="shared" ca="1" si="11"/>
        <v>1569</v>
      </c>
      <c r="W12" s="3">
        <v>8</v>
      </c>
      <c r="X12" s="3">
        <f ca="1">COUNTIF(B:B,"=8")</f>
        <v>3</v>
      </c>
      <c r="Y12" s="3">
        <f ca="1">COUNTIF(D:D,"=8")</f>
        <v>6</v>
      </c>
      <c r="Z12" s="3">
        <f ca="1">COUNTIF(F:F,"=8")</f>
        <v>7</v>
      </c>
      <c r="AA12" s="3">
        <f ca="1">COUNTIF(H:H,"=8")</f>
        <v>2</v>
      </c>
      <c r="AB12" s="3"/>
    </row>
    <row r="13" spans="1:28" x14ac:dyDescent="0.25">
      <c r="B13" s="2">
        <f t="shared" ca="1" si="8"/>
        <v>5</v>
      </c>
      <c r="C13" s="2">
        <f t="shared" ca="1" si="1"/>
        <v>79</v>
      </c>
      <c r="D13" s="2">
        <f t="shared" ca="1" si="2"/>
        <v>9</v>
      </c>
      <c r="E13" s="2">
        <f t="shared" ca="1" si="3"/>
        <v>88</v>
      </c>
      <c r="F13" s="2">
        <f t="shared" ca="1" si="2"/>
        <v>3</v>
      </c>
      <c r="G13" s="2">
        <f t="shared" ca="1" si="4"/>
        <v>32</v>
      </c>
      <c r="H13" s="2">
        <f t="shared" ca="1" si="2"/>
        <v>2</v>
      </c>
      <c r="I13" s="2">
        <f t="shared" ca="1" si="5"/>
        <v>29</v>
      </c>
      <c r="J13" s="2">
        <f t="shared" ca="1" si="9"/>
        <v>46</v>
      </c>
      <c r="K13" s="2">
        <f t="shared" ca="1" si="6"/>
        <v>91</v>
      </c>
      <c r="L13" s="2">
        <f t="shared" ca="1" si="6"/>
        <v>93</v>
      </c>
      <c r="M13" s="2">
        <f t="shared" ca="1" si="6"/>
        <v>16</v>
      </c>
      <c r="N13" s="2">
        <f t="shared" ca="1" si="6"/>
        <v>44</v>
      </c>
      <c r="O13" s="2">
        <f t="shared" ca="1" si="6"/>
        <v>56</v>
      </c>
      <c r="P13" s="2">
        <f t="shared" ca="1" si="10"/>
        <v>769</v>
      </c>
      <c r="Q13" s="2">
        <f t="shared" ca="1" si="7"/>
        <v>637</v>
      </c>
      <c r="R13" s="2">
        <f t="shared" ca="1" si="7"/>
        <v>507</v>
      </c>
      <c r="S13" s="2">
        <f t="shared" ca="1" si="7"/>
        <v>294</v>
      </c>
      <c r="T13" s="2">
        <f t="shared" ca="1" si="11"/>
        <v>9269</v>
      </c>
      <c r="U13" s="2">
        <f t="shared" ca="1" si="11"/>
        <v>1491</v>
      </c>
      <c r="W13" s="3">
        <v>9</v>
      </c>
      <c r="X13" s="3">
        <f ca="1">COUNTIF(B:B,"=9")</f>
        <v>2</v>
      </c>
      <c r="Y13" s="3">
        <f ca="1">COUNTIF(D:D,"=9")</f>
        <v>8</v>
      </c>
      <c r="Z13" s="3">
        <f ca="1">COUNTIF(F:F,"=9")</f>
        <v>2</v>
      </c>
      <c r="AA13" s="3">
        <f ca="1">COUNTIF(H:H,"=9")</f>
        <v>4</v>
      </c>
      <c r="AB13" s="3"/>
    </row>
    <row r="14" spans="1:28" x14ac:dyDescent="0.25">
      <c r="B14" s="2">
        <f t="shared" ca="1" si="8"/>
        <v>2</v>
      </c>
      <c r="C14" s="2">
        <f t="shared" ca="1" si="1"/>
        <v>84</v>
      </c>
      <c r="D14" s="2">
        <f t="shared" ca="1" si="2"/>
        <v>7</v>
      </c>
      <c r="E14" s="2">
        <f t="shared" ca="1" si="3"/>
        <v>75</v>
      </c>
      <c r="F14" s="2">
        <f t="shared" ca="1" si="2"/>
        <v>8</v>
      </c>
      <c r="G14" s="2">
        <f t="shared" ca="1" si="4"/>
        <v>95</v>
      </c>
      <c r="H14" s="2">
        <f t="shared" ca="1" si="2"/>
        <v>1</v>
      </c>
      <c r="I14" s="2">
        <f t="shared" ca="1" si="5"/>
        <v>88</v>
      </c>
      <c r="J14" s="2">
        <f t="shared" ca="1" si="9"/>
        <v>10</v>
      </c>
      <c r="K14" s="2">
        <f t="shared" ca="1" si="6"/>
        <v>91</v>
      </c>
      <c r="L14" s="2">
        <f t="shared" ca="1" si="6"/>
        <v>79</v>
      </c>
      <c r="M14" s="2">
        <f t="shared" ca="1" si="6"/>
        <v>79</v>
      </c>
      <c r="N14" s="2">
        <f t="shared" ca="1" si="6"/>
        <v>84</v>
      </c>
      <c r="O14" s="2">
        <f t="shared" ca="1" si="6"/>
        <v>85</v>
      </c>
      <c r="P14" s="2">
        <f t="shared" ca="1" si="10"/>
        <v>904</v>
      </c>
      <c r="Q14" s="2">
        <f t="shared" ca="1" si="7"/>
        <v>275</v>
      </c>
      <c r="R14" s="2">
        <f t="shared" ca="1" si="7"/>
        <v>224</v>
      </c>
      <c r="S14" s="2">
        <f t="shared" ca="1" si="7"/>
        <v>260</v>
      </c>
      <c r="T14" s="2">
        <f t="shared" ca="1" si="11"/>
        <v>2284</v>
      </c>
      <c r="U14" s="2">
        <f t="shared" ca="1" si="11"/>
        <v>8039</v>
      </c>
      <c r="W14" s="4" t="s">
        <v>23</v>
      </c>
      <c r="X14" s="4">
        <f ca="1">SUM(X4:X13)</f>
        <v>44</v>
      </c>
      <c r="Y14" s="4">
        <f ca="1">SUM(Y4:Y13)</f>
        <v>44</v>
      </c>
      <c r="Z14" s="4">
        <f t="shared" ref="Z14:AA14" ca="1" si="12">SUM(Z4:Z13)</f>
        <v>40</v>
      </c>
      <c r="AA14" s="4">
        <f t="shared" ca="1" si="12"/>
        <v>44</v>
      </c>
      <c r="AB14" s="4"/>
    </row>
    <row r="15" spans="1:28" x14ac:dyDescent="0.25">
      <c r="B15" s="2">
        <f t="shared" ca="1" si="8"/>
        <v>4</v>
      </c>
      <c r="C15" s="2">
        <f t="shared" ca="1" si="1"/>
        <v>68</v>
      </c>
      <c r="D15" s="2">
        <f t="shared" ca="1" si="2"/>
        <v>4</v>
      </c>
      <c r="E15" s="2">
        <f t="shared" ca="1" si="3"/>
        <v>46</v>
      </c>
      <c r="F15" s="2">
        <f t="shared" ca="1" si="2"/>
        <v>6</v>
      </c>
      <c r="G15" s="2">
        <f t="shared" ca="1" si="4"/>
        <v>47</v>
      </c>
      <c r="H15" s="2">
        <f t="shared" ca="1" si="2"/>
        <v>1</v>
      </c>
      <c r="I15" s="2">
        <f t="shared" ca="1" si="5"/>
        <v>71</v>
      </c>
      <c r="J15" s="2">
        <f t="shared" ca="1" si="9"/>
        <v>63</v>
      </c>
      <c r="K15" s="2">
        <f t="shared" ca="1" si="6"/>
        <v>47</v>
      </c>
      <c r="L15" s="2">
        <f t="shared" ca="1" si="6"/>
        <v>32</v>
      </c>
      <c r="M15" s="2">
        <f t="shared" ca="1" si="6"/>
        <v>41</v>
      </c>
      <c r="N15" s="2">
        <f t="shared" ca="1" si="6"/>
        <v>74</v>
      </c>
      <c r="O15" s="2">
        <f t="shared" ca="1" si="6"/>
        <v>47</v>
      </c>
      <c r="P15" s="2">
        <f t="shared" ca="1" si="10"/>
        <v>279</v>
      </c>
      <c r="Q15" s="2">
        <f t="shared" ca="1" si="7"/>
        <v>973</v>
      </c>
      <c r="R15" s="2">
        <f t="shared" ca="1" si="7"/>
        <v>677</v>
      </c>
      <c r="S15" s="2">
        <f t="shared" ca="1" si="7"/>
        <v>711</v>
      </c>
      <c r="T15" s="2">
        <f t="shared" ca="1" si="11"/>
        <v>3648</v>
      </c>
      <c r="U15" s="2">
        <f t="shared" ca="1" si="11"/>
        <v>3666</v>
      </c>
    </row>
    <row r="16" spans="1:28" x14ac:dyDescent="0.25">
      <c r="B16" s="2">
        <f t="shared" ca="1" si="8"/>
        <v>0</v>
      </c>
      <c r="C16" s="2">
        <f t="shared" ca="1" si="1"/>
        <v>98</v>
      </c>
      <c r="D16" s="2">
        <f t="shared" ca="1" si="2"/>
        <v>7</v>
      </c>
      <c r="E16" s="2">
        <f t="shared" ca="1" si="3"/>
        <v>65</v>
      </c>
      <c r="F16" s="2">
        <f t="shared" ca="1" si="2"/>
        <v>5</v>
      </c>
      <c r="G16" s="2">
        <f t="shared" ca="1" si="4"/>
        <v>74</v>
      </c>
      <c r="H16" s="2">
        <f t="shared" ca="1" si="2"/>
        <v>0</v>
      </c>
      <c r="I16" s="2">
        <f t="shared" ca="1" si="5"/>
        <v>43</v>
      </c>
      <c r="J16" s="2">
        <f t="shared" ca="1" si="9"/>
        <v>73</v>
      </c>
      <c r="K16" s="2">
        <f t="shared" ca="1" si="6"/>
        <v>42</v>
      </c>
      <c r="L16" s="2">
        <f t="shared" ca="1" si="6"/>
        <v>35</v>
      </c>
      <c r="M16" s="2">
        <f t="shared" ca="1" si="6"/>
        <v>17</v>
      </c>
      <c r="N16" s="2">
        <f t="shared" ca="1" si="6"/>
        <v>34</v>
      </c>
      <c r="O16" s="2">
        <f t="shared" ca="1" si="6"/>
        <v>96</v>
      </c>
      <c r="P16" s="2">
        <f t="shared" ca="1" si="10"/>
        <v>609</v>
      </c>
      <c r="Q16" s="2">
        <f t="shared" ca="1" si="7"/>
        <v>459</v>
      </c>
      <c r="R16" s="2">
        <f t="shared" ca="1" si="7"/>
        <v>228</v>
      </c>
      <c r="S16" s="2">
        <f t="shared" ca="1" si="7"/>
        <v>884</v>
      </c>
      <c r="T16" s="2">
        <f t="shared" ca="1" si="11"/>
        <v>9893</v>
      </c>
      <c r="U16" s="2">
        <f t="shared" ca="1" si="11"/>
        <v>7479</v>
      </c>
      <c r="W16" s="3"/>
      <c r="X16" s="3"/>
      <c r="Y16" s="3"/>
      <c r="Z16" s="3"/>
    </row>
    <row r="17" spans="2:26" x14ac:dyDescent="0.25">
      <c r="B17" s="2">
        <f t="shared" ca="1" si="8"/>
        <v>4</v>
      </c>
      <c r="C17" s="2">
        <f t="shared" ca="1" si="1"/>
        <v>82</v>
      </c>
      <c r="D17" s="2">
        <f t="shared" ca="1" si="2"/>
        <v>8</v>
      </c>
      <c r="E17" s="2">
        <f t="shared" ca="1" si="3"/>
        <v>95</v>
      </c>
      <c r="F17" s="2">
        <f t="shared" ca="1" si="2"/>
        <v>2</v>
      </c>
      <c r="G17" s="2">
        <f t="shared" ca="1" si="4"/>
        <v>57</v>
      </c>
      <c r="H17" s="2">
        <f t="shared" ca="1" si="2"/>
        <v>7</v>
      </c>
      <c r="I17" s="2">
        <f t="shared" ca="1" si="5"/>
        <v>84</v>
      </c>
      <c r="J17" s="2">
        <f t="shared" ca="1" si="9"/>
        <v>45</v>
      </c>
      <c r="K17" s="2">
        <f t="shared" ca="1" si="6"/>
        <v>85</v>
      </c>
      <c r="L17" s="2">
        <f t="shared" ca="1" si="6"/>
        <v>50</v>
      </c>
      <c r="M17" s="2">
        <f t="shared" ca="1" si="6"/>
        <v>50</v>
      </c>
      <c r="N17" s="2">
        <f t="shared" ca="1" si="6"/>
        <v>67</v>
      </c>
      <c r="O17" s="2">
        <f t="shared" ca="1" si="6"/>
        <v>47</v>
      </c>
      <c r="P17" s="2">
        <f t="shared" ca="1" si="10"/>
        <v>936</v>
      </c>
      <c r="Q17" s="2">
        <f t="shared" ca="1" si="7"/>
        <v>499</v>
      </c>
      <c r="R17" s="2">
        <f t="shared" ca="1" si="7"/>
        <v>869</v>
      </c>
      <c r="S17" s="2">
        <f t="shared" ca="1" si="7"/>
        <v>991</v>
      </c>
      <c r="T17" s="2">
        <f t="shared" ca="1" si="11"/>
        <v>2262</v>
      </c>
      <c r="U17" s="2">
        <f t="shared" ca="1" si="11"/>
        <v>8282</v>
      </c>
      <c r="W17" s="3"/>
      <c r="X17" s="3"/>
      <c r="Y17" s="3"/>
      <c r="Z17" s="3"/>
    </row>
    <row r="18" spans="2:26" x14ac:dyDescent="0.25">
      <c r="B18" s="2">
        <f t="shared" ca="1" si="8"/>
        <v>7</v>
      </c>
      <c r="C18" s="2">
        <f t="shared" ca="1" si="1"/>
        <v>72</v>
      </c>
      <c r="D18" s="2">
        <f t="shared" ca="1" si="2"/>
        <v>1</v>
      </c>
      <c r="E18" s="2">
        <f t="shared" ca="1" si="3"/>
        <v>19</v>
      </c>
      <c r="F18" s="2">
        <f t="shared" ca="1" si="2"/>
        <v>2</v>
      </c>
      <c r="G18" s="2">
        <f t="shared" ca="1" si="4"/>
        <v>11</v>
      </c>
      <c r="H18" s="2">
        <f t="shared" ca="1" si="2"/>
        <v>8</v>
      </c>
      <c r="I18" s="2">
        <f t="shared" ca="1" si="5"/>
        <v>67</v>
      </c>
      <c r="J18" s="2">
        <f t="shared" ca="1" si="9"/>
        <v>98</v>
      </c>
      <c r="K18" s="2">
        <f t="shared" ca="1" si="6"/>
        <v>38</v>
      </c>
      <c r="L18" s="2">
        <f t="shared" ca="1" si="6"/>
        <v>24</v>
      </c>
      <c r="M18" s="2">
        <f t="shared" ca="1" si="6"/>
        <v>28</v>
      </c>
      <c r="N18" s="2">
        <f t="shared" ca="1" si="6"/>
        <v>68</v>
      </c>
      <c r="O18" s="2">
        <f t="shared" ca="1" si="6"/>
        <v>95</v>
      </c>
      <c r="P18" s="2">
        <f t="shared" ca="1" si="10"/>
        <v>398</v>
      </c>
      <c r="Q18" s="2">
        <f t="shared" ca="1" si="7"/>
        <v>705</v>
      </c>
      <c r="R18" s="2">
        <f t="shared" ca="1" si="7"/>
        <v>917</v>
      </c>
      <c r="S18" s="2">
        <f t="shared" ca="1" si="7"/>
        <v>970</v>
      </c>
      <c r="T18" s="2">
        <f t="shared" ca="1" si="11"/>
        <v>4045</v>
      </c>
      <c r="U18" s="2">
        <f t="shared" ca="1" si="11"/>
        <v>9891</v>
      </c>
      <c r="W18" s="3"/>
      <c r="X18" s="3"/>
      <c r="Y18" s="3"/>
      <c r="Z18" s="3"/>
    </row>
    <row r="19" spans="2:26" x14ac:dyDescent="0.25">
      <c r="B19" s="2">
        <f t="shared" ca="1" si="8"/>
        <v>4</v>
      </c>
      <c r="C19" s="2">
        <f t="shared" ca="1" si="1"/>
        <v>98</v>
      </c>
      <c r="D19" s="2">
        <f t="shared" ca="1" si="2"/>
        <v>1</v>
      </c>
      <c r="E19" s="2">
        <f t="shared" ca="1" si="3"/>
        <v>82</v>
      </c>
      <c r="F19" s="2">
        <f t="shared" ca="1" si="2"/>
        <v>1</v>
      </c>
      <c r="G19" s="2">
        <f t="shared" ca="1" si="4"/>
        <v>75</v>
      </c>
      <c r="H19" s="2">
        <f t="shared" ca="1" si="2"/>
        <v>4</v>
      </c>
      <c r="I19" s="2">
        <f t="shared" ca="1" si="5"/>
        <v>12</v>
      </c>
      <c r="J19" s="2">
        <f t="shared" ca="1" si="9"/>
        <v>98</v>
      </c>
      <c r="K19" s="2">
        <f t="shared" ca="1" si="6"/>
        <v>74</v>
      </c>
      <c r="L19" s="2">
        <f t="shared" ca="1" si="6"/>
        <v>90</v>
      </c>
      <c r="M19" s="2">
        <f t="shared" ca="1" si="6"/>
        <v>31</v>
      </c>
      <c r="N19" s="2">
        <f t="shared" ca="1" si="6"/>
        <v>18</v>
      </c>
      <c r="O19" s="2">
        <f t="shared" ca="1" si="6"/>
        <v>39</v>
      </c>
      <c r="P19" s="2">
        <f t="shared" ca="1" si="10"/>
        <v>596</v>
      </c>
      <c r="Q19" s="2">
        <f t="shared" ca="1" si="7"/>
        <v>970</v>
      </c>
      <c r="R19" s="2">
        <f t="shared" ca="1" si="7"/>
        <v>300</v>
      </c>
      <c r="S19" s="2">
        <f t="shared" ca="1" si="7"/>
        <v>401</v>
      </c>
      <c r="T19" s="2">
        <f t="shared" ca="1" si="11"/>
        <v>6885</v>
      </c>
      <c r="U19" s="2">
        <f t="shared" ca="1" si="11"/>
        <v>6869</v>
      </c>
      <c r="W19" s="3"/>
      <c r="X19" s="3"/>
      <c r="Y19" s="3"/>
      <c r="Z19" s="3"/>
    </row>
    <row r="20" spans="2:26" x14ac:dyDescent="0.25">
      <c r="B20" s="2">
        <f t="shared" ca="1" si="8"/>
        <v>6</v>
      </c>
      <c r="C20" s="2">
        <f t="shared" ca="1" si="1"/>
        <v>64</v>
      </c>
      <c r="D20" s="2">
        <f t="shared" ca="1" si="8"/>
        <v>9</v>
      </c>
      <c r="E20" s="2">
        <f t="shared" ca="1" si="3"/>
        <v>77</v>
      </c>
      <c r="F20" s="2">
        <f t="shared" ca="1" si="8"/>
        <v>3</v>
      </c>
      <c r="G20" s="2">
        <f t="shared" ca="1" si="4"/>
        <v>15</v>
      </c>
      <c r="H20" s="2">
        <f t="shared" ca="1" si="8"/>
        <v>3</v>
      </c>
      <c r="I20" s="2">
        <f t="shared" ca="1" si="5"/>
        <v>46</v>
      </c>
      <c r="J20" s="2">
        <f t="shared" ca="1" si="9"/>
        <v>46</v>
      </c>
      <c r="K20" s="2">
        <f t="shared" ca="1" si="9"/>
        <v>72</v>
      </c>
      <c r="L20" s="2">
        <f t="shared" ca="1" si="9"/>
        <v>15</v>
      </c>
      <c r="M20" s="2">
        <f t="shared" ca="1" si="9"/>
        <v>86</v>
      </c>
      <c r="N20" s="2">
        <f t="shared" ca="1" si="9"/>
        <v>60</v>
      </c>
      <c r="O20" s="2">
        <f t="shared" ca="1" si="9"/>
        <v>61</v>
      </c>
      <c r="P20" s="2">
        <f t="shared" ca="1" si="10"/>
        <v>501</v>
      </c>
      <c r="Q20" s="2">
        <f t="shared" ca="1" si="10"/>
        <v>531</v>
      </c>
      <c r="R20" s="2">
        <f t="shared" ca="1" si="10"/>
        <v>702</v>
      </c>
      <c r="S20" s="2">
        <f t="shared" ca="1" si="10"/>
        <v>182</v>
      </c>
      <c r="T20" s="2">
        <f t="shared" ca="1" si="11"/>
        <v>1339</v>
      </c>
      <c r="U20" s="2">
        <f t="shared" ca="1" si="11"/>
        <v>7830</v>
      </c>
      <c r="W20" s="3"/>
      <c r="X20" s="3"/>
      <c r="Y20" s="3"/>
      <c r="Z20" s="3"/>
    </row>
    <row r="21" spans="2:26" x14ac:dyDescent="0.25">
      <c r="B21" s="2">
        <f t="shared" ca="1" si="8"/>
        <v>4</v>
      </c>
      <c r="C21" s="2">
        <f t="shared" ca="1" si="1"/>
        <v>53</v>
      </c>
      <c r="D21" s="2">
        <f t="shared" ca="1" si="8"/>
        <v>3</v>
      </c>
      <c r="E21" s="2">
        <f t="shared" ca="1" si="3"/>
        <v>67</v>
      </c>
      <c r="F21" s="2">
        <f t="shared" ca="1" si="8"/>
        <v>6</v>
      </c>
      <c r="G21" s="2">
        <f t="shared" ca="1" si="4"/>
        <v>15</v>
      </c>
      <c r="H21" s="2">
        <f t="shared" ca="1" si="8"/>
        <v>3</v>
      </c>
      <c r="I21" s="2">
        <f t="shared" ca="1" si="5"/>
        <v>18</v>
      </c>
      <c r="J21" s="2">
        <f t="shared" ca="1" si="9"/>
        <v>72</v>
      </c>
      <c r="K21" s="2">
        <f t="shared" ca="1" si="9"/>
        <v>22</v>
      </c>
      <c r="L21" s="2">
        <f t="shared" ca="1" si="9"/>
        <v>74</v>
      </c>
      <c r="M21" s="2">
        <f t="shared" ca="1" si="9"/>
        <v>86</v>
      </c>
      <c r="N21" s="2">
        <f t="shared" ca="1" si="9"/>
        <v>76</v>
      </c>
      <c r="O21" s="2">
        <f t="shared" ca="1" si="9"/>
        <v>57</v>
      </c>
      <c r="P21" s="2">
        <f t="shared" ca="1" si="10"/>
        <v>881</v>
      </c>
      <c r="Q21" s="2">
        <f t="shared" ca="1" si="10"/>
        <v>986</v>
      </c>
      <c r="R21" s="2">
        <f t="shared" ca="1" si="10"/>
        <v>327</v>
      </c>
      <c r="S21" s="2">
        <f t="shared" ca="1" si="10"/>
        <v>234</v>
      </c>
      <c r="T21" s="2">
        <f t="shared" ca="1" si="11"/>
        <v>7096</v>
      </c>
      <c r="U21" s="2">
        <f t="shared" ca="1" si="11"/>
        <v>3227</v>
      </c>
      <c r="W21" s="3"/>
      <c r="X21" s="3"/>
      <c r="Y21" s="3"/>
      <c r="Z21" s="3"/>
    </row>
    <row r="22" spans="2:26" x14ac:dyDescent="0.25">
      <c r="B22" s="2">
        <f t="shared" ca="1" si="8"/>
        <v>3</v>
      </c>
      <c r="C22" s="2">
        <f t="shared" ca="1" si="1"/>
        <v>99</v>
      </c>
      <c r="D22" s="2">
        <f t="shared" ca="1" si="8"/>
        <v>8</v>
      </c>
      <c r="E22" s="2">
        <f t="shared" ca="1" si="3"/>
        <v>75</v>
      </c>
      <c r="F22" s="2">
        <f t="shared" ca="1" si="8"/>
        <v>2</v>
      </c>
      <c r="G22" s="2">
        <f t="shared" ca="1" si="4"/>
        <v>15</v>
      </c>
      <c r="H22" s="2">
        <f t="shared" ca="1" si="8"/>
        <v>7</v>
      </c>
      <c r="I22" s="2">
        <f t="shared" ca="1" si="5"/>
        <v>46</v>
      </c>
      <c r="J22" s="2">
        <f t="shared" ca="1" si="9"/>
        <v>81</v>
      </c>
      <c r="K22" s="2">
        <f t="shared" ca="1" si="9"/>
        <v>80</v>
      </c>
      <c r="L22" s="2">
        <f t="shared" ca="1" si="9"/>
        <v>59</v>
      </c>
      <c r="M22" s="2">
        <f t="shared" ca="1" si="9"/>
        <v>51</v>
      </c>
      <c r="N22" s="2">
        <f t="shared" ca="1" si="9"/>
        <v>54</v>
      </c>
      <c r="O22" s="2">
        <f t="shared" ca="1" si="9"/>
        <v>11</v>
      </c>
      <c r="P22" s="2">
        <f t="shared" ca="1" si="10"/>
        <v>988</v>
      </c>
      <c r="Q22" s="2">
        <f t="shared" ca="1" si="10"/>
        <v>137</v>
      </c>
      <c r="R22" s="2">
        <f t="shared" ca="1" si="10"/>
        <v>224</v>
      </c>
      <c r="S22" s="2">
        <f t="shared" ca="1" si="10"/>
        <v>472</v>
      </c>
      <c r="T22" s="2">
        <f t="shared" ca="1" si="11"/>
        <v>4232</v>
      </c>
      <c r="U22" s="2">
        <f t="shared" ca="1" si="11"/>
        <v>8964</v>
      </c>
      <c r="W22" s="3"/>
      <c r="X22" s="3"/>
      <c r="Y22" s="3"/>
      <c r="Z22" s="3"/>
    </row>
    <row r="23" spans="2:26" x14ac:dyDescent="0.25">
      <c r="B23" s="2">
        <f t="shared" ca="1" si="8"/>
        <v>3</v>
      </c>
      <c r="C23" s="2">
        <f t="shared" ca="1" si="1"/>
        <v>98</v>
      </c>
      <c r="D23" s="2">
        <f t="shared" ca="1" si="8"/>
        <v>1</v>
      </c>
      <c r="E23" s="2">
        <f t="shared" ca="1" si="3"/>
        <v>33</v>
      </c>
      <c r="F23" s="2">
        <f t="shared" ca="1" si="8"/>
        <v>3</v>
      </c>
      <c r="G23" s="2">
        <f t="shared" ca="1" si="4"/>
        <v>89</v>
      </c>
      <c r="H23" s="2">
        <f t="shared" ca="1" si="8"/>
        <v>7</v>
      </c>
      <c r="I23" s="2">
        <f t="shared" ca="1" si="5"/>
        <v>63</v>
      </c>
      <c r="J23" s="2">
        <f t="shared" ca="1" si="9"/>
        <v>98</v>
      </c>
      <c r="K23" s="2">
        <f t="shared" ca="1" si="9"/>
        <v>12</v>
      </c>
      <c r="L23" s="2">
        <f t="shared" ca="1" si="9"/>
        <v>41</v>
      </c>
      <c r="M23" s="2">
        <f t="shared" ca="1" si="9"/>
        <v>68</v>
      </c>
      <c r="N23" s="2">
        <f t="shared" ca="1" si="9"/>
        <v>20</v>
      </c>
      <c r="O23" s="2">
        <f t="shared" ca="1" si="9"/>
        <v>57</v>
      </c>
      <c r="P23" s="2">
        <f t="shared" ca="1" si="10"/>
        <v>759</v>
      </c>
      <c r="Q23" s="2">
        <f t="shared" ca="1" si="10"/>
        <v>651</v>
      </c>
      <c r="R23" s="2">
        <f t="shared" ca="1" si="10"/>
        <v>204</v>
      </c>
      <c r="S23" s="2">
        <f t="shared" ca="1" si="10"/>
        <v>590</v>
      </c>
      <c r="T23" s="2">
        <f t="shared" ca="1" si="11"/>
        <v>6179</v>
      </c>
      <c r="U23" s="2">
        <f t="shared" ca="1" si="11"/>
        <v>8372</v>
      </c>
      <c r="W23" s="3"/>
      <c r="X23" s="3"/>
      <c r="Y23" s="3"/>
      <c r="Z23" s="3"/>
    </row>
    <row r="24" spans="2:26" x14ac:dyDescent="0.25">
      <c r="B24" s="2">
        <f t="shared" ca="1" si="8"/>
        <v>6</v>
      </c>
      <c r="C24" s="2">
        <f t="shared" ca="1" si="1"/>
        <v>62</v>
      </c>
      <c r="D24" s="2">
        <f t="shared" ca="1" si="8"/>
        <v>2</v>
      </c>
      <c r="E24" s="2">
        <f t="shared" ca="1" si="3"/>
        <v>93</v>
      </c>
      <c r="F24" s="2">
        <f t="shared" ca="1" si="8"/>
        <v>3</v>
      </c>
      <c r="G24" s="2">
        <f t="shared" ca="1" si="4"/>
        <v>53</v>
      </c>
      <c r="H24" s="2">
        <f t="shared" ca="1" si="8"/>
        <v>0</v>
      </c>
      <c r="I24" s="2">
        <f t="shared" ca="1" si="5"/>
        <v>74</v>
      </c>
      <c r="J24" s="2">
        <f t="shared" ca="1" si="9"/>
        <v>54</v>
      </c>
      <c r="K24" s="2">
        <f t="shared" ca="1" si="9"/>
        <v>11</v>
      </c>
      <c r="L24" s="2">
        <f t="shared" ca="1" si="9"/>
        <v>84</v>
      </c>
      <c r="M24" s="2">
        <f t="shared" ca="1" si="9"/>
        <v>22</v>
      </c>
      <c r="N24" s="2">
        <f t="shared" ca="1" si="9"/>
        <v>12</v>
      </c>
      <c r="O24" s="2">
        <f t="shared" ca="1" si="9"/>
        <v>17</v>
      </c>
      <c r="P24" s="2">
        <f t="shared" ca="1" si="10"/>
        <v>205</v>
      </c>
      <c r="Q24" s="2">
        <f t="shared" ca="1" si="10"/>
        <v>293</v>
      </c>
      <c r="R24" s="2">
        <f t="shared" ca="1" si="10"/>
        <v>563</v>
      </c>
      <c r="S24" s="2">
        <f t="shared" ca="1" si="10"/>
        <v>626</v>
      </c>
      <c r="T24" s="2">
        <f t="shared" ca="1" si="11"/>
        <v>4788</v>
      </c>
      <c r="U24" s="2">
        <f t="shared" ca="1" si="11"/>
        <v>4110</v>
      </c>
      <c r="W24" s="3"/>
      <c r="X24" s="3"/>
      <c r="Y24" s="3"/>
      <c r="Z24" s="3"/>
    </row>
    <row r="25" spans="2:26" x14ac:dyDescent="0.25">
      <c r="B25" s="2">
        <f t="shared" ca="1" si="8"/>
        <v>8</v>
      </c>
      <c r="C25" s="2">
        <f t="shared" ca="1" si="1"/>
        <v>91</v>
      </c>
      <c r="D25" s="2">
        <f t="shared" ca="1" si="8"/>
        <v>0</v>
      </c>
      <c r="E25" s="2">
        <f t="shared" ca="1" si="3"/>
        <v>22</v>
      </c>
      <c r="F25" s="2">
        <f t="shared" ca="1" si="8"/>
        <v>0</v>
      </c>
      <c r="G25" s="2">
        <f t="shared" ca="1" si="4"/>
        <v>65</v>
      </c>
      <c r="H25" s="2">
        <f t="shared" ca="1" si="8"/>
        <v>1</v>
      </c>
      <c r="I25" s="2">
        <f t="shared" ca="1" si="5"/>
        <v>61</v>
      </c>
      <c r="J25" s="2">
        <f t="shared" ca="1" si="9"/>
        <v>35</v>
      </c>
      <c r="K25" s="2">
        <f t="shared" ca="1" si="9"/>
        <v>94</v>
      </c>
      <c r="L25" s="2">
        <f t="shared" ca="1" si="9"/>
        <v>78</v>
      </c>
      <c r="M25" s="2">
        <f t="shared" ca="1" si="9"/>
        <v>54</v>
      </c>
      <c r="N25" s="2">
        <f t="shared" ca="1" si="9"/>
        <v>17</v>
      </c>
      <c r="O25" s="2">
        <f t="shared" ca="1" si="9"/>
        <v>83</v>
      </c>
      <c r="P25" s="2">
        <f t="shared" ca="1" si="10"/>
        <v>757</v>
      </c>
      <c r="Q25" s="2">
        <f t="shared" ca="1" si="10"/>
        <v>569</v>
      </c>
      <c r="R25" s="2">
        <f t="shared" ca="1" si="10"/>
        <v>355</v>
      </c>
      <c r="S25" s="2">
        <f t="shared" ca="1" si="10"/>
        <v>898</v>
      </c>
      <c r="T25" s="2">
        <f t="shared" ca="1" si="11"/>
        <v>6241</v>
      </c>
      <c r="U25" s="2">
        <f t="shared" ca="1" si="11"/>
        <v>9689</v>
      </c>
      <c r="W25" s="3"/>
      <c r="X25" s="3"/>
      <c r="Y25" s="3"/>
      <c r="Z25" s="3"/>
    </row>
    <row r="26" spans="2:26" x14ac:dyDescent="0.25">
      <c r="B26" s="2">
        <f t="shared" ca="1" si="8"/>
        <v>7</v>
      </c>
      <c r="C26" s="2">
        <f t="shared" ca="1" si="1"/>
        <v>90</v>
      </c>
      <c r="D26" s="2">
        <f t="shared" ca="1" si="8"/>
        <v>9</v>
      </c>
      <c r="E26" s="2">
        <f t="shared" ca="1" si="3"/>
        <v>66</v>
      </c>
      <c r="F26" s="2">
        <f t="shared" ca="1" si="8"/>
        <v>8</v>
      </c>
      <c r="G26" s="2">
        <f t="shared" ca="1" si="4"/>
        <v>35</v>
      </c>
      <c r="H26" s="2">
        <f t="shared" ca="1" si="8"/>
        <v>5</v>
      </c>
      <c r="I26" s="2">
        <f t="shared" ca="1" si="5"/>
        <v>13</v>
      </c>
      <c r="J26" s="2">
        <f t="shared" ca="1" si="9"/>
        <v>57</v>
      </c>
      <c r="K26" s="2">
        <f t="shared" ca="1" si="9"/>
        <v>88</v>
      </c>
      <c r="L26" s="2">
        <f t="shared" ca="1" si="9"/>
        <v>19</v>
      </c>
      <c r="M26" s="2">
        <f t="shared" ca="1" si="9"/>
        <v>24</v>
      </c>
      <c r="N26" s="2">
        <f t="shared" ca="1" si="9"/>
        <v>42</v>
      </c>
      <c r="O26" s="2">
        <f t="shared" ca="1" si="9"/>
        <v>31</v>
      </c>
      <c r="P26" s="2">
        <f t="shared" ca="1" si="10"/>
        <v>581</v>
      </c>
      <c r="Q26" s="2">
        <f t="shared" ca="1" si="10"/>
        <v>998</v>
      </c>
      <c r="R26" s="2">
        <f t="shared" ca="1" si="10"/>
        <v>389</v>
      </c>
      <c r="S26" s="2">
        <f t="shared" ca="1" si="10"/>
        <v>241</v>
      </c>
      <c r="T26" s="2">
        <f t="shared" ca="1" si="11"/>
        <v>4653</v>
      </c>
      <c r="U26" s="2">
        <f t="shared" ca="1" si="11"/>
        <v>8984</v>
      </c>
      <c r="W26" s="3"/>
      <c r="X26" s="3"/>
      <c r="Y26" s="3"/>
      <c r="Z26" s="3"/>
    </row>
    <row r="27" spans="2:26" x14ac:dyDescent="0.25">
      <c r="B27" s="2">
        <f t="shared" ref="B27:B29" ca="1" si="13">RANDBETWEEN(0,9)</f>
        <v>2</v>
      </c>
      <c r="C27" s="2">
        <f t="shared" ca="1" si="1"/>
        <v>77</v>
      </c>
      <c r="D27" s="2">
        <f t="shared" ref="D27:D29" ca="1" si="14">RANDBETWEEN(0,9)</f>
        <v>8</v>
      </c>
      <c r="E27" s="2">
        <f t="shared" ca="1" si="3"/>
        <v>54</v>
      </c>
      <c r="F27" s="2">
        <f t="shared" ref="F27:F29" ca="1" si="15">RANDBETWEEN(0,9)</f>
        <v>2</v>
      </c>
      <c r="G27" s="2">
        <f t="shared" ca="1" si="4"/>
        <v>57</v>
      </c>
      <c r="H27" s="2">
        <f t="shared" ref="H27:H29" ca="1" si="16">RANDBETWEEN(0,9)</f>
        <v>7</v>
      </c>
      <c r="I27" s="2">
        <f t="shared" ca="1" si="5"/>
        <v>98</v>
      </c>
      <c r="J27" s="2">
        <f t="shared" ref="J27:J29" ca="1" si="17">RANDBETWEEN(10,99)</f>
        <v>17</v>
      </c>
      <c r="K27" s="2">
        <f t="shared" ref="K27:K29" ca="1" si="18">RANDBETWEEN(10,99)</f>
        <v>44</v>
      </c>
      <c r="L27" s="2">
        <f t="shared" ref="L27:L29" ca="1" si="19">RANDBETWEEN(10,99)</f>
        <v>58</v>
      </c>
      <c r="M27" s="2">
        <f t="shared" ref="M27:M29" ca="1" si="20">RANDBETWEEN(10,99)</f>
        <v>91</v>
      </c>
      <c r="N27" s="2">
        <f t="shared" ref="N27:N29" ca="1" si="21">RANDBETWEEN(10,99)</f>
        <v>89</v>
      </c>
      <c r="O27" s="2">
        <f t="shared" ref="O27:O29" ca="1" si="22">RANDBETWEEN(10,99)</f>
        <v>63</v>
      </c>
      <c r="P27" s="2">
        <f t="shared" ref="P27:P29" ca="1" si="23">RANDBETWEEN(100,1000)</f>
        <v>357</v>
      </c>
      <c r="Q27" s="2">
        <f t="shared" ref="Q27:Q29" ca="1" si="24">RANDBETWEEN(100,1000)</f>
        <v>639</v>
      </c>
      <c r="R27" s="2">
        <f t="shared" ref="R27:R29" ca="1" si="25">RANDBETWEEN(100,1000)</f>
        <v>632</v>
      </c>
      <c r="S27" s="2">
        <f t="shared" ref="S27:S29" ca="1" si="26">RANDBETWEEN(100,1000)</f>
        <v>689</v>
      </c>
      <c r="T27" s="2">
        <f t="shared" ref="T27:T29" ca="1" si="27">RANDBETWEEN(1001,9999)</f>
        <v>4471</v>
      </c>
      <c r="U27" s="2">
        <f t="shared" ref="U27:U29" ca="1" si="28">RANDBETWEEN(1001,9999)</f>
        <v>4772</v>
      </c>
      <c r="W27" s="3"/>
    </row>
    <row r="28" spans="2:26" x14ac:dyDescent="0.25">
      <c r="B28" s="2">
        <f t="shared" ca="1" si="13"/>
        <v>8</v>
      </c>
      <c r="C28" s="2">
        <f t="shared" ca="1" si="1"/>
        <v>87</v>
      </c>
      <c r="D28" s="2">
        <f t="shared" ca="1" si="14"/>
        <v>2</v>
      </c>
      <c r="E28" s="2">
        <f t="shared" ca="1" si="3"/>
        <v>20</v>
      </c>
      <c r="F28" s="2">
        <f t="shared" ca="1" si="15"/>
        <v>6</v>
      </c>
      <c r="G28" s="2">
        <f t="shared" ca="1" si="4"/>
        <v>70</v>
      </c>
      <c r="H28" s="2">
        <f t="shared" ca="1" si="16"/>
        <v>4</v>
      </c>
      <c r="I28" s="2">
        <f t="shared" ca="1" si="5"/>
        <v>69</v>
      </c>
      <c r="J28" s="2">
        <f t="shared" ca="1" si="17"/>
        <v>25</v>
      </c>
      <c r="K28" s="2">
        <f t="shared" ca="1" si="18"/>
        <v>20</v>
      </c>
      <c r="L28" s="2">
        <f t="shared" ca="1" si="19"/>
        <v>64</v>
      </c>
      <c r="M28" s="2">
        <f t="shared" ca="1" si="20"/>
        <v>81</v>
      </c>
      <c r="N28" s="2">
        <f t="shared" ca="1" si="21"/>
        <v>63</v>
      </c>
      <c r="O28" s="2">
        <f t="shared" ca="1" si="22"/>
        <v>84</v>
      </c>
      <c r="P28" s="2">
        <f t="shared" ca="1" si="23"/>
        <v>828</v>
      </c>
      <c r="Q28" s="2">
        <f t="shared" ca="1" si="24"/>
        <v>352</v>
      </c>
      <c r="R28" s="2">
        <f t="shared" ca="1" si="25"/>
        <v>985</v>
      </c>
      <c r="S28" s="2">
        <f t="shared" ca="1" si="26"/>
        <v>707</v>
      </c>
      <c r="T28" s="2">
        <f t="shared" ca="1" si="27"/>
        <v>2173</v>
      </c>
      <c r="U28" s="2">
        <f t="shared" ca="1" si="28"/>
        <v>7166</v>
      </c>
      <c r="W28" s="3"/>
    </row>
    <row r="29" spans="2:26" x14ac:dyDescent="0.25">
      <c r="B29" s="2">
        <f t="shared" ca="1" si="13"/>
        <v>7</v>
      </c>
      <c r="C29" s="2">
        <f t="shared" ca="1" si="1"/>
        <v>88</v>
      </c>
      <c r="D29" s="2">
        <f t="shared" ca="1" si="14"/>
        <v>9</v>
      </c>
      <c r="E29" s="2">
        <f t="shared" ca="1" si="3"/>
        <v>38</v>
      </c>
      <c r="F29" s="2">
        <f t="shared" ca="1" si="15"/>
        <v>9</v>
      </c>
      <c r="G29" s="2">
        <f t="shared" ca="1" si="4"/>
        <v>69</v>
      </c>
      <c r="H29" s="2">
        <f t="shared" ca="1" si="16"/>
        <v>1</v>
      </c>
      <c r="I29" s="2">
        <f t="shared" ca="1" si="5"/>
        <v>20</v>
      </c>
      <c r="J29" s="2">
        <f t="shared" ca="1" si="17"/>
        <v>17</v>
      </c>
      <c r="K29" s="2">
        <f t="shared" ca="1" si="18"/>
        <v>32</v>
      </c>
      <c r="L29" s="2">
        <f t="shared" ca="1" si="19"/>
        <v>27</v>
      </c>
      <c r="M29" s="2">
        <f t="shared" ca="1" si="20"/>
        <v>51</v>
      </c>
      <c r="N29" s="2">
        <f t="shared" ca="1" si="21"/>
        <v>56</v>
      </c>
      <c r="O29" s="2">
        <f t="shared" ca="1" si="22"/>
        <v>93</v>
      </c>
      <c r="P29" s="2">
        <f t="shared" ca="1" si="23"/>
        <v>128</v>
      </c>
      <c r="Q29" s="2">
        <f t="shared" ca="1" si="24"/>
        <v>773</v>
      </c>
      <c r="R29" s="2">
        <f t="shared" ca="1" si="25"/>
        <v>335</v>
      </c>
      <c r="S29" s="2">
        <f t="shared" ca="1" si="26"/>
        <v>549</v>
      </c>
      <c r="T29" s="2">
        <f t="shared" ca="1" si="27"/>
        <v>4764</v>
      </c>
      <c r="U29" s="2">
        <f t="shared" ca="1" si="28"/>
        <v>7511</v>
      </c>
      <c r="W29" s="3"/>
    </row>
    <row r="30" spans="2:26" x14ac:dyDescent="0.25">
      <c r="B30" s="2">
        <f t="shared" ref="B30:B35" ca="1" si="29">RANDBETWEEN(0,9)</f>
        <v>6</v>
      </c>
      <c r="C30" s="2">
        <f t="shared" ca="1" si="1"/>
        <v>73</v>
      </c>
      <c r="D30" s="2">
        <f t="shared" ref="D30:D35" ca="1" si="30">RANDBETWEEN(0,9)</f>
        <v>3</v>
      </c>
      <c r="E30" s="2">
        <f t="shared" ca="1" si="3"/>
        <v>57</v>
      </c>
      <c r="F30" s="2">
        <f t="shared" ref="F30:F35" ca="1" si="31">RANDBETWEEN(0,9)</f>
        <v>8</v>
      </c>
      <c r="G30" s="2">
        <f t="shared" ca="1" si="4"/>
        <v>24</v>
      </c>
      <c r="H30" s="2">
        <f t="shared" ref="H30:H35" ca="1" si="32">RANDBETWEEN(0,9)</f>
        <v>3</v>
      </c>
      <c r="I30" s="2">
        <f t="shared" ca="1" si="5"/>
        <v>22</v>
      </c>
      <c r="J30" s="2">
        <f t="shared" ref="J30:J35" ca="1" si="33">RANDBETWEEN(10,99)</f>
        <v>26</v>
      </c>
      <c r="K30" s="2">
        <f t="shared" ref="K30:K35" ca="1" si="34">RANDBETWEEN(10,99)</f>
        <v>83</v>
      </c>
      <c r="L30" s="2">
        <f t="shared" ref="L30:L35" ca="1" si="35">RANDBETWEEN(10,99)</f>
        <v>17</v>
      </c>
      <c r="M30" s="2">
        <f t="shared" ref="M30:M35" ca="1" si="36">RANDBETWEEN(10,99)</f>
        <v>82</v>
      </c>
      <c r="N30" s="2">
        <f t="shared" ref="N30:N35" ca="1" si="37">RANDBETWEEN(10,99)</f>
        <v>11</v>
      </c>
      <c r="O30" s="2">
        <f t="shared" ref="O30:O35" ca="1" si="38">RANDBETWEEN(10,99)</f>
        <v>45</v>
      </c>
      <c r="P30" s="2">
        <f t="shared" ref="P30:P35" ca="1" si="39">RANDBETWEEN(100,1000)</f>
        <v>502</v>
      </c>
      <c r="Q30" s="2">
        <f t="shared" ref="Q30:Q35" ca="1" si="40">RANDBETWEEN(100,1000)</f>
        <v>666</v>
      </c>
      <c r="R30" s="2">
        <f t="shared" ref="R30:R35" ca="1" si="41">RANDBETWEEN(100,1000)</f>
        <v>497</v>
      </c>
      <c r="S30" s="2">
        <f t="shared" ref="S30:S35" ca="1" si="42">RANDBETWEEN(100,1000)</f>
        <v>508</v>
      </c>
      <c r="T30" s="2">
        <f t="shared" ref="T30:T35" ca="1" si="43">RANDBETWEEN(1001,9999)</f>
        <v>1781</v>
      </c>
      <c r="U30" s="2">
        <f t="shared" ref="U30:U35" ca="1" si="44">RANDBETWEEN(1001,9999)</f>
        <v>9247</v>
      </c>
      <c r="W30" s="3"/>
    </row>
    <row r="31" spans="2:26" x14ac:dyDescent="0.25">
      <c r="B31" s="2">
        <f t="shared" ca="1" si="29"/>
        <v>7</v>
      </c>
      <c r="C31" s="2">
        <f t="shared" ca="1" si="1"/>
        <v>52</v>
      </c>
      <c r="D31" s="2">
        <f t="shared" ca="1" si="30"/>
        <v>8</v>
      </c>
      <c r="E31" s="2">
        <f t="shared" ca="1" si="3"/>
        <v>21</v>
      </c>
      <c r="F31" s="2">
        <f t="shared" ca="1" si="31"/>
        <v>7</v>
      </c>
      <c r="G31" s="2">
        <f t="shared" ca="1" si="4"/>
        <v>36</v>
      </c>
      <c r="H31" s="2">
        <f t="shared" ca="1" si="32"/>
        <v>3</v>
      </c>
      <c r="I31" s="2">
        <f t="shared" ca="1" si="5"/>
        <v>80</v>
      </c>
      <c r="J31" s="2">
        <f t="shared" ca="1" si="33"/>
        <v>65</v>
      </c>
      <c r="K31" s="2">
        <f t="shared" ca="1" si="34"/>
        <v>26</v>
      </c>
      <c r="L31" s="2">
        <f t="shared" ca="1" si="35"/>
        <v>87</v>
      </c>
      <c r="M31" s="2">
        <f t="shared" ca="1" si="36"/>
        <v>54</v>
      </c>
      <c r="N31" s="2">
        <f t="shared" ca="1" si="37"/>
        <v>47</v>
      </c>
      <c r="O31" s="2">
        <f t="shared" ca="1" si="38"/>
        <v>31</v>
      </c>
      <c r="P31" s="2">
        <f t="shared" ca="1" si="39"/>
        <v>425</v>
      </c>
      <c r="Q31" s="2">
        <f t="shared" ca="1" si="40"/>
        <v>995</v>
      </c>
      <c r="R31" s="2">
        <f t="shared" ca="1" si="41"/>
        <v>896</v>
      </c>
      <c r="S31" s="2">
        <f t="shared" ca="1" si="42"/>
        <v>582</v>
      </c>
      <c r="T31" s="2">
        <f t="shared" ca="1" si="43"/>
        <v>4650</v>
      </c>
      <c r="U31" s="2">
        <f t="shared" ca="1" si="44"/>
        <v>1547</v>
      </c>
      <c r="W31" s="3"/>
    </row>
    <row r="32" spans="2:26" x14ac:dyDescent="0.25">
      <c r="B32" s="2">
        <f t="shared" ca="1" si="29"/>
        <v>4</v>
      </c>
      <c r="C32" s="2">
        <f t="shared" ca="1" si="1"/>
        <v>97</v>
      </c>
      <c r="D32" s="2">
        <f t="shared" ca="1" si="30"/>
        <v>7</v>
      </c>
      <c r="E32" s="2">
        <f t="shared" ca="1" si="3"/>
        <v>46</v>
      </c>
      <c r="F32" s="2">
        <f t="shared" ca="1" si="31"/>
        <v>3</v>
      </c>
      <c r="G32" s="2">
        <f t="shared" ca="1" si="4"/>
        <v>95</v>
      </c>
      <c r="H32" s="2">
        <f t="shared" ca="1" si="32"/>
        <v>6</v>
      </c>
      <c r="I32" s="2">
        <f t="shared" ca="1" si="5"/>
        <v>14</v>
      </c>
      <c r="J32" s="2">
        <f t="shared" ca="1" si="33"/>
        <v>92</v>
      </c>
      <c r="K32" s="2">
        <f t="shared" ca="1" si="34"/>
        <v>57</v>
      </c>
      <c r="L32" s="2">
        <f t="shared" ca="1" si="35"/>
        <v>41</v>
      </c>
      <c r="M32" s="2">
        <f t="shared" ca="1" si="36"/>
        <v>90</v>
      </c>
      <c r="N32" s="2">
        <f t="shared" ca="1" si="37"/>
        <v>59</v>
      </c>
      <c r="O32" s="2">
        <f t="shared" ca="1" si="38"/>
        <v>54</v>
      </c>
      <c r="P32" s="2">
        <f t="shared" ca="1" si="39"/>
        <v>514</v>
      </c>
      <c r="Q32" s="2">
        <f t="shared" ca="1" si="40"/>
        <v>716</v>
      </c>
      <c r="R32" s="2">
        <f t="shared" ca="1" si="41"/>
        <v>159</v>
      </c>
      <c r="S32" s="2">
        <f t="shared" ca="1" si="42"/>
        <v>699</v>
      </c>
      <c r="T32" s="2">
        <f t="shared" ca="1" si="43"/>
        <v>7477</v>
      </c>
      <c r="U32" s="2">
        <f t="shared" ca="1" si="44"/>
        <v>8228</v>
      </c>
      <c r="W32" s="3"/>
    </row>
    <row r="33" spans="2:23" x14ac:dyDescent="0.25">
      <c r="B33" s="2">
        <f t="shared" ca="1" si="29"/>
        <v>3</v>
      </c>
      <c r="C33" s="2">
        <f t="shared" ca="1" si="1"/>
        <v>91</v>
      </c>
      <c r="D33" s="2">
        <f t="shared" ca="1" si="30"/>
        <v>8</v>
      </c>
      <c r="E33" s="2">
        <f t="shared" ca="1" si="3"/>
        <v>66</v>
      </c>
      <c r="F33" s="2">
        <f t="shared" ca="1" si="31"/>
        <v>3</v>
      </c>
      <c r="G33" s="2">
        <f t="shared" ca="1" si="4"/>
        <v>60</v>
      </c>
      <c r="H33" s="2">
        <f t="shared" ca="1" si="32"/>
        <v>0</v>
      </c>
      <c r="I33" s="2">
        <f t="shared" ca="1" si="5"/>
        <v>14</v>
      </c>
      <c r="J33" s="2">
        <f t="shared" ca="1" si="33"/>
        <v>84</v>
      </c>
      <c r="K33" s="2">
        <f t="shared" ca="1" si="34"/>
        <v>44</v>
      </c>
      <c r="L33" s="2">
        <f t="shared" ca="1" si="35"/>
        <v>54</v>
      </c>
      <c r="M33" s="2">
        <f t="shared" ca="1" si="36"/>
        <v>74</v>
      </c>
      <c r="N33" s="2">
        <f t="shared" ca="1" si="37"/>
        <v>38</v>
      </c>
      <c r="O33" s="2">
        <f t="shared" ca="1" si="38"/>
        <v>30</v>
      </c>
      <c r="P33" s="2">
        <f t="shared" ca="1" si="39"/>
        <v>833</v>
      </c>
      <c r="Q33" s="2">
        <f t="shared" ca="1" si="40"/>
        <v>246</v>
      </c>
      <c r="R33" s="2">
        <f t="shared" ca="1" si="41"/>
        <v>432</v>
      </c>
      <c r="S33" s="2">
        <f t="shared" ca="1" si="42"/>
        <v>118</v>
      </c>
      <c r="T33" s="2">
        <f t="shared" ca="1" si="43"/>
        <v>7568</v>
      </c>
      <c r="U33" s="2">
        <f t="shared" ca="1" si="44"/>
        <v>7128</v>
      </c>
      <c r="W33" s="3"/>
    </row>
    <row r="34" spans="2:23" x14ac:dyDescent="0.25">
      <c r="B34" s="2">
        <f t="shared" ca="1" si="29"/>
        <v>3</v>
      </c>
      <c r="C34" s="2">
        <f t="shared" ca="1" si="1"/>
        <v>85</v>
      </c>
      <c r="D34" s="2">
        <f t="shared" ca="1" si="30"/>
        <v>9</v>
      </c>
      <c r="E34" s="2">
        <f t="shared" ca="1" si="3"/>
        <v>72</v>
      </c>
      <c r="F34" s="2">
        <f t="shared" ca="1" si="31"/>
        <v>3</v>
      </c>
      <c r="G34" s="2">
        <f t="shared" ca="1" si="4"/>
        <v>93</v>
      </c>
      <c r="H34" s="2">
        <f t="shared" ca="1" si="32"/>
        <v>4</v>
      </c>
      <c r="I34" s="2">
        <f t="shared" ca="1" si="5"/>
        <v>47</v>
      </c>
      <c r="J34" s="2">
        <f t="shared" ca="1" si="33"/>
        <v>28</v>
      </c>
      <c r="K34" s="2">
        <f t="shared" ca="1" si="34"/>
        <v>19</v>
      </c>
      <c r="L34" s="2">
        <f t="shared" ca="1" si="35"/>
        <v>45</v>
      </c>
      <c r="M34" s="2">
        <f t="shared" ca="1" si="36"/>
        <v>49</v>
      </c>
      <c r="N34" s="2">
        <f t="shared" ca="1" si="37"/>
        <v>37</v>
      </c>
      <c r="O34" s="2">
        <f t="shared" ca="1" si="38"/>
        <v>72</v>
      </c>
      <c r="P34" s="2">
        <f t="shared" ca="1" si="39"/>
        <v>255</v>
      </c>
      <c r="Q34" s="2">
        <f t="shared" ca="1" si="40"/>
        <v>373</v>
      </c>
      <c r="R34" s="2">
        <f t="shared" ca="1" si="41"/>
        <v>773</v>
      </c>
      <c r="S34" s="2">
        <f t="shared" ca="1" si="42"/>
        <v>541</v>
      </c>
      <c r="T34" s="2">
        <f t="shared" ca="1" si="43"/>
        <v>8153</v>
      </c>
      <c r="U34" s="2">
        <f t="shared" ca="1" si="44"/>
        <v>7016</v>
      </c>
      <c r="W34" s="3"/>
    </row>
    <row r="35" spans="2:23" x14ac:dyDescent="0.25">
      <c r="B35" s="2">
        <f t="shared" ca="1" si="29"/>
        <v>2</v>
      </c>
      <c r="C35" s="2">
        <f t="shared" ca="1" si="1"/>
        <v>100</v>
      </c>
      <c r="D35" s="2">
        <f t="shared" ca="1" si="30"/>
        <v>9</v>
      </c>
      <c r="E35" s="2">
        <f t="shared" ca="1" si="3"/>
        <v>23</v>
      </c>
      <c r="F35" s="2">
        <f t="shared" ca="1" si="31"/>
        <v>1</v>
      </c>
      <c r="G35" s="2">
        <f t="shared" ca="1" si="4"/>
        <v>97</v>
      </c>
      <c r="H35" s="2">
        <f t="shared" ca="1" si="32"/>
        <v>2</v>
      </c>
      <c r="I35" s="2">
        <f t="shared" ca="1" si="5"/>
        <v>10</v>
      </c>
      <c r="J35" s="2">
        <f t="shared" ca="1" si="33"/>
        <v>29</v>
      </c>
      <c r="K35" s="2">
        <f t="shared" ca="1" si="34"/>
        <v>82</v>
      </c>
      <c r="L35" s="2">
        <f t="shared" ca="1" si="35"/>
        <v>74</v>
      </c>
      <c r="M35" s="2">
        <f t="shared" ca="1" si="36"/>
        <v>51</v>
      </c>
      <c r="N35" s="2">
        <f t="shared" ca="1" si="37"/>
        <v>69</v>
      </c>
      <c r="O35" s="2">
        <f t="shared" ca="1" si="38"/>
        <v>66</v>
      </c>
      <c r="P35" s="2">
        <f t="shared" ca="1" si="39"/>
        <v>262</v>
      </c>
      <c r="Q35" s="2">
        <f t="shared" ca="1" si="40"/>
        <v>350</v>
      </c>
      <c r="R35" s="2">
        <f t="shared" ca="1" si="41"/>
        <v>141</v>
      </c>
      <c r="S35" s="2">
        <f t="shared" ca="1" si="42"/>
        <v>480</v>
      </c>
      <c r="T35" s="2">
        <f t="shared" ca="1" si="43"/>
        <v>6590</v>
      </c>
      <c r="U35" s="2">
        <f t="shared" ca="1" si="44"/>
        <v>9752</v>
      </c>
      <c r="W35" s="3"/>
    </row>
    <row r="36" spans="2:23" x14ac:dyDescent="0.25">
      <c r="B36" s="2">
        <f t="shared" ref="B36:B41" ca="1" si="45">RANDBETWEEN(0,9)</f>
        <v>7</v>
      </c>
      <c r="C36" s="2">
        <f t="shared" ref="C36:C41" ca="1" si="46">RANDBETWEEN(50,100)</f>
        <v>64</v>
      </c>
      <c r="D36" s="2">
        <f t="shared" ref="D36:D41" ca="1" si="47">RANDBETWEEN(0,9)</f>
        <v>7</v>
      </c>
      <c r="E36" s="2">
        <f t="shared" ref="E36:E41" ca="1" si="48">RANDBETWEEN(10,99)</f>
        <v>58</v>
      </c>
      <c r="F36" s="2">
        <f t="shared" ref="F36:F41" ca="1" si="49">RANDBETWEEN(0,9)</f>
        <v>5</v>
      </c>
      <c r="G36" s="2">
        <f t="shared" ref="G36:G41" ca="1" si="50">RANDBETWEEN(10,99)</f>
        <v>43</v>
      </c>
      <c r="H36" s="2">
        <f t="shared" ref="H36:H41" ca="1" si="51">RANDBETWEEN(0,9)</f>
        <v>4</v>
      </c>
      <c r="I36" s="2">
        <f t="shared" ref="I36:I41" ca="1" si="52">RANDBETWEEN(10,99)</f>
        <v>54</v>
      </c>
      <c r="J36" s="2">
        <f t="shared" ref="J36:J41" ca="1" si="53">RANDBETWEEN(10,99)</f>
        <v>31</v>
      </c>
      <c r="K36" s="2">
        <f t="shared" ref="K36:K41" ca="1" si="54">RANDBETWEEN(10,99)</f>
        <v>42</v>
      </c>
      <c r="L36" s="2">
        <f t="shared" ref="L36:L41" ca="1" si="55">RANDBETWEEN(10,99)</f>
        <v>80</v>
      </c>
      <c r="M36" s="2">
        <f t="shared" ref="M36:M41" ca="1" si="56">RANDBETWEEN(10,99)</f>
        <v>20</v>
      </c>
      <c r="N36" s="2">
        <f t="shared" ref="N36:N41" ca="1" si="57">RANDBETWEEN(10,99)</f>
        <v>95</v>
      </c>
      <c r="O36" s="2">
        <f t="shared" ref="O36:O41" ca="1" si="58">RANDBETWEEN(10,99)</f>
        <v>58</v>
      </c>
      <c r="P36" s="2">
        <f t="shared" ref="P36:P41" ca="1" si="59">RANDBETWEEN(100,1000)</f>
        <v>597</v>
      </c>
      <c r="Q36" s="2">
        <f t="shared" ref="Q36:Q41" ca="1" si="60">RANDBETWEEN(100,1000)</f>
        <v>845</v>
      </c>
      <c r="R36" s="2">
        <f t="shared" ref="R36:R41" ca="1" si="61">RANDBETWEEN(100,1000)</f>
        <v>942</v>
      </c>
      <c r="S36" s="2">
        <f t="shared" ref="S36:S41" ca="1" si="62">RANDBETWEEN(100,1000)</f>
        <v>372</v>
      </c>
      <c r="T36" s="2">
        <f t="shared" ref="T36:T41" ca="1" si="63">RANDBETWEEN(1001,9999)</f>
        <v>4720</v>
      </c>
      <c r="U36" s="2">
        <f t="shared" ref="U36:U41" ca="1" si="64">RANDBETWEEN(1001,9999)</f>
        <v>8724</v>
      </c>
      <c r="W36" s="3"/>
    </row>
    <row r="37" spans="2:23" customFormat="1" x14ac:dyDescent="0.25">
      <c r="B37" s="2">
        <f t="shared" ca="1" si="45"/>
        <v>8</v>
      </c>
      <c r="C37" s="2">
        <f t="shared" ca="1" si="46"/>
        <v>69</v>
      </c>
      <c r="D37" s="2">
        <f t="shared" ca="1" si="47"/>
        <v>4</v>
      </c>
      <c r="E37" s="2">
        <f t="shared" ca="1" si="48"/>
        <v>91</v>
      </c>
      <c r="F37" s="2">
        <f t="shared" ca="1" si="49"/>
        <v>2</v>
      </c>
      <c r="G37" s="2">
        <f t="shared" ca="1" si="50"/>
        <v>58</v>
      </c>
      <c r="H37" s="2">
        <f t="shared" ca="1" si="51"/>
        <v>9</v>
      </c>
      <c r="I37" s="2">
        <f t="shared" ca="1" si="52"/>
        <v>84</v>
      </c>
      <c r="J37" s="2">
        <f t="shared" ca="1" si="53"/>
        <v>38</v>
      </c>
      <c r="K37" s="2">
        <f t="shared" ca="1" si="54"/>
        <v>60</v>
      </c>
      <c r="L37" s="2">
        <f t="shared" ca="1" si="55"/>
        <v>96</v>
      </c>
      <c r="M37" s="2">
        <f t="shared" ca="1" si="56"/>
        <v>59</v>
      </c>
      <c r="N37" s="2">
        <f t="shared" ca="1" si="57"/>
        <v>87</v>
      </c>
      <c r="O37" s="2">
        <f t="shared" ca="1" si="58"/>
        <v>43</v>
      </c>
      <c r="P37" s="2">
        <f t="shared" ca="1" si="59"/>
        <v>592</v>
      </c>
      <c r="Q37" s="2">
        <f t="shared" ca="1" si="60"/>
        <v>631</v>
      </c>
      <c r="R37" s="2">
        <f t="shared" ca="1" si="61"/>
        <v>342</v>
      </c>
      <c r="S37" s="2">
        <f t="shared" ca="1" si="62"/>
        <v>258</v>
      </c>
      <c r="T37" s="2">
        <f t="shared" ca="1" si="63"/>
        <v>4552</v>
      </c>
      <c r="U37" s="2">
        <f t="shared" ca="1" si="64"/>
        <v>9058</v>
      </c>
    </row>
    <row r="38" spans="2:23" x14ac:dyDescent="0.25">
      <c r="B38" s="2">
        <f t="shared" ca="1" si="45"/>
        <v>3</v>
      </c>
      <c r="C38" s="2">
        <f t="shared" ca="1" si="46"/>
        <v>68</v>
      </c>
      <c r="D38" s="2">
        <f t="shared" ca="1" si="47"/>
        <v>7</v>
      </c>
      <c r="E38" s="2">
        <f t="shared" ca="1" si="48"/>
        <v>25</v>
      </c>
      <c r="F38" s="2">
        <f t="shared" ca="1" si="49"/>
        <v>0</v>
      </c>
      <c r="G38" s="2">
        <f t="shared" ca="1" si="50"/>
        <v>48</v>
      </c>
      <c r="H38" s="2">
        <f t="shared" ca="1" si="51"/>
        <v>2</v>
      </c>
      <c r="I38" s="2">
        <f t="shared" ca="1" si="52"/>
        <v>45</v>
      </c>
      <c r="J38" s="2">
        <f t="shared" ca="1" si="53"/>
        <v>44</v>
      </c>
      <c r="K38" s="2">
        <f t="shared" ca="1" si="54"/>
        <v>66</v>
      </c>
      <c r="L38" s="2">
        <f t="shared" ca="1" si="55"/>
        <v>80</v>
      </c>
      <c r="M38" s="2">
        <f t="shared" ca="1" si="56"/>
        <v>61</v>
      </c>
      <c r="N38" s="2">
        <f t="shared" ca="1" si="57"/>
        <v>96</v>
      </c>
      <c r="O38" s="2">
        <f t="shared" ca="1" si="58"/>
        <v>10</v>
      </c>
      <c r="P38" s="2">
        <f t="shared" ca="1" si="59"/>
        <v>312</v>
      </c>
      <c r="Q38" s="2">
        <f t="shared" ca="1" si="60"/>
        <v>519</v>
      </c>
      <c r="R38" s="2">
        <f t="shared" ca="1" si="61"/>
        <v>533</v>
      </c>
      <c r="S38" s="2">
        <f t="shared" ca="1" si="62"/>
        <v>642</v>
      </c>
      <c r="T38" s="2">
        <f t="shared" ca="1" si="63"/>
        <v>2536</v>
      </c>
      <c r="U38" s="2">
        <f t="shared" ca="1" si="64"/>
        <v>8944</v>
      </c>
      <c r="W38" s="3"/>
    </row>
    <row r="39" spans="2:23" x14ac:dyDescent="0.25">
      <c r="B39" s="2">
        <f t="shared" ca="1" si="45"/>
        <v>2</v>
      </c>
      <c r="C39" s="2">
        <f t="shared" ca="1" si="46"/>
        <v>98</v>
      </c>
      <c r="D39" s="2">
        <f t="shared" ca="1" si="47"/>
        <v>9</v>
      </c>
      <c r="E39" s="2">
        <f t="shared" ca="1" si="48"/>
        <v>53</v>
      </c>
      <c r="F39" s="2">
        <f t="shared" ca="1" si="49"/>
        <v>3</v>
      </c>
      <c r="G39" s="2">
        <f t="shared" ca="1" si="50"/>
        <v>56</v>
      </c>
      <c r="H39" s="2">
        <f t="shared" ca="1" si="51"/>
        <v>7</v>
      </c>
      <c r="I39" s="2">
        <f t="shared" ca="1" si="52"/>
        <v>31</v>
      </c>
      <c r="J39" s="2">
        <f t="shared" ca="1" si="53"/>
        <v>73</v>
      </c>
      <c r="K39" s="2">
        <f t="shared" ca="1" si="54"/>
        <v>16</v>
      </c>
      <c r="L39" s="2">
        <f t="shared" ca="1" si="55"/>
        <v>15</v>
      </c>
      <c r="M39" s="2">
        <f t="shared" ca="1" si="56"/>
        <v>64</v>
      </c>
      <c r="N39" s="2">
        <f t="shared" ca="1" si="57"/>
        <v>63</v>
      </c>
      <c r="O39" s="2">
        <f t="shared" ca="1" si="58"/>
        <v>52</v>
      </c>
      <c r="P39" s="2">
        <f t="shared" ca="1" si="59"/>
        <v>851</v>
      </c>
      <c r="Q39" s="2">
        <f t="shared" ca="1" si="60"/>
        <v>661</v>
      </c>
      <c r="R39" s="2">
        <f t="shared" ca="1" si="61"/>
        <v>353</v>
      </c>
      <c r="S39" s="2">
        <f t="shared" ca="1" si="62"/>
        <v>807</v>
      </c>
      <c r="T39" s="2">
        <f t="shared" ca="1" si="63"/>
        <v>6818</v>
      </c>
      <c r="U39" s="2">
        <f t="shared" ca="1" si="64"/>
        <v>6500</v>
      </c>
    </row>
    <row r="40" spans="2:23" x14ac:dyDescent="0.25">
      <c r="B40" s="2">
        <f t="shared" ca="1" si="45"/>
        <v>7</v>
      </c>
      <c r="C40" s="2">
        <f t="shared" ca="1" si="46"/>
        <v>53</v>
      </c>
      <c r="D40" s="2">
        <f t="shared" ca="1" si="47"/>
        <v>2</v>
      </c>
      <c r="E40" s="2">
        <f t="shared" ca="1" si="48"/>
        <v>26</v>
      </c>
      <c r="F40" s="2">
        <f t="shared" ca="1" si="49"/>
        <v>9</v>
      </c>
      <c r="G40" s="2">
        <f t="shared" ca="1" si="50"/>
        <v>11</v>
      </c>
      <c r="H40" s="2">
        <f t="shared" ca="1" si="51"/>
        <v>9</v>
      </c>
      <c r="I40" s="2">
        <f t="shared" ca="1" si="52"/>
        <v>94</v>
      </c>
      <c r="J40" s="2">
        <f t="shared" ca="1" si="53"/>
        <v>76</v>
      </c>
      <c r="K40" s="2">
        <f t="shared" ca="1" si="54"/>
        <v>64</v>
      </c>
      <c r="L40" s="2">
        <f t="shared" ca="1" si="55"/>
        <v>28</v>
      </c>
      <c r="M40" s="2">
        <f t="shared" ca="1" si="56"/>
        <v>28</v>
      </c>
      <c r="N40" s="2">
        <f t="shared" ca="1" si="57"/>
        <v>79</v>
      </c>
      <c r="O40" s="2">
        <f t="shared" ca="1" si="58"/>
        <v>17</v>
      </c>
      <c r="P40" s="2">
        <f t="shared" ca="1" si="59"/>
        <v>842</v>
      </c>
      <c r="Q40" s="2">
        <f t="shared" ca="1" si="60"/>
        <v>304</v>
      </c>
      <c r="R40" s="2">
        <f t="shared" ca="1" si="61"/>
        <v>646</v>
      </c>
      <c r="S40" s="2">
        <f t="shared" ca="1" si="62"/>
        <v>610</v>
      </c>
      <c r="T40" s="2">
        <f t="shared" ca="1" si="63"/>
        <v>5884</v>
      </c>
      <c r="U40" s="2">
        <f t="shared" ca="1" si="64"/>
        <v>6745</v>
      </c>
    </row>
    <row r="41" spans="2:23" x14ac:dyDescent="0.25">
      <c r="B41" s="2">
        <f t="shared" ca="1" si="45"/>
        <v>1</v>
      </c>
      <c r="C41" s="2">
        <f t="shared" ca="1" si="46"/>
        <v>55</v>
      </c>
      <c r="D41" s="2">
        <f t="shared" ca="1" si="47"/>
        <v>7</v>
      </c>
      <c r="E41" s="2">
        <f t="shared" ca="1" si="48"/>
        <v>70</v>
      </c>
      <c r="F41" s="2">
        <f t="shared" ca="1" si="49"/>
        <v>2</v>
      </c>
      <c r="G41" s="2">
        <f t="shared" ca="1" si="50"/>
        <v>93</v>
      </c>
      <c r="H41" s="2">
        <f t="shared" ca="1" si="51"/>
        <v>2</v>
      </c>
      <c r="I41" s="2">
        <f t="shared" ca="1" si="52"/>
        <v>90</v>
      </c>
      <c r="J41" s="2">
        <f t="shared" ca="1" si="53"/>
        <v>17</v>
      </c>
      <c r="K41" s="2">
        <f t="shared" ca="1" si="54"/>
        <v>66</v>
      </c>
      <c r="L41" s="2">
        <f t="shared" ca="1" si="55"/>
        <v>70</v>
      </c>
      <c r="M41" s="2">
        <f t="shared" ca="1" si="56"/>
        <v>14</v>
      </c>
      <c r="N41" s="2">
        <f t="shared" ca="1" si="57"/>
        <v>74</v>
      </c>
      <c r="O41" s="2">
        <f t="shared" ca="1" si="58"/>
        <v>17</v>
      </c>
      <c r="P41" s="2">
        <f t="shared" ca="1" si="59"/>
        <v>367</v>
      </c>
      <c r="Q41" s="2">
        <f t="shared" ca="1" si="60"/>
        <v>708</v>
      </c>
      <c r="R41" s="2">
        <f t="shared" ca="1" si="61"/>
        <v>129</v>
      </c>
      <c r="S41" s="2">
        <f t="shared" ca="1" si="62"/>
        <v>396</v>
      </c>
      <c r="T41" s="2">
        <f t="shared" ca="1" si="63"/>
        <v>8502</v>
      </c>
      <c r="U41" s="2">
        <f t="shared" ca="1" si="64"/>
        <v>6080</v>
      </c>
    </row>
    <row r="42" spans="2:23" x14ac:dyDescent="0.25">
      <c r="B42" s="2">
        <f t="shared" ref="B42:B47" ca="1" si="65">RANDBETWEEN(0,9)</f>
        <v>3</v>
      </c>
      <c r="C42" s="2">
        <f t="shared" ref="C42:C47" ca="1" si="66">RANDBETWEEN(50,100)</f>
        <v>78</v>
      </c>
      <c r="D42" s="2">
        <f t="shared" ref="D42:D47" ca="1" si="67">RANDBETWEEN(0,9)</f>
        <v>5</v>
      </c>
      <c r="E42" s="2">
        <f t="shared" ref="E42:E47" ca="1" si="68">RANDBETWEEN(10,99)</f>
        <v>49</v>
      </c>
      <c r="F42" s="2">
        <f t="shared" ref="F42:F47" ca="1" si="69">RANDBETWEEN(0,9)</f>
        <v>0</v>
      </c>
      <c r="G42" s="2">
        <f t="shared" ref="G42:G47" ca="1" si="70">RANDBETWEEN(10,99)</f>
        <v>17</v>
      </c>
      <c r="H42" s="2">
        <f t="shared" ref="H42:H47" ca="1" si="71">RANDBETWEEN(0,9)</f>
        <v>7</v>
      </c>
      <c r="I42" s="2">
        <f t="shared" ref="I42:I47" ca="1" si="72">RANDBETWEEN(10,99)</f>
        <v>76</v>
      </c>
      <c r="J42" s="2">
        <f t="shared" ref="J42:J47" ca="1" si="73">RANDBETWEEN(10,99)</f>
        <v>31</v>
      </c>
      <c r="K42" s="2">
        <f t="shared" ref="K42:K47" ca="1" si="74">RANDBETWEEN(10,99)</f>
        <v>23</v>
      </c>
      <c r="L42" s="2">
        <f t="shared" ref="L42:L47" ca="1" si="75">RANDBETWEEN(10,99)</f>
        <v>40</v>
      </c>
      <c r="M42" s="2">
        <f t="shared" ref="M42:M47" ca="1" si="76">RANDBETWEEN(10,99)</f>
        <v>76</v>
      </c>
      <c r="N42" s="2">
        <f t="shared" ref="N42:N47" ca="1" si="77">RANDBETWEEN(10,99)</f>
        <v>39</v>
      </c>
      <c r="O42" s="2">
        <f t="shared" ref="O42:O47" ca="1" si="78">RANDBETWEEN(10,99)</f>
        <v>55</v>
      </c>
      <c r="P42" s="2">
        <f t="shared" ref="P42:P47" ca="1" si="79">RANDBETWEEN(100,1000)</f>
        <v>514</v>
      </c>
      <c r="Q42" s="2">
        <f t="shared" ref="Q42:Q47" ca="1" si="80">RANDBETWEEN(100,1000)</f>
        <v>617</v>
      </c>
      <c r="R42" s="2">
        <f t="shared" ref="R42:R47" ca="1" si="81">RANDBETWEEN(100,1000)</f>
        <v>960</v>
      </c>
      <c r="S42" s="2">
        <f t="shared" ref="S42:S47" ca="1" si="82">RANDBETWEEN(100,1000)</f>
        <v>986</v>
      </c>
      <c r="T42" s="2">
        <f t="shared" ref="T42:T47" ca="1" si="83">RANDBETWEEN(1001,9999)</f>
        <v>1237</v>
      </c>
      <c r="U42" s="2">
        <f t="shared" ref="U42:U47" ca="1" si="84">RANDBETWEEN(1001,9999)</f>
        <v>4618</v>
      </c>
    </row>
    <row r="43" spans="2:23" x14ac:dyDescent="0.25">
      <c r="B43" s="2">
        <f t="shared" ca="1" si="65"/>
        <v>6</v>
      </c>
      <c r="C43" s="2">
        <f t="shared" ca="1" si="66"/>
        <v>50</v>
      </c>
      <c r="D43" s="2">
        <f t="shared" ca="1" si="67"/>
        <v>8</v>
      </c>
      <c r="E43" s="2">
        <f t="shared" ca="1" si="68"/>
        <v>25</v>
      </c>
      <c r="F43" s="2">
        <f t="shared" ca="1" si="69"/>
        <v>7</v>
      </c>
      <c r="G43" s="2">
        <f t="shared" ca="1" si="70"/>
        <v>31</v>
      </c>
      <c r="H43" s="2">
        <f t="shared" ca="1" si="71"/>
        <v>8</v>
      </c>
      <c r="I43" s="2">
        <f t="shared" ca="1" si="72"/>
        <v>90</v>
      </c>
      <c r="J43" s="2">
        <f t="shared" ca="1" si="73"/>
        <v>61</v>
      </c>
      <c r="K43" s="2">
        <f t="shared" ca="1" si="74"/>
        <v>89</v>
      </c>
      <c r="L43" s="2">
        <f t="shared" ca="1" si="75"/>
        <v>30</v>
      </c>
      <c r="M43" s="2">
        <f t="shared" ca="1" si="76"/>
        <v>73</v>
      </c>
      <c r="N43" s="2">
        <f t="shared" ca="1" si="77"/>
        <v>43</v>
      </c>
      <c r="O43" s="2">
        <f t="shared" ca="1" si="78"/>
        <v>90</v>
      </c>
      <c r="P43" s="2">
        <f t="shared" ca="1" si="79"/>
        <v>715</v>
      </c>
      <c r="Q43" s="2">
        <f t="shared" ca="1" si="80"/>
        <v>760</v>
      </c>
      <c r="R43" s="2">
        <f t="shared" ca="1" si="81"/>
        <v>878</v>
      </c>
      <c r="S43" s="2">
        <f t="shared" ca="1" si="82"/>
        <v>968</v>
      </c>
      <c r="T43" s="2">
        <f t="shared" ca="1" si="83"/>
        <v>8666</v>
      </c>
      <c r="U43" s="2">
        <f t="shared" ca="1" si="84"/>
        <v>4964</v>
      </c>
    </row>
    <row r="44" spans="2:23" x14ac:dyDescent="0.25">
      <c r="B44" s="2">
        <f t="shared" ca="1" si="65"/>
        <v>9</v>
      </c>
      <c r="C44" s="2">
        <f t="shared" ca="1" si="66"/>
        <v>83</v>
      </c>
      <c r="D44" s="2">
        <f t="shared" ca="1" si="67"/>
        <v>2</v>
      </c>
      <c r="E44" s="2">
        <f t="shared" ca="1" si="68"/>
        <v>94</v>
      </c>
      <c r="F44" s="2">
        <f t="shared" ca="1" si="69"/>
        <v>7</v>
      </c>
      <c r="G44" s="2">
        <f t="shared" ca="1" si="70"/>
        <v>36</v>
      </c>
      <c r="H44" s="2">
        <f t="shared" ca="1" si="71"/>
        <v>5</v>
      </c>
      <c r="I44" s="2">
        <f t="shared" ca="1" si="72"/>
        <v>69</v>
      </c>
      <c r="J44" s="2">
        <f t="shared" ca="1" si="73"/>
        <v>51</v>
      </c>
      <c r="K44" s="2">
        <f t="shared" ca="1" si="74"/>
        <v>80</v>
      </c>
      <c r="L44" s="2">
        <f t="shared" ca="1" si="75"/>
        <v>94</v>
      </c>
      <c r="M44" s="2">
        <f t="shared" ca="1" si="76"/>
        <v>29</v>
      </c>
      <c r="N44" s="2">
        <f t="shared" ca="1" si="77"/>
        <v>55</v>
      </c>
      <c r="O44" s="2">
        <f t="shared" ca="1" si="78"/>
        <v>64</v>
      </c>
      <c r="P44" s="2">
        <f t="shared" ca="1" si="79"/>
        <v>640</v>
      </c>
      <c r="Q44" s="2">
        <f t="shared" ca="1" si="80"/>
        <v>688</v>
      </c>
      <c r="R44" s="2">
        <f t="shared" ca="1" si="81"/>
        <v>668</v>
      </c>
      <c r="S44" s="2">
        <f t="shared" ca="1" si="82"/>
        <v>742</v>
      </c>
      <c r="T44" s="2">
        <f t="shared" ca="1" si="83"/>
        <v>7607</v>
      </c>
      <c r="U44" s="2">
        <f t="shared" ca="1" si="84"/>
        <v>2787</v>
      </c>
    </row>
    <row r="45" spans="2:23" x14ac:dyDescent="0.25">
      <c r="B45" s="2">
        <f t="shared" ca="1" si="65"/>
        <v>4</v>
      </c>
      <c r="C45" s="2">
        <f t="shared" ca="1" si="66"/>
        <v>56</v>
      </c>
      <c r="D45" s="2">
        <f t="shared" ca="1" si="67"/>
        <v>5</v>
      </c>
      <c r="E45" s="2">
        <f t="shared" ca="1" si="68"/>
        <v>46</v>
      </c>
      <c r="F45" s="2">
        <f t="shared" ca="1" si="69"/>
        <v>0</v>
      </c>
      <c r="G45" s="2">
        <f t="shared" ca="1" si="70"/>
        <v>37</v>
      </c>
      <c r="H45" s="2">
        <f t="shared" ca="1" si="71"/>
        <v>5</v>
      </c>
      <c r="I45" s="2">
        <f t="shared" ca="1" si="72"/>
        <v>28</v>
      </c>
      <c r="J45" s="2">
        <f t="shared" ca="1" si="73"/>
        <v>86</v>
      </c>
      <c r="K45" s="2">
        <f t="shared" ca="1" si="74"/>
        <v>60</v>
      </c>
      <c r="L45" s="2">
        <f t="shared" ca="1" si="75"/>
        <v>10</v>
      </c>
      <c r="M45" s="2">
        <f t="shared" ca="1" si="76"/>
        <v>40</v>
      </c>
      <c r="N45" s="2">
        <f t="shared" ca="1" si="77"/>
        <v>91</v>
      </c>
      <c r="O45" s="2">
        <f t="shared" ca="1" si="78"/>
        <v>74</v>
      </c>
      <c r="P45" s="2">
        <f t="shared" ca="1" si="79"/>
        <v>757</v>
      </c>
      <c r="Q45" s="2">
        <f t="shared" ca="1" si="80"/>
        <v>881</v>
      </c>
      <c r="R45" s="2">
        <f t="shared" ca="1" si="81"/>
        <v>873</v>
      </c>
      <c r="S45" s="2">
        <f t="shared" ca="1" si="82"/>
        <v>500</v>
      </c>
      <c r="T45" s="2">
        <f t="shared" ca="1" si="83"/>
        <v>1982</v>
      </c>
      <c r="U45" s="2">
        <f t="shared" ca="1" si="84"/>
        <v>9615</v>
      </c>
    </row>
    <row r="46" spans="2:23" x14ac:dyDescent="0.25">
      <c r="B46" s="2">
        <f t="shared" ca="1" si="65"/>
        <v>1</v>
      </c>
      <c r="C46" s="2">
        <f t="shared" ca="1" si="66"/>
        <v>91</v>
      </c>
      <c r="D46" s="2">
        <f t="shared" ca="1" si="67"/>
        <v>7</v>
      </c>
      <c r="E46" s="2">
        <f t="shared" ca="1" si="68"/>
        <v>49</v>
      </c>
      <c r="F46" s="2">
        <f t="shared" ca="1" si="69"/>
        <v>8</v>
      </c>
      <c r="G46" s="2">
        <f t="shared" ca="1" si="70"/>
        <v>46</v>
      </c>
      <c r="H46" s="2">
        <f t="shared" ca="1" si="71"/>
        <v>5</v>
      </c>
      <c r="I46" s="2">
        <f t="shared" ca="1" si="72"/>
        <v>91</v>
      </c>
      <c r="J46" s="2">
        <f t="shared" ca="1" si="73"/>
        <v>13</v>
      </c>
      <c r="K46" s="2">
        <f t="shared" ca="1" si="74"/>
        <v>32</v>
      </c>
      <c r="L46" s="2">
        <f t="shared" ca="1" si="75"/>
        <v>78</v>
      </c>
      <c r="M46" s="2">
        <f t="shared" ca="1" si="76"/>
        <v>39</v>
      </c>
      <c r="N46" s="2">
        <f t="shared" ca="1" si="77"/>
        <v>14</v>
      </c>
      <c r="O46" s="2">
        <f t="shared" ca="1" si="78"/>
        <v>85</v>
      </c>
      <c r="P46" s="2">
        <f t="shared" ca="1" si="79"/>
        <v>953</v>
      </c>
      <c r="Q46" s="2">
        <f t="shared" ca="1" si="80"/>
        <v>517</v>
      </c>
      <c r="R46" s="2">
        <f t="shared" ca="1" si="81"/>
        <v>323</v>
      </c>
      <c r="S46" s="2">
        <f t="shared" ca="1" si="82"/>
        <v>810</v>
      </c>
      <c r="T46" s="2">
        <f t="shared" ca="1" si="83"/>
        <v>9812</v>
      </c>
      <c r="U46" s="2">
        <f t="shared" ca="1" si="84"/>
        <v>7931</v>
      </c>
    </row>
    <row r="47" spans="2:23" x14ac:dyDescent="0.25">
      <c r="B47" s="2">
        <f t="shared" ca="1" si="65"/>
        <v>0</v>
      </c>
      <c r="C47" s="2">
        <f t="shared" ca="1" si="66"/>
        <v>86</v>
      </c>
      <c r="D47" s="2">
        <f t="shared" ca="1" si="67"/>
        <v>5</v>
      </c>
      <c r="E47" s="2">
        <f t="shared" ca="1" si="68"/>
        <v>42</v>
      </c>
      <c r="F47" s="2">
        <f t="shared" ca="1" si="69"/>
        <v>5</v>
      </c>
      <c r="G47" s="2">
        <f t="shared" ca="1" si="70"/>
        <v>18</v>
      </c>
      <c r="H47" s="2">
        <f t="shared" ca="1" si="71"/>
        <v>2</v>
      </c>
      <c r="I47" s="2">
        <f t="shared" ca="1" si="72"/>
        <v>51</v>
      </c>
      <c r="J47" s="2">
        <f t="shared" ca="1" si="73"/>
        <v>79</v>
      </c>
      <c r="K47" s="2">
        <f t="shared" ca="1" si="74"/>
        <v>17</v>
      </c>
      <c r="L47" s="2">
        <f t="shared" ca="1" si="75"/>
        <v>72</v>
      </c>
      <c r="M47" s="2">
        <f t="shared" ca="1" si="76"/>
        <v>32</v>
      </c>
      <c r="N47" s="2">
        <f t="shared" ca="1" si="77"/>
        <v>78</v>
      </c>
      <c r="O47" s="2">
        <f t="shared" ca="1" si="78"/>
        <v>86</v>
      </c>
      <c r="P47" s="2">
        <f t="shared" ca="1" si="79"/>
        <v>825</v>
      </c>
      <c r="Q47" s="2">
        <f t="shared" ca="1" si="80"/>
        <v>687</v>
      </c>
      <c r="R47" s="2">
        <f t="shared" ca="1" si="81"/>
        <v>525</v>
      </c>
      <c r="S47" s="2">
        <f t="shared" ca="1" si="82"/>
        <v>223</v>
      </c>
      <c r="T47" s="2">
        <f t="shared" ca="1" si="83"/>
        <v>5638</v>
      </c>
      <c r="U47" s="2">
        <f t="shared" ca="1" si="84"/>
        <v>9744</v>
      </c>
    </row>
  </sheetData>
  <dataConsolidate>
    <dataRefs count="1">
      <dataRef ref="B4:U35" sheet="Sheet1"/>
    </dataRefs>
  </dataConsolidate>
  <conditionalFormatting sqref="X24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{13AF17C9-7539-4935-9EE9-C42903B3F3A6}</x14:id>
        </ext>
      </extLst>
    </cfRule>
  </conditionalFormatting>
  <conditionalFormatting sqref="W2:AA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:AA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A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{08B9EBCE-BC8B-462E-B329-DEA41B6561B2}</x14:id>
        </ext>
      </extLst>
    </cfRule>
  </conditionalFormatting>
  <conditionalFormatting sqref="U4:U47">
    <cfRule type="top10" dxfId="20" priority="12" bottom="1" rank="5"/>
  </conditionalFormatting>
  <conditionalFormatting sqref="C4:C47">
    <cfRule type="top10" dxfId="19" priority="11" bottom="1" rank="5"/>
  </conditionalFormatting>
  <conditionalFormatting sqref="E4:E47">
    <cfRule type="top10" dxfId="18" priority="10" bottom="1" rank="5"/>
  </conditionalFormatting>
  <conditionalFormatting sqref="G4:G47">
    <cfRule type="top10" dxfId="17" priority="9" bottom="1" rank="5"/>
  </conditionalFormatting>
  <conditionalFormatting sqref="I4:I47">
    <cfRule type="top10" dxfId="16" priority="8" bottom="1" rank="5"/>
  </conditionalFormatting>
  <conditionalFormatting sqref="K4:K47">
    <cfRule type="top10" dxfId="15" priority="7" bottom="1" rank="5"/>
  </conditionalFormatting>
  <conditionalFormatting sqref="M4:M47">
    <cfRule type="top10" dxfId="14" priority="6" bottom="1" rank="5"/>
  </conditionalFormatting>
  <conditionalFormatting sqref="O4:O47">
    <cfRule type="top10" dxfId="13" priority="5" bottom="1" rank="5"/>
  </conditionalFormatting>
  <conditionalFormatting sqref="Q4:Q47">
    <cfRule type="top10" dxfId="12" priority="4" bottom="1" rank="5"/>
  </conditionalFormatting>
  <conditionalFormatting sqref="S4:S47">
    <cfRule type="top10" dxfId="11" priority="3" bottom="1" rank="5"/>
  </conditionalFormatting>
  <conditionalFormatting sqref="F3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{E399E2EE-A6EC-4F52-8A17-E08EE810EEE4}</x14:id>
        </ext>
      </extLst>
    </cfRule>
  </conditionalFormatting>
  <conditionalFormatting sqref="B1:B1048576">
    <cfRule type="containsText" dxfId="0" priority="1" operator="containsText" text="0">
      <formula>NOT(ISERROR(SEARCH("0",B1)))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AF17C9-7539-4935-9EE9-C42903B3F3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X24</xm:sqref>
        </x14:conditionalFormatting>
        <x14:conditionalFormatting xmlns:xm="http://schemas.microsoft.com/office/excel/2006/main">
          <x14:cfRule type="dataBar" id="{08B9EBCE-BC8B-462E-B329-DEA41B656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E399E2EE-A6EC-4F52-8A17-E08EE810E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AEE4-3643-4535-8C04-5BC79D5D003C}">
  <dimension ref="B1:AM37"/>
  <sheetViews>
    <sheetView workbookViewId="0">
      <selection activeCell="C13" sqref="C13"/>
    </sheetView>
  </sheetViews>
  <sheetFormatPr defaultRowHeight="15" x14ac:dyDescent="0.25"/>
  <cols>
    <col min="2" max="2" width="9.140625" style="1"/>
    <col min="3" max="3" width="10.7109375" customWidth="1"/>
    <col min="4" max="4" width="9.7109375" customWidth="1"/>
    <col min="5" max="5" width="11.7109375" customWidth="1"/>
    <col min="6" max="6" width="9.7109375" customWidth="1"/>
    <col min="7" max="7" width="11.7109375" customWidth="1"/>
    <col min="8" max="8" width="9.7109375" customWidth="1"/>
    <col min="9" max="9" width="11.7109375" customWidth="1"/>
    <col min="10" max="10" width="9.7109375" customWidth="1"/>
    <col min="11" max="11" width="11.7109375" customWidth="1"/>
    <col min="12" max="12" width="10.7109375" customWidth="1"/>
    <col min="13" max="13" width="12.7109375" customWidth="1"/>
    <col min="16" max="16" width="10.7109375" customWidth="1"/>
    <col min="17" max="17" width="9.7109375" customWidth="1"/>
    <col min="18" max="18" width="11.7109375" customWidth="1"/>
    <col min="19" max="19" width="9.7109375" customWidth="1"/>
    <col min="20" max="20" width="11.7109375" customWidth="1"/>
    <col min="21" max="21" width="9.7109375" customWidth="1"/>
    <col min="22" max="22" width="11.7109375" customWidth="1"/>
    <col min="23" max="23" width="9.7109375" customWidth="1"/>
    <col min="24" max="24" width="11.7109375" customWidth="1"/>
    <col min="25" max="25" width="10.7109375" customWidth="1"/>
    <col min="26" max="26" width="12.7109375" customWidth="1"/>
    <col min="29" max="29" width="10.7109375" customWidth="1"/>
    <col min="30" max="30" width="9.7109375" customWidth="1"/>
    <col min="31" max="31" width="11.7109375" customWidth="1"/>
    <col min="32" max="32" width="9.7109375" customWidth="1"/>
    <col min="33" max="33" width="11.7109375" customWidth="1"/>
    <col min="34" max="34" width="9.7109375" customWidth="1"/>
    <col min="35" max="35" width="11.7109375" customWidth="1"/>
    <col min="36" max="36" width="9.7109375" customWidth="1"/>
    <col min="37" max="37" width="11.7109375" customWidth="1"/>
    <col min="38" max="38" width="10.7109375" customWidth="1"/>
    <col min="39" max="39" width="12.7109375" customWidth="1"/>
  </cols>
  <sheetData>
    <row r="1" spans="2:39" x14ac:dyDescent="0.25">
      <c r="C1" t="s">
        <v>47</v>
      </c>
      <c r="P1" t="s">
        <v>10</v>
      </c>
      <c r="AB1" t="s">
        <v>11</v>
      </c>
    </row>
    <row r="3" spans="2:39" x14ac:dyDescent="0.25">
      <c r="B3" s="1" t="s">
        <v>35</v>
      </c>
      <c r="C3" t="s">
        <v>36</v>
      </c>
      <c r="D3" s="1" t="s">
        <v>37</v>
      </c>
      <c r="E3" t="s">
        <v>38</v>
      </c>
      <c r="F3" s="1" t="s">
        <v>39</v>
      </c>
      <c r="G3" t="s">
        <v>40</v>
      </c>
      <c r="H3" s="1" t="s">
        <v>41</v>
      </c>
      <c r="I3" t="s">
        <v>42</v>
      </c>
      <c r="J3" s="1" t="s">
        <v>43</v>
      </c>
      <c r="K3" t="s">
        <v>44</v>
      </c>
      <c r="L3" s="1" t="s">
        <v>45</v>
      </c>
      <c r="M3" t="s">
        <v>46</v>
      </c>
      <c r="O3" s="1" t="s">
        <v>35</v>
      </c>
      <c r="P3" t="s">
        <v>36</v>
      </c>
      <c r="Q3" s="1" t="s">
        <v>37</v>
      </c>
      <c r="R3" t="s">
        <v>38</v>
      </c>
      <c r="S3" s="1" t="s">
        <v>39</v>
      </c>
      <c r="T3" t="s">
        <v>40</v>
      </c>
      <c r="U3" s="1" t="s">
        <v>41</v>
      </c>
      <c r="V3" t="s">
        <v>42</v>
      </c>
      <c r="W3" s="1" t="s">
        <v>43</v>
      </c>
      <c r="X3" t="s">
        <v>44</v>
      </c>
      <c r="Y3" s="1" t="s">
        <v>45</v>
      </c>
      <c r="Z3" t="s">
        <v>46</v>
      </c>
      <c r="AB3" s="1" t="s">
        <v>35</v>
      </c>
      <c r="AC3" t="s">
        <v>36</v>
      </c>
      <c r="AD3" s="1" t="s">
        <v>37</v>
      </c>
      <c r="AE3" t="s">
        <v>38</v>
      </c>
      <c r="AF3" s="1" t="s">
        <v>39</v>
      </c>
      <c r="AG3" t="s">
        <v>40</v>
      </c>
      <c r="AH3" s="1" t="s">
        <v>41</v>
      </c>
      <c r="AI3" t="s">
        <v>42</v>
      </c>
      <c r="AJ3" s="1" t="s">
        <v>43</v>
      </c>
      <c r="AK3" t="s">
        <v>44</v>
      </c>
      <c r="AL3" s="1" t="s">
        <v>45</v>
      </c>
      <c r="AM3" t="s">
        <v>46</v>
      </c>
    </row>
    <row r="4" spans="2:39" x14ac:dyDescent="0.25">
      <c r="B4" s="1" t="s">
        <v>26</v>
      </c>
      <c r="C4">
        <f ca="1">COUNTIF(Table1[Front-A],"=01")</f>
        <v>0</v>
      </c>
      <c r="D4">
        <v>18</v>
      </c>
      <c r="E4">
        <f ca="1">COUNTIF(Table1[Front-A],"=18")</f>
        <v>0</v>
      </c>
      <c r="F4">
        <v>35</v>
      </c>
      <c r="G4">
        <f ca="1">COUNTIF(Table1[Front-A],"=35")</f>
        <v>1</v>
      </c>
      <c r="H4">
        <v>52</v>
      </c>
      <c r="I4">
        <f ca="1">COUNTIF(Table1[Front-A],"=52")</f>
        <v>0</v>
      </c>
      <c r="J4">
        <v>69</v>
      </c>
      <c r="K4">
        <f ca="1">COUNTIF(Table1[Front-A],"=69")</f>
        <v>0</v>
      </c>
      <c r="L4">
        <v>86</v>
      </c>
      <c r="M4">
        <f ca="1">COUNTIF(Table1[Front-A],"=86")</f>
        <v>1</v>
      </c>
      <c r="O4" s="1" t="s">
        <v>26</v>
      </c>
      <c r="P4">
        <f ca="1">COUNTIF(Table1[Center-A],"=01")</f>
        <v>0</v>
      </c>
      <c r="Q4">
        <v>18</v>
      </c>
      <c r="R4">
        <f ca="1">COUNTIF(Table1[Center-A],"=18")</f>
        <v>0</v>
      </c>
      <c r="S4">
        <v>35</v>
      </c>
      <c r="T4">
        <f ca="1">COUNTIF(Table1[Center-A],"=35")</f>
        <v>2</v>
      </c>
      <c r="U4">
        <v>52</v>
      </c>
      <c r="V4">
        <f ca="1">COUNTIF(Table1[Center-A],"=52")</f>
        <v>0</v>
      </c>
      <c r="W4">
        <v>69</v>
      </c>
      <c r="X4">
        <f ca="1">COUNTIF(Table1[Center-A],"=69")</f>
        <v>0</v>
      </c>
      <c r="Y4">
        <v>86</v>
      </c>
      <c r="Z4">
        <f ca="1">COUNTIF(Table1[Center-A],"=86")</f>
        <v>0</v>
      </c>
      <c r="AB4" s="1" t="s">
        <v>26</v>
      </c>
      <c r="AC4">
        <f ca="1">COUNTIF(Table1[Back-A],"=01")</f>
        <v>0</v>
      </c>
      <c r="AD4">
        <v>18</v>
      </c>
      <c r="AE4">
        <f ca="1">COUNTIF(Table1[Back-A],"=18")</f>
        <v>1</v>
      </c>
      <c r="AF4">
        <v>35</v>
      </c>
      <c r="AG4">
        <f ca="1">COUNTIF(Table1[Back-A],"=35")</f>
        <v>0</v>
      </c>
      <c r="AH4">
        <v>52</v>
      </c>
      <c r="AI4">
        <f ca="1">COUNTIF(Table1[Back-A],"=52")</f>
        <v>0</v>
      </c>
      <c r="AJ4">
        <v>69</v>
      </c>
      <c r="AK4">
        <f ca="1">COUNTIF(Table1[Back-A],"=69")</f>
        <v>1</v>
      </c>
      <c r="AL4">
        <v>86</v>
      </c>
      <c r="AM4">
        <f ca="1">COUNTIF(Table1[Back-A],"=86")</f>
        <v>0</v>
      </c>
    </row>
    <row r="5" spans="2:39" x14ac:dyDescent="0.25">
      <c r="O5" s="1"/>
      <c r="AB5" s="1"/>
    </row>
    <row r="6" spans="2:39" x14ac:dyDescent="0.25">
      <c r="B6" s="1" t="s">
        <v>27</v>
      </c>
      <c r="C6">
        <f ca="1">COUNTIF(Table1[Front-A],"=02")</f>
        <v>0</v>
      </c>
      <c r="D6">
        <v>19</v>
      </c>
      <c r="E6">
        <f ca="1">COUNTIF(Table1[Front-A],"=19")</f>
        <v>0</v>
      </c>
      <c r="F6">
        <v>36</v>
      </c>
      <c r="G6">
        <f ca="1">COUNTIF(Table1[Front-A],"=36")</f>
        <v>0</v>
      </c>
      <c r="H6">
        <v>53</v>
      </c>
      <c r="I6">
        <f ca="1">COUNTIF(Table1[Front-A],"=53")</f>
        <v>0</v>
      </c>
      <c r="J6">
        <v>70</v>
      </c>
      <c r="K6">
        <f ca="1">COUNTIF(Table1[Front-A],"=70")</f>
        <v>0</v>
      </c>
      <c r="L6">
        <v>87</v>
      </c>
      <c r="M6">
        <f ca="1">COUNTIF(Table1[Front-A],"=87")</f>
        <v>0</v>
      </c>
      <c r="O6" s="1" t="s">
        <v>27</v>
      </c>
      <c r="P6">
        <f ca="1">COUNTIF(Table1[Center-A],"=02")</f>
        <v>0</v>
      </c>
      <c r="Q6">
        <v>19</v>
      </c>
      <c r="R6">
        <f ca="1">COUNTIF(Table1[Center-A],"=19")</f>
        <v>1</v>
      </c>
      <c r="S6">
        <v>36</v>
      </c>
      <c r="T6">
        <f ca="1">COUNTIF(Table1[Center-A],"=36")</f>
        <v>0</v>
      </c>
      <c r="U6">
        <v>53</v>
      </c>
      <c r="V6">
        <f ca="1">COUNTIF(Table1[Center-A],"=53")</f>
        <v>1</v>
      </c>
      <c r="W6">
        <v>70</v>
      </c>
      <c r="X6">
        <f ca="1">COUNTIF(Table1[Center-A],"=70")</f>
        <v>1</v>
      </c>
      <c r="Y6">
        <v>87</v>
      </c>
      <c r="Z6">
        <f ca="1">COUNTIF(Table1[Center-A],"=87")</f>
        <v>1</v>
      </c>
      <c r="AB6" s="1" t="s">
        <v>27</v>
      </c>
      <c r="AC6">
        <f ca="1">COUNTIF(Table1[Back-A],"=02")</f>
        <v>0</v>
      </c>
      <c r="AD6">
        <v>19</v>
      </c>
      <c r="AE6">
        <f ca="1">COUNTIF(Table1[Back-A],"=19")</f>
        <v>0</v>
      </c>
      <c r="AF6">
        <v>36</v>
      </c>
      <c r="AG6">
        <f ca="1">COUNTIF(Table1[Back-A],"=36")</f>
        <v>0</v>
      </c>
      <c r="AH6">
        <v>53</v>
      </c>
      <c r="AI6">
        <f ca="1">COUNTIF(Table1[Back-A],"=53")</f>
        <v>0</v>
      </c>
      <c r="AJ6">
        <v>70</v>
      </c>
      <c r="AK6">
        <f ca="1">COUNTIF(Table1[Back-A],"=70")</f>
        <v>0</v>
      </c>
      <c r="AL6">
        <v>87</v>
      </c>
      <c r="AM6">
        <f ca="1">COUNTIF(Table1[Back-A],"=87")</f>
        <v>2</v>
      </c>
    </row>
    <row r="7" spans="2:39" x14ac:dyDescent="0.25">
      <c r="O7" s="1"/>
      <c r="AB7" s="1"/>
    </row>
    <row r="8" spans="2:39" x14ac:dyDescent="0.25">
      <c r="B8" s="1" t="s">
        <v>28</v>
      </c>
      <c r="C8">
        <f ca="1">COUNTIF(Table1[Front-A],"=03")</f>
        <v>0</v>
      </c>
      <c r="D8">
        <v>20</v>
      </c>
      <c r="E8">
        <f ca="1">COUNTIF(Table1[Front-A],"=20")</f>
        <v>0</v>
      </c>
      <c r="F8">
        <v>37</v>
      </c>
      <c r="G8">
        <f ca="1">COUNTIF(Table1[Front-A],"=37")</f>
        <v>0</v>
      </c>
      <c r="H8">
        <v>54</v>
      </c>
      <c r="I8">
        <f ca="1">COUNTIF(Table1[Front-A],"=54")</f>
        <v>1</v>
      </c>
      <c r="J8">
        <v>71</v>
      </c>
      <c r="K8">
        <f ca="1">COUNTIF(Table1[Front-A],"=71")</f>
        <v>1</v>
      </c>
      <c r="L8">
        <v>88</v>
      </c>
      <c r="M8">
        <f ca="1">COUNTIF(Table1[Front-A],"=88")</f>
        <v>0</v>
      </c>
      <c r="O8" s="1" t="s">
        <v>28</v>
      </c>
      <c r="P8">
        <f ca="1">COUNTIF(Table1[Center-A],"=03")</f>
        <v>0</v>
      </c>
      <c r="Q8">
        <v>20</v>
      </c>
      <c r="R8">
        <f ca="1">COUNTIF(Table1[Center-A],"=20")</f>
        <v>0</v>
      </c>
      <c r="S8">
        <v>37</v>
      </c>
      <c r="T8">
        <f ca="1">COUNTIF(Table1[Center-A],"=37")</f>
        <v>0</v>
      </c>
      <c r="U8">
        <v>54</v>
      </c>
      <c r="V8">
        <f ca="1">COUNTIF(Table1[Center-A],"=54")</f>
        <v>1</v>
      </c>
      <c r="W8">
        <v>71</v>
      </c>
      <c r="X8">
        <f ca="1">COUNTIF(Table1[Center-A],"=71")</f>
        <v>0</v>
      </c>
      <c r="Y8">
        <v>88</v>
      </c>
      <c r="Z8">
        <f ca="1">COUNTIF(Table1[Center-A],"=88")</f>
        <v>0</v>
      </c>
      <c r="AB8" s="1" t="s">
        <v>28</v>
      </c>
      <c r="AC8">
        <f ca="1">COUNTIF(Table1[Back-A],"=03")</f>
        <v>0</v>
      </c>
      <c r="AD8">
        <v>20</v>
      </c>
      <c r="AE8">
        <f ca="1">COUNTIF(Table1[Back-A],"=20")</f>
        <v>1</v>
      </c>
      <c r="AF8">
        <v>37</v>
      </c>
      <c r="AG8">
        <f ca="1">COUNTIF(Table1[Back-A],"=37")</f>
        <v>1</v>
      </c>
      <c r="AH8">
        <v>54</v>
      </c>
      <c r="AI8">
        <f ca="1">COUNTIF(Table1[Back-A],"=54")</f>
        <v>2</v>
      </c>
      <c r="AJ8">
        <v>71</v>
      </c>
      <c r="AK8">
        <f ca="1">COUNTIF(Table1[Back-A],"=71")</f>
        <v>0</v>
      </c>
      <c r="AL8">
        <v>88</v>
      </c>
      <c r="AM8">
        <f ca="1">COUNTIF(Table1[Back-A],"=88")</f>
        <v>0</v>
      </c>
    </row>
    <row r="9" spans="2:39" x14ac:dyDescent="0.25">
      <c r="O9" s="1"/>
      <c r="AB9" s="1"/>
    </row>
    <row r="10" spans="2:39" x14ac:dyDescent="0.25">
      <c r="B10" s="1" t="s">
        <v>29</v>
      </c>
      <c r="C10">
        <f ca="1">COUNTIF(Table1[Front-A],"=04")</f>
        <v>0</v>
      </c>
      <c r="D10">
        <v>21</v>
      </c>
      <c r="E10">
        <f ca="1">COUNTIF(Table1[Front-A],"=22")</f>
        <v>0</v>
      </c>
      <c r="F10">
        <v>38</v>
      </c>
      <c r="G10">
        <f ca="1">COUNTIF(Table1[Front-A],"=38")</f>
        <v>1</v>
      </c>
      <c r="H10">
        <v>55</v>
      </c>
      <c r="I10">
        <f ca="1">COUNTIF(Table1[Front-A],"=55")</f>
        <v>0</v>
      </c>
      <c r="J10">
        <v>72</v>
      </c>
      <c r="K10">
        <f ca="1">COUNTIF(Table1[Front-A],"=72")</f>
        <v>1</v>
      </c>
      <c r="L10">
        <v>89</v>
      </c>
      <c r="M10">
        <f ca="1">COUNTIF(Table1[Front-A],"=89")</f>
        <v>0</v>
      </c>
      <c r="O10" s="1" t="s">
        <v>29</v>
      </c>
      <c r="P10">
        <f ca="1">COUNTIF(Table1[Center-A],"=04")</f>
        <v>0</v>
      </c>
      <c r="Q10">
        <v>21</v>
      </c>
      <c r="R10">
        <f ca="1">COUNTIF(Table1[Center-A],"=22")</f>
        <v>0</v>
      </c>
      <c r="S10">
        <v>38</v>
      </c>
      <c r="T10">
        <f ca="1">COUNTIF(Table1[Center-A],"=38")</f>
        <v>0</v>
      </c>
      <c r="U10">
        <v>55</v>
      </c>
      <c r="V10">
        <f ca="1">COUNTIF(Table1[Center-A],"=55")</f>
        <v>0</v>
      </c>
      <c r="W10">
        <v>72</v>
      </c>
      <c r="X10">
        <f ca="1">COUNTIF(Table1[Center-A],"=72")</f>
        <v>2</v>
      </c>
      <c r="Y10">
        <v>89</v>
      </c>
      <c r="Z10">
        <f ca="1">COUNTIF(Table1[Center-A],"=89")</f>
        <v>0</v>
      </c>
      <c r="AB10" s="1" t="s">
        <v>29</v>
      </c>
      <c r="AC10">
        <f ca="1">COUNTIF(Table1[Back-A],"=04")</f>
        <v>0</v>
      </c>
      <c r="AD10">
        <v>21</v>
      </c>
      <c r="AE10">
        <f ca="1">COUNTIF(Table1[Back-A],"=22")</f>
        <v>0</v>
      </c>
      <c r="AF10">
        <v>38</v>
      </c>
      <c r="AG10">
        <f ca="1">COUNTIF(Table1[Back-A],"=38")</f>
        <v>1</v>
      </c>
      <c r="AH10">
        <v>55</v>
      </c>
      <c r="AI10">
        <f ca="1">COUNTIF(Table1[Back-A],"=55")</f>
        <v>1</v>
      </c>
      <c r="AJ10">
        <v>72</v>
      </c>
      <c r="AK10">
        <f ca="1">COUNTIF(Table1[Back-A],"=72")</f>
        <v>0</v>
      </c>
      <c r="AL10">
        <v>89</v>
      </c>
      <c r="AM10">
        <f ca="1">COUNTIF(Table1[Back-A],"=89")</f>
        <v>1</v>
      </c>
    </row>
    <row r="11" spans="2:39" x14ac:dyDescent="0.25">
      <c r="O11" s="1"/>
      <c r="AB11" s="1"/>
    </row>
    <row r="12" spans="2:39" x14ac:dyDescent="0.25">
      <c r="B12" s="1" t="s">
        <v>30</v>
      </c>
      <c r="C12">
        <f ca="1">COUNTIF(Table1[Front-A],"=05")</f>
        <v>0</v>
      </c>
      <c r="D12">
        <v>22</v>
      </c>
      <c r="E12">
        <f ca="1">COUNTIF(Table1[Front-A],"=22")</f>
        <v>0</v>
      </c>
      <c r="F12">
        <v>39</v>
      </c>
      <c r="G12">
        <f ca="1">COUNTIF(Table1[Front-A],"=39")</f>
        <v>1</v>
      </c>
      <c r="H12">
        <v>56</v>
      </c>
      <c r="I12">
        <f ca="1">COUNTIF(Table1[Front-A],"=56")</f>
        <v>0</v>
      </c>
      <c r="J12">
        <v>73</v>
      </c>
      <c r="K12">
        <f ca="1">COUNTIF(Table1[Front-A],"=73")</f>
        <v>2</v>
      </c>
      <c r="L12">
        <v>90</v>
      </c>
      <c r="M12">
        <f ca="1">COUNTIF(Table1[Front-A],"=90")</f>
        <v>1</v>
      </c>
      <c r="O12" s="1" t="s">
        <v>30</v>
      </c>
      <c r="P12">
        <f ca="1">COUNTIF(Table1[Center-A],"=05")</f>
        <v>0</v>
      </c>
      <c r="Q12">
        <v>22</v>
      </c>
      <c r="R12">
        <f ca="1">COUNTIF(Table1[Center-A],"=22")</f>
        <v>0</v>
      </c>
      <c r="S12">
        <v>39</v>
      </c>
      <c r="T12">
        <f ca="1">COUNTIF(Table1[Center-A],"=39")</f>
        <v>0</v>
      </c>
      <c r="U12">
        <v>56</v>
      </c>
      <c r="V12">
        <f ca="1">COUNTIF(Table1[Center-A],"=56")</f>
        <v>0</v>
      </c>
      <c r="W12">
        <v>73</v>
      </c>
      <c r="X12">
        <f ca="1">COUNTIF(Table1[Center-A],"=73")</f>
        <v>0</v>
      </c>
      <c r="Y12">
        <v>90</v>
      </c>
      <c r="Z12">
        <f ca="1">COUNTIF(Table1[Center-A],"=90")</f>
        <v>1</v>
      </c>
      <c r="AB12" s="1" t="s">
        <v>30</v>
      </c>
      <c r="AC12">
        <f ca="1">COUNTIF(Table1[Back-A],"=05")</f>
        <v>0</v>
      </c>
      <c r="AD12">
        <v>22</v>
      </c>
      <c r="AE12">
        <f ca="1">COUNTIF(Table1[Back-A],"=22")</f>
        <v>0</v>
      </c>
      <c r="AF12">
        <v>39</v>
      </c>
      <c r="AG12">
        <f ca="1">COUNTIF(Table1[Back-A],"=39")</f>
        <v>1</v>
      </c>
      <c r="AH12">
        <v>56</v>
      </c>
      <c r="AI12">
        <f ca="1">COUNTIF(Table1[Back-A],"=56")</f>
        <v>1</v>
      </c>
      <c r="AJ12">
        <v>73</v>
      </c>
      <c r="AK12">
        <f ca="1">COUNTIF(Table1[Back-A],"=73")</f>
        <v>1</v>
      </c>
      <c r="AL12">
        <v>90</v>
      </c>
      <c r="AM12">
        <f ca="1">COUNTIF(Table1[Back-A],"=90")</f>
        <v>0</v>
      </c>
    </row>
    <row r="13" spans="2:39" x14ac:dyDescent="0.25">
      <c r="O13" s="1"/>
      <c r="AB13" s="1"/>
    </row>
    <row r="14" spans="2:39" x14ac:dyDescent="0.25">
      <c r="B14" s="1" t="s">
        <v>31</v>
      </c>
      <c r="C14">
        <f ca="1">COUNTIF(Table1[Front-A],"=06")</f>
        <v>0</v>
      </c>
      <c r="D14">
        <v>23</v>
      </c>
      <c r="E14">
        <f ca="1">COUNTIF(Table1[Front-A],"=23")</f>
        <v>0</v>
      </c>
      <c r="F14">
        <v>40</v>
      </c>
      <c r="G14">
        <f ca="1">COUNTIF(Table1[Front-A],"=40")</f>
        <v>0</v>
      </c>
      <c r="H14">
        <v>57</v>
      </c>
      <c r="I14">
        <f ca="1">COUNTIF(Table1[Front-A],"=57")</f>
        <v>1</v>
      </c>
      <c r="J14">
        <v>74</v>
      </c>
      <c r="K14">
        <f ca="1">COUNTIF(Table1[Front-A],"=74")</f>
        <v>0</v>
      </c>
      <c r="L14">
        <v>91</v>
      </c>
      <c r="M14">
        <f ca="1">COUNTIF(Table1[Front-A],"=91")</f>
        <v>0</v>
      </c>
      <c r="O14" s="1" t="s">
        <v>31</v>
      </c>
      <c r="P14">
        <f ca="1">COUNTIF(Table1[Center-A],"=06")</f>
        <v>0</v>
      </c>
      <c r="Q14">
        <v>23</v>
      </c>
      <c r="R14">
        <f ca="1">COUNTIF(Table1[Center-A],"=23")</f>
        <v>0</v>
      </c>
      <c r="S14">
        <v>40</v>
      </c>
      <c r="T14">
        <f ca="1">COUNTIF(Table1[Center-A],"=40")</f>
        <v>1</v>
      </c>
      <c r="U14">
        <v>57</v>
      </c>
      <c r="V14">
        <f ca="1">COUNTIF(Table1[Center-A],"=57")</f>
        <v>0</v>
      </c>
      <c r="W14">
        <v>74</v>
      </c>
      <c r="X14">
        <f ca="1">COUNTIF(Table1[Center-A],"=74")</f>
        <v>2</v>
      </c>
      <c r="Y14">
        <v>91</v>
      </c>
      <c r="Z14">
        <f ca="1">COUNTIF(Table1[Center-A],"=91")</f>
        <v>0</v>
      </c>
      <c r="AB14" s="1" t="s">
        <v>31</v>
      </c>
      <c r="AC14">
        <f ca="1">COUNTIF(Table1[Back-A],"=06")</f>
        <v>0</v>
      </c>
      <c r="AD14">
        <v>23</v>
      </c>
      <c r="AE14">
        <f ca="1">COUNTIF(Table1[Back-A],"=23")</f>
        <v>0</v>
      </c>
      <c r="AF14">
        <v>40</v>
      </c>
      <c r="AG14">
        <f ca="1">COUNTIF(Table1[Back-A],"=40")</f>
        <v>0</v>
      </c>
      <c r="AH14">
        <v>57</v>
      </c>
      <c r="AI14">
        <f ca="1">COUNTIF(Table1[Back-A],"=57")</f>
        <v>0</v>
      </c>
      <c r="AJ14">
        <v>74</v>
      </c>
      <c r="AK14">
        <f ca="1">COUNTIF(Table1[Back-A],"=74")</f>
        <v>2</v>
      </c>
      <c r="AL14">
        <v>91</v>
      </c>
      <c r="AM14">
        <f ca="1">COUNTIF(Table1[Back-A],"=91")</f>
        <v>1</v>
      </c>
    </row>
    <row r="15" spans="2:39" x14ac:dyDescent="0.25">
      <c r="O15" s="1"/>
      <c r="AB15" s="1"/>
    </row>
    <row r="16" spans="2:39" x14ac:dyDescent="0.25">
      <c r="B16" s="1" t="s">
        <v>32</v>
      </c>
      <c r="C16">
        <f ca="1">COUNTIF(Table1[Front-A],"=07")</f>
        <v>0</v>
      </c>
      <c r="D16">
        <v>24</v>
      </c>
      <c r="E16">
        <f ca="1">COUNTIF(Table1[Front-A],"=24")</f>
        <v>0</v>
      </c>
      <c r="F16">
        <v>41</v>
      </c>
      <c r="G16">
        <f ca="1">COUNTIF(Table1[Front-A],"=41")</f>
        <v>0</v>
      </c>
      <c r="H16">
        <v>58</v>
      </c>
      <c r="I16">
        <f ca="1">COUNTIF(Table1[Front-A],"=58")</f>
        <v>0</v>
      </c>
      <c r="J16">
        <v>75</v>
      </c>
      <c r="K16">
        <f ca="1">COUNTIF(Table1[Front-A],"=75")</f>
        <v>0</v>
      </c>
      <c r="L16">
        <v>92</v>
      </c>
      <c r="M16">
        <f ca="1">COUNTIF(Table1[Front-A],"=92")</f>
        <v>1</v>
      </c>
      <c r="O16" s="1" t="s">
        <v>32</v>
      </c>
      <c r="P16">
        <f ca="1">COUNTIF(Table1[Center-A],"=07")</f>
        <v>0</v>
      </c>
      <c r="Q16">
        <v>24</v>
      </c>
      <c r="R16">
        <f ca="1">COUNTIF(Table1[Center-A],"=24")</f>
        <v>1</v>
      </c>
      <c r="S16">
        <v>41</v>
      </c>
      <c r="T16">
        <f ca="1">COUNTIF(Table1[Center-A],"=41")</f>
        <v>2</v>
      </c>
      <c r="U16">
        <v>58</v>
      </c>
      <c r="V16">
        <f ca="1">COUNTIF(Table1[Center-A],"=58")</f>
        <v>1</v>
      </c>
      <c r="W16">
        <v>75</v>
      </c>
      <c r="X16">
        <f ca="1">COUNTIF(Table1[Center-A],"=75")</f>
        <v>1</v>
      </c>
      <c r="Y16">
        <v>92</v>
      </c>
      <c r="Z16">
        <f ca="1">COUNTIF(Table1[Center-A],"=92")</f>
        <v>0</v>
      </c>
      <c r="AB16" s="1" t="s">
        <v>32</v>
      </c>
      <c r="AC16">
        <f ca="1">COUNTIF(Table1[Back-A],"=07")</f>
        <v>0</v>
      </c>
      <c r="AD16">
        <v>24</v>
      </c>
      <c r="AE16">
        <f ca="1">COUNTIF(Table1[Back-A],"=24")</f>
        <v>0</v>
      </c>
      <c r="AF16">
        <v>41</v>
      </c>
      <c r="AG16">
        <f ca="1">COUNTIF(Table1[Back-A],"=41")</f>
        <v>0</v>
      </c>
      <c r="AH16">
        <v>58</v>
      </c>
      <c r="AI16">
        <f ca="1">COUNTIF(Table1[Back-A],"=58")</f>
        <v>0</v>
      </c>
      <c r="AJ16">
        <v>75</v>
      </c>
      <c r="AK16">
        <f ca="1">COUNTIF(Table1[Back-A],"=75")</f>
        <v>0</v>
      </c>
      <c r="AL16">
        <v>92</v>
      </c>
      <c r="AM16">
        <f ca="1">COUNTIF(Table1[Back-A],"=92")</f>
        <v>0</v>
      </c>
    </row>
    <row r="17" spans="2:39" x14ac:dyDescent="0.25">
      <c r="O17" s="1"/>
      <c r="AB17" s="1"/>
    </row>
    <row r="18" spans="2:39" x14ac:dyDescent="0.25">
      <c r="B18" s="1" t="s">
        <v>33</v>
      </c>
      <c r="C18">
        <f ca="1">COUNTIF(Table1[Front-A],"=08")</f>
        <v>0</v>
      </c>
      <c r="D18">
        <v>25</v>
      </c>
      <c r="E18">
        <f ca="1">COUNTIF(Table1[Front-A],"=25")</f>
        <v>1</v>
      </c>
      <c r="F18">
        <v>42</v>
      </c>
      <c r="G18">
        <f ca="1">COUNTIF(Table1[Front-A],"=42")</f>
        <v>0</v>
      </c>
      <c r="H18">
        <v>59</v>
      </c>
      <c r="I18">
        <f ca="1">COUNTIF(Table1[Front-A],"=59")</f>
        <v>0</v>
      </c>
      <c r="J18">
        <v>76</v>
      </c>
      <c r="K18">
        <f ca="1">COUNTIF(Table1[Front-A],"=76")</f>
        <v>1</v>
      </c>
      <c r="L18">
        <v>93</v>
      </c>
      <c r="M18">
        <f ca="1">COUNTIF(Table1[Front-A],"=93")</f>
        <v>0</v>
      </c>
      <c r="O18" s="1" t="s">
        <v>33</v>
      </c>
      <c r="P18">
        <f ca="1">COUNTIF(Table1[Center-A],"=08")</f>
        <v>0</v>
      </c>
      <c r="Q18">
        <v>25</v>
      </c>
      <c r="R18">
        <f ca="1">COUNTIF(Table1[Center-A],"=25")</f>
        <v>0</v>
      </c>
      <c r="S18">
        <v>42</v>
      </c>
      <c r="T18">
        <f ca="1">COUNTIF(Table1[Center-A],"=42")</f>
        <v>0</v>
      </c>
      <c r="U18">
        <v>59</v>
      </c>
      <c r="V18">
        <f ca="1">COUNTIF(Table1[Center-A],"=59")</f>
        <v>1</v>
      </c>
      <c r="W18">
        <v>76</v>
      </c>
      <c r="X18">
        <f ca="1">COUNTIF(Table1[Center-A],"=76")</f>
        <v>0</v>
      </c>
      <c r="Y18">
        <v>93</v>
      </c>
      <c r="Z18">
        <f ca="1">COUNTIF(Table1[Center-A],"=93")</f>
        <v>1</v>
      </c>
      <c r="AB18" s="1" t="s">
        <v>33</v>
      </c>
      <c r="AC18">
        <f ca="1">COUNTIF(Table1[Back-A],"=08")</f>
        <v>0</v>
      </c>
      <c r="AD18">
        <v>25</v>
      </c>
      <c r="AE18">
        <f ca="1">COUNTIF(Table1[Back-A],"=25")</f>
        <v>0</v>
      </c>
      <c r="AF18">
        <v>42</v>
      </c>
      <c r="AG18">
        <f ca="1">COUNTIF(Table1[Back-A],"=42")</f>
        <v>1</v>
      </c>
      <c r="AH18">
        <v>59</v>
      </c>
      <c r="AI18">
        <f ca="1">COUNTIF(Table1[Back-A],"=59")</f>
        <v>1</v>
      </c>
      <c r="AJ18">
        <v>76</v>
      </c>
      <c r="AK18">
        <f ca="1">COUNTIF(Table1[Back-A],"=76")</f>
        <v>1</v>
      </c>
      <c r="AL18">
        <v>93</v>
      </c>
      <c r="AM18">
        <f ca="1">COUNTIF(Table1[Back-A],"=93")</f>
        <v>0</v>
      </c>
    </row>
    <row r="19" spans="2:39" x14ac:dyDescent="0.25">
      <c r="O19" s="1"/>
      <c r="AB19" s="1"/>
    </row>
    <row r="20" spans="2:39" x14ac:dyDescent="0.25">
      <c r="B20" s="1" t="s">
        <v>34</v>
      </c>
      <c r="C20">
        <f ca="1">COUNTIF(Table1[Front-A],"=09")</f>
        <v>0</v>
      </c>
      <c r="D20">
        <v>26</v>
      </c>
      <c r="E20">
        <f ca="1">COUNTIF(Table1[Front-A],"=26")</f>
        <v>1</v>
      </c>
      <c r="F20">
        <v>43</v>
      </c>
      <c r="G20">
        <f ca="1">COUNTIF(Table1[Front-A],"=43")</f>
        <v>0</v>
      </c>
      <c r="H20">
        <v>60</v>
      </c>
      <c r="I20">
        <f ca="1">COUNTIF(Table1[Front-A],"=60")</f>
        <v>0</v>
      </c>
      <c r="J20">
        <v>77</v>
      </c>
      <c r="K20">
        <f ca="1">COUNTIF(Table1[Front-A],"=77")</f>
        <v>0</v>
      </c>
      <c r="L20">
        <v>94</v>
      </c>
      <c r="M20">
        <f ca="1">COUNTIF(Table1[Front-A],"=94")</f>
        <v>0</v>
      </c>
      <c r="O20" s="1" t="s">
        <v>34</v>
      </c>
      <c r="P20">
        <f ca="1">COUNTIF(Table1[Center-A],"=09")</f>
        <v>0</v>
      </c>
      <c r="Q20">
        <v>26</v>
      </c>
      <c r="R20">
        <f ca="1">COUNTIF(Table1[Center-A],"=26")</f>
        <v>0</v>
      </c>
      <c r="S20">
        <v>43</v>
      </c>
      <c r="T20">
        <f ca="1">COUNTIF(Table1[Center-A],"=43")</f>
        <v>0</v>
      </c>
      <c r="U20">
        <v>60</v>
      </c>
      <c r="V20">
        <f ca="1">COUNTIF(Table1[Center-A],"=60")</f>
        <v>0</v>
      </c>
      <c r="W20">
        <v>77</v>
      </c>
      <c r="X20">
        <f ca="1">COUNTIF(Table1[Center-A],"=77")</f>
        <v>0</v>
      </c>
      <c r="Y20">
        <v>94</v>
      </c>
      <c r="Z20">
        <f ca="1">COUNTIF(Table1[Center-A],"=94")</f>
        <v>1</v>
      </c>
      <c r="AB20" s="1" t="s">
        <v>34</v>
      </c>
      <c r="AC20">
        <f ca="1">COUNTIF(Table1[Back-A],"=09")</f>
        <v>0</v>
      </c>
      <c r="AD20">
        <v>26</v>
      </c>
      <c r="AE20">
        <f ca="1">COUNTIF(Table1[Back-A],"=26")</f>
        <v>0</v>
      </c>
      <c r="AF20">
        <v>43</v>
      </c>
      <c r="AG20">
        <f ca="1">COUNTIF(Table1[Back-A],"=43")</f>
        <v>1</v>
      </c>
      <c r="AH20">
        <v>60</v>
      </c>
      <c r="AI20">
        <f ca="1">COUNTIF(Table1[Back-A],"=60")</f>
        <v>2</v>
      </c>
      <c r="AJ20">
        <v>77</v>
      </c>
      <c r="AK20">
        <f ca="1">COUNTIF(Table1[Back-A],"=77")</f>
        <v>0</v>
      </c>
      <c r="AL20">
        <v>94</v>
      </c>
      <c r="AM20">
        <f ca="1">COUNTIF(Table1[Back-A],"=94")</f>
        <v>0</v>
      </c>
    </row>
    <row r="21" spans="2:39" x14ac:dyDescent="0.25">
      <c r="O21" s="1"/>
      <c r="AB21" s="1"/>
    </row>
    <row r="22" spans="2:39" x14ac:dyDescent="0.25">
      <c r="B22" s="1">
        <v>10</v>
      </c>
      <c r="C22">
        <f ca="1">COUNTIF(Table1[Front-A],"=10")</f>
        <v>1</v>
      </c>
      <c r="D22">
        <v>27</v>
      </c>
      <c r="E22">
        <f ca="1">COUNTIF(Table1[Front-A],"=27")</f>
        <v>0</v>
      </c>
      <c r="F22">
        <v>44</v>
      </c>
      <c r="G22">
        <f ca="1">COUNTIF(Table1[Front-A],"=44")</f>
        <v>2</v>
      </c>
      <c r="H22">
        <v>61</v>
      </c>
      <c r="I22">
        <f ca="1">COUNTIF(Table1[Front-A],"=61")</f>
        <v>1</v>
      </c>
      <c r="J22">
        <v>78</v>
      </c>
      <c r="K22">
        <f ca="1">COUNTIF(Table1[Front-A],"=78")</f>
        <v>0</v>
      </c>
      <c r="L22">
        <v>95</v>
      </c>
      <c r="M22">
        <f ca="1">COUNTIF(Table1[Front-A],"=95")</f>
        <v>0</v>
      </c>
      <c r="O22" s="1">
        <v>10</v>
      </c>
      <c r="P22">
        <f ca="1">COUNTIF(Table1[Center-A],"=10")</f>
        <v>1</v>
      </c>
      <c r="Q22">
        <v>27</v>
      </c>
      <c r="R22">
        <f ca="1">COUNTIF(Table1[Center-A],"=27")</f>
        <v>1</v>
      </c>
      <c r="S22">
        <v>44</v>
      </c>
      <c r="T22">
        <f ca="1">COUNTIF(Table1[Center-A],"=44")</f>
        <v>1</v>
      </c>
      <c r="U22">
        <v>61</v>
      </c>
      <c r="V22">
        <f ca="1">COUNTIF(Table1[Center-A],"=61")</f>
        <v>0</v>
      </c>
      <c r="W22">
        <v>78</v>
      </c>
      <c r="X22">
        <f ca="1">COUNTIF(Table1[Center-A],"=78")</f>
        <v>2</v>
      </c>
      <c r="Y22">
        <v>95</v>
      </c>
      <c r="Z22">
        <f ca="1">COUNTIF(Table1[Center-A],"=95")</f>
        <v>1</v>
      </c>
      <c r="AB22" s="1">
        <v>10</v>
      </c>
      <c r="AC22">
        <f ca="1">COUNTIF(Table1[Back-A],"=10")</f>
        <v>0</v>
      </c>
      <c r="AD22">
        <v>27</v>
      </c>
      <c r="AE22">
        <f ca="1">COUNTIF(Table1[Back-A],"=27")</f>
        <v>0</v>
      </c>
      <c r="AF22">
        <v>44</v>
      </c>
      <c r="AG22">
        <f ca="1">COUNTIF(Table1[Back-A],"=44")</f>
        <v>1</v>
      </c>
      <c r="AH22">
        <v>61</v>
      </c>
      <c r="AI22">
        <f ca="1">COUNTIF(Table1[Back-A],"=61")</f>
        <v>0</v>
      </c>
      <c r="AJ22">
        <v>78</v>
      </c>
      <c r="AK22">
        <f ca="1">COUNTIF(Table1[Back-A],"=78")</f>
        <v>1</v>
      </c>
      <c r="AL22">
        <v>95</v>
      </c>
      <c r="AM22">
        <f ca="1">COUNTIF(Table1[Back-A],"=95")</f>
        <v>2</v>
      </c>
    </row>
    <row r="23" spans="2:39" x14ac:dyDescent="0.25">
      <c r="O23" s="1"/>
      <c r="AB23" s="1"/>
    </row>
    <row r="24" spans="2:39" x14ac:dyDescent="0.25">
      <c r="B24" s="1">
        <v>11</v>
      </c>
      <c r="C24">
        <f ca="1">COUNTIF(Table1[Front-A],"=11")</f>
        <v>0</v>
      </c>
      <c r="D24">
        <v>28</v>
      </c>
      <c r="E24">
        <f ca="1">COUNTIF(Table1[Front-A],"=28")</f>
        <v>1</v>
      </c>
      <c r="F24">
        <v>45</v>
      </c>
      <c r="G24">
        <f ca="1">COUNTIF(Table1[Front-A],"=45")</f>
        <v>1</v>
      </c>
      <c r="H24">
        <v>62</v>
      </c>
      <c r="I24">
        <f ca="1">COUNTIF(Table1[Front-A],"=62")</f>
        <v>0</v>
      </c>
      <c r="J24">
        <v>79</v>
      </c>
      <c r="K24">
        <f ca="1">COUNTIF(Table1[Front-A],"=79")</f>
        <v>1</v>
      </c>
      <c r="L24">
        <v>96</v>
      </c>
      <c r="M24">
        <f ca="1">COUNTIF(Table1[Front-A],"=96")</f>
        <v>0</v>
      </c>
      <c r="O24" s="1">
        <v>11</v>
      </c>
      <c r="P24">
        <f ca="1">COUNTIF(Table1[Center-A],"=11")</f>
        <v>0</v>
      </c>
      <c r="Q24">
        <v>28</v>
      </c>
      <c r="R24">
        <f ca="1">COUNTIF(Table1[Center-A],"=28")</f>
        <v>2</v>
      </c>
      <c r="S24">
        <v>45</v>
      </c>
      <c r="T24">
        <f ca="1">COUNTIF(Table1[Center-A],"=45")</f>
        <v>1</v>
      </c>
      <c r="U24">
        <v>62</v>
      </c>
      <c r="V24">
        <f ca="1">COUNTIF(Table1[Center-A],"=62")</f>
        <v>1</v>
      </c>
      <c r="W24">
        <v>79</v>
      </c>
      <c r="X24">
        <f ca="1">COUNTIF(Table1[Center-A],"=79")</f>
        <v>1</v>
      </c>
      <c r="Y24">
        <v>96</v>
      </c>
      <c r="Z24">
        <f ca="1">COUNTIF(Table1[Center-A],"=96")</f>
        <v>1</v>
      </c>
      <c r="AB24" s="1">
        <v>11</v>
      </c>
      <c r="AC24">
        <f ca="1">COUNTIF(Table1[Back-A],"=11")</f>
        <v>1</v>
      </c>
      <c r="AD24">
        <v>28</v>
      </c>
      <c r="AE24">
        <f ca="1">COUNTIF(Table1[Back-A],"=28")</f>
        <v>0</v>
      </c>
      <c r="AF24">
        <v>45</v>
      </c>
      <c r="AG24">
        <f ca="1">COUNTIF(Table1[Back-A],"=45")</f>
        <v>0</v>
      </c>
      <c r="AH24">
        <v>62</v>
      </c>
      <c r="AI24">
        <f ca="1">COUNTIF(Table1[Back-A],"=62")</f>
        <v>0</v>
      </c>
      <c r="AJ24">
        <v>79</v>
      </c>
      <c r="AK24">
        <f ca="1">COUNTIF(Table1[Back-A],"=79")</f>
        <v>1</v>
      </c>
      <c r="AL24">
        <v>96</v>
      </c>
      <c r="AM24">
        <f ca="1">COUNTIF(Table1[Back-A],"=96")</f>
        <v>1</v>
      </c>
    </row>
    <row r="25" spans="2:39" x14ac:dyDescent="0.25">
      <c r="O25" s="1"/>
      <c r="AB25" s="1"/>
    </row>
    <row r="26" spans="2:39" x14ac:dyDescent="0.25">
      <c r="B26" s="1">
        <v>12</v>
      </c>
      <c r="C26">
        <f ca="1">COUNTIF(Table1[Front-A],"=12")</f>
        <v>0</v>
      </c>
      <c r="D26">
        <v>29</v>
      </c>
      <c r="E26">
        <f ca="1">COUNTIF(Table1[Front-A],"=29")</f>
        <v>1</v>
      </c>
      <c r="F26">
        <v>46</v>
      </c>
      <c r="G26">
        <f ca="1">COUNTIF(Table1[Front-A],"=46")</f>
        <v>2</v>
      </c>
      <c r="H26">
        <v>63</v>
      </c>
      <c r="I26">
        <f ca="1">COUNTIF(Table1[Front-A],"=63")</f>
        <v>1</v>
      </c>
      <c r="J26">
        <v>80</v>
      </c>
      <c r="K26">
        <f ca="1">COUNTIF(Table1[Front-A],"=80")</f>
        <v>0</v>
      </c>
      <c r="L26">
        <v>97</v>
      </c>
      <c r="M26">
        <f ca="1">COUNTIF(Table1[Front-A],"=97")</f>
        <v>0</v>
      </c>
      <c r="O26" s="1">
        <v>12</v>
      </c>
      <c r="P26">
        <f ca="1">COUNTIF(Table1[Center-A],"=12")</f>
        <v>0</v>
      </c>
      <c r="Q26">
        <v>29</v>
      </c>
      <c r="R26">
        <f ca="1">COUNTIF(Table1[Center-A],"=29")</f>
        <v>0</v>
      </c>
      <c r="S26">
        <v>46</v>
      </c>
      <c r="T26">
        <f ca="1">COUNTIF(Table1[Center-A],"=46")</f>
        <v>0</v>
      </c>
      <c r="U26">
        <v>63</v>
      </c>
      <c r="V26">
        <f ca="1">COUNTIF(Table1[Center-A],"=63")</f>
        <v>1</v>
      </c>
      <c r="W26">
        <v>80</v>
      </c>
      <c r="X26">
        <f ca="1">COUNTIF(Table1[Center-A],"=80")</f>
        <v>2</v>
      </c>
      <c r="Y26">
        <v>97</v>
      </c>
      <c r="Z26">
        <f ca="1">COUNTIF(Table1[Center-A],"=97")</f>
        <v>0</v>
      </c>
      <c r="AB26" s="1">
        <v>12</v>
      </c>
      <c r="AC26">
        <f ca="1">COUNTIF(Table1[Back-A],"=12")</f>
        <v>1</v>
      </c>
      <c r="AD26">
        <v>29</v>
      </c>
      <c r="AE26">
        <f ca="1">COUNTIF(Table1[Back-A],"=29")</f>
        <v>0</v>
      </c>
      <c r="AF26">
        <v>46</v>
      </c>
      <c r="AG26">
        <f ca="1">COUNTIF(Table1[Back-A],"=46")</f>
        <v>0</v>
      </c>
      <c r="AH26">
        <v>63</v>
      </c>
      <c r="AI26">
        <f ca="1">COUNTIF(Table1[Back-A],"=63")</f>
        <v>2</v>
      </c>
      <c r="AJ26">
        <v>80</v>
      </c>
      <c r="AK26">
        <f ca="1">COUNTIF(Table1[Back-A],"=80")</f>
        <v>0</v>
      </c>
      <c r="AL26">
        <v>97</v>
      </c>
      <c r="AM26">
        <f ca="1">COUNTIF(Table1[Back-A],"=97")</f>
        <v>0</v>
      </c>
    </row>
    <row r="27" spans="2:39" x14ac:dyDescent="0.25">
      <c r="O27" s="1"/>
      <c r="AB27" s="1"/>
    </row>
    <row r="28" spans="2:39" x14ac:dyDescent="0.25">
      <c r="B28" s="1">
        <v>13</v>
      </c>
      <c r="C28">
        <f ca="1">COUNTIF(Table1[Front-A],"=13")</f>
        <v>1</v>
      </c>
      <c r="D28">
        <v>30</v>
      </c>
      <c r="E28">
        <f ca="1">COUNTIF(Table1[Front-A],"=30")</f>
        <v>1</v>
      </c>
      <c r="F28">
        <v>47</v>
      </c>
      <c r="G28">
        <f ca="1">COUNTIF(Table1[Front-A],"=47")</f>
        <v>0</v>
      </c>
      <c r="H28">
        <v>64</v>
      </c>
      <c r="I28">
        <f ca="1">COUNTIF(Table1[Front-A],"=64")</f>
        <v>1</v>
      </c>
      <c r="J28">
        <v>81</v>
      </c>
      <c r="K28">
        <f ca="1">COUNTIF(Table1[Front-A],"=81")</f>
        <v>1</v>
      </c>
      <c r="L28">
        <v>98</v>
      </c>
      <c r="M28">
        <f ca="1">COUNTIF(Table1[Front-A],"=98")</f>
        <v>3</v>
      </c>
      <c r="O28" s="1">
        <v>13</v>
      </c>
      <c r="P28">
        <f ca="1">COUNTIF(Table1[Center-A],"=13")</f>
        <v>0</v>
      </c>
      <c r="Q28">
        <v>30</v>
      </c>
      <c r="R28">
        <f ca="1">COUNTIF(Table1[Center-A],"=30")</f>
        <v>1</v>
      </c>
      <c r="S28">
        <v>47</v>
      </c>
      <c r="T28">
        <f ca="1">COUNTIF(Table1[Center-A],"=47")</f>
        <v>0</v>
      </c>
      <c r="U28">
        <v>64</v>
      </c>
      <c r="V28">
        <f ca="1">COUNTIF(Table1[Center-A],"=64")</f>
        <v>1</v>
      </c>
      <c r="W28">
        <v>81</v>
      </c>
      <c r="X28">
        <f ca="1">COUNTIF(Table1[Center-A],"=81")</f>
        <v>0</v>
      </c>
      <c r="Y28">
        <v>98</v>
      </c>
      <c r="Z28">
        <f ca="1">COUNTIF(Table1[Center-A],"=98")</f>
        <v>0</v>
      </c>
      <c r="AB28" s="1">
        <v>13</v>
      </c>
      <c r="AC28">
        <f ca="1">COUNTIF(Table1[Back-A],"=13")</f>
        <v>0</v>
      </c>
      <c r="AD28">
        <v>30</v>
      </c>
      <c r="AE28">
        <f ca="1">COUNTIF(Table1[Back-A],"=30")</f>
        <v>0</v>
      </c>
      <c r="AF28">
        <v>47</v>
      </c>
      <c r="AG28">
        <f ca="1">COUNTIF(Table1[Back-A],"=47")</f>
        <v>1</v>
      </c>
      <c r="AH28">
        <v>64</v>
      </c>
      <c r="AI28">
        <f ca="1">COUNTIF(Table1[Back-A],"=64")</f>
        <v>0</v>
      </c>
      <c r="AJ28">
        <v>81</v>
      </c>
      <c r="AK28">
        <f ca="1">COUNTIF(Table1[Back-A],"=81")</f>
        <v>1</v>
      </c>
      <c r="AL28">
        <v>98</v>
      </c>
      <c r="AM28">
        <f ca="1">COUNTIF(Table1[Back-A],"=98")</f>
        <v>1</v>
      </c>
    </row>
    <row r="29" spans="2:39" x14ac:dyDescent="0.25">
      <c r="O29" s="1"/>
      <c r="AB29" s="1"/>
    </row>
    <row r="30" spans="2:39" x14ac:dyDescent="0.25">
      <c r="B30" s="1">
        <v>14</v>
      </c>
      <c r="C30">
        <f ca="1">COUNTIF(Table1[Front-A],"=14")</f>
        <v>0</v>
      </c>
      <c r="D30">
        <v>31</v>
      </c>
      <c r="E30">
        <f ca="1">COUNTIF(Table1[Front-A],"=31")</f>
        <v>2</v>
      </c>
      <c r="F30">
        <v>48</v>
      </c>
      <c r="G30">
        <f ca="1">COUNTIF(Table1[Front-A],"=48")</f>
        <v>0</v>
      </c>
      <c r="H30">
        <v>65</v>
      </c>
      <c r="I30">
        <f ca="1">COUNTIF(Table1[Front-A],"=65")</f>
        <v>1</v>
      </c>
      <c r="J30">
        <v>82</v>
      </c>
      <c r="K30">
        <f ca="1">COUNTIF(Table1[Front-A],"=82")</f>
        <v>1</v>
      </c>
      <c r="L30">
        <v>99</v>
      </c>
      <c r="M30">
        <f ca="1">COUNTIF(Table1[Front-A],"=99")</f>
        <v>0</v>
      </c>
      <c r="O30" s="1">
        <v>14</v>
      </c>
      <c r="P30">
        <f ca="1">COUNTIF(Table1[Center-A],"=14")</f>
        <v>0</v>
      </c>
      <c r="Q30">
        <v>31</v>
      </c>
      <c r="R30">
        <f ca="1">COUNTIF(Table1[Center-A],"=31")</f>
        <v>0</v>
      </c>
      <c r="S30">
        <v>48</v>
      </c>
      <c r="T30">
        <f ca="1">COUNTIF(Table1[Center-A],"=48")</f>
        <v>0</v>
      </c>
      <c r="U30">
        <v>65</v>
      </c>
      <c r="V30">
        <f ca="1">COUNTIF(Table1[Center-A],"=65")</f>
        <v>0</v>
      </c>
      <c r="W30">
        <v>82</v>
      </c>
      <c r="X30">
        <f ca="1">COUNTIF(Table1[Center-A],"=82")</f>
        <v>0</v>
      </c>
      <c r="Y30">
        <v>99</v>
      </c>
      <c r="Z30">
        <f ca="1">COUNTIF(Table1[Center-A],"=99")</f>
        <v>0</v>
      </c>
      <c r="AB30" s="1">
        <v>14</v>
      </c>
      <c r="AC30">
        <f ca="1">COUNTIF(Table1[Back-A],"=14")</f>
        <v>1</v>
      </c>
      <c r="AD30">
        <v>31</v>
      </c>
      <c r="AE30">
        <f ca="1">COUNTIF(Table1[Back-A],"=31")</f>
        <v>0</v>
      </c>
      <c r="AF30">
        <v>48</v>
      </c>
      <c r="AG30">
        <f ca="1">COUNTIF(Table1[Back-A],"=48")</f>
        <v>0</v>
      </c>
      <c r="AH30">
        <v>65</v>
      </c>
      <c r="AI30">
        <f ca="1">COUNTIF(Table1[Back-A],"=65")</f>
        <v>0</v>
      </c>
      <c r="AJ30">
        <v>82</v>
      </c>
      <c r="AK30">
        <f ca="1">COUNTIF(Table1[Back-A],"=82")</f>
        <v>0</v>
      </c>
      <c r="AL30">
        <v>99</v>
      </c>
      <c r="AM30">
        <f ca="1">COUNTIF(Table1[Back-A],"=99")</f>
        <v>0</v>
      </c>
    </row>
    <row r="31" spans="2:39" x14ac:dyDescent="0.25">
      <c r="O31" s="1"/>
      <c r="AB31" s="1"/>
    </row>
    <row r="32" spans="2:39" x14ac:dyDescent="0.25">
      <c r="B32" s="1">
        <v>15</v>
      </c>
      <c r="C32">
        <f ca="1">COUNTIF(Table1[Front-A],"=15")</f>
        <v>0</v>
      </c>
      <c r="D32">
        <v>32</v>
      </c>
      <c r="E32">
        <f ca="1">COUNTIF(Table1[Front-A],"=32")</f>
        <v>0</v>
      </c>
      <c r="F32">
        <v>49</v>
      </c>
      <c r="G32">
        <f ca="1">COUNTIF(Table1[Front-A],"=49")</f>
        <v>0</v>
      </c>
      <c r="H32">
        <v>66</v>
      </c>
      <c r="I32">
        <f ca="1">COUNTIF(Table1[Front-A],"=66")</f>
        <v>0</v>
      </c>
      <c r="J32">
        <v>83</v>
      </c>
      <c r="K32">
        <f ca="1">COUNTIF(Table1[Front-A],"=83")</f>
        <v>0</v>
      </c>
      <c r="O32" s="1">
        <v>15</v>
      </c>
      <c r="P32">
        <f ca="1">COUNTIF(Table1[Center-A],"=15")</f>
        <v>2</v>
      </c>
      <c r="Q32">
        <v>32</v>
      </c>
      <c r="R32">
        <f ca="1">COUNTIF(Table1[Center-A],"=32")</f>
        <v>1</v>
      </c>
      <c r="S32">
        <v>49</v>
      </c>
      <c r="T32">
        <f ca="1">COUNTIF(Table1[Center-A],"=49")</f>
        <v>0</v>
      </c>
      <c r="U32">
        <v>66</v>
      </c>
      <c r="V32">
        <f ca="1">COUNTIF(Table1[Center-A],"=66")</f>
        <v>0</v>
      </c>
      <c r="W32">
        <v>83</v>
      </c>
      <c r="X32">
        <f ca="1">COUNTIF(Table1[Center-A],"=83")</f>
        <v>0</v>
      </c>
      <c r="AB32" s="1">
        <v>15</v>
      </c>
      <c r="AC32">
        <f ca="1">COUNTIF(Table1[Back-A],"=15")</f>
        <v>0</v>
      </c>
      <c r="AD32">
        <v>32</v>
      </c>
      <c r="AE32">
        <f ca="1">COUNTIF(Table1[Back-A],"=32")</f>
        <v>0</v>
      </c>
      <c r="AF32">
        <v>49</v>
      </c>
      <c r="AG32">
        <f ca="1">COUNTIF(Table1[Back-A],"=49")</f>
        <v>1</v>
      </c>
      <c r="AH32">
        <v>66</v>
      </c>
      <c r="AI32">
        <f ca="1">COUNTIF(Table1[Back-A],"=66")</f>
        <v>0</v>
      </c>
      <c r="AJ32">
        <v>83</v>
      </c>
      <c r="AK32">
        <f ca="1">COUNTIF(Table1[Back-A],"=83")</f>
        <v>0</v>
      </c>
    </row>
    <row r="33" spans="2:37" x14ac:dyDescent="0.25">
      <c r="O33" s="1"/>
      <c r="AB33" s="1"/>
    </row>
    <row r="34" spans="2:37" x14ac:dyDescent="0.25">
      <c r="B34" s="1">
        <v>16</v>
      </c>
      <c r="C34">
        <f ca="1">COUNTIF(Table1[Front-A],"=16")</f>
        <v>0</v>
      </c>
      <c r="D34">
        <v>33</v>
      </c>
      <c r="E34">
        <f ca="1">COUNTIF(Table1[Front-A],"=33")</f>
        <v>0</v>
      </c>
      <c r="F34">
        <v>50</v>
      </c>
      <c r="G34">
        <f ca="1">COUNTIF(Table1[Front-A],"=50")</f>
        <v>0</v>
      </c>
      <c r="H34">
        <v>67</v>
      </c>
      <c r="I34">
        <f ca="1">COUNTIF(Table1[Front-A],"=67")</f>
        <v>0</v>
      </c>
      <c r="J34">
        <v>84</v>
      </c>
      <c r="K34">
        <f ca="1">COUNTIF(Table1[Front-A],"=84")</f>
        <v>1</v>
      </c>
      <c r="O34" s="1">
        <v>16</v>
      </c>
      <c r="P34">
        <f ca="1">COUNTIF(Table1[Center-A],"=16")</f>
        <v>0</v>
      </c>
      <c r="Q34">
        <v>33</v>
      </c>
      <c r="R34">
        <f ca="1">COUNTIF(Table1[Center-A],"=33")</f>
        <v>0</v>
      </c>
      <c r="S34">
        <v>50</v>
      </c>
      <c r="T34">
        <f ca="1">COUNTIF(Table1[Center-A],"=50")</f>
        <v>1</v>
      </c>
      <c r="U34">
        <v>67</v>
      </c>
      <c r="V34">
        <f ca="1">COUNTIF(Table1[Center-A],"=67")</f>
        <v>0</v>
      </c>
      <c r="W34">
        <v>84</v>
      </c>
      <c r="X34">
        <f ca="1">COUNTIF(Table1[Center-A],"=84")</f>
        <v>1</v>
      </c>
      <c r="AB34" s="1">
        <v>16</v>
      </c>
      <c r="AC34">
        <f ca="1">COUNTIF(Table1[Back-A],"=16")</f>
        <v>0</v>
      </c>
      <c r="AD34">
        <v>33</v>
      </c>
      <c r="AE34">
        <f ca="1">COUNTIF(Table1[Back-A],"=33")</f>
        <v>0</v>
      </c>
      <c r="AF34">
        <v>50</v>
      </c>
      <c r="AG34">
        <f ca="1">COUNTIF(Table1[Back-A],"=50")</f>
        <v>0</v>
      </c>
      <c r="AH34">
        <v>67</v>
      </c>
      <c r="AI34">
        <f ca="1">COUNTIF(Table1[Back-A],"=67")</f>
        <v>1</v>
      </c>
      <c r="AJ34">
        <v>84</v>
      </c>
      <c r="AK34">
        <f ca="1">COUNTIF(Table1[Back-A],"=84")</f>
        <v>1</v>
      </c>
    </row>
    <row r="35" spans="2:37" x14ac:dyDescent="0.25">
      <c r="O35" s="1"/>
      <c r="AB35" s="1"/>
    </row>
    <row r="36" spans="2:37" x14ac:dyDescent="0.25">
      <c r="B36" s="1">
        <v>17</v>
      </c>
      <c r="C36">
        <f ca="1">COUNTIF(Table1[Front-A],"=17")</f>
        <v>3</v>
      </c>
      <c r="D36">
        <v>34</v>
      </c>
      <c r="E36">
        <f ca="1">COUNTIF(Table1[Front-A],"=34")</f>
        <v>0</v>
      </c>
      <c r="F36">
        <v>51</v>
      </c>
      <c r="G36">
        <f ca="1">COUNTIF(Table1[Front-A],"=51")</f>
        <v>1</v>
      </c>
      <c r="H36">
        <v>68</v>
      </c>
      <c r="I36">
        <f ca="1">COUNTIF(Table1[Front-A],"=68")</f>
        <v>0</v>
      </c>
      <c r="J36">
        <v>85</v>
      </c>
      <c r="K36">
        <f ca="1">COUNTIF(Table1[Front-A],"=85")</f>
        <v>1</v>
      </c>
      <c r="O36" s="1">
        <v>17</v>
      </c>
      <c r="P36">
        <f ca="1">COUNTIF(Table1[Center-A],"=17")</f>
        <v>1</v>
      </c>
      <c r="Q36">
        <v>34</v>
      </c>
      <c r="R36">
        <f ca="1">COUNTIF(Table1[Center-A],"=34")</f>
        <v>0</v>
      </c>
      <c r="S36">
        <v>51</v>
      </c>
      <c r="T36">
        <f ca="1">COUNTIF(Table1[Center-A],"=51")</f>
        <v>0</v>
      </c>
      <c r="U36">
        <v>68</v>
      </c>
      <c r="V36">
        <f ca="1">COUNTIF(Table1[Center-A],"=68")</f>
        <v>0</v>
      </c>
      <c r="W36">
        <v>85</v>
      </c>
      <c r="X36">
        <f ca="1">COUNTIF(Table1[Center-A],"=85")</f>
        <v>0</v>
      </c>
      <c r="AB36" s="1">
        <v>17</v>
      </c>
      <c r="AC36">
        <f ca="1">COUNTIF(Table1[Back-A],"=17")</f>
        <v>1</v>
      </c>
      <c r="AD36">
        <v>34</v>
      </c>
      <c r="AE36">
        <f ca="1">COUNTIF(Table1[Back-A],"=34")</f>
        <v>1</v>
      </c>
      <c r="AF36">
        <v>51</v>
      </c>
      <c r="AG36">
        <f ca="1">COUNTIF(Table1[Back-A],"=51")</f>
        <v>0</v>
      </c>
      <c r="AH36">
        <v>68</v>
      </c>
      <c r="AI36">
        <f ca="1">COUNTIF(Table1[Back-A],"=68")</f>
        <v>1</v>
      </c>
      <c r="AJ36">
        <v>85</v>
      </c>
      <c r="AK36">
        <f ca="1">COUNTIF(Table1[Back-A],"=85")</f>
        <v>0</v>
      </c>
    </row>
    <row r="37" spans="2:37" x14ac:dyDescent="0.25">
      <c r="AB37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9 J J a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D 0 k l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J J a V C i K R 7 g O A A A A E Q A A A B M A H A B G b 3 J t d W x h c y 9 T Z W N 0 a W 9 u M S 5 t I K I Y A C i g F A A A A A A A A A A A A A A A A A A A A A A A A A A A A C t O T S 7 J z M 9 T C I b Q h t Y A U E s B A i 0 A F A A C A A g A 9 J J a V F 2 d n Z i j A A A A 9 g A A A B I A A A A A A A A A A A A A A A A A A A A A A E N v b m Z p Z y 9 Q Y W N r Y W d l L n h t b F B L A Q I t A B Q A A g A I A P S S W l Q P y u m r p A A A A O k A A A A T A A A A A A A A A A A A A A A A A O 8 A A A B b Q 2 9 u d G V u d F 9 U e X B l c 1 0 u e G 1 s U E s B A i 0 A F A A C A A g A 9 J J a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T M X C U 4 q 2 B G p 1 3 h x J R 9 t g w A A A A A A g A A A A A A E G Y A A A A B A A A g A A A A a L B E 2 T k F C 7 Z Y a Z e + o x T E D S Y Q 6 / W 7 h v 1 r z b G x 5 f V p 0 B I A A A A A D o A A A A A C A A A g A A A A 3 3 Y r r p B P Z 7 3 V E P K h n J i U I a 8 8 T q l G Q m B t r k b Y w N 4 d U O R Q A A A A 3 6 D 4 A i z 7 2 x k 2 v A 3 H O A 5 z W P b A 1 p J Y x 6 M S E T q F x s M L a A O Q y 5 y Q h z X V L y H 7 v V r A a I r m A p k T U 1 0 M 9 B l q m 2 X I l G D l K v d K u b s 2 B c e + I U b U l f O Y 3 q h A A A A A n 5 B x S F L W K Q F K I U j e Q T a u q s I X g a Z E 6 D n b E T z Q j 6 u G M / Z r N J s 1 m W u B j Y Y l s x w s q f u u E 4 t k + l o I K H g g c r K e q O O i L g = = < / D a t a M a s h u p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 2 0 2 2 - 0 3 - 0 3 T 2 1 : 4 9 : 1 3 . 4 3 9 6 8 0 2 + 0 5 : 0 0 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D9AD8893-7270-4A02-9931-1797CBE39EF8}">
  <ds:schemaRefs/>
</ds:datastoreItem>
</file>

<file path=customXml/itemProps2.xml><?xml version="1.0" encoding="utf-8"?>
<ds:datastoreItem xmlns:ds="http://schemas.openxmlformats.org/officeDocument/2006/customXml" ds:itemID="{FFC34E36-8786-4B68-B71A-D9E8441764B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728C17C-537C-44D7-AD7B-C8887857B5A1}">
  <ds:schemaRefs/>
</ds:datastoreItem>
</file>

<file path=customXml/itemProps4.xml><?xml version="1.0" encoding="utf-8"?>
<ds:datastoreItem xmlns:ds="http://schemas.openxmlformats.org/officeDocument/2006/customXml" ds:itemID="{A27EA8BC-1D74-453A-9B14-F0A257593B88}">
  <ds:schemaRefs/>
</ds:datastoreItem>
</file>

<file path=customXml/itemProps5.xml><?xml version="1.0" encoding="utf-8"?>
<ds:datastoreItem xmlns:ds="http://schemas.openxmlformats.org/officeDocument/2006/customXml" ds:itemID="{693B21F1-D6FE-44E3-AFF8-BEE6681D0F6F}">
  <ds:schemaRefs/>
</ds:datastoreItem>
</file>

<file path=customXml/itemProps6.xml><?xml version="1.0" encoding="utf-8"?>
<ds:datastoreItem xmlns:ds="http://schemas.openxmlformats.org/officeDocument/2006/customXml" ds:itemID="{5763BD6B-B773-4BE5-B7A1-0B378CA0D2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open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 Fakhar</dc:creator>
  <cp:lastModifiedBy>Captain Fakhar</cp:lastModifiedBy>
  <dcterms:created xsi:type="dcterms:W3CDTF">2022-02-23T09:51:59Z</dcterms:created>
  <dcterms:modified xsi:type="dcterms:W3CDTF">2022-03-05T14:18:55Z</dcterms:modified>
</cp:coreProperties>
</file>