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miliomorones/Dropbox (Selva)/Ciencia de datos/Control Interno/Webinar/Costos/"/>
    </mc:Choice>
  </mc:AlternateContent>
  <xr:revisionPtr revIDLastSave="0" documentId="13_ncr:1_{205C4B6E-34D8-7849-833C-4DD05076E831}" xr6:coauthVersionLast="46" xr6:coauthVersionMax="46" xr10:uidLastSave="{00000000-0000-0000-0000-000000000000}"/>
  <bookViews>
    <workbookView xWindow="0" yWindow="500" windowWidth="35840" windowHeight="20420" activeTab="1" xr2:uid="{00000000-000D-0000-FFFF-FFFF00000000}"/>
  </bookViews>
  <sheets>
    <sheet name="PANDA" sheetId="4" r:id="rId1"/>
    <sheet name="Hoja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4" l="1"/>
  <c r="F31" i="4"/>
  <c r="F23" i="4"/>
  <c r="F24" i="4"/>
  <c r="F6" i="4"/>
  <c r="F9" i="4" s="1"/>
  <c r="C5" i="5"/>
  <c r="C3" i="5"/>
  <c r="C4" i="5"/>
  <c r="C2" i="5"/>
  <c r="B4" i="5"/>
  <c r="F8" i="4"/>
  <c r="F16" i="4" s="1"/>
  <c r="F13" i="4"/>
  <c r="F15" i="4"/>
  <c r="F19" i="4"/>
  <c r="F25" i="4"/>
  <c r="F29" i="4" s="1"/>
  <c r="F27" i="4"/>
  <c r="E6" i="4"/>
  <c r="D6" i="4"/>
  <c r="D8" i="4" s="1"/>
  <c r="D16" i="4" s="1"/>
  <c r="E27" i="4"/>
  <c r="D27" i="4"/>
  <c r="E25" i="4"/>
  <c r="D25" i="4"/>
  <c r="E24" i="4"/>
  <c r="D24" i="4"/>
  <c r="E23" i="4"/>
  <c r="D23" i="4"/>
  <c r="E19" i="4"/>
  <c r="D19" i="4"/>
  <c r="E18" i="4"/>
  <c r="D18" i="4"/>
  <c r="E15" i="4"/>
  <c r="D15" i="4"/>
  <c r="E13" i="4"/>
  <c r="D13" i="4"/>
  <c r="E9" i="4"/>
  <c r="D9" i="4"/>
  <c r="E8" i="4"/>
  <c r="E16" i="4" s="1"/>
  <c r="F28" i="4" l="1"/>
  <c r="F20" i="4"/>
  <c r="F32" i="4"/>
  <c r="E29" i="4"/>
  <c r="E31" i="4" s="1"/>
  <c r="D28" i="4"/>
  <c r="E28" i="4"/>
  <c r="E20" i="4"/>
  <c r="D20" i="4"/>
  <c r="D29" i="4"/>
  <c r="E32" i="4" l="1"/>
  <c r="D32" i="4"/>
  <c r="D31" i="4"/>
</calcChain>
</file>

<file path=xl/sharedStrings.xml><?xml version="1.0" encoding="utf-8"?>
<sst xmlns="http://schemas.openxmlformats.org/spreadsheetml/2006/main" count="54" uniqueCount="53">
  <si>
    <t>W22</t>
  </si>
  <si>
    <t>Fecha</t>
  </si>
  <si>
    <t>Pauta Branding</t>
  </si>
  <si>
    <t>Pauta Marketing</t>
  </si>
  <si>
    <t>Total Pauta</t>
  </si>
  <si>
    <t>Registros</t>
  </si>
  <si>
    <t>Asistentes Totales</t>
  </si>
  <si>
    <t>% Asistencia Total</t>
  </si>
  <si>
    <t>Asistencia Máxima</t>
  </si>
  <si>
    <t>% Asistencia Máxima</t>
  </si>
  <si>
    <t>$ Costo por Lead</t>
  </si>
  <si>
    <t>Ventas Legacy</t>
  </si>
  <si>
    <t>$ Ventas Webinar</t>
  </si>
  <si>
    <t>% Conversión Legacy</t>
  </si>
  <si>
    <t xml:space="preserve">$ Ganancia </t>
  </si>
  <si>
    <t>Ventas seguimiento</t>
  </si>
  <si>
    <t>Comisiones Ventas</t>
  </si>
  <si>
    <t>% Conversión seguimiento</t>
  </si>
  <si>
    <t>$ Venta total seguimiento</t>
  </si>
  <si>
    <t>Ventas totales</t>
  </si>
  <si>
    <t>% Conversión total</t>
  </si>
  <si>
    <t>$ Venta total</t>
  </si>
  <si>
    <t>Utilidad Neta (sin indirectos)</t>
  </si>
  <si>
    <t>ROAS</t>
  </si>
  <si>
    <t>Fecha ultima actualización*</t>
  </si>
  <si>
    <t>Comentarios</t>
  </si>
  <si>
    <t>Incentivo (Apple Watch)
4,998 (Ch) y 5,598 (Gde)</t>
  </si>
  <si>
    <t>Total Publicidad ( fb&amp;apple)</t>
  </si>
  <si>
    <t>VENTAS</t>
  </si>
  <si>
    <t>INVERSIÓN PUBLICIDAD</t>
  </si>
  <si>
    <t>UTILIDAD</t>
  </si>
  <si>
    <t>ROAS PROMEDIO</t>
  </si>
  <si>
    <t>Ingreso por registro</t>
  </si>
  <si>
    <t>Primer webinar</t>
  </si>
  <si>
    <t>Segundo webinar</t>
  </si>
  <si>
    <t>Kajabi</t>
  </si>
  <si>
    <t>Zapier</t>
  </si>
  <si>
    <t>Costo mensual USD</t>
  </si>
  <si>
    <t>Dólar</t>
  </si>
  <si>
    <t>Rstudio cloud</t>
  </si>
  <si>
    <t>Zoom + webinar</t>
  </si>
  <si>
    <t>Costo mensual MXN</t>
  </si>
  <si>
    <t>Inversión</t>
  </si>
  <si>
    <t>Tercer webinar</t>
  </si>
  <si>
    <t>PANDA</t>
  </si>
  <si>
    <t>Total</t>
  </si>
  <si>
    <t>disco duro</t>
  </si>
  <si>
    <t>chip telcel</t>
  </si>
  <si>
    <t>dominio</t>
  </si>
  <si>
    <t>Premier</t>
  </si>
  <si>
    <t>Crédito telcel</t>
  </si>
  <si>
    <t>Herramienta</t>
  </si>
  <si>
    <t>git rm file1.txt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</si>
</sst>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dd/mm/yyyy"/>
    <numFmt numFmtId="165" formatCode="[$$]#,##0.00"/>
  </numFmts>
  <fonts count="8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6"/>
      <color rgb="FFFFFFFF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/>
    <xf numFmtId="165" fontId="2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10" fontId="1" fillId="0" borderId="0" xfId="0" applyNumberFormat="1" applyFont="1" applyAlignment="1"/>
    <xf numFmtId="0" fontId="3" fillId="2" borderId="0" xfId="0" applyFont="1" applyFill="1" applyAlignment="1"/>
    <xf numFmtId="10" fontId="1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2" fontId="2" fillId="0" borderId="0" xfId="0" applyNumberFormat="1" applyFont="1" applyAlignment="1"/>
    <xf numFmtId="0" fontId="0" fillId="3" borderId="0" xfId="0" applyFont="1" applyFill="1" applyAlignment="1"/>
    <xf numFmtId="0" fontId="1" fillId="3" borderId="0" xfId="0" applyFont="1" applyFill="1" applyAlignment="1"/>
    <xf numFmtId="165" fontId="1" fillId="3" borderId="0" xfId="0" applyNumberFormat="1" applyFont="1" applyFill="1" applyAlignment="1"/>
    <xf numFmtId="165" fontId="1" fillId="3" borderId="0" xfId="0" applyNumberFormat="1" applyFont="1" applyFill="1"/>
    <xf numFmtId="0" fontId="2" fillId="3" borderId="0" xfId="0" applyFont="1" applyFill="1" applyAlignment="1"/>
    <xf numFmtId="0" fontId="2" fillId="3" borderId="0" xfId="0" applyFont="1" applyFill="1"/>
    <xf numFmtId="165" fontId="2" fillId="3" borderId="0" xfId="0" applyNumberFormat="1" applyFont="1" applyFill="1" applyAlignment="1"/>
    <xf numFmtId="16" fontId="0" fillId="0" borderId="0" xfId="0" applyNumberFormat="1" applyFont="1" applyAlignment="1"/>
    <xf numFmtId="44" fontId="0" fillId="0" borderId="0" xfId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DE29-73D3-5349-8C88-CE2B1BF382BE}">
  <sheetPr>
    <outlinePr summaryBelow="0" summaryRight="0"/>
  </sheetPr>
  <dimension ref="A1:V44"/>
  <sheetViews>
    <sheetView topLeftCell="A7" zoomScale="180" zoomScaleNormal="180" workbookViewId="0">
      <pane xSplit="3" topLeftCell="D1" activePane="topRight" state="frozen"/>
      <selection pane="topRight" activeCell="F13" sqref="F13"/>
    </sheetView>
  </sheetViews>
  <sheetFormatPr baseColWidth="10" defaultColWidth="14.5" defaultRowHeight="15.75" customHeight="1"/>
  <cols>
    <col min="1" max="1" width="2.1640625" customWidth="1"/>
    <col min="2" max="2" width="27" customWidth="1"/>
    <col min="3" max="3" width="1.5" customWidth="1"/>
  </cols>
  <sheetData>
    <row r="1" spans="1:22" ht="6.75" customHeight="1">
      <c r="B1" s="1"/>
      <c r="C1" s="1"/>
    </row>
    <row r="2" spans="1:22" ht="13">
      <c r="B2" s="1"/>
      <c r="C2" s="1"/>
      <c r="D2" s="2" t="s">
        <v>0</v>
      </c>
      <c r="E2" s="2" t="s">
        <v>0</v>
      </c>
      <c r="F2" s="2"/>
    </row>
    <row r="3" spans="1:22" ht="13">
      <c r="A3" s="4"/>
      <c r="B3" s="4" t="s">
        <v>1</v>
      </c>
      <c r="C3" s="4"/>
      <c r="D3" s="3">
        <v>44273</v>
      </c>
      <c r="E3" s="3">
        <v>44275</v>
      </c>
      <c r="F3" s="3">
        <v>44281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3">
      <c r="B4" s="10"/>
      <c r="D4" s="4"/>
      <c r="E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2" s="18" customFormat="1" ht="13">
      <c r="B5" s="19" t="s">
        <v>2</v>
      </c>
      <c r="D5" s="20">
        <v>49.78</v>
      </c>
      <c r="E5" s="20">
        <v>493.84</v>
      </c>
      <c r="F5" s="21">
        <v>1606.95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s="18" customFormat="1" ht="13">
      <c r="B6" s="19" t="s">
        <v>3</v>
      </c>
      <c r="D6" s="20">
        <f>197.85+2.37</f>
        <v>200.22</v>
      </c>
      <c r="E6" s="20">
        <f>394.06+694.96</f>
        <v>1089.02</v>
      </c>
      <c r="F6" s="21">
        <f>2067.82+1492.37</f>
        <v>3560.19</v>
      </c>
      <c r="S6" s="21"/>
      <c r="T6" s="21"/>
      <c r="U6" s="21"/>
      <c r="V6" s="21"/>
    </row>
    <row r="7" spans="1:22" s="18" customFormat="1" ht="13">
      <c r="A7" s="21"/>
      <c r="B7" s="20" t="s">
        <v>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s="18" customFormat="1" ht="13">
      <c r="B8" s="22" t="s">
        <v>4</v>
      </c>
      <c r="D8" s="21">
        <f t="shared" ref="D8:E8" si="0">SUM(D5:D6)</f>
        <v>250</v>
      </c>
      <c r="E8" s="21">
        <f t="shared" si="0"/>
        <v>1582.86</v>
      </c>
      <c r="F8" s="21">
        <f t="shared" ref="F8" si="1">SUM(F5:F6)</f>
        <v>5167.1400000000003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s="18" customFormat="1" ht="13">
      <c r="B9" s="22" t="s">
        <v>27</v>
      </c>
      <c r="C9" s="23"/>
      <c r="D9" s="24">
        <f t="shared" ref="D9:E9" si="2">D5+D6+D7</f>
        <v>250</v>
      </c>
      <c r="E9" s="24">
        <f t="shared" si="2"/>
        <v>1582.86</v>
      </c>
      <c r="F9" s="24">
        <f t="shared" ref="F9" si="3">F5+F6+F7</f>
        <v>5167.1400000000003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3">
      <c r="B10" s="10"/>
    </row>
    <row r="11" spans="1:22" s="18" customFormat="1" ht="13">
      <c r="B11" s="19" t="s">
        <v>5</v>
      </c>
      <c r="D11" s="19">
        <v>12</v>
      </c>
      <c r="E11" s="19">
        <v>20</v>
      </c>
      <c r="F11" s="19">
        <v>40</v>
      </c>
    </row>
    <row r="12" spans="1:22" s="18" customFormat="1" ht="13">
      <c r="B12" s="19" t="s">
        <v>6</v>
      </c>
      <c r="D12" s="19">
        <v>2</v>
      </c>
      <c r="E12" s="19">
        <v>5</v>
      </c>
      <c r="F12" s="19">
        <v>13</v>
      </c>
    </row>
    <row r="13" spans="1:22" ht="13">
      <c r="B13" s="10" t="s">
        <v>7</v>
      </c>
      <c r="D13" s="14">
        <f t="shared" ref="D13:E13" si="4">D12/D11</f>
        <v>0.16666666666666666</v>
      </c>
      <c r="E13" s="14">
        <f t="shared" si="4"/>
        <v>0.25</v>
      </c>
      <c r="F13" s="14">
        <f t="shared" ref="F13" si="5">F12/F11</f>
        <v>0.32500000000000001</v>
      </c>
    </row>
    <row r="14" spans="1:22" s="18" customFormat="1" ht="13">
      <c r="B14" s="19" t="s">
        <v>8</v>
      </c>
      <c r="D14" s="19">
        <v>2</v>
      </c>
      <c r="E14" s="19">
        <v>14</v>
      </c>
      <c r="F14" s="19">
        <v>13</v>
      </c>
    </row>
    <row r="15" spans="1:22" ht="13">
      <c r="B15" s="10" t="s">
        <v>9</v>
      </c>
      <c r="D15" s="15">
        <f t="shared" ref="D15:E15" si="6">D14/D11</f>
        <v>0.16666666666666666</v>
      </c>
      <c r="E15" s="15">
        <f t="shared" si="6"/>
        <v>0.7</v>
      </c>
      <c r="F15" s="15">
        <f t="shared" ref="F15" si="7">F14/F11</f>
        <v>0.32500000000000001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3">
      <c r="B16" s="10" t="s">
        <v>10</v>
      </c>
      <c r="D16" s="11">
        <f t="shared" ref="D16:E16" si="8">SUM(D8/D11)</f>
        <v>20.833333333333332</v>
      </c>
      <c r="E16" s="11">
        <f t="shared" si="8"/>
        <v>79.143000000000001</v>
      </c>
      <c r="F16" s="11">
        <f t="shared" ref="F16" si="9">SUM(F8/F11)</f>
        <v>129.17850000000001</v>
      </c>
    </row>
    <row r="17" spans="1:22" s="18" customFormat="1" ht="13">
      <c r="B17" s="19" t="s">
        <v>11</v>
      </c>
      <c r="D17" s="19">
        <v>0</v>
      </c>
      <c r="E17" s="19">
        <v>0</v>
      </c>
      <c r="F17" s="19">
        <v>3</v>
      </c>
    </row>
    <row r="18" spans="1:22" ht="13">
      <c r="B18" s="10" t="s">
        <v>12</v>
      </c>
      <c r="D18" s="11">
        <f t="shared" ref="D18:E18" si="10">D17*6997</f>
        <v>0</v>
      </c>
      <c r="E18" s="11">
        <f t="shared" si="10"/>
        <v>0</v>
      </c>
      <c r="F18" s="11">
        <f>F17*3997</f>
        <v>11991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">
      <c r="B19" s="10" t="s">
        <v>13</v>
      </c>
      <c r="D19" s="15">
        <f t="shared" ref="D19:E19" si="11">D17/D14</f>
        <v>0</v>
      </c>
      <c r="E19" s="15">
        <f t="shared" si="11"/>
        <v>0</v>
      </c>
      <c r="F19" s="15">
        <f t="shared" ref="F19" si="12">F17/F14</f>
        <v>0.23076923076923078</v>
      </c>
    </row>
    <row r="20" spans="1:22" ht="13">
      <c r="B20" s="8" t="s">
        <v>14</v>
      </c>
      <c r="D20" s="6">
        <f t="shared" ref="D20:E20" si="13">D18-D9</f>
        <v>-250</v>
      </c>
      <c r="E20" s="6">
        <f t="shared" si="13"/>
        <v>-1582.86</v>
      </c>
      <c r="F20" s="6">
        <f t="shared" ref="F20" si="14">F18-F9</f>
        <v>6823.86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">
      <c r="B21" s="10"/>
    </row>
    <row r="22" spans="1:22" s="18" customFormat="1" ht="13">
      <c r="B22" s="19" t="s">
        <v>15</v>
      </c>
      <c r="D22" s="19">
        <v>0</v>
      </c>
      <c r="E22" s="19">
        <v>0</v>
      </c>
      <c r="F22" s="19">
        <v>0</v>
      </c>
    </row>
    <row r="23" spans="1:22" ht="13">
      <c r="B23" s="10" t="s">
        <v>16</v>
      </c>
      <c r="D23" s="11">
        <f t="shared" ref="D23:E23" si="15">D22*7%*6997</f>
        <v>0</v>
      </c>
      <c r="E23" s="11">
        <f t="shared" si="15"/>
        <v>0</v>
      </c>
      <c r="F23" s="11">
        <f>F22*7%*3997</f>
        <v>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">
      <c r="B24" s="10" t="s">
        <v>17</v>
      </c>
      <c r="D24" s="12">
        <f t="shared" ref="D24:E24" si="16">D22/D14</f>
        <v>0</v>
      </c>
      <c r="E24" s="12">
        <f t="shared" si="16"/>
        <v>0</v>
      </c>
      <c r="F24" s="12">
        <f>F22/F14</f>
        <v>0</v>
      </c>
    </row>
    <row r="25" spans="1:22" ht="13">
      <c r="B25" s="10" t="s">
        <v>18</v>
      </c>
      <c r="D25" s="11">
        <f t="shared" ref="D25:E25" si="17">D22*6997</f>
        <v>0</v>
      </c>
      <c r="E25" s="11">
        <f t="shared" si="17"/>
        <v>0</v>
      </c>
      <c r="F25" s="11">
        <f t="shared" ref="F25" si="18">F22*6997</f>
        <v>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3">
      <c r="B26" s="10"/>
    </row>
    <row r="27" spans="1:22" ht="13">
      <c r="B27" s="10" t="s">
        <v>19</v>
      </c>
      <c r="D27" s="10">
        <f t="shared" ref="D27:E27" si="19">D22+D17</f>
        <v>0</v>
      </c>
      <c r="E27" s="10">
        <f t="shared" si="19"/>
        <v>0</v>
      </c>
      <c r="F27" s="10">
        <f t="shared" ref="F27" si="20">F22+F17</f>
        <v>3</v>
      </c>
    </row>
    <row r="28" spans="1:22" ht="13">
      <c r="B28" s="10" t="s">
        <v>20</v>
      </c>
      <c r="D28" s="12">
        <f t="shared" ref="D28:E28" si="21">D24+D19</f>
        <v>0</v>
      </c>
      <c r="E28" s="12">
        <f t="shared" si="21"/>
        <v>0</v>
      </c>
      <c r="F28" s="12">
        <f t="shared" ref="F28" si="22">F24+F19</f>
        <v>0.23076923076923078</v>
      </c>
    </row>
    <row r="29" spans="1:22" ht="13">
      <c r="B29" s="10" t="s">
        <v>21</v>
      </c>
      <c r="D29" s="16">
        <f t="shared" ref="D29:E29" si="23">D18+D25</f>
        <v>0</v>
      </c>
      <c r="E29" s="16">
        <f t="shared" si="23"/>
        <v>0</v>
      </c>
      <c r="F29" s="16">
        <f t="shared" ref="F29" si="24">F18+F25</f>
        <v>11991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">
      <c r="B30" s="10"/>
    </row>
    <row r="31" spans="1:22" ht="13">
      <c r="A31" s="1"/>
      <c r="B31" s="8" t="s">
        <v>22</v>
      </c>
      <c r="C31" s="1"/>
      <c r="D31" s="9">
        <f t="shared" ref="D31:E31" si="25">D29-D23-D9</f>
        <v>-250</v>
      </c>
      <c r="E31" s="9">
        <f t="shared" si="25"/>
        <v>-1582.86</v>
      </c>
      <c r="F31" s="9">
        <f>F29-F23-F9</f>
        <v>6823.86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3">
      <c r="A32" s="1"/>
      <c r="B32" s="8" t="s">
        <v>23</v>
      </c>
      <c r="C32" s="1"/>
      <c r="D32" s="17">
        <f t="shared" ref="D32:E32" si="26">D29/D8</f>
        <v>0</v>
      </c>
      <c r="E32" s="17">
        <f t="shared" si="26"/>
        <v>0</v>
      </c>
      <c r="F32" s="17">
        <f t="shared" ref="F32" si="27">F29/F8</f>
        <v>2.3206261103821455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6" ht="13">
      <c r="B33" s="10"/>
    </row>
    <row r="34" spans="2:6" ht="13">
      <c r="B34" s="10" t="s">
        <v>24</v>
      </c>
      <c r="C34" s="13"/>
      <c r="D34" s="25">
        <v>44279</v>
      </c>
      <c r="E34" s="25">
        <v>44279</v>
      </c>
      <c r="F34" s="25">
        <v>44281</v>
      </c>
    </row>
    <row r="35" spans="2:6" ht="13">
      <c r="B35" s="10" t="s">
        <v>25</v>
      </c>
      <c r="D35" t="s">
        <v>33</v>
      </c>
      <c r="E35" t="s">
        <v>34</v>
      </c>
      <c r="F35" t="s">
        <v>43</v>
      </c>
    </row>
    <row r="39" spans="2:6" ht="13">
      <c r="B39" s="10" t="s">
        <v>28</v>
      </c>
    </row>
    <row r="40" spans="2:6" ht="13">
      <c r="B40" s="10" t="s">
        <v>29</v>
      </c>
    </row>
    <row r="41" spans="2:6" ht="13">
      <c r="B41" s="10" t="s">
        <v>30</v>
      </c>
    </row>
    <row r="42" spans="2:6" ht="13">
      <c r="B42" s="10" t="s">
        <v>31</v>
      </c>
    </row>
    <row r="44" spans="2:6" ht="13">
      <c r="B44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1F9-192C-D140-B441-0EF5C2586FBB}">
  <dimension ref="A1:G25"/>
  <sheetViews>
    <sheetView tabSelected="1" zoomScale="220" zoomScaleNormal="220" workbookViewId="0">
      <selection activeCell="G25" sqref="G25"/>
    </sheetView>
  </sheetViews>
  <sheetFormatPr baseColWidth="10" defaultRowHeight="13"/>
  <cols>
    <col min="1" max="1" width="13.5" bestFit="1" customWidth="1"/>
    <col min="2" max="2" width="16.83203125" bestFit="1" customWidth="1"/>
    <col min="3" max="3" width="17" bestFit="1" customWidth="1"/>
  </cols>
  <sheetData>
    <row r="1" spans="1:5">
      <c r="A1" s="28" t="s">
        <v>51</v>
      </c>
      <c r="B1" t="s">
        <v>37</v>
      </c>
      <c r="C1" t="s">
        <v>41</v>
      </c>
      <c r="E1" t="s">
        <v>38</v>
      </c>
    </row>
    <row r="2" spans="1:5">
      <c r="A2" t="s">
        <v>35</v>
      </c>
      <c r="B2" s="26">
        <v>199</v>
      </c>
      <c r="C2" s="26">
        <f>B2*E$2</f>
        <v>3980</v>
      </c>
      <c r="E2">
        <v>20</v>
      </c>
    </row>
    <row r="3" spans="1:5">
      <c r="A3" t="s">
        <v>36</v>
      </c>
      <c r="B3" s="26">
        <v>19.989999999999998</v>
      </c>
      <c r="C3" s="26">
        <f t="shared" ref="C3:C5" si="0">B3*E$2</f>
        <v>399.79999999999995</v>
      </c>
    </row>
    <row r="4" spans="1:5">
      <c r="A4" t="s">
        <v>40</v>
      </c>
      <c r="B4" s="26">
        <f>17.39+46.4</f>
        <v>63.79</v>
      </c>
      <c r="C4" s="26">
        <f t="shared" si="0"/>
        <v>1275.8</v>
      </c>
    </row>
    <row r="5" spans="1:5">
      <c r="A5" t="s">
        <v>39</v>
      </c>
      <c r="B5" s="26">
        <v>99</v>
      </c>
      <c r="C5" s="26">
        <f t="shared" si="0"/>
        <v>1980</v>
      </c>
    </row>
    <row r="6" spans="1:5">
      <c r="A6" s="28" t="s">
        <v>49</v>
      </c>
      <c r="C6" s="26">
        <v>649</v>
      </c>
    </row>
    <row r="7" spans="1:5">
      <c r="A7" s="28" t="s">
        <v>50</v>
      </c>
      <c r="C7" s="26">
        <v>200</v>
      </c>
    </row>
    <row r="10" spans="1:5">
      <c r="A10" t="s">
        <v>42</v>
      </c>
      <c r="B10" t="s">
        <v>45</v>
      </c>
    </row>
    <row r="11" spans="1:5">
      <c r="A11" t="s">
        <v>44</v>
      </c>
      <c r="B11" s="27">
        <v>141306</v>
      </c>
    </row>
    <row r="12" spans="1:5">
      <c r="A12" t="s">
        <v>46</v>
      </c>
      <c r="B12" s="27">
        <v>3849</v>
      </c>
    </row>
    <row r="13" spans="1:5">
      <c r="A13" t="s">
        <v>47</v>
      </c>
      <c r="B13">
        <v>199</v>
      </c>
    </row>
    <row r="14" spans="1:5">
      <c r="A14" t="s">
        <v>48</v>
      </c>
      <c r="B14">
        <v>393.76</v>
      </c>
    </row>
    <row r="25" spans="7:7" ht="21">
      <c r="G25" s="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Bernal</dc:creator>
  <cp:lastModifiedBy>Gerencia Del Poder</cp:lastModifiedBy>
  <dcterms:created xsi:type="dcterms:W3CDTF">2021-03-06T23:31:21Z</dcterms:created>
  <dcterms:modified xsi:type="dcterms:W3CDTF">2021-03-31T00:00:16Z</dcterms:modified>
</cp:coreProperties>
</file>